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155" tabRatio="708" firstSheet="4" activeTab="17"/>
  </bookViews>
  <sheets>
    <sheet name="T1" sheetId="51" r:id="rId1"/>
    <sheet name="T2" sheetId="52" r:id="rId2"/>
    <sheet name="T3" sheetId="54" r:id="rId3"/>
    <sheet name="T4" sheetId="100" r:id="rId4"/>
    <sheet name="T5" sheetId="91" r:id="rId5"/>
    <sheet name="T6" sheetId="98" r:id="rId6"/>
    <sheet name="T7" sheetId="101" r:id="rId7"/>
    <sheet name="T8" sheetId="82" r:id="rId8"/>
    <sheet name="T9" sheetId="30" r:id="rId9"/>
    <sheet name="T10" sheetId="32" r:id="rId10"/>
    <sheet name="T11" sheetId="31" r:id="rId11"/>
    <sheet name="T12" sheetId="33" r:id="rId12"/>
    <sheet name="T13" sheetId="34" r:id="rId13"/>
    <sheet name="T14" sheetId="89" r:id="rId14"/>
    <sheet name="T15" sheetId="90" r:id="rId15"/>
    <sheet name="T16" sheetId="77" r:id="rId16"/>
    <sheet name="T17A" sheetId="78" r:id="rId17"/>
    <sheet name="T17B" sheetId="79" r:id="rId18"/>
    <sheet name="econometric rankings" sheetId="102" r:id="rId19"/>
    <sheet name="Industry TFP calculation (OPA0)" sheetId="87" r:id="rId20"/>
    <sheet name="Industry TFP calculation (OPA1)" sheetId="88" r:id="rId21"/>
    <sheet name="xx" sheetId="40" r:id="rId22"/>
    <sheet name="xxx" sheetId="47" r:id="rId23"/>
    <sheet name="Table 5" sheetId="55" r:id="rId24"/>
    <sheet name="x" sheetId="53" r:id="rId25"/>
    <sheet name="Table 6" sheetId="1" r:id="rId26"/>
    <sheet name="Table 7" sheetId="2" r:id="rId27"/>
    <sheet name="Table 8" sheetId="48" r:id="rId28"/>
    <sheet name="Table 9" sheetId="5" r:id="rId29"/>
    <sheet name="results with names" sheetId="61" r:id="rId30"/>
    <sheet name="Table 11" sheetId="6" r:id="rId31"/>
    <sheet name="Table 11 cont" sheetId="7" r:id="rId32"/>
    <sheet name="Table 12" sheetId="13" r:id="rId33"/>
    <sheet name="must delete 1" sheetId="58" r:id="rId34"/>
    <sheet name="Table 19" sheetId="62" r:id="rId35"/>
    <sheet name="Table 20" sheetId="63" r:id="rId36"/>
    <sheet name="backcast calculations" sheetId="64" r:id="rId37"/>
    <sheet name="Table 21" sheetId="22" r:id="rId38"/>
    <sheet name="Chart1 (2)" sheetId="70" r:id="rId39"/>
    <sheet name="Chart WP (2)" sheetId="71" r:id="rId40"/>
    <sheet name="Table 22" sheetId="43" r:id="rId41"/>
    <sheet name="Table 23" sheetId="24" r:id="rId42"/>
    <sheet name="must delete 2" sheetId="60" r:id="rId43"/>
    <sheet name="Table 24" sheetId="49" r:id="rId44"/>
    <sheet name="Table 24 cont" sheetId="50" r:id="rId45"/>
    <sheet name="Table 26" sheetId="69" r:id="rId46"/>
    <sheet name="Table A3-1" sheetId="67" r:id="rId47"/>
    <sheet name="Table A3-2" sheetId="68" r:id="rId48"/>
    <sheet name="2011 yndx calc" sheetId="35" r:id="rId49"/>
    <sheet name="2010 yndx calc" sheetId="36" r:id="rId50"/>
    <sheet name="2009 yndx calc " sheetId="37" r:id="rId51"/>
    <sheet name="2009-2011 Unit costs" sheetId="38" r:id="rId52"/>
    <sheet name="Peer Group Unit Cost Calc" sheetId="39" r:id="rId53"/>
    <sheet name="Unit Cost Evaluations" sheetId="46" r:id="rId54"/>
    <sheet name="BM Database" sheetId="41" r:id="rId55"/>
    <sheet name="AWE" sheetId="56" r:id="rId56"/>
    <sheet name="TFP Calculations" sheetId="57" r:id="rId57"/>
    <sheet name="EUCPI update July 2013" sheetId="74" r:id="rId58"/>
    <sheet name="gdpipi fdd can" sheetId="75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_d2" localSheetId="13">#REF!</definedName>
    <definedName name="__d2" localSheetId="14">#REF!</definedName>
    <definedName name="__d2" localSheetId="15">#REF!</definedName>
    <definedName name="__d2" localSheetId="3">#REF!</definedName>
    <definedName name="__d2" localSheetId="7">#REF!</definedName>
    <definedName name="__d2" localSheetId="43">#REF!</definedName>
    <definedName name="__d2" localSheetId="44">#REF!</definedName>
    <definedName name="__d2" localSheetId="53">#REF!</definedName>
    <definedName name="__d2" localSheetId="22">#REF!</definedName>
    <definedName name="__d2">#REF!</definedName>
    <definedName name="_d2" localSheetId="13">#REF!</definedName>
    <definedName name="_d2" localSheetId="14">#REF!</definedName>
    <definedName name="_d2" localSheetId="15">#REF!</definedName>
    <definedName name="_d2" localSheetId="3">#REF!</definedName>
    <definedName name="_d2" localSheetId="7">#REF!</definedName>
    <definedName name="_d2" localSheetId="43">#REF!</definedName>
    <definedName name="_d2" localSheetId="44">#REF!</definedName>
    <definedName name="_d2" localSheetId="53">#REF!</definedName>
    <definedName name="_d2" localSheetId="22">#REF!</definedName>
    <definedName name="_d2">#REF!</definedName>
    <definedName name="_xlnm._FilterDatabase" localSheetId="36" hidden="1">'backcast calculations'!$A$1:$K$710</definedName>
    <definedName name="_xlnm._FilterDatabase" localSheetId="54" hidden="1">'BM Database'!$A$1:$M$751</definedName>
    <definedName name="_xlnm._FilterDatabase" localSheetId="6" hidden="1">'T7'!$A$4:$AG$579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3" hidden="1">#REF!</definedName>
    <definedName name="_Parse_Out" localSheetId="7" hidden="1">#REF!</definedName>
    <definedName name="_Parse_Out" localSheetId="43" hidden="1">#REF!</definedName>
    <definedName name="_Parse_Out" localSheetId="44" hidden="1">#REF!</definedName>
    <definedName name="_Parse_Out" localSheetId="53" hidden="1">#REF!</definedName>
    <definedName name="_Parse_Out" localSheetId="22" hidden="1">#REF!</definedName>
    <definedName name="_Parse_Out" hidden="1">#REF!</definedName>
    <definedName name="A" localSheetId="50">[1]Sheet1!#REF!</definedName>
    <definedName name="A" localSheetId="48">[1]Sheet1!#REF!</definedName>
    <definedName name="A" localSheetId="58">[2]Sheet1!#REF!</definedName>
    <definedName name="A" localSheetId="52">[1]Sheet1!#REF!</definedName>
    <definedName name="A" localSheetId="13">[1]Sheet1!#REF!</definedName>
    <definedName name="A" localSheetId="14">[1]Sheet1!#REF!</definedName>
    <definedName name="A" localSheetId="15">[1]Sheet1!#REF!</definedName>
    <definedName name="A" localSheetId="1">[1]Sheet1!#REF!</definedName>
    <definedName name="A" localSheetId="2">[1]Sheet1!#REF!</definedName>
    <definedName name="A" localSheetId="3">[1]Sheet1!#REF!</definedName>
    <definedName name="A" localSheetId="7">[1]Sheet1!#REF!</definedName>
    <definedName name="A" localSheetId="43">[1]Sheet1!#REF!</definedName>
    <definedName name="A" localSheetId="44">[1]Sheet1!#REF!</definedName>
    <definedName name="A" localSheetId="23">[1]Sheet1!#REF!</definedName>
    <definedName name="A" localSheetId="56">[1]Sheet1!#REF!</definedName>
    <definedName name="A" localSheetId="53">[1]Sheet1!#REF!</definedName>
    <definedName name="A" localSheetId="22">[1]Sheet1!#REF!</definedName>
    <definedName name="A">[1]Sheet1!#REF!</definedName>
    <definedName name="A2159244F">'[3]WCI EGS'!$R$1:$R$10,'[3]WCI EGS'!$R$11:$R$47</definedName>
    <definedName name="A2159253J">'[3]WCI EGS'!$X$1:$X$10,'[3]WCI EGS'!$X$11:$X$47</definedName>
    <definedName name="A2159262K">'[3]WCI EGS'!$AO$1:$AO$10,'[3]WCI EGS'!$AO$11:$AO$47</definedName>
    <definedName name="A2159263L">'[3]WCI EGS'!$B$1:$B$10,'[3]WCI EGS'!$B$11:$B$47</definedName>
    <definedName name="A2159264R">'[3]WCI EGS'!$C$1:$C$10,'[3]WCI EGS'!$C$11:$C$47</definedName>
    <definedName name="A2159265T">'[3]WCI EGS'!$D$1:$D$10,'[3]WCI EGS'!$D$11:$D$47</definedName>
    <definedName name="A2159266V">'[3]WCI EGS'!$F$1:$F$10,'[3]WCI EGS'!$F$11:$F$47</definedName>
    <definedName name="A2159267W">'[3]WCI EGS'!$G$1:$G$10,'[3]WCI EGS'!$G$11:$G$47</definedName>
    <definedName name="A2159268X">'[3]WCI EGS'!$H$1:$H$10,'[3]WCI EGS'!$H$11:$H$47</definedName>
    <definedName name="A2159269A">'[3]WCI EGS'!$I$1:$I$10,'[3]WCI EGS'!$I$11:$I$47</definedName>
    <definedName name="A2159270K">'[3]WCI EGS'!$J$1:$J$10,'[3]WCI EGS'!$J$11:$J$47</definedName>
    <definedName name="A2159271L">'[3]WCI EGS'!$K$1:$K$10,'[3]WCI EGS'!$K$11:$K$47</definedName>
    <definedName name="A2159272R">'[3]WCI EGS'!$L$1:$L$10,'[3]WCI EGS'!$L$11:$L$47</definedName>
    <definedName name="A2159273T">'[3]WCI EGS'!$M$1:$M$10,'[3]WCI EGS'!$M$11:$M$47</definedName>
    <definedName name="A2159274V">'[3]WCI EGS'!$N$1:$N$10,'[3]WCI EGS'!$N$11:$N$47</definedName>
    <definedName name="A2159275W">'[3]WCI EGS'!$O$1:$O$10,'[3]WCI EGS'!$O$11:$O$47</definedName>
    <definedName name="A2159276X">'[3]WCI EGS'!$P$1:$P$10,'[3]WCI EGS'!$P$11:$P$47</definedName>
    <definedName name="A2159277A">'[3]WCI EGS'!$Q$1:$Q$10,'[3]WCI EGS'!$Q$11:$Q$47</definedName>
    <definedName name="A2159278C">'[3]WCI EGS'!$S$1:$S$10,'[3]WCI EGS'!$S$11:$S$47</definedName>
    <definedName name="A2159279F">'[3]WCI EGS'!$T$1:$T$10,'[3]WCI EGS'!$T$11:$T$47</definedName>
    <definedName name="A2159280R">'[3]WCI EGS'!$U$1:$U$10,'[3]WCI EGS'!$U$11:$U$47</definedName>
    <definedName name="A2159281T">'[3]WCI EGS'!$V$1:$V$10,'[3]WCI EGS'!$V$11:$V$47</definedName>
    <definedName name="A2159282V">'[3]WCI EGS'!$W$1:$W$10,'[3]WCI EGS'!$W$11:$W$47</definedName>
    <definedName name="A2159283W">'[3]WCI EGS'!$Y$1:$Y$10,'[3]WCI EGS'!$Y$11:$Y$47</definedName>
    <definedName name="A2159284X">'[3]WCI EGS'!$Z$1:$Z$10,'[3]WCI EGS'!$Z$11:$Z$47</definedName>
    <definedName name="A2159285A">'[3]WCI EGS'!$AA$1:$AA$10,'[3]WCI EGS'!$AA$11:$AA$47</definedName>
    <definedName name="A2159286C">'[3]WCI EGS'!$AB$1:$AB$10,'[3]WCI EGS'!$AB$11:$AB$47</definedName>
    <definedName name="A2159287F">'[3]WCI EGS'!$AC$1:$AC$10,'[3]WCI EGS'!$AC$11:$AC$47</definedName>
    <definedName name="A2159288J">'[3]WCI EGS'!$AD$1:$AD$10,'[3]WCI EGS'!$AD$11:$AD$47</definedName>
    <definedName name="A2159289K">'[3]WCI EGS'!$AE$1:$AE$10,'[3]WCI EGS'!$AE$11:$AE$47</definedName>
    <definedName name="A2159290V">'[3]WCI EGS'!$AF$1:$AF$10,'[3]WCI EGS'!$AF$11:$AF$47</definedName>
    <definedName name="A2159291W">'[3]WCI EGS'!$AG$1:$AG$10,'[3]WCI EGS'!$AG$11:$AG$47</definedName>
    <definedName name="A2159292X">'[3]WCI EGS'!$AH$1:$AH$10,'[3]WCI EGS'!$AH$11:$AH$47</definedName>
    <definedName name="A2159293A">'[3]WCI EGS'!$AI$1:$AI$10,'[3]WCI EGS'!$AI$11:$AI$47</definedName>
    <definedName name="A2159294C">'[3]WCI EGS'!$AJ$1:$AJ$10,'[3]WCI EGS'!$AJ$11:$AJ$47</definedName>
    <definedName name="A2159295F">'[3]WCI EGS'!$AK$1:$AK$10,'[3]WCI EGS'!$AK$11:$AK$47</definedName>
    <definedName name="A2159296J">'[3]WCI EGS'!$AL$1:$AL$10,'[3]WCI EGS'!$AL$11:$AL$47</definedName>
    <definedName name="A2159297K">'[3]WCI EGS'!$AM$1:$AM$10,'[3]WCI EGS'!$AM$11:$AM$47</definedName>
    <definedName name="A2159298L">'[3]WCI EGS'!$AN$1:$AN$10,'[3]WCI EGS'!$AN$11:$AN$47</definedName>
    <definedName name="A2325806K">[3]cpi06!$B$1:$B$10,[3]cpi06!$B$11:$B$243</definedName>
    <definedName name="A2325807L">[3]cpi06!$K$1:$K$10,[3]cpi06!$K$110:$K$243</definedName>
    <definedName name="A2325810A">[3]cpi06!$T$1:$T$10,[3]cpi06!$T$107:$T$243</definedName>
    <definedName name="A2325811C">[3]cpi06!$C$1:$C$10,[3]cpi06!$C$11:$C$243</definedName>
    <definedName name="A2325812F">[3]cpi06!$L$1:$L$10,[3]cpi06!$L$110:$L$243</definedName>
    <definedName name="A2325815L">[3]cpi06!$U$1:$U$10,[3]cpi06!$U$107:$U$243</definedName>
    <definedName name="A2325816R">[3]cpi06!$D$1:$D$10,[3]cpi06!$D$11:$D$243</definedName>
    <definedName name="A2325817T">[3]cpi06!$M$1:$M$10,[3]cpi06!$M$110:$M$243</definedName>
    <definedName name="A2325820F">[3]cpi06!$V$1:$V$10,[3]cpi06!$V$107:$V$243</definedName>
    <definedName name="A2325821J">[3]cpi06!$E$1:$E$10,[3]cpi06!$E$11:$E$243</definedName>
    <definedName name="A2325822K">[3]cpi06!$N$1:$N$10,[3]cpi06!$N$110:$N$243</definedName>
    <definedName name="A2325825T">[3]cpi06!$W$1:$W$10,[3]cpi06!$W$107:$W$243</definedName>
    <definedName name="A2325826V">[3]cpi06!$F$1:$F$10,[3]cpi06!$F$11:$F$243</definedName>
    <definedName name="A2325827W">[3]cpi06!$O$1:$O$10,[3]cpi06!$O$110:$O$243</definedName>
    <definedName name="A2325830K">[3]cpi06!$X$1:$X$10,[3]cpi06!$X$107:$X$243</definedName>
    <definedName name="A2325831L">[3]cpi06!$G$1:$G$10,[3]cpi06!$G$11:$G$243</definedName>
    <definedName name="A2325832R">[3]cpi06!$P$1:$P$10,[3]cpi06!$P$110:$P$243</definedName>
    <definedName name="A2325835W">[3]cpi06!$Y$1:$Y$10,[3]cpi06!$Y$107:$Y$243</definedName>
    <definedName name="A2325836X">[3]cpi06!$H$1:$H$10,[3]cpi06!$H$139:$H$243</definedName>
    <definedName name="A2325837A">[3]cpi06!$Q$1:$Q$10,[3]cpi06!$Q$143:$Q$243</definedName>
    <definedName name="A2325840R">[3]cpi06!$Z$1:$Z$10,[3]cpi06!$Z$140:$Z$243</definedName>
    <definedName name="A2325841T">[3]cpi06!$I$1:$I$10,[3]cpi06!$I$11:$I$243</definedName>
    <definedName name="A2325842V">[3]cpi06!$R$1:$R$10,[3]cpi06!$R$110:$R$243</definedName>
    <definedName name="A2325845A">[3]cpi06!$AA$1:$AA$10,[3]cpi06!$AA$107:$AA$243</definedName>
    <definedName name="A2325846C">[3]cpi06!$J$1:$J$10,[3]cpi06!$J$11:$J$243</definedName>
    <definedName name="A2325847F">[3]cpi06!$S$1:$S$10,[3]cpi06!$S$110:$S$243</definedName>
    <definedName name="A2325850V">[3]cpi06!$AB$1:$AB$10,[3]cpi06!$AB$107:$AB$243</definedName>
    <definedName name="BTP" localSheetId="13">#REF!</definedName>
    <definedName name="BTP" localSheetId="14">#REF!</definedName>
    <definedName name="BTP" localSheetId="15">#REF!</definedName>
    <definedName name="BTP" localSheetId="3">#REF!</definedName>
    <definedName name="BTP" localSheetId="7">#REF!</definedName>
    <definedName name="BTP" localSheetId="43">#REF!</definedName>
    <definedName name="BTP" localSheetId="44">#REF!</definedName>
    <definedName name="BTP" localSheetId="53">#REF!</definedName>
    <definedName name="BTP" localSheetId="22">#REF!</definedName>
    <definedName name="BTP">#REF!</definedName>
    <definedName name="CCCA" localSheetId="13">#REF!</definedName>
    <definedName name="CCCA" localSheetId="14">#REF!</definedName>
    <definedName name="CCCA" localSheetId="15">#REF!</definedName>
    <definedName name="CCCA" localSheetId="3">#REF!</definedName>
    <definedName name="CCCA" localSheetId="7">#REF!</definedName>
    <definedName name="CCCA" localSheetId="43">#REF!</definedName>
    <definedName name="CCCA" localSheetId="44">#REF!</definedName>
    <definedName name="CCCA" localSheetId="53">#REF!</definedName>
    <definedName name="CCCA" localSheetId="22">#REF!</definedName>
    <definedName name="CCCA">#REF!</definedName>
    <definedName name="CIVA" localSheetId="13">#REF!</definedName>
    <definedName name="CIVA" localSheetId="14">#REF!</definedName>
    <definedName name="CIVA" localSheetId="15">#REF!</definedName>
    <definedName name="CIVA" localSheetId="3">#REF!</definedName>
    <definedName name="CIVA" localSheetId="7">#REF!</definedName>
    <definedName name="CIVA" localSheetId="43">#REF!</definedName>
    <definedName name="CIVA" localSheetId="44">#REF!</definedName>
    <definedName name="CIVA" localSheetId="53">#REF!</definedName>
    <definedName name="CIVA" localSheetId="22">#REF!</definedName>
    <definedName name="CIVA">#REF!</definedName>
    <definedName name="COMP" localSheetId="13">#REF!</definedName>
    <definedName name="COMP" localSheetId="14">#REF!</definedName>
    <definedName name="COMP" localSheetId="15">#REF!</definedName>
    <definedName name="COMP" localSheetId="3">#REF!</definedName>
    <definedName name="COMP" localSheetId="7">#REF!</definedName>
    <definedName name="COMP" localSheetId="43">#REF!</definedName>
    <definedName name="COMP" localSheetId="44">#REF!</definedName>
    <definedName name="COMP" localSheetId="53">#REF!</definedName>
    <definedName name="COMP" localSheetId="22">#REF!</definedName>
    <definedName name="COMP">#REF!</definedName>
    <definedName name="data00" localSheetId="58">'[4]2000 data'!$A$1:$FO$36</definedName>
    <definedName name="data00" localSheetId="56">'[5]2000 data'!$A$1:$FO$36</definedName>
    <definedName name="data00">'[6]2000 data'!$A$1:$FO$36</definedName>
    <definedName name="data01" localSheetId="58">'[4]2001 data'!$A$1:$CU$36</definedName>
    <definedName name="data01" localSheetId="56">'[5]2001 data'!$A$1:$CU$36</definedName>
    <definedName name="data01">'[6]2001 data'!$A$1:$CU$36</definedName>
    <definedName name="data02" localSheetId="58">'[4]2002 data'!$A$1:$CY$36</definedName>
    <definedName name="data02" localSheetId="6">'[7]2002 data'!$A$1:$CY$53</definedName>
    <definedName name="data02" localSheetId="56">'[5]2002 data'!$A$1:$CY$36</definedName>
    <definedName name="data02">'[6]2002 data'!$A$1:$CY$36</definedName>
    <definedName name="data03" localSheetId="58">'[4]2003 data'!$A$1:$DA$36</definedName>
    <definedName name="data03" localSheetId="6">'[7]2003 data'!$A$1:$DA$53</definedName>
    <definedName name="data03" localSheetId="56">'[5]2003 data'!$A$1:$DA$36</definedName>
    <definedName name="data03">'[6]2003 data'!$A$1:$DA$36</definedName>
    <definedName name="data04" localSheetId="58">'[4]2004 data'!$A$1:$DA$36</definedName>
    <definedName name="data04" localSheetId="6">'[7]2004 data'!$A$1:$DA$53</definedName>
    <definedName name="data04" localSheetId="56">'[5]2004 data'!$A$1:$DA$36</definedName>
    <definedName name="data04">'[6]2004 data'!$A$1:$DA$36</definedName>
    <definedName name="data05" localSheetId="58">'[4]2005 data'!$A$1:$CU$36</definedName>
    <definedName name="data05" localSheetId="6">'[7]2005 data'!$A$1:$CU$53</definedName>
    <definedName name="data05" localSheetId="56">'[5]2005 data'!$A$1:$CU$36</definedName>
    <definedName name="data05">'[6]2005 data'!$A$1:$CU$36</definedName>
    <definedName name="data06" localSheetId="58">'[4]2006 data'!$A$1:$CO$36</definedName>
    <definedName name="data06" localSheetId="6">'[7]2006 data'!$A$1:$CO$53</definedName>
    <definedName name="data06" localSheetId="56">'[5]2006 data'!$A$1:$CO$36</definedName>
    <definedName name="data06">'[6]2006 data'!$A$1:$CO$36</definedName>
    <definedName name="data07" localSheetId="58">'[4]2007 data'!$A$1:$CK$36</definedName>
    <definedName name="data07" localSheetId="6">'[7]2007 data'!$A$1:$CK$53</definedName>
    <definedName name="data07" localSheetId="56">'[5]2007 data'!$A$1:$CK$36</definedName>
    <definedName name="data07">'[6]2007 data'!$A$1:$CK$36</definedName>
    <definedName name="data08" localSheetId="58">'[4]2008 data'!$A$1:$CG$36</definedName>
    <definedName name="data08" localSheetId="6">'[7]2008 data'!$A$1:$CG$53</definedName>
    <definedName name="data08" localSheetId="56">'[5]2008 data'!$A$1:$CG$36</definedName>
    <definedName name="data08">'[6]2008 data'!$A$1:$CG$36</definedName>
    <definedName name="data09" localSheetId="58">'[4]2009 data'!$A$1:$CC$36</definedName>
    <definedName name="data09" localSheetId="6">'[7]2009 data'!$A$1:$CC$53</definedName>
    <definedName name="data09" localSheetId="56">'[5]2009 data'!$A$1:$CC$36</definedName>
    <definedName name="data09">'[6]2009 data'!$A$1:$CC$36</definedName>
    <definedName name="data10" localSheetId="58">'[4]2010 data'!$A$1:$CC$36</definedName>
    <definedName name="data10" localSheetId="6">'[7]2010 data'!$A$1:$CC$53</definedName>
    <definedName name="data10" localSheetId="56">'[5]2010 data'!$A$1:$CC$36</definedName>
    <definedName name="data10">'[6]2010 data'!$A$1:$CC$36</definedName>
    <definedName name="data11" localSheetId="58">'[4]2011 data '!$A$1:$CC$37</definedName>
    <definedName name="data11" localSheetId="6">'[7]2011 data '!$A$1:$CC$54</definedName>
    <definedName name="data11" localSheetId="56">'[5]2011 data '!$A$1:$CC$37</definedName>
    <definedName name="data11">'[6]2011 data '!$A$1:$CC$37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3">#REF!</definedName>
    <definedName name="_xlnm.Database" localSheetId="7">#REF!</definedName>
    <definedName name="_xlnm.Database" localSheetId="8">#REF!</definedName>
    <definedName name="_xlnm.Database" localSheetId="43">#REF!</definedName>
    <definedName name="_xlnm.Database" localSheetId="44">#REF!</definedName>
    <definedName name="_xlnm.Database" localSheetId="53">#REF!</definedName>
    <definedName name="_xlnm.Database" localSheetId="22">#REF!</definedName>
    <definedName name="_xlnm.Database">#REF!</definedName>
    <definedName name="Date_Range">[3]cpi06!$A$2:$A$10,[3]cpi06!$A$11:$A$243</definedName>
    <definedName name="DATES">#N/A</definedName>
    <definedName name="db" localSheetId="13">#REF!</definedName>
    <definedName name="db" localSheetId="14">#REF!</definedName>
    <definedName name="db" localSheetId="15">#REF!</definedName>
    <definedName name="db" localSheetId="3">#REF!</definedName>
    <definedName name="db" localSheetId="7">#REF!</definedName>
    <definedName name="db" localSheetId="43">#REF!</definedName>
    <definedName name="db" localSheetId="44">#REF!</definedName>
    <definedName name="db" localSheetId="53">#REF!</definedName>
    <definedName name="db" localSheetId="22">#REF!</definedName>
    <definedName name="db">#REF!</definedName>
    <definedName name="DISTRIBUTOR_NAME" localSheetId="58">'[8]1. Information'!$F$14</definedName>
    <definedName name="DISTRIBUTOR_NAME">'[9]1. Information'!$F$14</definedName>
    <definedName name="fgngdh" localSheetId="58">'[10]1. Information'!$F$14</definedName>
    <definedName name="fgngdh">'[11]1. Information'!$F$14</definedName>
    <definedName name="FTE" localSheetId="13">#REF!</definedName>
    <definedName name="FTE" localSheetId="14">#REF!</definedName>
    <definedName name="FTE" localSheetId="15">#REF!</definedName>
    <definedName name="FTE" localSheetId="3">#REF!</definedName>
    <definedName name="FTE" localSheetId="7">#REF!</definedName>
    <definedName name="FTE" localSheetId="43">#REF!</definedName>
    <definedName name="FTE" localSheetId="44">#REF!</definedName>
    <definedName name="FTE" localSheetId="53">#REF!</definedName>
    <definedName name="FTE" localSheetId="22">#REF!</definedName>
    <definedName name="FTE">#REF!</definedName>
    <definedName name="FTPT" localSheetId="13">#REF!</definedName>
    <definedName name="FTPT" localSheetId="14">#REF!</definedName>
    <definedName name="FTPT" localSheetId="15">#REF!</definedName>
    <definedName name="FTPT" localSheetId="3">#REF!</definedName>
    <definedName name="FTPT" localSheetId="7">#REF!</definedName>
    <definedName name="FTPT" localSheetId="43">#REF!</definedName>
    <definedName name="FTPT" localSheetId="44">#REF!</definedName>
    <definedName name="FTPT" localSheetId="53">#REF!</definedName>
    <definedName name="FTPT" localSheetId="22">#REF!</definedName>
    <definedName name="FTPT">#REF!</definedName>
    <definedName name="fvsv" localSheetId="58">'[10]1. Information'!$F$14</definedName>
    <definedName name="fvsv">'[11]1. Information'!$F$14</definedName>
    <definedName name="GCFC" localSheetId="13">#REF!</definedName>
    <definedName name="GCFC" localSheetId="14">#REF!</definedName>
    <definedName name="GCFC" localSheetId="15">#REF!</definedName>
    <definedName name="GCFC" localSheetId="3">#REF!</definedName>
    <definedName name="GCFC" localSheetId="7">#REF!</definedName>
    <definedName name="GCFC" localSheetId="43">#REF!</definedName>
    <definedName name="GCFC" localSheetId="44">#REF!</definedName>
    <definedName name="GCFC" localSheetId="53">#REF!</definedName>
    <definedName name="GCFC" localSheetId="22">#REF!</definedName>
    <definedName name="GCFC">#REF!</definedName>
    <definedName name="GOC" localSheetId="13">#REF!</definedName>
    <definedName name="GOC" localSheetId="14">#REF!</definedName>
    <definedName name="GOC" localSheetId="15">#REF!</definedName>
    <definedName name="GOC" localSheetId="3">#REF!</definedName>
    <definedName name="GOC" localSheetId="7">#REF!</definedName>
    <definedName name="GOC" localSheetId="43">#REF!</definedName>
    <definedName name="GOC" localSheetId="44">#REF!</definedName>
    <definedName name="GOC" localSheetId="53">#REF!</definedName>
    <definedName name="GOC" localSheetId="22">#REF!</definedName>
    <definedName name="GOC">#REF!</definedName>
    <definedName name="GOCWI" localSheetId="13">#REF!</definedName>
    <definedName name="GOCWI" localSheetId="14">#REF!</definedName>
    <definedName name="GOCWI" localSheetId="15">#REF!</definedName>
    <definedName name="GOCWI" localSheetId="3">#REF!</definedName>
    <definedName name="GOCWI" localSheetId="7">#REF!</definedName>
    <definedName name="GOCWI" localSheetId="43">#REF!</definedName>
    <definedName name="GOCWI" localSheetId="44">#REF!</definedName>
    <definedName name="GOCWI" localSheetId="53">#REF!</definedName>
    <definedName name="GOCWI" localSheetId="22">#REF!</definedName>
    <definedName name="GOCWI">#REF!</definedName>
    <definedName name="GOIPD" localSheetId="13">#REF!</definedName>
    <definedName name="GOIPD" localSheetId="14">#REF!</definedName>
    <definedName name="GOIPD" localSheetId="15">#REF!</definedName>
    <definedName name="GOIPD" localSheetId="3">#REF!</definedName>
    <definedName name="GOIPD" localSheetId="7">#REF!</definedName>
    <definedName name="GOIPD" localSheetId="43">#REF!</definedName>
    <definedName name="GOIPD" localSheetId="44">#REF!</definedName>
    <definedName name="GOIPD" localSheetId="53">#REF!</definedName>
    <definedName name="GOIPD" localSheetId="22">#REF!</definedName>
    <definedName name="GOIPD">#REF!</definedName>
    <definedName name="GOX" localSheetId="13">#REF!</definedName>
    <definedName name="GOX" localSheetId="14">#REF!</definedName>
    <definedName name="GOX" localSheetId="15">#REF!</definedName>
    <definedName name="GOX" localSheetId="3">#REF!</definedName>
    <definedName name="GOX" localSheetId="7">#REF!</definedName>
    <definedName name="GOX" localSheetId="43">#REF!</definedName>
    <definedName name="GOX" localSheetId="44">#REF!</definedName>
    <definedName name="GOX" localSheetId="53">#REF!</definedName>
    <definedName name="GOX" localSheetId="22">#REF!</definedName>
    <definedName name="GOX">#REF!</definedName>
    <definedName name="GPO" localSheetId="13">#REF!</definedName>
    <definedName name="GPO" localSheetId="14">#REF!</definedName>
    <definedName name="GPO" localSheetId="15">#REF!</definedName>
    <definedName name="GPO" localSheetId="3">#REF!</definedName>
    <definedName name="GPO" localSheetId="7">#REF!</definedName>
    <definedName name="GPO" localSheetId="43">#REF!</definedName>
    <definedName name="GPO" localSheetId="44">#REF!</definedName>
    <definedName name="GPO" localSheetId="53">#REF!</definedName>
    <definedName name="GPO" localSheetId="22">#REF!</definedName>
    <definedName name="GPO">#REF!</definedName>
    <definedName name="GPOCWI" localSheetId="13">#REF!</definedName>
    <definedName name="GPOCWI" localSheetId="14">#REF!</definedName>
    <definedName name="GPOCWI" localSheetId="15">#REF!</definedName>
    <definedName name="GPOCWI" localSheetId="3">#REF!</definedName>
    <definedName name="GPOCWI" localSheetId="7">#REF!</definedName>
    <definedName name="GPOCWI" localSheetId="43">#REF!</definedName>
    <definedName name="GPOCWI" localSheetId="44">#REF!</definedName>
    <definedName name="GPOCWI" localSheetId="53">#REF!</definedName>
    <definedName name="GPOCWI" localSheetId="22">#REF!</definedName>
    <definedName name="GPOCWI">#REF!</definedName>
    <definedName name="GPOIPD" localSheetId="13">#REF!</definedName>
    <definedName name="GPOIPD" localSheetId="14">#REF!</definedName>
    <definedName name="GPOIPD" localSheetId="15">#REF!</definedName>
    <definedName name="GPOIPD" localSheetId="3">#REF!</definedName>
    <definedName name="GPOIPD" localSheetId="7">#REF!</definedName>
    <definedName name="GPOIPD" localSheetId="43">#REF!</definedName>
    <definedName name="GPOIPD" localSheetId="44">#REF!</definedName>
    <definedName name="GPOIPD" localSheetId="53">#REF!</definedName>
    <definedName name="GPOIPD" localSheetId="22">#REF!</definedName>
    <definedName name="GPOIPD">#REF!</definedName>
    <definedName name="GPOX" localSheetId="13">#REF!</definedName>
    <definedName name="GPOX" localSheetId="14">#REF!</definedName>
    <definedName name="GPOX" localSheetId="15">#REF!</definedName>
    <definedName name="GPOX" localSheetId="3">#REF!</definedName>
    <definedName name="GPOX" localSheetId="7">#REF!</definedName>
    <definedName name="GPOX" localSheetId="43">#REF!</definedName>
    <definedName name="GPOX" localSheetId="44">#REF!</definedName>
    <definedName name="GPOX" localSheetId="53">#REF!</definedName>
    <definedName name="GPOX" localSheetId="22">#REF!</definedName>
    <definedName name="GPOX">#REF!</definedName>
    <definedName name="GPSHR" localSheetId="13">#REF!</definedName>
    <definedName name="GPSHR" localSheetId="14">#REF!</definedName>
    <definedName name="GPSHR" localSheetId="15">#REF!</definedName>
    <definedName name="GPSHR" localSheetId="3">#REF!</definedName>
    <definedName name="GPSHR" localSheetId="7">#REF!</definedName>
    <definedName name="GPSHR" localSheetId="43">#REF!</definedName>
    <definedName name="GPSHR" localSheetId="44">#REF!</definedName>
    <definedName name="GPSHR" localSheetId="53">#REF!</definedName>
    <definedName name="GPSHR" localSheetId="22">#REF!</definedName>
    <definedName name="GPSHR">#REF!</definedName>
    <definedName name="grossplant" localSheetId="58">'[4]PEG_ Gross Plant'!$C$8:$H$4224</definedName>
    <definedName name="grossplant" localSheetId="56">'[5]PEG_ Gross Plant'!$C$8:$H$4224</definedName>
    <definedName name="grossplant">'[6]PEG_ Gross Plant'!$C$8:$H$4224</definedName>
    <definedName name="IBT" localSheetId="13">#REF!</definedName>
    <definedName name="IBT" localSheetId="14">#REF!</definedName>
    <definedName name="IBT" localSheetId="15">#REF!</definedName>
    <definedName name="IBT" localSheetId="3">#REF!</definedName>
    <definedName name="IBT" localSheetId="7">#REF!</definedName>
    <definedName name="IBT" localSheetId="43">#REF!</definedName>
    <definedName name="IBT" localSheetId="44">#REF!</definedName>
    <definedName name="IBT" localSheetId="53">#REF!</definedName>
    <definedName name="IBT" localSheetId="22">#REF!</definedName>
    <definedName name="IBT">#REF!</definedName>
    <definedName name="IIC" localSheetId="13">#REF!</definedName>
    <definedName name="IIC" localSheetId="14">#REF!</definedName>
    <definedName name="IIC" localSheetId="15">#REF!</definedName>
    <definedName name="IIC" localSheetId="3">#REF!</definedName>
    <definedName name="IIC" localSheetId="7">#REF!</definedName>
    <definedName name="IIC" localSheetId="43">#REF!</definedName>
    <definedName name="IIC" localSheetId="44">#REF!</definedName>
    <definedName name="IIC" localSheetId="53">#REF!</definedName>
    <definedName name="IIC" localSheetId="22">#REF!</definedName>
    <definedName name="IIC">#REF!</definedName>
    <definedName name="IICWI" localSheetId="13">#REF!</definedName>
    <definedName name="IICWI" localSheetId="14">#REF!</definedName>
    <definedName name="IICWI" localSheetId="15">#REF!</definedName>
    <definedName name="IICWI" localSheetId="3">#REF!</definedName>
    <definedName name="IICWI" localSheetId="7">#REF!</definedName>
    <definedName name="IICWI" localSheetId="43">#REF!</definedName>
    <definedName name="IICWI" localSheetId="44">#REF!</definedName>
    <definedName name="IICWI" localSheetId="53">#REF!</definedName>
    <definedName name="IICWI" localSheetId="22">#REF!</definedName>
    <definedName name="IICWI">#REF!</definedName>
    <definedName name="IIIPD" localSheetId="13">#REF!</definedName>
    <definedName name="IIIPD" localSheetId="14">#REF!</definedName>
    <definedName name="IIIPD" localSheetId="15">#REF!</definedName>
    <definedName name="IIIPD" localSheetId="3">#REF!</definedName>
    <definedName name="IIIPD" localSheetId="7">#REF!</definedName>
    <definedName name="IIIPD" localSheetId="43">#REF!</definedName>
    <definedName name="IIIPD" localSheetId="44">#REF!</definedName>
    <definedName name="IIIPD" localSheetId="53">#REF!</definedName>
    <definedName name="IIIPD" localSheetId="22">#REF!</definedName>
    <definedName name="IIIPD">#REF!</definedName>
    <definedName name="IIX" localSheetId="13">#REF!</definedName>
    <definedName name="IIX" localSheetId="14">#REF!</definedName>
    <definedName name="IIX" localSheetId="15">#REF!</definedName>
    <definedName name="IIX" localSheetId="3">#REF!</definedName>
    <definedName name="IIX" localSheetId="7">#REF!</definedName>
    <definedName name="IIX" localSheetId="43">#REF!</definedName>
    <definedName name="IIX" localSheetId="44">#REF!</definedName>
    <definedName name="IIX" localSheetId="53">#REF!</definedName>
    <definedName name="IIX" localSheetId="22">#REF!</definedName>
    <definedName name="IIX">#REF!</definedName>
    <definedName name="IUE" localSheetId="13">#REF!</definedName>
    <definedName name="IUE" localSheetId="14">#REF!</definedName>
    <definedName name="IUE" localSheetId="15">#REF!</definedName>
    <definedName name="IUE" localSheetId="3">#REF!</definedName>
    <definedName name="IUE" localSheetId="7">#REF!</definedName>
    <definedName name="IUE" localSheetId="43">#REF!</definedName>
    <definedName name="IUE" localSheetId="44">#REF!</definedName>
    <definedName name="IUE" localSheetId="53">#REF!</definedName>
    <definedName name="IUE" localSheetId="22">#REF!</definedName>
    <definedName name="IUE">#REF!</definedName>
    <definedName name="NCCA" localSheetId="13">#REF!</definedName>
    <definedName name="NCCA" localSheetId="14">#REF!</definedName>
    <definedName name="NCCA" localSheetId="15">#REF!</definedName>
    <definedName name="NCCA" localSheetId="3">#REF!</definedName>
    <definedName name="NCCA" localSheetId="7">#REF!</definedName>
    <definedName name="NCCA" localSheetId="43">#REF!</definedName>
    <definedName name="NCCA" localSheetId="44">#REF!</definedName>
    <definedName name="NCCA" localSheetId="53">#REF!</definedName>
    <definedName name="NCCA" localSheetId="22">#REF!</definedName>
    <definedName name="NCCA">#REF!</definedName>
    <definedName name="NETINT" localSheetId="13">#REF!</definedName>
    <definedName name="NETINT" localSheetId="14">#REF!</definedName>
    <definedName name="NETINT" localSheetId="15">#REF!</definedName>
    <definedName name="NETINT" localSheetId="3">#REF!</definedName>
    <definedName name="NETINT" localSheetId="7">#REF!</definedName>
    <definedName name="NETINT" localSheetId="43">#REF!</definedName>
    <definedName name="NETINT" localSheetId="44">#REF!</definedName>
    <definedName name="NETINT" localSheetId="53">#REF!</definedName>
    <definedName name="NETINT" localSheetId="22">#REF!</definedName>
    <definedName name="NETINT">#REF!</definedName>
    <definedName name="PBT" localSheetId="13">#REF!</definedName>
    <definedName name="PBT" localSheetId="14">#REF!</definedName>
    <definedName name="PBT" localSheetId="15">#REF!</definedName>
    <definedName name="PBT" localSheetId="3">#REF!</definedName>
    <definedName name="PBT" localSheetId="7">#REF!</definedName>
    <definedName name="PBT" localSheetId="43">#REF!</definedName>
    <definedName name="PBT" localSheetId="44">#REF!</definedName>
    <definedName name="PBT" localSheetId="53">#REF!</definedName>
    <definedName name="PBT" localSheetId="22">#REF!</definedName>
    <definedName name="PBT">#REF!</definedName>
    <definedName name="PeerGroup1" localSheetId="43">'[12]Peer Group Unit Cost Calc'!$A$4:$C$14</definedName>
    <definedName name="PeerGroup1" localSheetId="44">'[12]Peer Group Unit Cost Calc'!$A$4:$C$14</definedName>
    <definedName name="PeerGroup1" localSheetId="27">'[12]Peer Group Unit Cost Calc'!$A$4:$C$14</definedName>
    <definedName name="PeerGroup1">'[13]Peer Group Unit Cost Calc'!$A$4:$C$14</definedName>
    <definedName name="PeerGroup2" localSheetId="43">'[12]Peer Group Unit Cost Calc'!$D$4:$F$13</definedName>
    <definedName name="PeerGroup2" localSheetId="44">'[12]Peer Group Unit Cost Calc'!$D$4:$F$13</definedName>
    <definedName name="PeerGroup2" localSheetId="27">'[12]Peer Group Unit Cost Calc'!$D$4:$F$13</definedName>
    <definedName name="PeerGroup2">'[13]Peer Group Unit Cost Calc'!$D$4:$F$13</definedName>
    <definedName name="PeerGroup3" localSheetId="43">'[12]Peer Group Unit Cost Calc'!$G$4:$I$13</definedName>
    <definedName name="PeerGroup3" localSheetId="44">'[12]Peer Group Unit Cost Calc'!$G$4:$I$13</definedName>
    <definedName name="PeerGroup3" localSheetId="27">'[12]Peer Group Unit Cost Calc'!$G$4:$I$13</definedName>
    <definedName name="PeerGroup3">'[13]Peer Group Unit Cost Calc'!$G$4:$I$13</definedName>
    <definedName name="PeerGroup4" localSheetId="43">'[12]Peer Group Unit Cost Calc'!$A$20:$C$30</definedName>
    <definedName name="PeerGroup4" localSheetId="44">'[12]Peer Group Unit Cost Calc'!$A$20:$C$30</definedName>
    <definedName name="PeerGroup4" localSheetId="27">'[12]Peer Group Unit Cost Calc'!$A$20:$C$30</definedName>
    <definedName name="PeerGroup4">'[13]Peer Group Unit Cost Calc'!$A$20:$C$30</definedName>
    <definedName name="PeerGroup5" localSheetId="43">'[12]Peer Group Unit Cost Calc'!$D$20:$F$37</definedName>
    <definedName name="PeerGroup5" localSheetId="44">'[12]Peer Group Unit Cost Calc'!$D$20:$F$37</definedName>
    <definedName name="PeerGroup5" localSheetId="27">'[12]Peer Group Unit Cost Calc'!$D$20:$F$37</definedName>
    <definedName name="PeerGroup5">'[13]Peer Group Unit Cost Calc'!$D$20:$F$37</definedName>
    <definedName name="PeerGroup6" localSheetId="43">'[12]Peer Group Unit Cost Calc'!$G$20:$I$32</definedName>
    <definedName name="PeerGroup6" localSheetId="44">'[12]Peer Group Unit Cost Calc'!$G$20:$I$32</definedName>
    <definedName name="PeerGroup6" localSheetId="27">'[12]Peer Group Unit Cost Calc'!$G$20:$I$32</definedName>
    <definedName name="PeerGroup6">'[13]Peer Group Unit Cost Calc'!$G$20:$I$32</definedName>
    <definedName name="PEP" localSheetId="13">#REF!</definedName>
    <definedName name="PEP" localSheetId="14">#REF!</definedName>
    <definedName name="PEP" localSheetId="15">#REF!</definedName>
    <definedName name="PEP" localSheetId="3">#REF!</definedName>
    <definedName name="PEP" localSheetId="7">#REF!</definedName>
    <definedName name="PEP" localSheetId="43">#REF!</definedName>
    <definedName name="PEP" localSheetId="44">#REF!</definedName>
    <definedName name="PEP" localSheetId="53">#REF!</definedName>
    <definedName name="PEP" localSheetId="22">#REF!</definedName>
    <definedName name="PEP">#REF!</definedName>
    <definedName name="PIVA" localSheetId="13">#REF!</definedName>
    <definedName name="PIVA" localSheetId="14">#REF!</definedName>
    <definedName name="PIVA" localSheetId="15">#REF!</definedName>
    <definedName name="PIVA" localSheetId="3">#REF!</definedName>
    <definedName name="PIVA" localSheetId="7">#REF!</definedName>
    <definedName name="PIVA" localSheetId="43">#REF!</definedName>
    <definedName name="PIVA" localSheetId="44">#REF!</definedName>
    <definedName name="PIVA" localSheetId="53">#REF!</definedName>
    <definedName name="PIVA" localSheetId="22">#REF!</definedName>
    <definedName name="PIVA">#REF!</definedName>
    <definedName name="_xlnm.Print_Area" localSheetId="0">'T1'!$A$1:$I$35</definedName>
    <definedName name="_xlnm.Print_Area" localSheetId="13">'T14'!$A$1:$M$23</definedName>
    <definedName name="_xlnm.Print_Area" localSheetId="16">T17A!$B$1:$D$45</definedName>
    <definedName name="_xlnm.Print_Area" localSheetId="1">'T2'!$A$1:$L$24</definedName>
    <definedName name="_xlnm.Print_Area" localSheetId="2">'T3'!$A$1:$P$28</definedName>
    <definedName name="_xlnm.Print_Area" localSheetId="5">'T6'!$D$1:$F$47</definedName>
    <definedName name="_xlnm.Print_Area" localSheetId="6">'T7'!$A$1:$C$42</definedName>
    <definedName name="_xlnm.Print_Area" localSheetId="8">'T9'!$A$1:$M$23</definedName>
    <definedName name="_xlnm.Print_Area" localSheetId="41">'Table 23'!$A$1:$E$38</definedName>
    <definedName name="_xlnm.Print_Area" localSheetId="43">'Table 24'!$A$1:$C$51</definedName>
    <definedName name="_xlnm.Print_Area" localSheetId="44">'Table 24 cont'!$A$1:$C$54</definedName>
    <definedName name="_xlnm.Print_Area" localSheetId="23">'Table 5'!$A$1:$I$31</definedName>
    <definedName name="_xlnm.Print_Area" localSheetId="27">'Table 8'!$A$1:$B$44</definedName>
    <definedName name="PTI" localSheetId="13">#REF!</definedName>
    <definedName name="PTI" localSheetId="14">#REF!</definedName>
    <definedName name="PTI" localSheetId="15">#REF!</definedName>
    <definedName name="PTI" localSheetId="3">#REF!</definedName>
    <definedName name="PTI" localSheetId="7">#REF!</definedName>
    <definedName name="PTI" localSheetId="43">#REF!</definedName>
    <definedName name="PTI" localSheetId="44">#REF!</definedName>
    <definedName name="PTI" localSheetId="53">#REF!</definedName>
    <definedName name="PTI" localSheetId="22">#REF!</definedName>
    <definedName name="PTI">#REF!</definedName>
    <definedName name="RIP" localSheetId="13">#REF!</definedName>
    <definedName name="RIP" localSheetId="14">#REF!</definedName>
    <definedName name="RIP" localSheetId="15">#REF!</definedName>
    <definedName name="RIP" localSheetId="3">#REF!</definedName>
    <definedName name="RIP" localSheetId="7">#REF!</definedName>
    <definedName name="RIP" localSheetId="43">#REF!</definedName>
    <definedName name="RIP" localSheetId="44">#REF!</definedName>
    <definedName name="RIP" localSheetId="53">#REF!</definedName>
    <definedName name="RIP" localSheetId="22">#REF!</definedName>
    <definedName name="RIP">#REF!</definedName>
    <definedName name="SGDP" localSheetId="13">#REF!</definedName>
    <definedName name="SGDP" localSheetId="14">#REF!</definedName>
    <definedName name="SGDP" localSheetId="15">#REF!</definedName>
    <definedName name="SGDP" localSheetId="3">#REF!</definedName>
    <definedName name="SGDP" localSheetId="7">#REF!</definedName>
    <definedName name="SGDP" localSheetId="43">#REF!</definedName>
    <definedName name="SGDP" localSheetId="44">#REF!</definedName>
    <definedName name="SGDP" localSheetId="53">#REF!</definedName>
    <definedName name="SGDP" localSheetId="22">#REF!</definedName>
    <definedName name="SGDP">#REF!</definedName>
    <definedName name="SUB" localSheetId="13">#REF!</definedName>
    <definedName name="SUB" localSheetId="14">#REF!</definedName>
    <definedName name="SUB" localSheetId="15">#REF!</definedName>
    <definedName name="SUB" localSheetId="3">#REF!</definedName>
    <definedName name="SUB" localSheetId="7">#REF!</definedName>
    <definedName name="SUB" localSheetId="43">#REF!</definedName>
    <definedName name="SUB" localSheetId="44">#REF!</definedName>
    <definedName name="SUB" localSheetId="53">#REF!</definedName>
    <definedName name="SUB" localSheetId="22">#REF!</definedName>
    <definedName name="SUB">#REF!</definedName>
    <definedName name="SUPPS" localSheetId="13">#REF!</definedName>
    <definedName name="SUPPS" localSheetId="14">#REF!</definedName>
    <definedName name="SUPPS" localSheetId="15">#REF!</definedName>
    <definedName name="SUPPS" localSheetId="3">#REF!</definedName>
    <definedName name="SUPPS" localSheetId="7">#REF!</definedName>
    <definedName name="SUPPS" localSheetId="43">#REF!</definedName>
    <definedName name="SUPPS" localSheetId="44">#REF!</definedName>
    <definedName name="SUPPS" localSheetId="53">#REF!</definedName>
    <definedName name="SUPPS" localSheetId="22">#REF!</definedName>
    <definedName name="SUPPS">#REF!</definedName>
    <definedName name="SUR" localSheetId="13">#REF!</definedName>
    <definedName name="SUR" localSheetId="14">#REF!</definedName>
    <definedName name="SUR" localSheetId="15">#REF!</definedName>
    <definedName name="SUR" localSheetId="3">#REF!</definedName>
    <definedName name="SUR" localSheetId="7">#REF!</definedName>
    <definedName name="SUR" localSheetId="43">#REF!</definedName>
    <definedName name="SUR" localSheetId="44">#REF!</definedName>
    <definedName name="SUR" localSheetId="53">#REF!</definedName>
    <definedName name="SUR" localSheetId="22">#REF!</definedName>
    <definedName name="SUR">#REF!</definedName>
    <definedName name="TableName">"Dummy"</definedName>
    <definedName name="TFP_PG_Comp_121307_b" localSheetId="13">#REF!</definedName>
    <definedName name="TFP_PG_Comp_121307_b" localSheetId="14">#REF!</definedName>
    <definedName name="TFP_PG_Comp_121307_b" localSheetId="15">#REF!</definedName>
    <definedName name="TFP_PG_Comp_121307_b" localSheetId="3">#REF!</definedName>
    <definedName name="TFP_PG_Comp_121307_b" localSheetId="7">#REF!</definedName>
    <definedName name="TFP_PG_Comp_121307_b" localSheetId="43">#REF!</definedName>
    <definedName name="TFP_PG_Comp_121307_b" localSheetId="44">#REF!</definedName>
    <definedName name="TFP_PG_Comp_121307_b" localSheetId="53">#REF!</definedName>
    <definedName name="TFP_PG_Comp_121307_b" localSheetId="22">#REF!</definedName>
    <definedName name="TFP_PG_Comp_121307_b">#REF!</definedName>
    <definedName name="TrialBalance02" localSheetId="58">'[14]COMPANY_DRILL_TrialBalance_(540'!$A$3012:$D$3105</definedName>
    <definedName name="TrialBalance02">'[15]COMPANY_DRILL_TrialBalance_(540'!$A$3012:$D$3105</definedName>
    <definedName name="TrialBalance03" localSheetId="58">'[14]COMPANY_DRILL_TrialBalance_(540'!$A$3110:$D$3205</definedName>
    <definedName name="TrialBalance03">'[15]COMPANY_DRILL_TrialBalance_(540'!$A$3110:$D$3205</definedName>
    <definedName name="TrialBalance04" localSheetId="58">'[14]COMPANY_DRILL_TrialBalance_(540'!$A$3210:$D$3305</definedName>
    <definedName name="TrialBalance04">'[15]COMPANY_DRILL_TrialBalance_(540'!$A$3210:$D$3305</definedName>
    <definedName name="TrialBalance05" localSheetId="58">'[14]COMPANY_DRILL_TrialBalance_(540'!$A$3310:$D$3402</definedName>
    <definedName name="TrialBalance05">'[15]COMPANY_DRILL_TrialBalance_(540'!$A$3310:$D$3402</definedName>
    <definedName name="TrialBalance06" localSheetId="58">'[14]COMPANY_DRILL_TrialBalance_(540'!$A$3407:$D$3496</definedName>
    <definedName name="TrialBalance06">'[15]COMPANY_DRILL_TrialBalance_(540'!$A$3407:$D$3496</definedName>
    <definedName name="TrialBalance07" localSheetId="58">'[14]COMPANY_DRILL_TrialBalance_(540'!$A$3501:$D$3586</definedName>
    <definedName name="TrialBalance07">'[15]COMPANY_DRILL_TrialBalance_(540'!$A$3501:$D$3586</definedName>
    <definedName name="TrialBalance08" localSheetId="58">'[14]COMPANY_DRILL_TrialBalance_(540'!$A$3591:$D$3671</definedName>
    <definedName name="TrialBalance08">'[15]COMPANY_DRILL_TrialBalance_(540'!$A$3591:$D$3671</definedName>
    <definedName name="TrialBalance09" localSheetId="58">'[14]COMPANY_DRILL_TrialBalance_(540'!$A$3676:$D$3753</definedName>
    <definedName name="TrialBalance09">'[15]COMPANY_DRILL_TrialBalance_(540'!$A$3676:$D$3753</definedName>
    <definedName name="TrialBalance10" localSheetId="58">'[14]COMPANY_DRILL_TrialBalance_(540'!$A$3758:$D$3836</definedName>
    <definedName name="TrialBalance10">'[15]COMPANY_DRILL_TrialBalance_(540'!$A$3758:$D$3836</definedName>
    <definedName name="TrialBalance11" localSheetId="58">'[14]COMPANY_DRILL_TrialBalance_(540'!$A$3841:$C$3916</definedName>
    <definedName name="TrialBalance11">'[15]COMPANY_DRILL_TrialBalance_(540'!$A$3841:$C$3916</definedName>
    <definedName name="TrialBalance89" localSheetId="58">'[14]COMPANY_DRILL_TrialBalance_(540'!$A$5:$D$307</definedName>
    <definedName name="TrialBalance89">'[15]COMPANY_DRILL_TrialBalance_(540'!$A$5:$D$307</definedName>
    <definedName name="TrialBalance90" localSheetId="58">'[14]COMPANY_DRILL_TrialBalance_(540'!$A$312:$D$614</definedName>
    <definedName name="TrialBalance90">'[15]COMPANY_DRILL_TrialBalance_(540'!$A$312:$D$614</definedName>
    <definedName name="TrialBalance91" localSheetId="58">'[14]COMPANY_DRILL_TrialBalance_(540'!$A$619:$D$917</definedName>
    <definedName name="TrialBalance91">'[15]COMPANY_DRILL_TrialBalance_(540'!$A$619:$D$917</definedName>
    <definedName name="Trialbalance92" localSheetId="58">'[14]COMPANY_DRILL_TrialBalance_(540'!$A$922:$D$1220</definedName>
    <definedName name="Trialbalance92">'[15]COMPANY_DRILL_TrialBalance_(540'!$A$922:$D$1220</definedName>
    <definedName name="TrialBalance93" localSheetId="58">'[14]COMPANY_DRILL_TrialBalance_(540'!$A$1225:$D$1522</definedName>
    <definedName name="TrialBalance93">'[15]COMPANY_DRILL_TrialBalance_(540'!$A$1225:$D$1522</definedName>
    <definedName name="TrialBalance94" localSheetId="58">'[14]COMPANY_DRILL_TrialBalance_(540'!$A$1527:$D$1829</definedName>
    <definedName name="TrialBalance94">'[15]COMPANY_DRILL_TrialBalance_(540'!$A$1527:$D$1829</definedName>
    <definedName name="TrialBalance95" localSheetId="58">'[14]COMPANY_DRILL_TrialBalance_(540'!$A$1834:$D$2136</definedName>
    <definedName name="TrialBalance95">'[15]COMPANY_DRILL_TrialBalance_(540'!$A$1834:$D$2136</definedName>
    <definedName name="TrialBalance96" localSheetId="58">'[14]COMPANY_DRILL_TrialBalance_(540'!$A$2141:$D$2445</definedName>
    <definedName name="TrialBalance96">'[15]COMPANY_DRILL_TrialBalance_(540'!$A$2141:$D$2445</definedName>
    <definedName name="TrialBalance97" localSheetId="58">'[14]COMPANY_DRILL_TrialBalance_(540'!$A$2450:$D$2753</definedName>
    <definedName name="TrialBalance97">'[15]COMPANY_DRILL_TrialBalance_(540'!$A$2450:$D$2753</definedName>
    <definedName name="TrialBalance98" localSheetId="58">'[14]COMPANY_DRILL_TrialBalance_(540'!$A$2758:$D$3007</definedName>
    <definedName name="TrialBalance98">'[15]COMPANY_DRILL_TrialBalance_(540'!$A$2758:$D$3007</definedName>
    <definedName name="WS" localSheetId="13">#REF!</definedName>
    <definedName name="WS" localSheetId="14">#REF!</definedName>
    <definedName name="WS" localSheetId="15">#REF!</definedName>
    <definedName name="WS" localSheetId="3">#REF!</definedName>
    <definedName name="WS" localSheetId="7">#REF!</definedName>
    <definedName name="WS" localSheetId="43">#REF!</definedName>
    <definedName name="WS" localSheetId="44">#REF!</definedName>
    <definedName name="WS" localSheetId="53">#REF!</definedName>
    <definedName name="WS" localSheetId="22">#REF!</definedName>
    <definedName name="WS">#REF!</definedName>
    <definedName name="XK_by_Peer_Group" localSheetId="13">#REF!</definedName>
    <definedName name="XK_by_Peer_Group" localSheetId="14">#REF!</definedName>
    <definedName name="XK_by_Peer_Group" localSheetId="15">#REF!</definedName>
    <definedName name="XK_by_Peer_Group" localSheetId="3">#REF!</definedName>
    <definedName name="XK_by_Peer_Group" localSheetId="7">#REF!</definedName>
    <definedName name="XK_by_Peer_Group" localSheetId="43">#REF!</definedName>
    <definedName name="XK_by_Peer_Group" localSheetId="44">#REF!</definedName>
    <definedName name="XK_by_Peer_Group" localSheetId="53">#REF!</definedName>
    <definedName name="XK_by_Peer_Group" localSheetId="22">#REF!</definedName>
    <definedName name="XK_by_Peer_Group">#REF!</definedName>
  </definedNames>
  <calcPr calcId="145621"/>
</workbook>
</file>

<file path=xl/calcChain.xml><?xml version="1.0" encoding="utf-8"?>
<calcChain xmlns="http://schemas.openxmlformats.org/spreadsheetml/2006/main">
  <c r="O75" i="102" l="1"/>
  <c r="N75" i="102"/>
  <c r="M75" i="102"/>
  <c r="L75" i="102"/>
  <c r="K75" i="102"/>
  <c r="J75" i="102"/>
  <c r="I75" i="102"/>
  <c r="O74" i="102"/>
  <c r="N74" i="102"/>
  <c r="M74" i="102"/>
  <c r="L74" i="102"/>
  <c r="K74" i="102"/>
  <c r="J74" i="102"/>
  <c r="I74" i="102"/>
  <c r="O73" i="102"/>
  <c r="N73" i="102"/>
  <c r="M73" i="102"/>
  <c r="L73" i="102"/>
  <c r="K73" i="102"/>
  <c r="J73" i="102"/>
  <c r="I73" i="102"/>
  <c r="O72" i="102"/>
  <c r="N72" i="102"/>
  <c r="M72" i="102"/>
  <c r="L72" i="102"/>
  <c r="K72" i="102"/>
  <c r="J72" i="102"/>
  <c r="I72" i="102"/>
  <c r="O71" i="102"/>
  <c r="N71" i="102"/>
  <c r="M71" i="102"/>
  <c r="L71" i="102"/>
  <c r="K71" i="102"/>
  <c r="J71" i="102"/>
  <c r="I71" i="102"/>
  <c r="O70" i="102"/>
  <c r="N70" i="102"/>
  <c r="M70" i="102"/>
  <c r="L70" i="102"/>
  <c r="K70" i="102"/>
  <c r="J70" i="102"/>
  <c r="I70" i="102"/>
  <c r="O69" i="102"/>
  <c r="N69" i="102"/>
  <c r="M69" i="102"/>
  <c r="L69" i="102"/>
  <c r="K69" i="102"/>
  <c r="J69" i="102"/>
  <c r="I69" i="102"/>
  <c r="O68" i="102"/>
  <c r="N68" i="102"/>
  <c r="M68" i="102"/>
  <c r="L68" i="102"/>
  <c r="K68" i="102"/>
  <c r="J68" i="102"/>
  <c r="I68" i="102"/>
  <c r="O67" i="102"/>
  <c r="N67" i="102"/>
  <c r="M67" i="102"/>
  <c r="L67" i="102"/>
  <c r="K67" i="102"/>
  <c r="J67" i="102"/>
  <c r="I67" i="102"/>
  <c r="O66" i="102"/>
  <c r="N66" i="102"/>
  <c r="M66" i="102"/>
  <c r="L66" i="102"/>
  <c r="K66" i="102"/>
  <c r="J66" i="102"/>
  <c r="I66" i="102"/>
  <c r="O65" i="102"/>
  <c r="N65" i="102"/>
  <c r="M65" i="102"/>
  <c r="L65" i="102"/>
  <c r="K65" i="102"/>
  <c r="J65" i="102"/>
  <c r="I65" i="102"/>
  <c r="O64" i="102"/>
  <c r="N64" i="102"/>
  <c r="M64" i="102"/>
  <c r="L64" i="102"/>
  <c r="K64" i="102"/>
  <c r="J64" i="102"/>
  <c r="I64" i="102"/>
  <c r="O63" i="102"/>
  <c r="N63" i="102"/>
  <c r="M63" i="102"/>
  <c r="L63" i="102"/>
  <c r="K63" i="102"/>
  <c r="J63" i="102"/>
  <c r="I63" i="102"/>
  <c r="O62" i="102"/>
  <c r="N62" i="102"/>
  <c r="M62" i="102"/>
  <c r="L62" i="102"/>
  <c r="K62" i="102"/>
  <c r="J62" i="102"/>
  <c r="I62" i="102"/>
  <c r="O61" i="102"/>
  <c r="N61" i="102"/>
  <c r="M61" i="102"/>
  <c r="L61" i="102"/>
  <c r="K61" i="102"/>
  <c r="J61" i="102"/>
  <c r="I61" i="102"/>
  <c r="O60" i="102"/>
  <c r="N60" i="102"/>
  <c r="M60" i="102"/>
  <c r="L60" i="102"/>
  <c r="K60" i="102"/>
  <c r="J60" i="102"/>
  <c r="I60" i="102"/>
  <c r="O59" i="102"/>
  <c r="N59" i="102"/>
  <c r="M59" i="102"/>
  <c r="L59" i="102"/>
  <c r="K59" i="102"/>
  <c r="J59" i="102"/>
  <c r="I59" i="102"/>
  <c r="O58" i="102"/>
  <c r="N58" i="102"/>
  <c r="M58" i="102"/>
  <c r="L58" i="102"/>
  <c r="K58" i="102"/>
  <c r="J58" i="102"/>
  <c r="I58" i="102"/>
  <c r="O57" i="102"/>
  <c r="N57" i="102"/>
  <c r="M57" i="102"/>
  <c r="L57" i="102"/>
  <c r="K57" i="102"/>
  <c r="J57" i="102"/>
  <c r="I57" i="102"/>
  <c r="O56" i="102"/>
  <c r="N56" i="102"/>
  <c r="M56" i="102"/>
  <c r="L56" i="102"/>
  <c r="K56" i="102"/>
  <c r="J56" i="102"/>
  <c r="I56" i="102"/>
  <c r="O55" i="102"/>
  <c r="N55" i="102"/>
  <c r="M55" i="102"/>
  <c r="L55" i="102"/>
  <c r="K55" i="102"/>
  <c r="J55" i="102"/>
  <c r="I55" i="102"/>
  <c r="O54" i="102"/>
  <c r="N54" i="102"/>
  <c r="M54" i="102"/>
  <c r="L54" i="102"/>
  <c r="K54" i="102"/>
  <c r="J54" i="102"/>
  <c r="I54" i="102"/>
  <c r="O53" i="102"/>
  <c r="N53" i="102"/>
  <c r="M53" i="102"/>
  <c r="L53" i="102"/>
  <c r="K53" i="102"/>
  <c r="J53" i="102"/>
  <c r="I53" i="102"/>
  <c r="O52" i="102"/>
  <c r="N52" i="102"/>
  <c r="M52" i="102"/>
  <c r="L52" i="102"/>
  <c r="K52" i="102"/>
  <c r="J52" i="102"/>
  <c r="I52" i="102"/>
  <c r="O51" i="102"/>
  <c r="N51" i="102"/>
  <c r="M51" i="102"/>
  <c r="L51" i="102"/>
  <c r="K51" i="102"/>
  <c r="J51" i="102"/>
  <c r="I51" i="102"/>
  <c r="O50" i="102"/>
  <c r="N50" i="102"/>
  <c r="M50" i="102"/>
  <c r="L50" i="102"/>
  <c r="K50" i="102"/>
  <c r="J50" i="102"/>
  <c r="I50" i="102"/>
  <c r="O49" i="102"/>
  <c r="N49" i="102"/>
  <c r="M49" i="102"/>
  <c r="L49" i="102"/>
  <c r="K49" i="102"/>
  <c r="J49" i="102"/>
  <c r="I49" i="102"/>
  <c r="O48" i="102"/>
  <c r="N48" i="102"/>
  <c r="M48" i="102"/>
  <c r="L48" i="102"/>
  <c r="K48" i="102"/>
  <c r="J48" i="102"/>
  <c r="I48" i="102"/>
  <c r="O47" i="102"/>
  <c r="N47" i="102"/>
  <c r="M47" i="102"/>
  <c r="L47" i="102"/>
  <c r="K47" i="102"/>
  <c r="J47" i="102"/>
  <c r="I47" i="102"/>
  <c r="O46" i="102"/>
  <c r="N46" i="102"/>
  <c r="M46" i="102"/>
  <c r="L46" i="102"/>
  <c r="K46" i="102"/>
  <c r="J46" i="102"/>
  <c r="I46" i="102"/>
  <c r="O45" i="102"/>
  <c r="N45" i="102"/>
  <c r="M45" i="102"/>
  <c r="L45" i="102"/>
  <c r="K45" i="102"/>
  <c r="J45" i="102"/>
  <c r="I45" i="102"/>
  <c r="O44" i="102"/>
  <c r="N44" i="102"/>
  <c r="M44" i="102"/>
  <c r="L44" i="102"/>
  <c r="K44" i="102"/>
  <c r="J44" i="102"/>
  <c r="I44" i="102"/>
  <c r="O43" i="102"/>
  <c r="N43" i="102"/>
  <c r="M43" i="102"/>
  <c r="L43" i="102"/>
  <c r="K43" i="102"/>
  <c r="J43" i="102"/>
  <c r="I43" i="102"/>
  <c r="O42" i="102"/>
  <c r="N42" i="102"/>
  <c r="M42" i="102"/>
  <c r="L42" i="102"/>
  <c r="K42" i="102"/>
  <c r="J42" i="102"/>
  <c r="I42" i="102"/>
  <c r="O41" i="102"/>
  <c r="N41" i="102"/>
  <c r="M41" i="102"/>
  <c r="L41" i="102"/>
  <c r="K41" i="102"/>
  <c r="J41" i="102"/>
  <c r="I41" i="102"/>
  <c r="O40" i="102"/>
  <c r="N40" i="102"/>
  <c r="M40" i="102"/>
  <c r="L40" i="102"/>
  <c r="K40" i="102"/>
  <c r="J40" i="102"/>
  <c r="I40" i="102"/>
  <c r="O39" i="102"/>
  <c r="N39" i="102"/>
  <c r="M39" i="102"/>
  <c r="L39" i="102"/>
  <c r="K39" i="102"/>
  <c r="J39" i="102"/>
  <c r="I39" i="102"/>
  <c r="O38" i="102"/>
  <c r="N38" i="102"/>
  <c r="M38" i="102"/>
  <c r="L38" i="102"/>
  <c r="K38" i="102"/>
  <c r="J38" i="102"/>
  <c r="I38" i="102"/>
  <c r="O37" i="102"/>
  <c r="N37" i="102"/>
  <c r="M37" i="102"/>
  <c r="L37" i="102"/>
  <c r="K37" i="102"/>
  <c r="J37" i="102"/>
  <c r="I37" i="102"/>
  <c r="O36" i="102"/>
  <c r="N36" i="102"/>
  <c r="M36" i="102"/>
  <c r="L36" i="102"/>
  <c r="K36" i="102"/>
  <c r="J36" i="102"/>
  <c r="I36" i="102"/>
  <c r="O35" i="102"/>
  <c r="N35" i="102"/>
  <c r="M35" i="102"/>
  <c r="L35" i="102"/>
  <c r="K35" i="102"/>
  <c r="J35" i="102"/>
  <c r="I35" i="102"/>
  <c r="O34" i="102"/>
  <c r="N34" i="102"/>
  <c r="M34" i="102"/>
  <c r="L34" i="102"/>
  <c r="K34" i="102"/>
  <c r="J34" i="102"/>
  <c r="I34" i="102"/>
  <c r="O33" i="102"/>
  <c r="N33" i="102"/>
  <c r="M33" i="102"/>
  <c r="L33" i="102"/>
  <c r="K33" i="102"/>
  <c r="J33" i="102"/>
  <c r="I33" i="102"/>
  <c r="O32" i="102"/>
  <c r="N32" i="102"/>
  <c r="M32" i="102"/>
  <c r="L32" i="102"/>
  <c r="K32" i="102"/>
  <c r="J32" i="102"/>
  <c r="I32" i="102"/>
  <c r="O31" i="102"/>
  <c r="N31" i="102"/>
  <c r="M31" i="102"/>
  <c r="L31" i="102"/>
  <c r="K31" i="102"/>
  <c r="J31" i="102"/>
  <c r="I31" i="102"/>
  <c r="O30" i="102"/>
  <c r="N30" i="102"/>
  <c r="M30" i="102"/>
  <c r="L30" i="102"/>
  <c r="K30" i="102"/>
  <c r="J30" i="102"/>
  <c r="I30" i="102"/>
  <c r="O29" i="102"/>
  <c r="N29" i="102"/>
  <c r="M29" i="102"/>
  <c r="L29" i="102"/>
  <c r="K29" i="102"/>
  <c r="J29" i="102"/>
  <c r="I29" i="102"/>
  <c r="O28" i="102"/>
  <c r="N28" i="102"/>
  <c r="M28" i="102"/>
  <c r="L28" i="102"/>
  <c r="K28" i="102"/>
  <c r="J28" i="102"/>
  <c r="I28" i="102"/>
  <c r="O27" i="102"/>
  <c r="N27" i="102"/>
  <c r="M27" i="102"/>
  <c r="L27" i="102"/>
  <c r="K27" i="102"/>
  <c r="J27" i="102"/>
  <c r="I27" i="102"/>
  <c r="O26" i="102"/>
  <c r="N26" i="102"/>
  <c r="M26" i="102"/>
  <c r="L26" i="102"/>
  <c r="K26" i="102"/>
  <c r="J26" i="102"/>
  <c r="I26" i="102"/>
  <c r="O25" i="102"/>
  <c r="N25" i="102"/>
  <c r="M25" i="102"/>
  <c r="L25" i="102"/>
  <c r="K25" i="102"/>
  <c r="J25" i="102"/>
  <c r="I25" i="102"/>
  <c r="O24" i="102"/>
  <c r="N24" i="102"/>
  <c r="M24" i="102"/>
  <c r="L24" i="102"/>
  <c r="K24" i="102"/>
  <c r="J24" i="102"/>
  <c r="I24" i="102"/>
  <c r="O23" i="102"/>
  <c r="N23" i="102"/>
  <c r="M23" i="102"/>
  <c r="L23" i="102"/>
  <c r="K23" i="102"/>
  <c r="J23" i="102"/>
  <c r="I23" i="102"/>
  <c r="O22" i="102"/>
  <c r="N22" i="102"/>
  <c r="M22" i="102"/>
  <c r="L22" i="102"/>
  <c r="K22" i="102"/>
  <c r="J22" i="102"/>
  <c r="I22" i="102"/>
  <c r="O21" i="102"/>
  <c r="N21" i="102"/>
  <c r="M21" i="102"/>
  <c r="L21" i="102"/>
  <c r="K21" i="102"/>
  <c r="J21" i="102"/>
  <c r="I21" i="102"/>
  <c r="O20" i="102"/>
  <c r="N20" i="102"/>
  <c r="M20" i="102"/>
  <c r="L20" i="102"/>
  <c r="K20" i="102"/>
  <c r="J20" i="102"/>
  <c r="I20" i="102"/>
  <c r="O19" i="102"/>
  <c r="N19" i="102"/>
  <c r="M19" i="102"/>
  <c r="L19" i="102"/>
  <c r="K19" i="102"/>
  <c r="J19" i="102"/>
  <c r="I19" i="102"/>
  <c r="O18" i="102"/>
  <c r="N18" i="102"/>
  <c r="M18" i="102"/>
  <c r="L18" i="102"/>
  <c r="K18" i="102"/>
  <c r="J18" i="102"/>
  <c r="I18" i="102"/>
  <c r="O17" i="102"/>
  <c r="N17" i="102"/>
  <c r="M17" i="102"/>
  <c r="L17" i="102"/>
  <c r="K17" i="102"/>
  <c r="J17" i="102"/>
  <c r="I17" i="102"/>
  <c r="O16" i="102"/>
  <c r="N16" i="102"/>
  <c r="M16" i="102"/>
  <c r="L16" i="102"/>
  <c r="K16" i="102"/>
  <c r="J16" i="102"/>
  <c r="I16" i="102"/>
  <c r="O15" i="102"/>
  <c r="N15" i="102"/>
  <c r="M15" i="102"/>
  <c r="L15" i="102"/>
  <c r="K15" i="102"/>
  <c r="J15" i="102"/>
  <c r="I15" i="102"/>
  <c r="O14" i="102"/>
  <c r="N14" i="102"/>
  <c r="M14" i="102"/>
  <c r="L14" i="102"/>
  <c r="K14" i="102"/>
  <c r="J14" i="102"/>
  <c r="I14" i="102"/>
  <c r="O13" i="102"/>
  <c r="N13" i="102"/>
  <c r="M13" i="102"/>
  <c r="L13" i="102"/>
  <c r="K13" i="102"/>
  <c r="J13" i="102"/>
  <c r="I13" i="102"/>
  <c r="O12" i="102"/>
  <c r="N12" i="102"/>
  <c r="M12" i="102"/>
  <c r="L12" i="102"/>
  <c r="K12" i="102"/>
  <c r="J12" i="102"/>
  <c r="I12" i="102"/>
  <c r="O11" i="102"/>
  <c r="N11" i="102"/>
  <c r="M11" i="102"/>
  <c r="L11" i="102"/>
  <c r="K11" i="102"/>
  <c r="J11" i="102"/>
  <c r="I11" i="102"/>
  <c r="O10" i="102"/>
  <c r="N10" i="102"/>
  <c r="M10" i="102"/>
  <c r="L10" i="102"/>
  <c r="K10" i="102"/>
  <c r="J10" i="102"/>
  <c r="I10" i="102"/>
  <c r="O9" i="102"/>
  <c r="N9" i="102"/>
  <c r="M9" i="102"/>
  <c r="L9" i="102"/>
  <c r="K9" i="102"/>
  <c r="J9" i="102"/>
  <c r="I9" i="102"/>
  <c r="O8" i="102"/>
  <c r="N8" i="102"/>
  <c r="M8" i="102"/>
  <c r="L8" i="102"/>
  <c r="K8" i="102"/>
  <c r="J8" i="102"/>
  <c r="I8" i="102"/>
  <c r="O7" i="102"/>
  <c r="N7" i="102"/>
  <c r="M7" i="102"/>
  <c r="L7" i="102"/>
  <c r="K7" i="102"/>
  <c r="J7" i="102"/>
  <c r="I7" i="102"/>
  <c r="O6" i="102"/>
  <c r="N6" i="102"/>
  <c r="M6" i="102"/>
  <c r="L6" i="102"/>
  <c r="K6" i="102"/>
  <c r="J6" i="102"/>
  <c r="I6" i="102"/>
  <c r="O5" i="102"/>
  <c r="N5" i="102"/>
  <c r="M5" i="102"/>
  <c r="L5" i="102"/>
  <c r="K5" i="102"/>
  <c r="J5" i="102"/>
  <c r="I5" i="102"/>
  <c r="O4" i="102"/>
  <c r="N4" i="102"/>
  <c r="M4" i="102"/>
  <c r="L4" i="102"/>
  <c r="K4" i="102"/>
  <c r="J4" i="102"/>
  <c r="I4" i="102"/>
  <c r="O3" i="102"/>
  <c r="N3" i="102"/>
  <c r="M3" i="102"/>
  <c r="L3" i="102"/>
  <c r="K3" i="102"/>
  <c r="J3" i="102"/>
  <c r="I3" i="102"/>
  <c r="D20" i="77"/>
  <c r="E20" i="77"/>
  <c r="D22" i="77"/>
  <c r="E22" i="77"/>
  <c r="D24" i="77"/>
  <c r="E24" i="77"/>
  <c r="D26" i="77"/>
  <c r="E26" i="77"/>
  <c r="D28" i="77"/>
  <c r="E28" i="77"/>
  <c r="D30" i="77"/>
  <c r="E30" i="77"/>
  <c r="D32" i="77"/>
  <c r="E32" i="77"/>
  <c r="D34" i="77"/>
  <c r="E34" i="77"/>
  <c r="D36" i="77"/>
  <c r="E36" i="77"/>
  <c r="D38" i="77"/>
  <c r="E38" i="77"/>
  <c r="D40" i="77"/>
  <c r="E40" i="77"/>
  <c r="D42" i="77"/>
  <c r="E42" i="77"/>
  <c r="D44" i="77"/>
  <c r="E44" i="77"/>
  <c r="D46" i="77"/>
  <c r="E46" i="77"/>
  <c r="D48" i="77"/>
  <c r="E48" i="77"/>
  <c r="D50" i="77"/>
  <c r="E50" i="77"/>
  <c r="D52" i="77"/>
  <c r="E52" i="77"/>
  <c r="D54" i="77"/>
  <c r="E54" i="77"/>
  <c r="C9" i="79"/>
  <c r="C10" i="79" s="1"/>
  <c r="C11" i="79" s="1"/>
  <c r="C12" i="79" s="1"/>
  <c r="C13" i="79" s="1"/>
  <c r="C14" i="79" s="1"/>
  <c r="C15" i="79" s="1"/>
  <c r="C16" i="79" s="1"/>
  <c r="C17" i="79" s="1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E61" i="102"/>
  <c r="E63" i="102"/>
  <c r="E151" i="102"/>
  <c r="E149" i="102"/>
  <c r="E147" i="102"/>
  <c r="E145" i="102"/>
  <c r="E143" i="102"/>
  <c r="E141" i="102"/>
  <c r="E139" i="102"/>
  <c r="E137" i="102"/>
  <c r="E135" i="102"/>
  <c r="E133" i="102"/>
  <c r="E131" i="102"/>
  <c r="E129" i="102"/>
  <c r="E127" i="102"/>
  <c r="E125" i="102"/>
  <c r="E123" i="102"/>
  <c r="E121" i="102"/>
  <c r="E119" i="102"/>
  <c r="E117" i="102"/>
  <c r="E115" i="102"/>
  <c r="E113" i="102"/>
  <c r="E111" i="102"/>
  <c r="E109" i="102"/>
  <c r="E107" i="102"/>
  <c r="E105" i="102"/>
  <c r="E103" i="102"/>
  <c r="E101" i="102"/>
  <c r="E99" i="102"/>
  <c r="E97" i="102"/>
  <c r="E95" i="102"/>
  <c r="E93" i="102"/>
  <c r="E91" i="102"/>
  <c r="E89" i="102"/>
  <c r="E87" i="102"/>
  <c r="E85" i="102"/>
  <c r="E83" i="102"/>
  <c r="E81" i="102"/>
  <c r="E79" i="102"/>
  <c r="E77" i="102"/>
  <c r="E75" i="102"/>
  <c r="E73" i="102"/>
  <c r="E71" i="102"/>
  <c r="E69" i="102"/>
  <c r="E67" i="102"/>
  <c r="E65" i="102"/>
  <c r="E59" i="102"/>
  <c r="E57" i="102"/>
  <c r="E55" i="102"/>
  <c r="E53" i="102"/>
  <c r="E51" i="102"/>
  <c r="E49" i="102"/>
  <c r="E47" i="102"/>
  <c r="E45" i="102"/>
  <c r="E43" i="102"/>
  <c r="E41" i="102"/>
  <c r="E39" i="102"/>
  <c r="E37" i="102"/>
  <c r="E35" i="102"/>
  <c r="E33" i="102"/>
  <c r="E31" i="102"/>
  <c r="E29" i="102"/>
  <c r="E25" i="102"/>
  <c r="E23" i="102"/>
  <c r="E19" i="102"/>
  <c r="E17" i="102"/>
  <c r="E15" i="102"/>
  <c r="E13" i="102"/>
  <c r="E11" i="102"/>
  <c r="E9" i="102"/>
  <c r="E7" i="102"/>
  <c r="E21" i="102"/>
  <c r="E27" i="102"/>
  <c r="D6" i="98" l="1"/>
  <c r="D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D27" i="98"/>
  <c r="D28" i="98"/>
  <c r="D29" i="98"/>
  <c r="D30" i="98"/>
  <c r="D31" i="98"/>
  <c r="D32" i="98"/>
  <c r="D33" i="98"/>
  <c r="D34" i="98"/>
  <c r="D35" i="98"/>
  <c r="D36" i="98"/>
  <c r="D37" i="98"/>
  <c r="D38" i="98"/>
  <c r="D39" i="98"/>
  <c r="D40" i="98"/>
  <c r="D41" i="98"/>
  <c r="D42" i="98"/>
  <c r="D43" i="98"/>
  <c r="D44" i="98"/>
  <c r="D45" i="98"/>
  <c r="D46" i="98"/>
  <c r="D47" i="98"/>
  <c r="F5" i="98"/>
  <c r="F6" i="98"/>
  <c r="F7" i="98"/>
  <c r="F8" i="98"/>
  <c r="F9" i="98"/>
  <c r="F10" i="98"/>
  <c r="F11" i="98"/>
  <c r="F12" i="98"/>
  <c r="F13" i="98"/>
  <c r="F14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F27" i="98"/>
  <c r="F28" i="98"/>
  <c r="F29" i="98"/>
  <c r="F30" i="98"/>
  <c r="F31" i="98"/>
  <c r="F32" i="98"/>
  <c r="F33" i="98"/>
  <c r="F34" i="98"/>
  <c r="D5" i="98"/>
  <c r="D20" i="82" l="1"/>
  <c r="D22" i="82"/>
  <c r="D24" i="82"/>
  <c r="D26" i="82"/>
  <c r="D28" i="82"/>
  <c r="D30" i="82"/>
  <c r="D32" i="82"/>
  <c r="D34" i="82"/>
  <c r="D36" i="82"/>
  <c r="D38" i="82"/>
  <c r="D40" i="82"/>
  <c r="D42" i="82"/>
  <c r="D44" i="82"/>
  <c r="D46" i="82"/>
  <c r="D48" i="82"/>
  <c r="D50" i="82"/>
  <c r="D52" i="82"/>
  <c r="D54" i="82"/>
  <c r="D56" i="82"/>
  <c r="D58" i="82"/>
  <c r="L13" i="54" l="1"/>
  <c r="M10" i="78"/>
  <c r="M11" i="78" s="1"/>
  <c r="M12" i="78" s="1"/>
  <c r="M13" i="78" s="1"/>
  <c r="M14" i="78" s="1"/>
  <c r="M15" i="78" s="1"/>
  <c r="M16" i="78" s="1"/>
  <c r="M17" i="78" s="1"/>
  <c r="M18" i="78" s="1"/>
  <c r="M19" i="78" s="1"/>
  <c r="M20" i="78" s="1"/>
  <c r="M21" i="78" s="1"/>
  <c r="M22" i="78" s="1"/>
  <c r="M23" i="78" s="1"/>
  <c r="M24" i="78" s="1"/>
  <c r="M25" i="78" s="1"/>
  <c r="M26" i="78" s="1"/>
  <c r="M27" i="78" s="1"/>
  <c r="M28" i="78" s="1"/>
  <c r="M29" i="78" s="1"/>
  <c r="M30" i="78" s="1"/>
  <c r="M31" i="78" s="1"/>
  <c r="M32" i="78" s="1"/>
  <c r="M33" i="78" s="1"/>
  <c r="M34" i="78" s="1"/>
  <c r="M35" i="78" s="1"/>
  <c r="M36" i="78" s="1"/>
  <c r="M37" i="78" s="1"/>
  <c r="M38" i="78" s="1"/>
  <c r="M39" i="78" s="1"/>
  <c r="M40" i="78" s="1"/>
  <c r="M41" i="78" s="1"/>
  <c r="M42" i="78" s="1"/>
  <c r="M43" i="78" s="1"/>
  <c r="M82" i="78" s="1"/>
  <c r="M83" i="78" s="1"/>
  <c r="J20" i="77"/>
  <c r="J21" i="77" s="1"/>
  <c r="J22" i="77" s="1"/>
  <c r="J23" i="77" s="1"/>
  <c r="J24" i="77" s="1"/>
  <c r="J25" i="77" s="1"/>
  <c r="J26" i="77" s="1"/>
  <c r="J27" i="77" s="1"/>
  <c r="J28" i="77" s="1"/>
  <c r="J29" i="77" s="1"/>
  <c r="J30" i="77" s="1"/>
  <c r="J31" i="77" s="1"/>
  <c r="J32" i="77" s="1"/>
  <c r="J33" i="77" s="1"/>
  <c r="J34" i="77" s="1"/>
  <c r="J35" i="77" s="1"/>
  <c r="J38" i="77" s="1"/>
  <c r="J10" i="90" l="1"/>
  <c r="J11" i="90"/>
  <c r="J12" i="90"/>
  <c r="J13" i="90"/>
  <c r="J14" i="90"/>
  <c r="J15" i="90"/>
  <c r="J16" i="90"/>
  <c r="J17" i="90"/>
  <c r="J18" i="90"/>
  <c r="J9" i="90"/>
  <c r="G10" i="90"/>
  <c r="G11" i="90"/>
  <c r="G12" i="90"/>
  <c r="G13" i="90"/>
  <c r="G14" i="90"/>
  <c r="G15" i="90"/>
  <c r="G16" i="90"/>
  <c r="G17" i="90"/>
  <c r="G18" i="90"/>
  <c r="G9" i="90"/>
  <c r="D10" i="90"/>
  <c r="D11" i="90"/>
  <c r="D12" i="90"/>
  <c r="D13" i="90"/>
  <c r="D14" i="90"/>
  <c r="D15" i="90"/>
  <c r="D16" i="90"/>
  <c r="D17" i="90"/>
  <c r="D18" i="90"/>
  <c r="D9" i="90"/>
  <c r="A9" i="90"/>
  <c r="A10" i="90" s="1"/>
  <c r="A11" i="90" s="1"/>
  <c r="A12" i="90" s="1"/>
  <c r="A13" i="90" s="1"/>
  <c r="A14" i="90" s="1"/>
  <c r="A15" i="90" s="1"/>
  <c r="A16" i="90" s="1"/>
  <c r="A17" i="90" s="1"/>
  <c r="L9" i="89"/>
  <c r="M9" i="89" s="1"/>
  <c r="L10" i="89"/>
  <c r="L11" i="89"/>
  <c r="L12" i="89"/>
  <c r="L13" i="89"/>
  <c r="L14" i="89"/>
  <c r="L15" i="89"/>
  <c r="L16" i="89"/>
  <c r="L17" i="89"/>
  <c r="L18" i="89"/>
  <c r="L8" i="89"/>
  <c r="C9" i="89"/>
  <c r="C10" i="89"/>
  <c r="C11" i="89"/>
  <c r="C12" i="89"/>
  <c r="C13" i="89"/>
  <c r="C14" i="89"/>
  <c r="D14" i="89" s="1"/>
  <c r="C15" i="89"/>
  <c r="C16" i="89"/>
  <c r="C17" i="89"/>
  <c r="C18" i="89"/>
  <c r="C8" i="89"/>
  <c r="F9" i="89"/>
  <c r="F10" i="89"/>
  <c r="F11" i="89"/>
  <c r="F12" i="89"/>
  <c r="F13" i="89"/>
  <c r="F14" i="89"/>
  <c r="F15" i="89"/>
  <c r="F16" i="89"/>
  <c r="F17" i="89"/>
  <c r="G17" i="89" s="1"/>
  <c r="F18" i="89"/>
  <c r="F8" i="89"/>
  <c r="G9" i="89" s="1"/>
  <c r="I9" i="89"/>
  <c r="I10" i="89"/>
  <c r="I11" i="89"/>
  <c r="I12" i="89"/>
  <c r="I13" i="89"/>
  <c r="I14" i="89"/>
  <c r="I15" i="89"/>
  <c r="I16" i="89"/>
  <c r="I17" i="89"/>
  <c r="I18" i="89"/>
  <c r="I8" i="89"/>
  <c r="D18" i="89"/>
  <c r="A9" i="89"/>
  <c r="A10" i="89" s="1"/>
  <c r="A11" i="89" s="1"/>
  <c r="A12" i="89" s="1"/>
  <c r="A13" i="89" s="1"/>
  <c r="A14" i="89" s="1"/>
  <c r="A15" i="89" s="1"/>
  <c r="A16" i="89" s="1"/>
  <c r="A17" i="89" s="1"/>
  <c r="J10" i="34"/>
  <c r="J11" i="34"/>
  <c r="J12" i="34"/>
  <c r="J13" i="34"/>
  <c r="J14" i="34"/>
  <c r="J15" i="34"/>
  <c r="J16" i="34"/>
  <c r="J17" i="34"/>
  <c r="J18" i="34"/>
  <c r="J9" i="34"/>
  <c r="G10" i="34"/>
  <c r="G11" i="34"/>
  <c r="G12" i="34"/>
  <c r="G13" i="34"/>
  <c r="G14" i="34"/>
  <c r="G15" i="34"/>
  <c r="G16" i="34"/>
  <c r="G17" i="34"/>
  <c r="G18" i="34"/>
  <c r="G9" i="34"/>
  <c r="D16" i="34"/>
  <c r="D17" i="34"/>
  <c r="D18" i="34"/>
  <c r="D10" i="34"/>
  <c r="D11" i="34"/>
  <c r="D12" i="34"/>
  <c r="D13" i="34"/>
  <c r="D14" i="34"/>
  <c r="D15" i="34"/>
  <c r="D9" i="34"/>
  <c r="G10" i="33"/>
  <c r="G11" i="33"/>
  <c r="G12" i="33"/>
  <c r="G13" i="33"/>
  <c r="G14" i="33"/>
  <c r="G15" i="33"/>
  <c r="G16" i="33"/>
  <c r="G17" i="33"/>
  <c r="G18" i="33"/>
  <c r="G9" i="33"/>
  <c r="J10" i="31"/>
  <c r="J11" i="31"/>
  <c r="J12" i="31"/>
  <c r="J13" i="31"/>
  <c r="J14" i="31"/>
  <c r="J15" i="31"/>
  <c r="J16" i="31"/>
  <c r="J17" i="31"/>
  <c r="J18" i="31"/>
  <c r="J9" i="31"/>
  <c r="D10" i="31"/>
  <c r="D11" i="31"/>
  <c r="D12" i="31"/>
  <c r="D13" i="31"/>
  <c r="D14" i="31"/>
  <c r="D15" i="31"/>
  <c r="D16" i="31"/>
  <c r="D17" i="31"/>
  <c r="D18" i="31"/>
  <c r="D9" i="31"/>
  <c r="J10" i="32"/>
  <c r="J11" i="32"/>
  <c r="J12" i="32"/>
  <c r="J13" i="32"/>
  <c r="J14" i="32"/>
  <c r="J15" i="32"/>
  <c r="J16" i="32"/>
  <c r="J17" i="32"/>
  <c r="J18" i="32"/>
  <c r="J9" i="32"/>
  <c r="D10" i="32"/>
  <c r="D11" i="32"/>
  <c r="D12" i="32"/>
  <c r="D13" i="32"/>
  <c r="D14" i="32"/>
  <c r="D15" i="32"/>
  <c r="D16" i="32"/>
  <c r="D17" i="32"/>
  <c r="D18" i="32"/>
  <c r="D9" i="32"/>
  <c r="L9" i="30"/>
  <c r="L10" i="30"/>
  <c r="L11" i="30"/>
  <c r="L12" i="30"/>
  <c r="L13" i="30"/>
  <c r="L14" i="30"/>
  <c r="L15" i="30"/>
  <c r="L16" i="30"/>
  <c r="L17" i="30"/>
  <c r="L18" i="30"/>
  <c r="L8" i="30"/>
  <c r="I9" i="30"/>
  <c r="I10" i="30"/>
  <c r="I11" i="30"/>
  <c r="I12" i="30"/>
  <c r="I13" i="30"/>
  <c r="I14" i="30"/>
  <c r="I15" i="30"/>
  <c r="I16" i="30"/>
  <c r="I17" i="30"/>
  <c r="I18" i="30"/>
  <c r="I8" i="30"/>
  <c r="F9" i="30"/>
  <c r="F10" i="30"/>
  <c r="F11" i="30"/>
  <c r="F12" i="30"/>
  <c r="F13" i="30"/>
  <c r="F14" i="30"/>
  <c r="F15" i="30"/>
  <c r="F16" i="30"/>
  <c r="F17" i="30"/>
  <c r="F18" i="30"/>
  <c r="F8" i="30"/>
  <c r="C9" i="30"/>
  <c r="C10" i="30"/>
  <c r="C11" i="30"/>
  <c r="C12" i="30"/>
  <c r="C13" i="30"/>
  <c r="C14" i="30"/>
  <c r="C15" i="30"/>
  <c r="C16" i="30"/>
  <c r="C17" i="30"/>
  <c r="C18" i="30"/>
  <c r="C8" i="30"/>
  <c r="C44" i="82"/>
  <c r="C42" i="82"/>
  <c r="C40" i="82"/>
  <c r="C38" i="82"/>
  <c r="I23" i="82"/>
  <c r="I24" i="82" s="1"/>
  <c r="I25" i="82" s="1"/>
  <c r="I26" i="82" s="1"/>
  <c r="I27" i="82" s="1"/>
  <c r="I28" i="82" s="1"/>
  <c r="I29" i="82" s="1"/>
  <c r="I30" i="82" s="1"/>
  <c r="I31" i="82" s="1"/>
  <c r="I32" i="82" s="1"/>
  <c r="I33" i="82" s="1"/>
  <c r="I34" i="82" s="1"/>
  <c r="I35" i="82" s="1"/>
  <c r="I36" i="82" s="1"/>
  <c r="I37" i="82" s="1"/>
  <c r="I38" i="82" s="1"/>
  <c r="I39" i="82" s="1"/>
  <c r="C34" i="82"/>
  <c r="C32" i="82"/>
  <c r="C26" i="82"/>
  <c r="C24" i="82"/>
  <c r="J22" i="90" l="1"/>
  <c r="J14" i="89"/>
  <c r="J10" i="89"/>
  <c r="G18" i="89"/>
  <c r="G16" i="89"/>
  <c r="G14" i="89"/>
  <c r="G12" i="89"/>
  <c r="D16" i="89"/>
  <c r="D11" i="89"/>
  <c r="M18" i="89"/>
  <c r="M14" i="89"/>
  <c r="M11" i="89"/>
  <c r="J16" i="89"/>
  <c r="J12" i="89"/>
  <c r="D22" i="90"/>
  <c r="D10" i="89"/>
  <c r="M17" i="89"/>
  <c r="M16" i="89"/>
  <c r="J18" i="89"/>
  <c r="J17" i="89"/>
  <c r="D17" i="89"/>
  <c r="G22" i="90"/>
  <c r="C9" i="90"/>
  <c r="C10" i="90" s="1"/>
  <c r="C11" i="90" s="1"/>
  <c r="C12" i="90" s="1"/>
  <c r="C13" i="90" s="1"/>
  <c r="C14" i="90" s="1"/>
  <c r="C15" i="90" s="1"/>
  <c r="C16" i="90" s="1"/>
  <c r="C17" i="90" s="1"/>
  <c r="C18" i="90" s="1"/>
  <c r="F9" i="90"/>
  <c r="F10" i="90" s="1"/>
  <c r="F11" i="90" s="1"/>
  <c r="F12" i="90" s="1"/>
  <c r="F13" i="90" s="1"/>
  <c r="F14" i="90" s="1"/>
  <c r="F15" i="90" s="1"/>
  <c r="F16" i="90" s="1"/>
  <c r="F17" i="90" s="1"/>
  <c r="F18" i="90" s="1"/>
  <c r="I9" i="90"/>
  <c r="I10" i="90" s="1"/>
  <c r="I11" i="90" s="1"/>
  <c r="I12" i="90" s="1"/>
  <c r="I13" i="90" s="1"/>
  <c r="I14" i="90" s="1"/>
  <c r="I15" i="90" s="1"/>
  <c r="I16" i="90" s="1"/>
  <c r="I17" i="90" s="1"/>
  <c r="I18" i="90" s="1"/>
  <c r="G10" i="89"/>
  <c r="M10" i="89"/>
  <c r="D12" i="89"/>
  <c r="M12" i="89"/>
  <c r="D9" i="89"/>
  <c r="J9" i="89"/>
  <c r="G11" i="89"/>
  <c r="J11" i="89"/>
  <c r="D13" i="89"/>
  <c r="G13" i="89"/>
  <c r="J13" i="89"/>
  <c r="M13" i="89"/>
  <c r="D15" i="89"/>
  <c r="G15" i="89"/>
  <c r="J15" i="89"/>
  <c r="M15" i="89"/>
  <c r="M22" i="89" l="1"/>
  <c r="G22" i="89"/>
  <c r="D22" i="89"/>
  <c r="J22" i="89"/>
  <c r="C58" i="82" l="1"/>
  <c r="C56" i="82"/>
  <c r="C54" i="82"/>
  <c r="C52" i="82"/>
  <c r="C50" i="82"/>
  <c r="C48" i="82"/>
  <c r="C46" i="82"/>
  <c r="C36" i="82"/>
  <c r="C30" i="82"/>
  <c r="C28" i="82"/>
  <c r="C22" i="82"/>
  <c r="C20" i="82"/>
  <c r="J11" i="52" l="1"/>
  <c r="J10" i="52"/>
  <c r="J8" i="52"/>
  <c r="J7" i="52"/>
  <c r="J6" i="52"/>
  <c r="F22" i="54" l="1"/>
  <c r="F13" i="54"/>
  <c r="F14" i="54"/>
  <c r="F15" i="54"/>
  <c r="F16" i="54"/>
  <c r="F17" i="54"/>
  <c r="F18" i="54"/>
  <c r="F19" i="54"/>
  <c r="F20" i="54"/>
  <c r="F21" i="54"/>
  <c r="F12" i="54"/>
  <c r="G22" i="54" l="1"/>
  <c r="J18" i="33"/>
  <c r="G18" i="32"/>
  <c r="J17" i="33"/>
  <c r="J11" i="33"/>
  <c r="J13" i="33"/>
  <c r="J15" i="33"/>
  <c r="D22" i="31" l="1"/>
  <c r="D22" i="32"/>
  <c r="D22" i="34" l="1"/>
  <c r="D13" i="54"/>
  <c r="D14" i="54" s="1"/>
  <c r="D15" i="54" s="1"/>
  <c r="D16" i="54" s="1"/>
  <c r="D17" i="54" s="1"/>
  <c r="D18" i="54" s="1"/>
  <c r="D19" i="54" s="1"/>
  <c r="D20" i="54" s="1"/>
  <c r="D21" i="54" s="1"/>
  <c r="D22" i="54" s="1"/>
  <c r="J16" i="33"/>
  <c r="J14" i="33"/>
  <c r="G22" i="33"/>
  <c r="J12" i="33"/>
  <c r="D13" i="33"/>
  <c r="D12" i="33"/>
  <c r="D16" i="33"/>
  <c r="D17" i="33"/>
  <c r="D14" i="33"/>
  <c r="D10" i="33"/>
  <c r="D18" i="33"/>
  <c r="D11" i="33"/>
  <c r="D15" i="33"/>
  <c r="H13" i="54" l="1"/>
  <c r="G22" i="34"/>
  <c r="J10" i="33"/>
  <c r="J22" i="32"/>
  <c r="D50" i="75" l="1"/>
  <c r="D46" i="75"/>
  <c r="D42" i="75"/>
  <c r="D38" i="75"/>
  <c r="H17" i="75" s="1"/>
  <c r="B19" i="54" s="1"/>
  <c r="D34" i="75"/>
  <c r="H16" i="75" s="1"/>
  <c r="B18" i="54" s="1"/>
  <c r="D30" i="75"/>
  <c r="H15" i="75" s="1"/>
  <c r="B17" i="54" s="1"/>
  <c r="D26" i="75"/>
  <c r="H14" i="75" s="1"/>
  <c r="B16" i="54" s="1"/>
  <c r="D22" i="75"/>
  <c r="H13" i="75" s="1"/>
  <c r="B15" i="54" s="1"/>
  <c r="H20" i="75"/>
  <c r="B22" i="54" s="1"/>
  <c r="H19" i="75"/>
  <c r="B21" i="54" s="1"/>
  <c r="H18" i="75"/>
  <c r="B20" i="54" s="1"/>
  <c r="D18" i="75"/>
  <c r="H12" i="75" s="1"/>
  <c r="B14" i="54" s="1"/>
  <c r="D14" i="75"/>
  <c r="H11" i="75" s="1"/>
  <c r="B13" i="54" s="1"/>
  <c r="D10" i="75"/>
  <c r="H10" i="75" s="1"/>
  <c r="B12" i="54" s="1"/>
  <c r="B21" i="52"/>
  <c r="E22" i="51"/>
  <c r="B13" i="51"/>
  <c r="B14" i="51"/>
  <c r="B15" i="51"/>
  <c r="B16" i="51"/>
  <c r="B17" i="51"/>
  <c r="B18" i="51"/>
  <c r="B19" i="51"/>
  <c r="B20" i="51"/>
  <c r="B21" i="51"/>
  <c r="B22" i="51"/>
  <c r="B12" i="51"/>
  <c r="J18" i="30"/>
  <c r="G18" i="30"/>
  <c r="D18" i="30"/>
  <c r="C22" i="51" l="1"/>
  <c r="C22" i="54"/>
  <c r="F11" i="52"/>
  <c r="F18" i="52"/>
  <c r="F14" i="52"/>
  <c r="F21" i="52"/>
  <c r="F17" i="52"/>
  <c r="F13" i="52"/>
  <c r="F20" i="52"/>
  <c r="F16" i="52"/>
  <c r="F12" i="52"/>
  <c r="F19" i="52"/>
  <c r="F15" i="52"/>
  <c r="J22" i="34"/>
  <c r="J22" i="31"/>
  <c r="C20" i="62"/>
  <c r="C23" i="62" s="1"/>
  <c r="K722" i="64"/>
  <c r="J722" i="64"/>
  <c r="I722" i="64"/>
  <c r="H722" i="64"/>
  <c r="G722" i="64"/>
  <c r="F722" i="64"/>
  <c r="E722" i="64"/>
  <c r="D722" i="64"/>
  <c r="K721" i="64"/>
  <c r="J721" i="64"/>
  <c r="I721" i="64"/>
  <c r="H721" i="64"/>
  <c r="G721" i="64"/>
  <c r="F721" i="64"/>
  <c r="E721" i="64"/>
  <c r="D721" i="64"/>
  <c r="K720" i="64"/>
  <c r="J720" i="64"/>
  <c r="I720" i="64"/>
  <c r="H720" i="64"/>
  <c r="G720" i="64"/>
  <c r="F720" i="64"/>
  <c r="E720" i="64"/>
  <c r="D720" i="64"/>
  <c r="K719" i="64"/>
  <c r="J719" i="64"/>
  <c r="I719" i="64"/>
  <c r="H719" i="64"/>
  <c r="G719" i="64"/>
  <c r="F719" i="64"/>
  <c r="E719" i="64"/>
  <c r="D719" i="64"/>
  <c r="K718" i="64"/>
  <c r="J718" i="64"/>
  <c r="I718" i="64"/>
  <c r="H718" i="64"/>
  <c r="G718" i="64"/>
  <c r="F718" i="64"/>
  <c r="E718" i="64"/>
  <c r="D718" i="64"/>
  <c r="K717" i="64"/>
  <c r="J717" i="64"/>
  <c r="I717" i="64"/>
  <c r="H717" i="64"/>
  <c r="G717" i="64"/>
  <c r="F717" i="64"/>
  <c r="E717" i="64"/>
  <c r="D717" i="64"/>
  <c r="K716" i="64"/>
  <c r="J716" i="64"/>
  <c r="I716" i="64"/>
  <c r="H716" i="64"/>
  <c r="G716" i="64"/>
  <c r="F716" i="64"/>
  <c r="E716" i="64"/>
  <c r="D716" i="64"/>
  <c r="K715" i="64"/>
  <c r="J715" i="64"/>
  <c r="I715" i="64"/>
  <c r="H715" i="64"/>
  <c r="G715" i="64"/>
  <c r="F715" i="64"/>
  <c r="E715" i="64"/>
  <c r="D715" i="64"/>
  <c r="K714" i="64"/>
  <c r="J714" i="64"/>
  <c r="I714" i="64"/>
  <c r="H714" i="64"/>
  <c r="G714" i="64"/>
  <c r="F714" i="64"/>
  <c r="E714" i="64"/>
  <c r="D714" i="64"/>
  <c r="K713" i="64"/>
  <c r="J713" i="64"/>
  <c r="I713" i="64"/>
  <c r="H713" i="64"/>
  <c r="G713" i="64"/>
  <c r="F713" i="64"/>
  <c r="E713" i="64"/>
  <c r="D713" i="64"/>
  <c r="G15" i="63"/>
  <c r="G13" i="63"/>
  <c r="G8" i="63"/>
  <c r="C25" i="62"/>
  <c r="P87" i="61"/>
  <c r="P88" i="61"/>
  <c r="P89" i="61"/>
  <c r="P90" i="61"/>
  <c r="P91" i="61"/>
  <c r="P92" i="61"/>
  <c r="P93" i="61"/>
  <c r="P94" i="61"/>
  <c r="P95" i="61"/>
  <c r="P96" i="61"/>
  <c r="P97" i="61"/>
  <c r="P98" i="61"/>
  <c r="P99" i="61"/>
  <c r="P100" i="61"/>
  <c r="P101" i="61"/>
  <c r="P102" i="61"/>
  <c r="P103" i="61"/>
  <c r="P104" i="61"/>
  <c r="P105" i="61"/>
  <c r="P106" i="61"/>
  <c r="P107" i="61"/>
  <c r="P108" i="61"/>
  <c r="P109" i="61"/>
  <c r="P110" i="61"/>
  <c r="P111" i="61"/>
  <c r="P112" i="61"/>
  <c r="P113" i="61"/>
  <c r="P114" i="61"/>
  <c r="P115" i="61"/>
  <c r="P116" i="61"/>
  <c r="P117" i="61"/>
  <c r="P118" i="61"/>
  <c r="P119" i="61"/>
  <c r="P120" i="61"/>
  <c r="P121" i="61"/>
  <c r="P122" i="61"/>
  <c r="P123" i="61"/>
  <c r="P124" i="61"/>
  <c r="P125" i="61"/>
  <c r="P126" i="61"/>
  <c r="P127" i="61"/>
  <c r="P128" i="61"/>
  <c r="P129" i="61"/>
  <c r="P130" i="61"/>
  <c r="P131" i="61"/>
  <c r="P132" i="61"/>
  <c r="P133" i="61"/>
  <c r="P134" i="61"/>
  <c r="P135" i="61"/>
  <c r="P136" i="61"/>
  <c r="P137" i="61"/>
  <c r="P138" i="61"/>
  <c r="P139" i="61"/>
  <c r="P140" i="61"/>
  <c r="P141" i="61"/>
  <c r="P142" i="61"/>
  <c r="P143" i="61"/>
  <c r="P144" i="61"/>
  <c r="P145" i="61"/>
  <c r="P146" i="61"/>
  <c r="P147" i="61"/>
  <c r="P148" i="61"/>
  <c r="P149" i="61"/>
  <c r="P150" i="61"/>
  <c r="P151" i="61"/>
  <c r="P152" i="61"/>
  <c r="P153" i="61"/>
  <c r="P154" i="61"/>
  <c r="P155" i="61"/>
  <c r="P156" i="61"/>
  <c r="P86" i="61"/>
  <c r="B34" i="7"/>
  <c r="C34" i="7" s="1"/>
  <c r="D34" i="7"/>
  <c r="E34" i="7"/>
  <c r="B35" i="7"/>
  <c r="C35" i="7" s="1"/>
  <c r="D35" i="7"/>
  <c r="E35" i="7"/>
  <c r="B36" i="7"/>
  <c r="C36" i="7" s="1"/>
  <c r="D36" i="7"/>
  <c r="E36" i="7"/>
  <c r="B37" i="7"/>
  <c r="C37" i="7" s="1"/>
  <c r="D37" i="7"/>
  <c r="E37" i="7"/>
  <c r="B38" i="7"/>
  <c r="C38" i="7" s="1"/>
  <c r="D38" i="7"/>
  <c r="E38" i="7"/>
  <c r="B39" i="7"/>
  <c r="C39" i="7" s="1"/>
  <c r="D39" i="7"/>
  <c r="E39" i="7"/>
  <c r="B40" i="7"/>
  <c r="C40" i="7" s="1"/>
  <c r="D40" i="7"/>
  <c r="E40" i="7"/>
  <c r="B41" i="7"/>
  <c r="C41" i="7" s="1"/>
  <c r="D41" i="7"/>
  <c r="E41" i="7"/>
  <c r="B42" i="7"/>
  <c r="C42" i="7" s="1"/>
  <c r="D42" i="7"/>
  <c r="E42" i="7"/>
  <c r="B43" i="7"/>
  <c r="C43" i="7" s="1"/>
  <c r="D43" i="7"/>
  <c r="E43" i="7"/>
  <c r="B44" i="7"/>
  <c r="C44" i="7" s="1"/>
  <c r="D44" i="7"/>
  <c r="E44" i="7"/>
  <c r="B8" i="7"/>
  <c r="C8" i="7" s="1"/>
  <c r="D8" i="7"/>
  <c r="E8" i="7"/>
  <c r="B9" i="7"/>
  <c r="C9" i="7" s="1"/>
  <c r="D9" i="7"/>
  <c r="E9" i="7"/>
  <c r="B10" i="7"/>
  <c r="C10" i="7" s="1"/>
  <c r="D10" i="7"/>
  <c r="E10" i="7"/>
  <c r="B11" i="7"/>
  <c r="C11" i="7" s="1"/>
  <c r="D11" i="7"/>
  <c r="E11" i="7"/>
  <c r="B12" i="7"/>
  <c r="C12" i="7" s="1"/>
  <c r="D12" i="7"/>
  <c r="E12" i="7"/>
  <c r="B13" i="7"/>
  <c r="C13" i="7" s="1"/>
  <c r="D13" i="7"/>
  <c r="E13" i="7"/>
  <c r="B14" i="7"/>
  <c r="C14" i="7" s="1"/>
  <c r="D14" i="7"/>
  <c r="E14" i="7"/>
  <c r="B15" i="7"/>
  <c r="C15" i="7" s="1"/>
  <c r="D15" i="7"/>
  <c r="E15" i="7"/>
  <c r="B16" i="7"/>
  <c r="C16" i="7" s="1"/>
  <c r="D16" i="7"/>
  <c r="E16" i="7"/>
  <c r="B17" i="7"/>
  <c r="C17" i="7" s="1"/>
  <c r="D17" i="7"/>
  <c r="E17" i="7"/>
  <c r="B18" i="7"/>
  <c r="C18" i="7" s="1"/>
  <c r="D18" i="7"/>
  <c r="E18" i="7"/>
  <c r="B19" i="7"/>
  <c r="C19" i="7" s="1"/>
  <c r="D19" i="7"/>
  <c r="E19" i="7"/>
  <c r="B20" i="7"/>
  <c r="C20" i="7" s="1"/>
  <c r="D20" i="7"/>
  <c r="E20" i="7"/>
  <c r="B21" i="7"/>
  <c r="C21" i="7" s="1"/>
  <c r="D21" i="7"/>
  <c r="E21" i="7"/>
  <c r="B22" i="7"/>
  <c r="C22" i="7" s="1"/>
  <c r="D22" i="7"/>
  <c r="E22" i="7"/>
  <c r="B23" i="7"/>
  <c r="C23" i="7" s="1"/>
  <c r="D23" i="7"/>
  <c r="E23" i="7"/>
  <c r="B24" i="7"/>
  <c r="C24" i="7" s="1"/>
  <c r="D24" i="7"/>
  <c r="E24" i="7"/>
  <c r="B25" i="7"/>
  <c r="C25" i="7" s="1"/>
  <c r="D25" i="7"/>
  <c r="E25" i="7"/>
  <c r="B26" i="7"/>
  <c r="C26" i="7" s="1"/>
  <c r="D26" i="7"/>
  <c r="E26" i="7"/>
  <c r="B27" i="7"/>
  <c r="C27" i="7" s="1"/>
  <c r="D27" i="7"/>
  <c r="E27" i="7"/>
  <c r="B28" i="7"/>
  <c r="C28" i="7" s="1"/>
  <c r="D28" i="7"/>
  <c r="E28" i="7"/>
  <c r="B29" i="7"/>
  <c r="C29" i="7" s="1"/>
  <c r="D29" i="7"/>
  <c r="E29" i="7"/>
  <c r="B30" i="7"/>
  <c r="C30" i="7" s="1"/>
  <c r="D30" i="7"/>
  <c r="E30" i="7"/>
  <c r="B31" i="7"/>
  <c r="C31" i="7" s="1"/>
  <c r="D31" i="7"/>
  <c r="E31" i="7"/>
  <c r="B32" i="7"/>
  <c r="C32" i="7" s="1"/>
  <c r="D32" i="7"/>
  <c r="E32" i="7"/>
  <c r="B33" i="7"/>
  <c r="C33" i="7" s="1"/>
  <c r="D33" i="7"/>
  <c r="E33" i="7"/>
  <c r="E7" i="7"/>
  <c r="B7" i="7"/>
  <c r="C7" i="7" s="1"/>
  <c r="D7" i="7"/>
  <c r="B9" i="6"/>
  <c r="D9" i="6" s="1"/>
  <c r="E9" i="6"/>
  <c r="F9" i="6"/>
  <c r="B10" i="6"/>
  <c r="D10" i="6" s="1"/>
  <c r="E10" i="6"/>
  <c r="F10" i="6"/>
  <c r="B11" i="6"/>
  <c r="D11" i="6" s="1"/>
  <c r="E11" i="6"/>
  <c r="F11" i="6"/>
  <c r="B12" i="6"/>
  <c r="D12" i="6" s="1"/>
  <c r="E12" i="6"/>
  <c r="F12" i="6"/>
  <c r="B13" i="6"/>
  <c r="D13" i="6" s="1"/>
  <c r="E13" i="6"/>
  <c r="F13" i="6"/>
  <c r="B14" i="6"/>
  <c r="D14" i="6" s="1"/>
  <c r="E14" i="6"/>
  <c r="F14" i="6"/>
  <c r="B15" i="6"/>
  <c r="D15" i="6" s="1"/>
  <c r="E15" i="6"/>
  <c r="F15" i="6"/>
  <c r="B16" i="6"/>
  <c r="D16" i="6" s="1"/>
  <c r="E16" i="6"/>
  <c r="F16" i="6"/>
  <c r="B17" i="6"/>
  <c r="D17" i="6" s="1"/>
  <c r="E17" i="6"/>
  <c r="F17" i="6"/>
  <c r="B18" i="6"/>
  <c r="D18" i="6" s="1"/>
  <c r="E18" i="6"/>
  <c r="F18" i="6"/>
  <c r="B19" i="6"/>
  <c r="D19" i="6" s="1"/>
  <c r="E19" i="6"/>
  <c r="F19" i="6"/>
  <c r="B20" i="6"/>
  <c r="D20" i="6" s="1"/>
  <c r="E20" i="6"/>
  <c r="F20" i="6"/>
  <c r="B21" i="6"/>
  <c r="D21" i="6" s="1"/>
  <c r="E21" i="6"/>
  <c r="F21" i="6"/>
  <c r="B22" i="6"/>
  <c r="D22" i="6" s="1"/>
  <c r="E22" i="6"/>
  <c r="F22" i="6"/>
  <c r="B23" i="6"/>
  <c r="D23" i="6" s="1"/>
  <c r="E23" i="6"/>
  <c r="F23" i="6"/>
  <c r="B24" i="6"/>
  <c r="D24" i="6" s="1"/>
  <c r="E24" i="6"/>
  <c r="F24" i="6"/>
  <c r="B25" i="6"/>
  <c r="D25" i="6" s="1"/>
  <c r="E25" i="6"/>
  <c r="F25" i="6"/>
  <c r="B26" i="6"/>
  <c r="D26" i="6" s="1"/>
  <c r="E26" i="6"/>
  <c r="F26" i="6"/>
  <c r="B27" i="6"/>
  <c r="D27" i="6" s="1"/>
  <c r="E27" i="6"/>
  <c r="F27" i="6"/>
  <c r="B28" i="6"/>
  <c r="D28" i="6" s="1"/>
  <c r="E28" i="6"/>
  <c r="F28" i="6"/>
  <c r="B29" i="6"/>
  <c r="D29" i="6" s="1"/>
  <c r="E29" i="6"/>
  <c r="F29" i="6"/>
  <c r="B30" i="6"/>
  <c r="D30" i="6" s="1"/>
  <c r="E30" i="6"/>
  <c r="F30" i="6"/>
  <c r="B31" i="6"/>
  <c r="D31" i="6" s="1"/>
  <c r="E31" i="6"/>
  <c r="F31" i="6"/>
  <c r="B32" i="6"/>
  <c r="D32" i="6" s="1"/>
  <c r="E32" i="6"/>
  <c r="F32" i="6"/>
  <c r="B33" i="6"/>
  <c r="D33" i="6" s="1"/>
  <c r="E33" i="6"/>
  <c r="F33" i="6"/>
  <c r="B34" i="6"/>
  <c r="D34" i="6" s="1"/>
  <c r="E34" i="6"/>
  <c r="F34" i="6"/>
  <c r="B35" i="6"/>
  <c r="D35" i="6" s="1"/>
  <c r="E35" i="6"/>
  <c r="F35" i="6"/>
  <c r="B36" i="6"/>
  <c r="D36" i="6" s="1"/>
  <c r="E36" i="6"/>
  <c r="F36" i="6"/>
  <c r="B37" i="6"/>
  <c r="D37" i="6" s="1"/>
  <c r="E37" i="6"/>
  <c r="F37" i="6"/>
  <c r="B38" i="6"/>
  <c r="D38" i="6" s="1"/>
  <c r="E38" i="6"/>
  <c r="F38" i="6"/>
  <c r="B39" i="6"/>
  <c r="D39" i="6" s="1"/>
  <c r="E39" i="6"/>
  <c r="F39" i="6"/>
  <c r="B40" i="6"/>
  <c r="D40" i="6" s="1"/>
  <c r="E40" i="6"/>
  <c r="F40" i="6"/>
  <c r="B41" i="6"/>
  <c r="D41" i="6" s="1"/>
  <c r="E41" i="6"/>
  <c r="F41" i="6"/>
  <c r="B42" i="6"/>
  <c r="D42" i="6" s="1"/>
  <c r="E42" i="6"/>
  <c r="F42" i="6"/>
  <c r="B43" i="6"/>
  <c r="B44" i="6"/>
  <c r="F8" i="6"/>
  <c r="E8" i="6"/>
  <c r="B8" i="6"/>
  <c r="D8" i="6" s="1"/>
  <c r="P10" i="61"/>
  <c r="P11" i="61"/>
  <c r="P12" i="61"/>
  <c r="P13" i="61"/>
  <c r="P14" i="61"/>
  <c r="P15" i="61"/>
  <c r="P16" i="61"/>
  <c r="P17" i="61"/>
  <c r="P18" i="61"/>
  <c r="P19" i="61"/>
  <c r="P20" i="61"/>
  <c r="P21" i="61"/>
  <c r="P22" i="61"/>
  <c r="P23" i="61"/>
  <c r="P24" i="61"/>
  <c r="P25" i="61"/>
  <c r="P26" i="61"/>
  <c r="P27" i="61"/>
  <c r="P28" i="61"/>
  <c r="P29" i="61"/>
  <c r="P30" i="61"/>
  <c r="P31" i="61"/>
  <c r="P32" i="61"/>
  <c r="P33" i="61"/>
  <c r="P34" i="61"/>
  <c r="P35" i="61"/>
  <c r="P36" i="61"/>
  <c r="P37" i="61"/>
  <c r="P38" i="61"/>
  <c r="P39" i="61"/>
  <c r="P40" i="61"/>
  <c r="P41" i="61"/>
  <c r="P42" i="61"/>
  <c r="P43" i="61"/>
  <c r="P44" i="61"/>
  <c r="P45" i="61"/>
  <c r="P46" i="61"/>
  <c r="P47" i="61"/>
  <c r="P48" i="61"/>
  <c r="P49" i="61"/>
  <c r="P50" i="61"/>
  <c r="P51" i="61"/>
  <c r="P52" i="61"/>
  <c r="P53" i="61"/>
  <c r="P54" i="61"/>
  <c r="P55" i="61"/>
  <c r="P56" i="61"/>
  <c r="P57" i="61"/>
  <c r="P58" i="61"/>
  <c r="P59" i="61"/>
  <c r="P60" i="61"/>
  <c r="P61" i="61"/>
  <c r="P62" i="61"/>
  <c r="P63" i="61"/>
  <c r="P64" i="61"/>
  <c r="P65" i="61"/>
  <c r="P66" i="61"/>
  <c r="P67" i="61"/>
  <c r="P68" i="61"/>
  <c r="P69" i="61"/>
  <c r="P70" i="61"/>
  <c r="P71" i="61"/>
  <c r="P72" i="61"/>
  <c r="P73" i="61"/>
  <c r="P74" i="61"/>
  <c r="P75" i="61"/>
  <c r="P76" i="61"/>
  <c r="P77" i="61"/>
  <c r="P78" i="61"/>
  <c r="P79" i="61"/>
  <c r="P80" i="61"/>
  <c r="P81" i="61"/>
  <c r="P9" i="61"/>
  <c r="Z35" i="58"/>
  <c r="Z34" i="58"/>
  <c r="R2" i="58"/>
  <c r="R61" i="58"/>
  <c r="R48" i="58"/>
  <c r="R57" i="58"/>
  <c r="R8" i="58"/>
  <c r="Z33" i="58"/>
  <c r="R32" i="58"/>
  <c r="R65" i="58"/>
  <c r="R17" i="58"/>
  <c r="R49" i="58"/>
  <c r="R33" i="58"/>
  <c r="R28" i="58"/>
  <c r="R66" i="58"/>
  <c r="R40" i="58"/>
  <c r="R22" i="58"/>
  <c r="R26" i="58"/>
  <c r="R19" i="58"/>
  <c r="R39" i="58"/>
  <c r="R62" i="58"/>
  <c r="R11" i="58"/>
  <c r="R58" i="58"/>
  <c r="R46" i="58"/>
  <c r="R56" i="58"/>
  <c r="R37" i="58"/>
  <c r="R72" i="58"/>
  <c r="R70" i="58"/>
  <c r="R69" i="58"/>
  <c r="R54" i="58"/>
  <c r="R59" i="58"/>
  <c r="R9" i="58"/>
  <c r="R30" i="58"/>
  <c r="R64" i="58"/>
  <c r="R31" i="58"/>
  <c r="R55" i="58"/>
  <c r="R20" i="58"/>
  <c r="R15" i="58"/>
  <c r="R60" i="58"/>
  <c r="R67" i="58"/>
  <c r="R6" i="58"/>
  <c r="R68" i="58"/>
  <c r="R47" i="58"/>
  <c r="R63" i="58"/>
  <c r="R25" i="58"/>
  <c r="R43" i="58"/>
  <c r="R23" i="58"/>
  <c r="R29" i="58"/>
  <c r="R16" i="58"/>
  <c r="Z32" i="58"/>
  <c r="R7" i="58"/>
  <c r="R5" i="58"/>
  <c r="R27" i="58"/>
  <c r="R35" i="58"/>
  <c r="R14" i="58"/>
  <c r="R45" i="58"/>
  <c r="R34" i="58"/>
  <c r="R50" i="58"/>
  <c r="R24" i="58"/>
  <c r="R44" i="58"/>
  <c r="R4" i="58"/>
  <c r="R12" i="58"/>
  <c r="R52" i="58"/>
  <c r="R41" i="58"/>
  <c r="R10" i="58"/>
  <c r="R13" i="58"/>
  <c r="R71" i="58"/>
  <c r="R38" i="58"/>
  <c r="R36" i="58"/>
  <c r="R42" i="58"/>
  <c r="R3" i="58"/>
  <c r="R21" i="58"/>
  <c r="R51" i="58"/>
  <c r="R18" i="58"/>
  <c r="R53" i="58"/>
  <c r="G21" i="52" l="1"/>
  <c r="F724" i="64"/>
  <c r="C31" i="62" s="1"/>
  <c r="C42" i="62" s="1"/>
  <c r="G724" i="64"/>
  <c r="C30" i="62" s="1"/>
  <c r="C41" i="62" s="1"/>
  <c r="H724" i="64"/>
  <c r="C33" i="62" s="1"/>
  <c r="C44" i="62" s="1"/>
  <c r="I724" i="64"/>
  <c r="C35" i="62" s="1"/>
  <c r="C46" i="62" s="1"/>
  <c r="G10" i="63"/>
  <c r="G6" i="63" s="1"/>
  <c r="J724" i="64"/>
  <c r="C32" i="62" s="1"/>
  <c r="C43" i="62" s="1"/>
  <c r="K724" i="64"/>
  <c r="C34" i="62" s="1"/>
  <c r="C45" i="62" s="1"/>
  <c r="D724" i="64"/>
  <c r="C36" i="62" s="1"/>
  <c r="C47" i="62" s="1"/>
  <c r="E724" i="64"/>
  <c r="C29" i="62" s="1"/>
  <c r="C40" i="62" s="1"/>
  <c r="C24" i="62"/>
  <c r="C26" i="62"/>
  <c r="F3" i="60"/>
  <c r="F11" i="60"/>
  <c r="F13" i="60"/>
  <c r="F22" i="60"/>
  <c r="F25" i="60"/>
  <c r="F36" i="60"/>
  <c r="F48" i="60"/>
  <c r="F49" i="60"/>
  <c r="F50" i="60"/>
  <c r="F53" i="60"/>
  <c r="F55" i="60"/>
  <c r="F58" i="60"/>
  <c r="F60" i="60"/>
  <c r="F61" i="60"/>
  <c r="F67" i="60"/>
  <c r="F69" i="60"/>
  <c r="F71" i="60"/>
  <c r="F16" i="60"/>
  <c r="F17" i="60"/>
  <c r="F19" i="60"/>
  <c r="F28" i="60"/>
  <c r="F40" i="60"/>
  <c r="F41" i="60"/>
  <c r="F42" i="60"/>
  <c r="F56" i="60"/>
  <c r="F66" i="60"/>
  <c r="F68" i="60"/>
  <c r="F8" i="60"/>
  <c r="F15" i="60"/>
  <c r="F18" i="60"/>
  <c r="F38" i="60"/>
  <c r="F39" i="60"/>
  <c r="F47" i="60"/>
  <c r="F51" i="60"/>
  <c r="F54" i="60"/>
  <c r="F57" i="60"/>
  <c r="F63" i="60"/>
  <c r="F64" i="60"/>
  <c r="F12" i="60"/>
  <c r="F20" i="60"/>
  <c r="F23" i="60"/>
  <c r="F24" i="60"/>
  <c r="F35" i="60"/>
  <c r="F44" i="60"/>
  <c r="F45" i="60"/>
  <c r="F46" i="60"/>
  <c r="F59" i="60"/>
  <c r="F72" i="60"/>
  <c r="F5" i="60"/>
  <c r="F6" i="60"/>
  <c r="F10" i="60"/>
  <c r="F14" i="60"/>
  <c r="F26" i="60"/>
  <c r="F30" i="60"/>
  <c r="F31" i="60"/>
  <c r="F37" i="60"/>
  <c r="F65" i="60"/>
  <c r="F70" i="60"/>
  <c r="F73" i="60"/>
  <c r="F4" i="60"/>
  <c r="F7" i="60"/>
  <c r="F9" i="60"/>
  <c r="F21" i="60"/>
  <c r="F27" i="60"/>
  <c r="F29" i="60"/>
  <c r="F32" i="60"/>
  <c r="F33" i="60"/>
  <c r="F34" i="60"/>
  <c r="F43" i="60"/>
  <c r="F52" i="60"/>
  <c r="F62" i="60"/>
  <c r="F74" i="60"/>
  <c r="F2" i="60"/>
  <c r="C52" i="62" l="1"/>
  <c r="E6" i="63" s="1"/>
  <c r="E10" i="63" s="1"/>
  <c r="E15" i="63" s="1"/>
  <c r="J3" i="35"/>
  <c r="I3" i="35"/>
  <c r="H3" i="35"/>
  <c r="G3" i="35"/>
  <c r="D11" i="30" l="1"/>
  <c r="C9" i="31"/>
  <c r="C9" i="34"/>
  <c r="G11" i="32"/>
  <c r="G13" i="32"/>
  <c r="C9" i="32"/>
  <c r="B12" i="53"/>
  <c r="B13" i="53"/>
  <c r="B14" i="53"/>
  <c r="B15" i="53"/>
  <c r="B16" i="53"/>
  <c r="B17" i="53"/>
  <c r="B18" i="53"/>
  <c r="B19" i="53"/>
  <c r="B20" i="53"/>
  <c r="B11" i="53"/>
  <c r="B12" i="52"/>
  <c r="B13" i="52"/>
  <c r="B14" i="52"/>
  <c r="B15" i="52"/>
  <c r="B16" i="52"/>
  <c r="B17" i="52"/>
  <c r="B18" i="52"/>
  <c r="B19" i="52"/>
  <c r="B20" i="52"/>
  <c r="C21" i="52" s="1"/>
  <c r="B11" i="52"/>
  <c r="A11" i="55"/>
  <c r="A12" i="55" s="1"/>
  <c r="A13" i="55" s="1"/>
  <c r="A14" i="55" s="1"/>
  <c r="A15" i="55" s="1"/>
  <c r="A16" i="55" s="1"/>
  <c r="A17" i="55" s="1"/>
  <c r="A18" i="55" s="1"/>
  <c r="A19" i="55" s="1"/>
  <c r="F8" i="55"/>
  <c r="L14" i="54"/>
  <c r="N12" i="54"/>
  <c r="F10" i="55" s="1"/>
  <c r="L11" i="54"/>
  <c r="A11" i="54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L8" i="54"/>
  <c r="L9" i="54" s="1"/>
  <c r="H8" i="54"/>
  <c r="H9" i="54" s="1"/>
  <c r="H13" i="53"/>
  <c r="H14" i="53" s="1"/>
  <c r="H15" i="53" s="1"/>
  <c r="H16" i="53" s="1"/>
  <c r="H17" i="53" s="1"/>
  <c r="H18" i="53" s="1"/>
  <c r="H19" i="53" s="1"/>
  <c r="H20" i="53" s="1"/>
  <c r="D13" i="53"/>
  <c r="D14" i="53" s="1"/>
  <c r="J11" i="53"/>
  <c r="A10" i="53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H7" i="53"/>
  <c r="H8" i="53" s="1"/>
  <c r="H9" i="53" s="1"/>
  <c r="H10" i="53" s="1"/>
  <c r="D7" i="53"/>
  <c r="D8" i="53" s="1"/>
  <c r="A10" i="52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E21" i="51"/>
  <c r="E20" i="51"/>
  <c r="E19" i="51"/>
  <c r="E18" i="51"/>
  <c r="E17" i="51"/>
  <c r="E16" i="51"/>
  <c r="E15" i="51"/>
  <c r="E14" i="51"/>
  <c r="F13" i="51"/>
  <c r="F14" i="51" s="1"/>
  <c r="F15" i="51" s="1"/>
  <c r="E13" i="51"/>
  <c r="B11" i="51"/>
  <c r="A11" i="5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D10" i="51"/>
  <c r="E11" i="51" s="1"/>
  <c r="B10" i="51"/>
  <c r="B9" i="51"/>
  <c r="B8" i="51"/>
  <c r="F7" i="51"/>
  <c r="F8" i="51" s="1"/>
  <c r="F9" i="51" s="1"/>
  <c r="F10" i="51" s="1"/>
  <c r="F11" i="51" s="1"/>
  <c r="B7" i="51"/>
  <c r="B6" i="51"/>
  <c r="B10" i="52"/>
  <c r="B9" i="54"/>
  <c r="F8" i="54"/>
  <c r="B7" i="54"/>
  <c r="J8" i="54"/>
  <c r="F5" i="55"/>
  <c r="J11" i="54"/>
  <c r="J79" i="46"/>
  <c r="J78" i="46"/>
  <c r="J77" i="46"/>
  <c r="J76" i="46"/>
  <c r="J75" i="46"/>
  <c r="J74" i="46"/>
  <c r="J73" i="46"/>
  <c r="J72" i="46"/>
  <c r="J71" i="46"/>
  <c r="J70" i="46"/>
  <c r="J69" i="46"/>
  <c r="J68" i="46"/>
  <c r="J67" i="46"/>
  <c r="J66" i="46"/>
  <c r="J65" i="46"/>
  <c r="J64" i="46"/>
  <c r="J63" i="46"/>
  <c r="J62" i="46"/>
  <c r="J61" i="46"/>
  <c r="J60" i="46"/>
  <c r="J59" i="46"/>
  <c r="J58" i="46"/>
  <c r="J57" i="46"/>
  <c r="J56" i="46"/>
  <c r="J55" i="46"/>
  <c r="J54" i="46"/>
  <c r="J53" i="46"/>
  <c r="J52" i="46"/>
  <c r="J51" i="46"/>
  <c r="J50" i="46"/>
  <c r="J49" i="46"/>
  <c r="J48" i="46"/>
  <c r="J47" i="46"/>
  <c r="J46" i="46"/>
  <c r="J45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J32" i="46"/>
  <c r="J31" i="46"/>
  <c r="J30" i="46"/>
  <c r="J29" i="46"/>
  <c r="J28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K8" i="46"/>
  <c r="K9" i="46" s="1"/>
  <c r="K10" i="46" s="1"/>
  <c r="K11" i="46" s="1"/>
  <c r="K12" i="46" s="1"/>
  <c r="K13" i="46" s="1"/>
  <c r="K14" i="46" s="1"/>
  <c r="K15" i="46" s="1"/>
  <c r="K16" i="46" s="1"/>
  <c r="K17" i="46" s="1"/>
  <c r="K18" i="46" s="1"/>
  <c r="K19" i="46" s="1"/>
  <c r="K20" i="46" s="1"/>
  <c r="K21" i="46" s="1"/>
  <c r="K22" i="46" s="1"/>
  <c r="K23" i="46" s="1"/>
  <c r="K24" i="46" s="1"/>
  <c r="K25" i="46" s="1"/>
  <c r="K26" i="46" s="1"/>
  <c r="K27" i="46" s="1"/>
  <c r="K28" i="46" s="1"/>
  <c r="K29" i="46" s="1"/>
  <c r="K30" i="46" s="1"/>
  <c r="K31" i="46" s="1"/>
  <c r="K32" i="46" s="1"/>
  <c r="K33" i="46" s="1"/>
  <c r="K34" i="46" s="1"/>
  <c r="K35" i="46" s="1"/>
  <c r="K36" i="46" s="1"/>
  <c r="K37" i="46" s="1"/>
  <c r="K38" i="46" s="1"/>
  <c r="K39" i="46" s="1"/>
  <c r="K40" i="46" s="1"/>
  <c r="K41" i="46" s="1"/>
  <c r="K42" i="46" s="1"/>
  <c r="K43" i="46" s="1"/>
  <c r="K44" i="46" s="1"/>
  <c r="K45" i="46" s="1"/>
  <c r="K46" i="46" s="1"/>
  <c r="K47" i="46" s="1"/>
  <c r="K48" i="46" s="1"/>
  <c r="K49" i="46" s="1"/>
  <c r="K50" i="46" s="1"/>
  <c r="K51" i="46" s="1"/>
  <c r="K52" i="46" s="1"/>
  <c r="K53" i="46" s="1"/>
  <c r="K54" i="46" s="1"/>
  <c r="K55" i="46" s="1"/>
  <c r="K56" i="46" s="1"/>
  <c r="K57" i="46" s="1"/>
  <c r="K58" i="46" s="1"/>
  <c r="K59" i="46" s="1"/>
  <c r="K60" i="46" s="1"/>
  <c r="K61" i="46" s="1"/>
  <c r="K62" i="46" s="1"/>
  <c r="K63" i="46" s="1"/>
  <c r="K64" i="46" s="1"/>
  <c r="K65" i="46" s="1"/>
  <c r="K66" i="46" s="1"/>
  <c r="K67" i="46" s="1"/>
  <c r="K68" i="46" s="1"/>
  <c r="K69" i="46" s="1"/>
  <c r="K70" i="46" s="1"/>
  <c r="K71" i="46" s="1"/>
  <c r="K72" i="46" s="1"/>
  <c r="K73" i="46" s="1"/>
  <c r="K74" i="46" s="1"/>
  <c r="K75" i="46" s="1"/>
  <c r="K76" i="46" s="1"/>
  <c r="K77" i="46" s="1"/>
  <c r="K78" i="46" s="1"/>
  <c r="K79" i="46" s="1"/>
  <c r="J8" i="46"/>
  <c r="J7" i="46"/>
  <c r="E187" i="38"/>
  <c r="D187" i="38"/>
  <c r="C187" i="38"/>
  <c r="E174" i="38"/>
  <c r="D174" i="38"/>
  <c r="C174" i="38"/>
  <c r="E112" i="38"/>
  <c r="D112" i="38"/>
  <c r="C112" i="38"/>
  <c r="E99" i="38"/>
  <c r="D99" i="38"/>
  <c r="C99" i="38"/>
  <c r="L79" i="37"/>
  <c r="D228" i="38" s="1"/>
  <c r="J79" i="37"/>
  <c r="I79" i="37"/>
  <c r="H79" i="37"/>
  <c r="G79" i="37"/>
  <c r="F79" i="37"/>
  <c r="E79" i="37"/>
  <c r="D79" i="37"/>
  <c r="L78" i="37"/>
  <c r="D227" i="38" s="1"/>
  <c r="J78" i="37"/>
  <c r="I78" i="37"/>
  <c r="H78" i="37"/>
  <c r="G78" i="37"/>
  <c r="F78" i="37"/>
  <c r="E78" i="37"/>
  <c r="D78" i="37"/>
  <c r="L77" i="37"/>
  <c r="D226" i="38" s="1"/>
  <c r="J77" i="37"/>
  <c r="I77" i="37"/>
  <c r="H77" i="37"/>
  <c r="G77" i="37"/>
  <c r="F77" i="37"/>
  <c r="E77" i="37"/>
  <c r="D77" i="37"/>
  <c r="L76" i="37"/>
  <c r="D225" i="38" s="1"/>
  <c r="J76" i="37"/>
  <c r="I76" i="37"/>
  <c r="H76" i="37"/>
  <c r="G76" i="37"/>
  <c r="F76" i="37"/>
  <c r="E76" i="37"/>
  <c r="D76" i="37"/>
  <c r="L75" i="37"/>
  <c r="D224" i="38" s="1"/>
  <c r="J75" i="37"/>
  <c r="I75" i="37"/>
  <c r="H75" i="37"/>
  <c r="G75" i="37"/>
  <c r="F75" i="37"/>
  <c r="E75" i="37"/>
  <c r="D75" i="37"/>
  <c r="L74" i="37"/>
  <c r="D223" i="38" s="1"/>
  <c r="J74" i="37"/>
  <c r="I74" i="37"/>
  <c r="H74" i="37"/>
  <c r="G74" i="37"/>
  <c r="F74" i="37"/>
  <c r="E74" i="37"/>
  <c r="D74" i="37"/>
  <c r="L73" i="37"/>
  <c r="D222" i="38" s="1"/>
  <c r="J73" i="37"/>
  <c r="I73" i="37"/>
  <c r="H73" i="37"/>
  <c r="G73" i="37"/>
  <c r="F73" i="37"/>
  <c r="E73" i="37"/>
  <c r="D73" i="37"/>
  <c r="L72" i="37"/>
  <c r="D221" i="38" s="1"/>
  <c r="J72" i="37"/>
  <c r="I72" i="37"/>
  <c r="H72" i="37"/>
  <c r="G72" i="37"/>
  <c r="F72" i="37"/>
  <c r="E72" i="37"/>
  <c r="D72" i="37"/>
  <c r="L71" i="37"/>
  <c r="D220" i="38" s="1"/>
  <c r="J71" i="37"/>
  <c r="I71" i="37"/>
  <c r="H71" i="37"/>
  <c r="G71" i="37"/>
  <c r="F71" i="37"/>
  <c r="E71" i="37"/>
  <c r="D71" i="37"/>
  <c r="L70" i="37"/>
  <c r="D219" i="38" s="1"/>
  <c r="J70" i="37"/>
  <c r="I70" i="37"/>
  <c r="H70" i="37"/>
  <c r="G70" i="37"/>
  <c r="F70" i="37"/>
  <c r="E70" i="37"/>
  <c r="D70" i="37"/>
  <c r="L69" i="37"/>
  <c r="D218" i="38" s="1"/>
  <c r="J69" i="37"/>
  <c r="I69" i="37"/>
  <c r="H69" i="37"/>
  <c r="G69" i="37"/>
  <c r="F69" i="37"/>
  <c r="E69" i="37"/>
  <c r="D69" i="37"/>
  <c r="L68" i="37"/>
  <c r="D217" i="38" s="1"/>
  <c r="J68" i="37"/>
  <c r="I68" i="37"/>
  <c r="H68" i="37"/>
  <c r="G68" i="37"/>
  <c r="F68" i="37"/>
  <c r="E68" i="37"/>
  <c r="D68" i="37"/>
  <c r="L67" i="37"/>
  <c r="D216" i="38" s="1"/>
  <c r="J67" i="37"/>
  <c r="I67" i="37"/>
  <c r="H67" i="37"/>
  <c r="G67" i="37"/>
  <c r="F67" i="37"/>
  <c r="E67" i="37"/>
  <c r="D67" i="37"/>
  <c r="L66" i="37"/>
  <c r="D215" i="38" s="1"/>
  <c r="J66" i="37"/>
  <c r="I66" i="37"/>
  <c r="H66" i="37"/>
  <c r="G66" i="37"/>
  <c r="F66" i="37"/>
  <c r="E66" i="37"/>
  <c r="D66" i="37"/>
  <c r="L65" i="37"/>
  <c r="D214" i="38" s="1"/>
  <c r="J65" i="37"/>
  <c r="I65" i="37"/>
  <c r="H65" i="37"/>
  <c r="G65" i="37"/>
  <c r="F65" i="37"/>
  <c r="E65" i="37"/>
  <c r="D65" i="37"/>
  <c r="L64" i="37"/>
  <c r="D213" i="38" s="1"/>
  <c r="J64" i="37"/>
  <c r="I64" i="37"/>
  <c r="H64" i="37"/>
  <c r="G64" i="37"/>
  <c r="F64" i="37"/>
  <c r="E64" i="37"/>
  <c r="D64" i="37"/>
  <c r="L63" i="37"/>
  <c r="D212" i="38" s="1"/>
  <c r="J63" i="37"/>
  <c r="I63" i="37"/>
  <c r="H63" i="37"/>
  <c r="G63" i="37"/>
  <c r="F63" i="37"/>
  <c r="E63" i="37"/>
  <c r="D63" i="37"/>
  <c r="L62" i="37"/>
  <c r="D211" i="38" s="1"/>
  <c r="J62" i="37"/>
  <c r="I62" i="37"/>
  <c r="H62" i="37"/>
  <c r="G62" i="37"/>
  <c r="F62" i="37"/>
  <c r="E62" i="37"/>
  <c r="D62" i="37"/>
  <c r="L61" i="37"/>
  <c r="D210" i="38" s="1"/>
  <c r="J61" i="37"/>
  <c r="I61" i="37"/>
  <c r="H61" i="37"/>
  <c r="G61" i="37"/>
  <c r="F61" i="37"/>
  <c r="E61" i="37"/>
  <c r="D61" i="37"/>
  <c r="L60" i="37"/>
  <c r="D209" i="38" s="1"/>
  <c r="J60" i="37"/>
  <c r="I60" i="37"/>
  <c r="H60" i="37"/>
  <c r="G60" i="37"/>
  <c r="F60" i="37"/>
  <c r="E60" i="37"/>
  <c r="D60" i="37"/>
  <c r="L59" i="37"/>
  <c r="D208" i="38" s="1"/>
  <c r="J59" i="37"/>
  <c r="I59" i="37"/>
  <c r="H59" i="37"/>
  <c r="G59" i="37"/>
  <c r="F59" i="37"/>
  <c r="E59" i="37"/>
  <c r="D59" i="37"/>
  <c r="L58" i="37"/>
  <c r="D207" i="38" s="1"/>
  <c r="J58" i="37"/>
  <c r="I58" i="37"/>
  <c r="H58" i="37"/>
  <c r="G58" i="37"/>
  <c r="F58" i="37"/>
  <c r="E58" i="37"/>
  <c r="D58" i="37"/>
  <c r="L57" i="37"/>
  <c r="D206" i="38" s="1"/>
  <c r="J57" i="37"/>
  <c r="I57" i="37"/>
  <c r="H57" i="37"/>
  <c r="G57" i="37"/>
  <c r="F57" i="37"/>
  <c r="E57" i="37"/>
  <c r="D57" i="37"/>
  <c r="L56" i="37"/>
  <c r="D205" i="38" s="1"/>
  <c r="J56" i="37"/>
  <c r="I56" i="37"/>
  <c r="H56" i="37"/>
  <c r="G56" i="37"/>
  <c r="F56" i="37"/>
  <c r="E56" i="37"/>
  <c r="D56" i="37"/>
  <c r="L55" i="37"/>
  <c r="D204" i="38" s="1"/>
  <c r="J55" i="37"/>
  <c r="I55" i="37"/>
  <c r="H55" i="37"/>
  <c r="G55" i="37"/>
  <c r="F55" i="37"/>
  <c r="E55" i="37"/>
  <c r="D55" i="37"/>
  <c r="L54" i="37"/>
  <c r="D203" i="38" s="1"/>
  <c r="J54" i="37"/>
  <c r="I54" i="37"/>
  <c r="H54" i="37"/>
  <c r="G54" i="37"/>
  <c r="F54" i="37"/>
  <c r="E54" i="37"/>
  <c r="D54" i="37"/>
  <c r="L53" i="37"/>
  <c r="D202" i="38" s="1"/>
  <c r="J53" i="37"/>
  <c r="I53" i="37"/>
  <c r="H53" i="37"/>
  <c r="G53" i="37"/>
  <c r="F53" i="37"/>
  <c r="E53" i="37"/>
  <c r="D53" i="37"/>
  <c r="L52" i="37"/>
  <c r="D201" i="38" s="1"/>
  <c r="J52" i="37"/>
  <c r="I52" i="37"/>
  <c r="H52" i="37"/>
  <c r="G52" i="37"/>
  <c r="F52" i="37"/>
  <c r="E52" i="37"/>
  <c r="D52" i="37"/>
  <c r="L51" i="37"/>
  <c r="D200" i="38" s="1"/>
  <c r="J51" i="37"/>
  <c r="I51" i="37"/>
  <c r="H51" i="37"/>
  <c r="G51" i="37"/>
  <c r="F51" i="37"/>
  <c r="E51" i="37"/>
  <c r="D51" i="37"/>
  <c r="L50" i="37"/>
  <c r="D199" i="38" s="1"/>
  <c r="J50" i="37"/>
  <c r="I50" i="37"/>
  <c r="H50" i="37"/>
  <c r="G50" i="37"/>
  <c r="F50" i="37"/>
  <c r="E50" i="37"/>
  <c r="D50" i="37"/>
  <c r="L49" i="37"/>
  <c r="D198" i="38" s="1"/>
  <c r="J49" i="37"/>
  <c r="I49" i="37"/>
  <c r="H49" i="37"/>
  <c r="G49" i="37"/>
  <c r="F49" i="37"/>
  <c r="E49" i="37"/>
  <c r="D49" i="37"/>
  <c r="L48" i="37"/>
  <c r="D197" i="38" s="1"/>
  <c r="J48" i="37"/>
  <c r="I48" i="37"/>
  <c r="H48" i="37"/>
  <c r="G48" i="37"/>
  <c r="F48" i="37"/>
  <c r="E48" i="37"/>
  <c r="D48" i="37"/>
  <c r="L47" i="37"/>
  <c r="D196" i="38" s="1"/>
  <c r="J47" i="37"/>
  <c r="I47" i="37"/>
  <c r="H47" i="37"/>
  <c r="G47" i="37"/>
  <c r="F47" i="37"/>
  <c r="E47" i="37"/>
  <c r="D47" i="37"/>
  <c r="L46" i="37"/>
  <c r="D195" i="38" s="1"/>
  <c r="J46" i="37"/>
  <c r="I46" i="37"/>
  <c r="H46" i="37"/>
  <c r="G46" i="37"/>
  <c r="F46" i="37"/>
  <c r="E46" i="37"/>
  <c r="D46" i="37"/>
  <c r="L45" i="37"/>
  <c r="D194" i="38" s="1"/>
  <c r="J45" i="37"/>
  <c r="I45" i="37"/>
  <c r="H45" i="37"/>
  <c r="G45" i="37"/>
  <c r="F45" i="37"/>
  <c r="E45" i="37"/>
  <c r="D45" i="37"/>
  <c r="L44" i="37"/>
  <c r="D193" i="38" s="1"/>
  <c r="J44" i="37"/>
  <c r="I44" i="37"/>
  <c r="H44" i="37"/>
  <c r="G44" i="37"/>
  <c r="F44" i="37"/>
  <c r="E44" i="37"/>
  <c r="D44" i="37"/>
  <c r="L43" i="37"/>
  <c r="D192" i="38" s="1"/>
  <c r="J43" i="37"/>
  <c r="I43" i="37"/>
  <c r="H43" i="37"/>
  <c r="G43" i="37"/>
  <c r="F43" i="37"/>
  <c r="E43" i="37"/>
  <c r="D43" i="37"/>
  <c r="L42" i="37"/>
  <c r="D191" i="38" s="1"/>
  <c r="J42" i="37"/>
  <c r="I42" i="37"/>
  <c r="H42" i="37"/>
  <c r="G42" i="37"/>
  <c r="F42" i="37"/>
  <c r="E42" i="37"/>
  <c r="D42" i="37"/>
  <c r="L41" i="37"/>
  <c r="D190" i="38" s="1"/>
  <c r="J41" i="37"/>
  <c r="I41" i="37"/>
  <c r="H41" i="37"/>
  <c r="G41" i="37"/>
  <c r="F41" i="37"/>
  <c r="E41" i="37"/>
  <c r="D41" i="37"/>
  <c r="L40" i="37"/>
  <c r="D189" i="38" s="1"/>
  <c r="J40" i="37"/>
  <c r="I40" i="37"/>
  <c r="H40" i="37"/>
  <c r="G40" i="37"/>
  <c r="F40" i="37"/>
  <c r="E40" i="37"/>
  <c r="D40" i="37"/>
  <c r="L39" i="37"/>
  <c r="D188" i="38" s="1"/>
  <c r="J39" i="37"/>
  <c r="I39" i="37"/>
  <c r="H39" i="37"/>
  <c r="G39" i="37"/>
  <c r="F39" i="37"/>
  <c r="E39" i="37"/>
  <c r="D39" i="37"/>
  <c r="L38" i="37"/>
  <c r="D186" i="38" s="1"/>
  <c r="J38" i="37"/>
  <c r="I38" i="37"/>
  <c r="H38" i="37"/>
  <c r="G38" i="37"/>
  <c r="F38" i="37"/>
  <c r="E38" i="37"/>
  <c r="D38" i="37"/>
  <c r="L37" i="37"/>
  <c r="D185" i="38" s="1"/>
  <c r="J37" i="37"/>
  <c r="I37" i="37"/>
  <c r="H37" i="37"/>
  <c r="G37" i="37"/>
  <c r="F37" i="37"/>
  <c r="E37" i="37"/>
  <c r="D37" i="37"/>
  <c r="L36" i="37"/>
  <c r="D184" i="38" s="1"/>
  <c r="J36" i="37"/>
  <c r="I36" i="37"/>
  <c r="H36" i="37"/>
  <c r="G36" i="37"/>
  <c r="F36" i="37"/>
  <c r="E36" i="37"/>
  <c r="D36" i="37"/>
  <c r="L35" i="37"/>
  <c r="D183" i="38" s="1"/>
  <c r="J35" i="37"/>
  <c r="I35" i="37"/>
  <c r="H35" i="37"/>
  <c r="G35" i="37"/>
  <c r="F35" i="37"/>
  <c r="E35" i="37"/>
  <c r="D35" i="37"/>
  <c r="L34" i="37"/>
  <c r="D182" i="38" s="1"/>
  <c r="J34" i="37"/>
  <c r="I34" i="37"/>
  <c r="H34" i="37"/>
  <c r="G34" i="37"/>
  <c r="F34" i="37"/>
  <c r="E34" i="37"/>
  <c r="D34" i="37"/>
  <c r="L33" i="37"/>
  <c r="D181" i="38" s="1"/>
  <c r="J33" i="37"/>
  <c r="I33" i="37"/>
  <c r="H33" i="37"/>
  <c r="G33" i="37"/>
  <c r="F33" i="37"/>
  <c r="E33" i="37"/>
  <c r="D33" i="37"/>
  <c r="L32" i="37"/>
  <c r="D180" i="38" s="1"/>
  <c r="J32" i="37"/>
  <c r="I32" i="37"/>
  <c r="H32" i="37"/>
  <c r="G32" i="37"/>
  <c r="F32" i="37"/>
  <c r="E32" i="37"/>
  <c r="D32" i="37"/>
  <c r="L31" i="37"/>
  <c r="D179" i="38" s="1"/>
  <c r="J31" i="37"/>
  <c r="I31" i="37"/>
  <c r="H31" i="37"/>
  <c r="G31" i="37"/>
  <c r="F31" i="37"/>
  <c r="E31" i="37"/>
  <c r="D31" i="37"/>
  <c r="L30" i="37"/>
  <c r="D178" i="38" s="1"/>
  <c r="J30" i="37"/>
  <c r="I30" i="37"/>
  <c r="H30" i="37"/>
  <c r="G30" i="37"/>
  <c r="F30" i="37"/>
  <c r="E30" i="37"/>
  <c r="D30" i="37"/>
  <c r="L29" i="37"/>
  <c r="D177" i="38" s="1"/>
  <c r="J29" i="37"/>
  <c r="I29" i="37"/>
  <c r="H29" i="37"/>
  <c r="G29" i="37"/>
  <c r="F29" i="37"/>
  <c r="E29" i="37"/>
  <c r="D29" i="37"/>
  <c r="L28" i="37"/>
  <c r="D176" i="38" s="1"/>
  <c r="J28" i="37"/>
  <c r="I28" i="37"/>
  <c r="H28" i="37"/>
  <c r="G28" i="37"/>
  <c r="F28" i="37"/>
  <c r="E28" i="37"/>
  <c r="D28" i="37"/>
  <c r="L27" i="37"/>
  <c r="D175" i="38" s="1"/>
  <c r="J27" i="37"/>
  <c r="I27" i="37"/>
  <c r="H27" i="37"/>
  <c r="G27" i="37"/>
  <c r="F27" i="37"/>
  <c r="E27" i="37"/>
  <c r="D27" i="37"/>
  <c r="L26" i="37"/>
  <c r="D173" i="38" s="1"/>
  <c r="J26" i="37"/>
  <c r="I26" i="37"/>
  <c r="H26" i="37"/>
  <c r="G26" i="37"/>
  <c r="F26" i="37"/>
  <c r="E26" i="37"/>
  <c r="D26" i="37"/>
  <c r="L25" i="37"/>
  <c r="D172" i="38" s="1"/>
  <c r="J25" i="37"/>
  <c r="I25" i="37"/>
  <c r="H25" i="37"/>
  <c r="G25" i="37"/>
  <c r="F25" i="37"/>
  <c r="E25" i="37"/>
  <c r="D25" i="37"/>
  <c r="L24" i="37"/>
  <c r="D171" i="38" s="1"/>
  <c r="J24" i="37"/>
  <c r="I24" i="37"/>
  <c r="H24" i="37"/>
  <c r="G24" i="37"/>
  <c r="F24" i="37"/>
  <c r="E24" i="37"/>
  <c r="D24" i="37"/>
  <c r="L23" i="37"/>
  <c r="D170" i="38" s="1"/>
  <c r="J23" i="37"/>
  <c r="I23" i="37"/>
  <c r="H23" i="37"/>
  <c r="G23" i="37"/>
  <c r="F23" i="37"/>
  <c r="E23" i="37"/>
  <c r="D23" i="37"/>
  <c r="L22" i="37"/>
  <c r="D169" i="38" s="1"/>
  <c r="J22" i="37"/>
  <c r="I22" i="37"/>
  <c r="H22" i="37"/>
  <c r="G22" i="37"/>
  <c r="F22" i="37"/>
  <c r="E22" i="37"/>
  <c r="D22" i="37"/>
  <c r="L21" i="37"/>
  <c r="D168" i="38" s="1"/>
  <c r="J21" i="37"/>
  <c r="I21" i="37"/>
  <c r="H21" i="37"/>
  <c r="G21" i="37"/>
  <c r="F21" i="37"/>
  <c r="E21" i="37"/>
  <c r="D21" i="37"/>
  <c r="L20" i="37"/>
  <c r="D167" i="38" s="1"/>
  <c r="J20" i="37"/>
  <c r="I20" i="37"/>
  <c r="H20" i="37"/>
  <c r="G20" i="37"/>
  <c r="F20" i="37"/>
  <c r="E20" i="37"/>
  <c r="D20" i="37"/>
  <c r="L19" i="37"/>
  <c r="D166" i="38" s="1"/>
  <c r="J19" i="37"/>
  <c r="I19" i="37"/>
  <c r="H19" i="37"/>
  <c r="G19" i="37"/>
  <c r="F19" i="37"/>
  <c r="E19" i="37"/>
  <c r="D19" i="37"/>
  <c r="L18" i="37"/>
  <c r="D165" i="38" s="1"/>
  <c r="J18" i="37"/>
  <c r="I18" i="37"/>
  <c r="H18" i="37"/>
  <c r="G18" i="37"/>
  <c r="F18" i="37"/>
  <c r="E18" i="37"/>
  <c r="D18" i="37"/>
  <c r="L17" i="37"/>
  <c r="D164" i="38" s="1"/>
  <c r="J17" i="37"/>
  <c r="I17" i="37"/>
  <c r="H17" i="37"/>
  <c r="G17" i="37"/>
  <c r="F17" i="37"/>
  <c r="E17" i="37"/>
  <c r="D17" i="37"/>
  <c r="L16" i="37"/>
  <c r="D163" i="38" s="1"/>
  <c r="J16" i="37"/>
  <c r="I16" i="37"/>
  <c r="H16" i="37"/>
  <c r="G16" i="37"/>
  <c r="F16" i="37"/>
  <c r="E16" i="37"/>
  <c r="D16" i="37"/>
  <c r="L15" i="37"/>
  <c r="D162" i="38" s="1"/>
  <c r="J15" i="37"/>
  <c r="I15" i="37"/>
  <c r="H15" i="37"/>
  <c r="G15" i="37"/>
  <c r="F15" i="37"/>
  <c r="E15" i="37"/>
  <c r="D15" i="37"/>
  <c r="L14" i="37"/>
  <c r="D161" i="38" s="1"/>
  <c r="J14" i="37"/>
  <c r="I14" i="37"/>
  <c r="H14" i="37"/>
  <c r="G14" i="37"/>
  <c r="F14" i="37"/>
  <c r="E14" i="37"/>
  <c r="D14" i="37"/>
  <c r="L13" i="37"/>
  <c r="D160" i="38" s="1"/>
  <c r="J13" i="37"/>
  <c r="I13" i="37"/>
  <c r="H13" i="37"/>
  <c r="G13" i="37"/>
  <c r="F13" i="37"/>
  <c r="E13" i="37"/>
  <c r="D13" i="37"/>
  <c r="L12" i="37"/>
  <c r="D159" i="38" s="1"/>
  <c r="J12" i="37"/>
  <c r="I12" i="37"/>
  <c r="H12" i="37"/>
  <c r="G12" i="37"/>
  <c r="F12" i="37"/>
  <c r="E12" i="37"/>
  <c r="D12" i="37"/>
  <c r="L11" i="37"/>
  <c r="D158" i="38" s="1"/>
  <c r="J11" i="37"/>
  <c r="I11" i="37"/>
  <c r="H11" i="37"/>
  <c r="G11" i="37"/>
  <c r="F11" i="37"/>
  <c r="E11" i="37"/>
  <c r="D11" i="37"/>
  <c r="L10" i="37"/>
  <c r="D157" i="38" s="1"/>
  <c r="J10" i="37"/>
  <c r="I10" i="37"/>
  <c r="H10" i="37"/>
  <c r="G10" i="37"/>
  <c r="F10" i="37"/>
  <c r="E10" i="37"/>
  <c r="D10" i="37"/>
  <c r="L9" i="37"/>
  <c r="D156" i="38" s="1"/>
  <c r="J9" i="37"/>
  <c r="I9" i="37"/>
  <c r="H9" i="37"/>
  <c r="G9" i="37"/>
  <c r="F9" i="37"/>
  <c r="E9" i="37"/>
  <c r="D9" i="37"/>
  <c r="L8" i="37"/>
  <c r="D155" i="38" s="1"/>
  <c r="J8" i="37"/>
  <c r="I8" i="37"/>
  <c r="H8" i="37"/>
  <c r="G8" i="37"/>
  <c r="F8" i="37"/>
  <c r="E8" i="37"/>
  <c r="D8" i="37"/>
  <c r="C8" i="37"/>
  <c r="C9" i="37" s="1"/>
  <c r="C10" i="37" s="1"/>
  <c r="C11" i="37" s="1"/>
  <c r="C12" i="37" s="1"/>
  <c r="C13" i="37" s="1"/>
  <c r="C14" i="37" s="1"/>
  <c r="C15" i="37" s="1"/>
  <c r="C16" i="37" s="1"/>
  <c r="C17" i="37" s="1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C45" i="37" s="1"/>
  <c r="C46" i="37" s="1"/>
  <c r="C47" i="37" s="1"/>
  <c r="C48" i="37" s="1"/>
  <c r="C49" i="37" s="1"/>
  <c r="C50" i="37" s="1"/>
  <c r="C51" i="37" s="1"/>
  <c r="C52" i="37" s="1"/>
  <c r="C53" i="37" s="1"/>
  <c r="C54" i="37" s="1"/>
  <c r="C55" i="37" s="1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C66" i="37" s="1"/>
  <c r="C67" i="37" s="1"/>
  <c r="C68" i="37" s="1"/>
  <c r="C69" i="37" s="1"/>
  <c r="C70" i="37" s="1"/>
  <c r="C71" i="37" s="1"/>
  <c r="C72" i="37" s="1"/>
  <c r="C73" i="37" s="1"/>
  <c r="C74" i="37" s="1"/>
  <c r="C75" i="37" s="1"/>
  <c r="C76" i="37" s="1"/>
  <c r="C77" i="37" s="1"/>
  <c r="C78" i="37" s="1"/>
  <c r="C79" i="37" s="1"/>
  <c r="L7" i="37"/>
  <c r="D154" i="38" s="1"/>
  <c r="J7" i="37"/>
  <c r="I7" i="37"/>
  <c r="H7" i="37"/>
  <c r="G7" i="37"/>
  <c r="F7" i="37"/>
  <c r="E7" i="37"/>
  <c r="D7" i="37"/>
  <c r="J3" i="37"/>
  <c r="I3" i="37"/>
  <c r="H3" i="37"/>
  <c r="G3" i="37"/>
  <c r="L79" i="36"/>
  <c r="D153" i="38" s="1"/>
  <c r="J79" i="36"/>
  <c r="I79" i="36"/>
  <c r="H79" i="36"/>
  <c r="G79" i="36"/>
  <c r="F79" i="36"/>
  <c r="E79" i="36"/>
  <c r="D79" i="36"/>
  <c r="L78" i="36"/>
  <c r="D152" i="38" s="1"/>
  <c r="J78" i="36"/>
  <c r="I78" i="36"/>
  <c r="H78" i="36"/>
  <c r="G78" i="36"/>
  <c r="F78" i="36"/>
  <c r="E78" i="36"/>
  <c r="D78" i="36"/>
  <c r="L77" i="36"/>
  <c r="D151" i="38" s="1"/>
  <c r="J77" i="36"/>
  <c r="I77" i="36"/>
  <c r="H77" i="36"/>
  <c r="G77" i="36"/>
  <c r="F77" i="36"/>
  <c r="E77" i="36"/>
  <c r="D77" i="36"/>
  <c r="L76" i="36"/>
  <c r="D150" i="38" s="1"/>
  <c r="J76" i="36"/>
  <c r="I76" i="36"/>
  <c r="H76" i="36"/>
  <c r="G76" i="36"/>
  <c r="F76" i="36"/>
  <c r="E76" i="36"/>
  <c r="D76" i="36"/>
  <c r="L75" i="36"/>
  <c r="D149" i="38" s="1"/>
  <c r="J75" i="36"/>
  <c r="I75" i="36"/>
  <c r="H75" i="36"/>
  <c r="G75" i="36"/>
  <c r="F75" i="36"/>
  <c r="E75" i="36"/>
  <c r="D75" i="36"/>
  <c r="L74" i="36"/>
  <c r="D148" i="38" s="1"/>
  <c r="J74" i="36"/>
  <c r="I74" i="36"/>
  <c r="H74" i="36"/>
  <c r="G74" i="36"/>
  <c r="F74" i="36"/>
  <c r="E74" i="36"/>
  <c r="D74" i="36"/>
  <c r="L73" i="36"/>
  <c r="D147" i="38" s="1"/>
  <c r="J73" i="36"/>
  <c r="I73" i="36"/>
  <c r="H73" i="36"/>
  <c r="G73" i="36"/>
  <c r="F73" i="36"/>
  <c r="E73" i="36"/>
  <c r="D73" i="36"/>
  <c r="L72" i="36"/>
  <c r="D146" i="38" s="1"/>
  <c r="J72" i="36"/>
  <c r="I72" i="36"/>
  <c r="H72" i="36"/>
  <c r="G72" i="36"/>
  <c r="F72" i="36"/>
  <c r="E72" i="36"/>
  <c r="D72" i="36"/>
  <c r="L71" i="36"/>
  <c r="D145" i="38" s="1"/>
  <c r="J71" i="36"/>
  <c r="I71" i="36"/>
  <c r="H71" i="36"/>
  <c r="G71" i="36"/>
  <c r="F71" i="36"/>
  <c r="E71" i="36"/>
  <c r="D71" i="36"/>
  <c r="L70" i="36"/>
  <c r="D144" i="38" s="1"/>
  <c r="J70" i="36"/>
  <c r="I70" i="36"/>
  <c r="H70" i="36"/>
  <c r="G70" i="36"/>
  <c r="F70" i="36"/>
  <c r="E70" i="36"/>
  <c r="D70" i="36"/>
  <c r="L69" i="36"/>
  <c r="D143" i="38" s="1"/>
  <c r="J69" i="36"/>
  <c r="I69" i="36"/>
  <c r="H69" i="36"/>
  <c r="G69" i="36"/>
  <c r="F69" i="36"/>
  <c r="E69" i="36"/>
  <c r="D69" i="36"/>
  <c r="L68" i="36"/>
  <c r="D142" i="38" s="1"/>
  <c r="J68" i="36"/>
  <c r="I68" i="36"/>
  <c r="H68" i="36"/>
  <c r="G68" i="36"/>
  <c r="F68" i="36"/>
  <c r="E68" i="36"/>
  <c r="D68" i="36"/>
  <c r="L67" i="36"/>
  <c r="D141" i="38" s="1"/>
  <c r="J67" i="36"/>
  <c r="I67" i="36"/>
  <c r="H67" i="36"/>
  <c r="G67" i="36"/>
  <c r="F67" i="36"/>
  <c r="E67" i="36"/>
  <c r="D67" i="36"/>
  <c r="L66" i="36"/>
  <c r="D140" i="38" s="1"/>
  <c r="J66" i="36"/>
  <c r="I66" i="36"/>
  <c r="H66" i="36"/>
  <c r="G66" i="36"/>
  <c r="F66" i="36"/>
  <c r="E66" i="36"/>
  <c r="D66" i="36"/>
  <c r="L65" i="36"/>
  <c r="D139" i="38" s="1"/>
  <c r="J65" i="36"/>
  <c r="I65" i="36"/>
  <c r="H65" i="36"/>
  <c r="G65" i="36"/>
  <c r="F65" i="36"/>
  <c r="E65" i="36"/>
  <c r="D65" i="36"/>
  <c r="L64" i="36"/>
  <c r="D138" i="38" s="1"/>
  <c r="J64" i="36"/>
  <c r="I64" i="36"/>
  <c r="H64" i="36"/>
  <c r="G64" i="36"/>
  <c r="F64" i="36"/>
  <c r="E64" i="36"/>
  <c r="D64" i="36"/>
  <c r="L63" i="36"/>
  <c r="D137" i="38" s="1"/>
  <c r="J63" i="36"/>
  <c r="I63" i="36"/>
  <c r="H63" i="36"/>
  <c r="G63" i="36"/>
  <c r="F63" i="36"/>
  <c r="E63" i="36"/>
  <c r="D63" i="36"/>
  <c r="L62" i="36"/>
  <c r="D136" i="38" s="1"/>
  <c r="J62" i="36"/>
  <c r="I62" i="36"/>
  <c r="H62" i="36"/>
  <c r="G62" i="36"/>
  <c r="F62" i="36"/>
  <c r="E62" i="36"/>
  <c r="D62" i="36"/>
  <c r="L61" i="36"/>
  <c r="D135" i="38" s="1"/>
  <c r="J61" i="36"/>
  <c r="I61" i="36"/>
  <c r="H61" i="36"/>
  <c r="G61" i="36"/>
  <c r="F61" i="36"/>
  <c r="E61" i="36"/>
  <c r="D61" i="36"/>
  <c r="L60" i="36"/>
  <c r="D134" i="38" s="1"/>
  <c r="J60" i="36"/>
  <c r="I60" i="36"/>
  <c r="H60" i="36"/>
  <c r="G60" i="36"/>
  <c r="F60" i="36"/>
  <c r="E60" i="36"/>
  <c r="D60" i="36"/>
  <c r="L59" i="36"/>
  <c r="D133" i="38" s="1"/>
  <c r="J59" i="36"/>
  <c r="I59" i="36"/>
  <c r="H59" i="36"/>
  <c r="G59" i="36"/>
  <c r="F59" i="36"/>
  <c r="E59" i="36"/>
  <c r="D59" i="36"/>
  <c r="L58" i="36"/>
  <c r="D132" i="38" s="1"/>
  <c r="J58" i="36"/>
  <c r="I58" i="36"/>
  <c r="H58" i="36"/>
  <c r="G58" i="36"/>
  <c r="F58" i="36"/>
  <c r="E58" i="36"/>
  <c r="D58" i="36"/>
  <c r="L57" i="36"/>
  <c r="D131" i="38" s="1"/>
  <c r="J57" i="36"/>
  <c r="I57" i="36"/>
  <c r="H57" i="36"/>
  <c r="G57" i="36"/>
  <c r="F57" i="36"/>
  <c r="E57" i="36"/>
  <c r="D57" i="36"/>
  <c r="L56" i="36"/>
  <c r="D130" i="38" s="1"/>
  <c r="J56" i="36"/>
  <c r="I56" i="36"/>
  <c r="H56" i="36"/>
  <c r="G56" i="36"/>
  <c r="F56" i="36"/>
  <c r="E56" i="36"/>
  <c r="D56" i="36"/>
  <c r="L55" i="36"/>
  <c r="D129" i="38" s="1"/>
  <c r="J55" i="36"/>
  <c r="I55" i="36"/>
  <c r="H55" i="36"/>
  <c r="G55" i="36"/>
  <c r="F55" i="36"/>
  <c r="E55" i="36"/>
  <c r="D55" i="36"/>
  <c r="L54" i="36"/>
  <c r="D128" i="38" s="1"/>
  <c r="J54" i="36"/>
  <c r="I54" i="36"/>
  <c r="H54" i="36"/>
  <c r="G54" i="36"/>
  <c r="F54" i="36"/>
  <c r="E54" i="36"/>
  <c r="D54" i="36"/>
  <c r="L53" i="36"/>
  <c r="D127" i="38" s="1"/>
  <c r="J53" i="36"/>
  <c r="I53" i="36"/>
  <c r="H53" i="36"/>
  <c r="G53" i="36"/>
  <c r="F53" i="36"/>
  <c r="E53" i="36"/>
  <c r="D53" i="36"/>
  <c r="L52" i="36"/>
  <c r="D126" i="38" s="1"/>
  <c r="J52" i="36"/>
  <c r="I52" i="36"/>
  <c r="H52" i="36"/>
  <c r="G52" i="36"/>
  <c r="F52" i="36"/>
  <c r="E52" i="36"/>
  <c r="D52" i="36"/>
  <c r="L51" i="36"/>
  <c r="D125" i="38" s="1"/>
  <c r="J51" i="36"/>
  <c r="I51" i="36"/>
  <c r="H51" i="36"/>
  <c r="G51" i="36"/>
  <c r="F51" i="36"/>
  <c r="E51" i="36"/>
  <c r="D51" i="36"/>
  <c r="L50" i="36"/>
  <c r="D124" i="38" s="1"/>
  <c r="J50" i="36"/>
  <c r="I50" i="36"/>
  <c r="H50" i="36"/>
  <c r="G50" i="36"/>
  <c r="F50" i="36"/>
  <c r="E50" i="36"/>
  <c r="D50" i="36"/>
  <c r="L49" i="36"/>
  <c r="D123" i="38" s="1"/>
  <c r="J49" i="36"/>
  <c r="I49" i="36"/>
  <c r="H49" i="36"/>
  <c r="G49" i="36"/>
  <c r="F49" i="36"/>
  <c r="E49" i="36"/>
  <c r="D49" i="36"/>
  <c r="L48" i="36"/>
  <c r="D122" i="38" s="1"/>
  <c r="J48" i="36"/>
  <c r="I48" i="36"/>
  <c r="H48" i="36"/>
  <c r="G48" i="36"/>
  <c r="F48" i="36"/>
  <c r="E48" i="36"/>
  <c r="D48" i="36"/>
  <c r="L47" i="36"/>
  <c r="D121" i="38" s="1"/>
  <c r="J47" i="36"/>
  <c r="I47" i="36"/>
  <c r="H47" i="36"/>
  <c r="G47" i="36"/>
  <c r="F47" i="36"/>
  <c r="E47" i="36"/>
  <c r="D47" i="36"/>
  <c r="L46" i="36"/>
  <c r="D120" i="38" s="1"/>
  <c r="J46" i="36"/>
  <c r="I46" i="36"/>
  <c r="H46" i="36"/>
  <c r="G46" i="36"/>
  <c r="F46" i="36"/>
  <c r="E46" i="36"/>
  <c r="D46" i="36"/>
  <c r="L45" i="36"/>
  <c r="D119" i="38" s="1"/>
  <c r="J45" i="36"/>
  <c r="I45" i="36"/>
  <c r="H45" i="36"/>
  <c r="G45" i="36"/>
  <c r="F45" i="36"/>
  <c r="E45" i="36"/>
  <c r="D45" i="36"/>
  <c r="L44" i="36"/>
  <c r="D118" i="38" s="1"/>
  <c r="J44" i="36"/>
  <c r="I44" i="36"/>
  <c r="H44" i="36"/>
  <c r="G44" i="36"/>
  <c r="F44" i="36"/>
  <c r="E44" i="36"/>
  <c r="D44" i="36"/>
  <c r="L43" i="36"/>
  <c r="D117" i="38" s="1"/>
  <c r="J43" i="36"/>
  <c r="I43" i="36"/>
  <c r="H43" i="36"/>
  <c r="G43" i="36"/>
  <c r="F43" i="36"/>
  <c r="E43" i="36"/>
  <c r="D43" i="36"/>
  <c r="L42" i="36"/>
  <c r="D116" i="38" s="1"/>
  <c r="J42" i="36"/>
  <c r="I42" i="36"/>
  <c r="H42" i="36"/>
  <c r="G42" i="36"/>
  <c r="F42" i="36"/>
  <c r="E42" i="36"/>
  <c r="D42" i="36"/>
  <c r="L41" i="36"/>
  <c r="D115" i="38" s="1"/>
  <c r="J41" i="36"/>
  <c r="I41" i="36"/>
  <c r="H41" i="36"/>
  <c r="G41" i="36"/>
  <c r="F41" i="36"/>
  <c r="E41" i="36"/>
  <c r="D41" i="36"/>
  <c r="L40" i="36"/>
  <c r="D114" i="38" s="1"/>
  <c r="J40" i="36"/>
  <c r="I40" i="36"/>
  <c r="H40" i="36"/>
  <c r="G40" i="36"/>
  <c r="F40" i="36"/>
  <c r="E40" i="36"/>
  <c r="D40" i="36"/>
  <c r="L39" i="36"/>
  <c r="D113" i="38" s="1"/>
  <c r="J39" i="36"/>
  <c r="I39" i="36"/>
  <c r="H39" i="36"/>
  <c r="G39" i="36"/>
  <c r="F39" i="36"/>
  <c r="E39" i="36"/>
  <c r="D39" i="36"/>
  <c r="L38" i="36"/>
  <c r="D111" i="38" s="1"/>
  <c r="J38" i="36"/>
  <c r="I38" i="36"/>
  <c r="H38" i="36"/>
  <c r="G38" i="36"/>
  <c r="F38" i="36"/>
  <c r="E38" i="36"/>
  <c r="D38" i="36"/>
  <c r="L37" i="36"/>
  <c r="D110" i="38" s="1"/>
  <c r="J37" i="36"/>
  <c r="I37" i="36"/>
  <c r="H37" i="36"/>
  <c r="G37" i="36"/>
  <c r="F37" i="36"/>
  <c r="E37" i="36"/>
  <c r="D37" i="36"/>
  <c r="L36" i="36"/>
  <c r="D109" i="38" s="1"/>
  <c r="J36" i="36"/>
  <c r="I36" i="36"/>
  <c r="H36" i="36"/>
  <c r="G36" i="36"/>
  <c r="F36" i="36"/>
  <c r="E36" i="36"/>
  <c r="D36" i="36"/>
  <c r="L35" i="36"/>
  <c r="D108" i="38" s="1"/>
  <c r="J35" i="36"/>
  <c r="I35" i="36"/>
  <c r="H35" i="36"/>
  <c r="G35" i="36"/>
  <c r="F35" i="36"/>
  <c r="E35" i="36"/>
  <c r="D35" i="36"/>
  <c r="L34" i="36"/>
  <c r="D107" i="38" s="1"/>
  <c r="J34" i="36"/>
  <c r="I34" i="36"/>
  <c r="H34" i="36"/>
  <c r="G34" i="36"/>
  <c r="F34" i="36"/>
  <c r="E34" i="36"/>
  <c r="D34" i="36"/>
  <c r="L33" i="36"/>
  <c r="D106" i="38" s="1"/>
  <c r="J33" i="36"/>
  <c r="I33" i="36"/>
  <c r="H33" i="36"/>
  <c r="G33" i="36"/>
  <c r="F33" i="36"/>
  <c r="E33" i="36"/>
  <c r="D33" i="36"/>
  <c r="L32" i="36"/>
  <c r="D105" i="38" s="1"/>
  <c r="J32" i="36"/>
  <c r="I32" i="36"/>
  <c r="H32" i="36"/>
  <c r="G32" i="36"/>
  <c r="F32" i="36"/>
  <c r="E32" i="36"/>
  <c r="D32" i="36"/>
  <c r="L31" i="36"/>
  <c r="D104" i="38" s="1"/>
  <c r="J31" i="36"/>
  <c r="I31" i="36"/>
  <c r="H31" i="36"/>
  <c r="G31" i="36"/>
  <c r="F31" i="36"/>
  <c r="E31" i="36"/>
  <c r="D31" i="36"/>
  <c r="L30" i="36"/>
  <c r="D103" i="38" s="1"/>
  <c r="J30" i="36"/>
  <c r="I30" i="36"/>
  <c r="H30" i="36"/>
  <c r="G30" i="36"/>
  <c r="F30" i="36"/>
  <c r="E30" i="36"/>
  <c r="D30" i="36"/>
  <c r="L29" i="36"/>
  <c r="D102" i="38" s="1"/>
  <c r="J29" i="36"/>
  <c r="I29" i="36"/>
  <c r="H29" i="36"/>
  <c r="G29" i="36"/>
  <c r="F29" i="36"/>
  <c r="E29" i="36"/>
  <c r="D29" i="36"/>
  <c r="L28" i="36"/>
  <c r="D101" i="38" s="1"/>
  <c r="J28" i="36"/>
  <c r="I28" i="36"/>
  <c r="H28" i="36"/>
  <c r="G28" i="36"/>
  <c r="F28" i="36"/>
  <c r="E28" i="36"/>
  <c r="D28" i="36"/>
  <c r="L27" i="36"/>
  <c r="D100" i="38" s="1"/>
  <c r="J27" i="36"/>
  <c r="I27" i="36"/>
  <c r="H27" i="36"/>
  <c r="G27" i="36"/>
  <c r="F27" i="36"/>
  <c r="E27" i="36"/>
  <c r="D27" i="36"/>
  <c r="L26" i="36"/>
  <c r="D98" i="38" s="1"/>
  <c r="J26" i="36"/>
  <c r="I26" i="36"/>
  <c r="H26" i="36"/>
  <c r="G26" i="36"/>
  <c r="F26" i="36"/>
  <c r="E26" i="36"/>
  <c r="D26" i="36"/>
  <c r="L25" i="36"/>
  <c r="D97" i="38" s="1"/>
  <c r="J25" i="36"/>
  <c r="I25" i="36"/>
  <c r="H25" i="36"/>
  <c r="G25" i="36"/>
  <c r="F25" i="36"/>
  <c r="E25" i="36"/>
  <c r="D25" i="36"/>
  <c r="L24" i="36"/>
  <c r="D96" i="38" s="1"/>
  <c r="J24" i="36"/>
  <c r="I24" i="36"/>
  <c r="H24" i="36"/>
  <c r="G24" i="36"/>
  <c r="F24" i="36"/>
  <c r="E24" i="36"/>
  <c r="D24" i="36"/>
  <c r="L23" i="36"/>
  <c r="D95" i="38" s="1"/>
  <c r="J23" i="36"/>
  <c r="I23" i="36"/>
  <c r="H23" i="36"/>
  <c r="G23" i="36"/>
  <c r="F23" i="36"/>
  <c r="E23" i="36"/>
  <c r="D23" i="36"/>
  <c r="L22" i="36"/>
  <c r="D94" i="38" s="1"/>
  <c r="J22" i="36"/>
  <c r="I22" i="36"/>
  <c r="H22" i="36"/>
  <c r="G22" i="36"/>
  <c r="F22" i="36"/>
  <c r="E22" i="36"/>
  <c r="D22" i="36"/>
  <c r="L21" i="36"/>
  <c r="D93" i="38" s="1"/>
  <c r="J21" i="36"/>
  <c r="I21" i="36"/>
  <c r="H21" i="36"/>
  <c r="G21" i="36"/>
  <c r="F21" i="36"/>
  <c r="E21" i="36"/>
  <c r="D21" i="36"/>
  <c r="L20" i="36"/>
  <c r="D92" i="38" s="1"/>
  <c r="J20" i="36"/>
  <c r="I20" i="36"/>
  <c r="H20" i="36"/>
  <c r="G20" i="36"/>
  <c r="F20" i="36"/>
  <c r="E20" i="36"/>
  <c r="D20" i="36"/>
  <c r="L19" i="36"/>
  <c r="D91" i="38" s="1"/>
  <c r="J19" i="36"/>
  <c r="I19" i="36"/>
  <c r="H19" i="36"/>
  <c r="G19" i="36"/>
  <c r="F19" i="36"/>
  <c r="E19" i="36"/>
  <c r="D19" i="36"/>
  <c r="L18" i="36"/>
  <c r="D90" i="38" s="1"/>
  <c r="J18" i="36"/>
  <c r="I18" i="36"/>
  <c r="H18" i="36"/>
  <c r="G18" i="36"/>
  <c r="F18" i="36"/>
  <c r="E18" i="36"/>
  <c r="D18" i="36"/>
  <c r="L17" i="36"/>
  <c r="D89" i="38" s="1"/>
  <c r="J17" i="36"/>
  <c r="I17" i="36"/>
  <c r="H17" i="36"/>
  <c r="G17" i="36"/>
  <c r="F17" i="36"/>
  <c r="E17" i="36"/>
  <c r="D17" i="36"/>
  <c r="L16" i="36"/>
  <c r="D88" i="38" s="1"/>
  <c r="J16" i="36"/>
  <c r="I16" i="36"/>
  <c r="H16" i="36"/>
  <c r="G16" i="36"/>
  <c r="F16" i="36"/>
  <c r="E16" i="36"/>
  <c r="D16" i="36"/>
  <c r="L15" i="36"/>
  <c r="D87" i="38" s="1"/>
  <c r="J15" i="36"/>
  <c r="I15" i="36"/>
  <c r="H15" i="36"/>
  <c r="G15" i="36"/>
  <c r="F15" i="36"/>
  <c r="E15" i="36"/>
  <c r="D15" i="36"/>
  <c r="L14" i="36"/>
  <c r="D86" i="38" s="1"/>
  <c r="J14" i="36"/>
  <c r="I14" i="36"/>
  <c r="H14" i="36"/>
  <c r="G14" i="36"/>
  <c r="F14" i="36"/>
  <c r="E14" i="36"/>
  <c r="D14" i="36"/>
  <c r="L13" i="36"/>
  <c r="D85" i="38" s="1"/>
  <c r="J13" i="36"/>
  <c r="I13" i="36"/>
  <c r="H13" i="36"/>
  <c r="G13" i="36"/>
  <c r="F13" i="36"/>
  <c r="E13" i="36"/>
  <c r="D13" i="36"/>
  <c r="L12" i="36"/>
  <c r="D84" i="38" s="1"/>
  <c r="J12" i="36"/>
  <c r="I12" i="36"/>
  <c r="H12" i="36"/>
  <c r="G12" i="36"/>
  <c r="F12" i="36"/>
  <c r="E12" i="36"/>
  <c r="D12" i="36"/>
  <c r="L11" i="36"/>
  <c r="D83" i="38" s="1"/>
  <c r="J11" i="36"/>
  <c r="I11" i="36"/>
  <c r="H11" i="36"/>
  <c r="G11" i="36"/>
  <c r="F11" i="36"/>
  <c r="E11" i="36"/>
  <c r="D11" i="36"/>
  <c r="L10" i="36"/>
  <c r="D82" i="38" s="1"/>
  <c r="J10" i="36"/>
  <c r="I10" i="36"/>
  <c r="H10" i="36"/>
  <c r="G10" i="36"/>
  <c r="F10" i="36"/>
  <c r="E10" i="36"/>
  <c r="D10" i="36"/>
  <c r="L9" i="36"/>
  <c r="D81" i="38" s="1"/>
  <c r="J9" i="36"/>
  <c r="I9" i="36"/>
  <c r="H9" i="36"/>
  <c r="G9" i="36"/>
  <c r="F9" i="36"/>
  <c r="E9" i="36"/>
  <c r="D9" i="36"/>
  <c r="L8" i="36"/>
  <c r="D80" i="38" s="1"/>
  <c r="J8" i="36"/>
  <c r="I8" i="36"/>
  <c r="H8" i="36"/>
  <c r="G8" i="36"/>
  <c r="F8" i="36"/>
  <c r="E8" i="36"/>
  <c r="D8" i="36"/>
  <c r="C8" i="36"/>
  <c r="C9" i="36" s="1"/>
  <c r="C10" i="36" s="1"/>
  <c r="C11" i="36" s="1"/>
  <c r="C12" i="36" s="1"/>
  <c r="C13" i="36" s="1"/>
  <c r="C14" i="36" s="1"/>
  <c r="C15" i="36" s="1"/>
  <c r="C16" i="36" s="1"/>
  <c r="C17" i="36" s="1"/>
  <c r="C18" i="36" s="1"/>
  <c r="C19" i="36" s="1"/>
  <c r="C20" i="36" s="1"/>
  <c r="C21" i="36" s="1"/>
  <c r="C22" i="36" s="1"/>
  <c r="C23" i="36" s="1"/>
  <c r="C24" i="36" s="1"/>
  <c r="C25" i="36" s="1"/>
  <c r="C26" i="36" s="1"/>
  <c r="C27" i="36" s="1"/>
  <c r="C28" i="36" s="1"/>
  <c r="C29" i="36" s="1"/>
  <c r="C30" i="36" s="1"/>
  <c r="C31" i="36" s="1"/>
  <c r="C32" i="36" s="1"/>
  <c r="C33" i="36" s="1"/>
  <c r="C34" i="36" s="1"/>
  <c r="C35" i="36" s="1"/>
  <c r="C36" i="36" s="1"/>
  <c r="C37" i="36" s="1"/>
  <c r="C38" i="36" s="1"/>
  <c r="C39" i="36" s="1"/>
  <c r="C40" i="36" s="1"/>
  <c r="C41" i="36" s="1"/>
  <c r="C42" i="36" s="1"/>
  <c r="C43" i="36" s="1"/>
  <c r="C44" i="36" s="1"/>
  <c r="C45" i="36" s="1"/>
  <c r="C46" i="36" s="1"/>
  <c r="C47" i="36" s="1"/>
  <c r="C48" i="36" s="1"/>
  <c r="C49" i="36" s="1"/>
  <c r="C50" i="36" s="1"/>
  <c r="C51" i="36" s="1"/>
  <c r="C52" i="36" s="1"/>
  <c r="C53" i="36" s="1"/>
  <c r="C54" i="36" s="1"/>
  <c r="C55" i="36" s="1"/>
  <c r="C56" i="36" s="1"/>
  <c r="C57" i="36" s="1"/>
  <c r="C58" i="36" s="1"/>
  <c r="C59" i="36" s="1"/>
  <c r="C60" i="36" s="1"/>
  <c r="C61" i="36" s="1"/>
  <c r="C62" i="36" s="1"/>
  <c r="C63" i="36" s="1"/>
  <c r="C64" i="36" s="1"/>
  <c r="C65" i="36" s="1"/>
  <c r="C66" i="36" s="1"/>
  <c r="C67" i="36" s="1"/>
  <c r="C68" i="36" s="1"/>
  <c r="C69" i="36" s="1"/>
  <c r="C70" i="36" s="1"/>
  <c r="C71" i="36" s="1"/>
  <c r="C72" i="36" s="1"/>
  <c r="C73" i="36" s="1"/>
  <c r="C74" i="36" s="1"/>
  <c r="C75" i="36" s="1"/>
  <c r="C76" i="36" s="1"/>
  <c r="C77" i="36" s="1"/>
  <c r="C78" i="36" s="1"/>
  <c r="C79" i="36" s="1"/>
  <c r="L7" i="36"/>
  <c r="D79" i="38" s="1"/>
  <c r="J7" i="36"/>
  <c r="I7" i="36"/>
  <c r="H7" i="36"/>
  <c r="G7" i="36"/>
  <c r="F7" i="36"/>
  <c r="E7" i="36"/>
  <c r="D7" i="36"/>
  <c r="J3" i="36"/>
  <c r="I3" i="36"/>
  <c r="H3" i="36"/>
  <c r="G3" i="36"/>
  <c r="L79" i="35"/>
  <c r="D78" i="38" s="1"/>
  <c r="J79" i="35"/>
  <c r="I79" i="35"/>
  <c r="H79" i="35"/>
  <c r="G79" i="35"/>
  <c r="F79" i="35"/>
  <c r="E79" i="35"/>
  <c r="D79" i="35"/>
  <c r="L78" i="35"/>
  <c r="D77" i="38" s="1"/>
  <c r="J78" i="35"/>
  <c r="I78" i="35"/>
  <c r="H78" i="35"/>
  <c r="G78" i="35"/>
  <c r="F78" i="35"/>
  <c r="E78" i="35"/>
  <c r="D78" i="35"/>
  <c r="L77" i="35"/>
  <c r="D76" i="38" s="1"/>
  <c r="J77" i="35"/>
  <c r="I77" i="35"/>
  <c r="H77" i="35"/>
  <c r="G77" i="35"/>
  <c r="F77" i="35"/>
  <c r="E77" i="35"/>
  <c r="D77" i="35"/>
  <c r="L76" i="35"/>
  <c r="D75" i="38" s="1"/>
  <c r="J76" i="35"/>
  <c r="I76" i="35"/>
  <c r="H76" i="35"/>
  <c r="G76" i="35"/>
  <c r="F76" i="35"/>
  <c r="E76" i="35"/>
  <c r="D76" i="35"/>
  <c r="L75" i="35"/>
  <c r="D74" i="38" s="1"/>
  <c r="J75" i="35"/>
  <c r="I75" i="35"/>
  <c r="H75" i="35"/>
  <c r="G75" i="35"/>
  <c r="F75" i="35"/>
  <c r="E75" i="35"/>
  <c r="D75" i="35"/>
  <c r="L74" i="35"/>
  <c r="D73" i="38" s="1"/>
  <c r="J74" i="35"/>
  <c r="I74" i="35"/>
  <c r="H74" i="35"/>
  <c r="G74" i="35"/>
  <c r="F74" i="35"/>
  <c r="E74" i="35"/>
  <c r="D74" i="35"/>
  <c r="L73" i="35"/>
  <c r="D72" i="38" s="1"/>
  <c r="J73" i="35"/>
  <c r="I73" i="35"/>
  <c r="H73" i="35"/>
  <c r="G73" i="35"/>
  <c r="F73" i="35"/>
  <c r="E73" i="35"/>
  <c r="D73" i="35"/>
  <c r="L72" i="35"/>
  <c r="D71" i="38" s="1"/>
  <c r="J72" i="35"/>
  <c r="I72" i="35"/>
  <c r="H72" i="35"/>
  <c r="G72" i="35"/>
  <c r="F72" i="35"/>
  <c r="E72" i="35"/>
  <c r="D72" i="35"/>
  <c r="L71" i="35"/>
  <c r="D70" i="38" s="1"/>
  <c r="J71" i="35"/>
  <c r="I71" i="35"/>
  <c r="H71" i="35"/>
  <c r="G71" i="35"/>
  <c r="F71" i="35"/>
  <c r="E71" i="35"/>
  <c r="D71" i="35"/>
  <c r="L70" i="35"/>
  <c r="D69" i="38" s="1"/>
  <c r="J70" i="35"/>
  <c r="I70" i="35"/>
  <c r="H70" i="35"/>
  <c r="G70" i="35"/>
  <c r="F70" i="35"/>
  <c r="E70" i="35"/>
  <c r="D70" i="35"/>
  <c r="L69" i="35"/>
  <c r="D68" i="38" s="1"/>
  <c r="J69" i="35"/>
  <c r="I69" i="35"/>
  <c r="H69" i="35"/>
  <c r="G69" i="35"/>
  <c r="F69" i="35"/>
  <c r="E69" i="35"/>
  <c r="D69" i="35"/>
  <c r="L68" i="35"/>
  <c r="D67" i="38" s="1"/>
  <c r="J68" i="35"/>
  <c r="I68" i="35"/>
  <c r="H68" i="35"/>
  <c r="G68" i="35"/>
  <c r="F68" i="35"/>
  <c r="E68" i="35"/>
  <c r="D68" i="35"/>
  <c r="L67" i="35"/>
  <c r="D66" i="38" s="1"/>
  <c r="J67" i="35"/>
  <c r="I67" i="35"/>
  <c r="H67" i="35"/>
  <c r="G67" i="35"/>
  <c r="F67" i="35"/>
  <c r="E67" i="35"/>
  <c r="D67" i="35"/>
  <c r="L66" i="35"/>
  <c r="D65" i="38" s="1"/>
  <c r="J66" i="35"/>
  <c r="I66" i="35"/>
  <c r="H66" i="35"/>
  <c r="G66" i="35"/>
  <c r="F66" i="35"/>
  <c r="E66" i="35"/>
  <c r="D66" i="35"/>
  <c r="L65" i="35"/>
  <c r="D64" i="38" s="1"/>
  <c r="J65" i="35"/>
  <c r="I65" i="35"/>
  <c r="H65" i="35"/>
  <c r="G65" i="35"/>
  <c r="F65" i="35"/>
  <c r="E65" i="35"/>
  <c r="D65" i="35"/>
  <c r="L64" i="35"/>
  <c r="D63" i="38" s="1"/>
  <c r="J64" i="35"/>
  <c r="I64" i="35"/>
  <c r="H64" i="35"/>
  <c r="G64" i="35"/>
  <c r="F64" i="35"/>
  <c r="E64" i="35"/>
  <c r="D64" i="35"/>
  <c r="L63" i="35"/>
  <c r="D62" i="38" s="1"/>
  <c r="J63" i="35"/>
  <c r="I63" i="35"/>
  <c r="H63" i="35"/>
  <c r="G63" i="35"/>
  <c r="F63" i="35"/>
  <c r="E63" i="35"/>
  <c r="D63" i="35"/>
  <c r="L62" i="35"/>
  <c r="J62" i="35"/>
  <c r="I62" i="35"/>
  <c r="H62" i="35"/>
  <c r="G62" i="35"/>
  <c r="F62" i="35"/>
  <c r="E62" i="35"/>
  <c r="D62" i="35"/>
  <c r="L61" i="35"/>
  <c r="J61" i="35"/>
  <c r="I61" i="35"/>
  <c r="H61" i="35"/>
  <c r="G61" i="35"/>
  <c r="F61" i="35"/>
  <c r="E61" i="35"/>
  <c r="D61" i="35"/>
  <c r="L60" i="35"/>
  <c r="J60" i="35"/>
  <c r="I60" i="35"/>
  <c r="H60" i="35"/>
  <c r="G60" i="35"/>
  <c r="F60" i="35"/>
  <c r="E60" i="35"/>
  <c r="D60" i="35"/>
  <c r="L59" i="35"/>
  <c r="J59" i="35"/>
  <c r="I59" i="35"/>
  <c r="H59" i="35"/>
  <c r="G59" i="35"/>
  <c r="F59" i="35"/>
  <c r="E59" i="35"/>
  <c r="D59" i="35"/>
  <c r="L58" i="35"/>
  <c r="J58" i="35"/>
  <c r="I58" i="35"/>
  <c r="H58" i="35"/>
  <c r="G58" i="35"/>
  <c r="F58" i="35"/>
  <c r="E58" i="35"/>
  <c r="D58" i="35"/>
  <c r="L57" i="35"/>
  <c r="J57" i="35"/>
  <c r="I57" i="35"/>
  <c r="H57" i="35"/>
  <c r="G57" i="35"/>
  <c r="F57" i="35"/>
  <c r="E57" i="35"/>
  <c r="D57" i="35"/>
  <c r="L56" i="35"/>
  <c r="J56" i="35"/>
  <c r="I56" i="35"/>
  <c r="H56" i="35"/>
  <c r="G56" i="35"/>
  <c r="F56" i="35"/>
  <c r="E56" i="35"/>
  <c r="D56" i="35"/>
  <c r="L55" i="35"/>
  <c r="J55" i="35"/>
  <c r="I55" i="35"/>
  <c r="H55" i="35"/>
  <c r="G55" i="35"/>
  <c r="F55" i="35"/>
  <c r="E55" i="35"/>
  <c r="D55" i="35"/>
  <c r="L54" i="35"/>
  <c r="J54" i="35"/>
  <c r="I54" i="35"/>
  <c r="H54" i="35"/>
  <c r="G54" i="35"/>
  <c r="F54" i="35"/>
  <c r="E54" i="35"/>
  <c r="D54" i="35"/>
  <c r="L53" i="35"/>
  <c r="J53" i="35"/>
  <c r="I53" i="35"/>
  <c r="H53" i="35"/>
  <c r="G53" i="35"/>
  <c r="F53" i="35"/>
  <c r="E53" i="35"/>
  <c r="D53" i="35"/>
  <c r="L52" i="35"/>
  <c r="J52" i="35"/>
  <c r="I52" i="35"/>
  <c r="H52" i="35"/>
  <c r="G52" i="35"/>
  <c r="F52" i="35"/>
  <c r="E52" i="35"/>
  <c r="D52" i="35"/>
  <c r="L51" i="35"/>
  <c r="J51" i="35"/>
  <c r="I51" i="35"/>
  <c r="H51" i="35"/>
  <c r="G51" i="35"/>
  <c r="F51" i="35"/>
  <c r="E51" i="35"/>
  <c r="D51" i="35"/>
  <c r="L50" i="35"/>
  <c r="J50" i="35"/>
  <c r="I50" i="35"/>
  <c r="H50" i="35"/>
  <c r="G50" i="35"/>
  <c r="F50" i="35"/>
  <c r="E50" i="35"/>
  <c r="D50" i="35"/>
  <c r="L49" i="35"/>
  <c r="J49" i="35"/>
  <c r="I49" i="35"/>
  <c r="H49" i="35"/>
  <c r="G49" i="35"/>
  <c r="F49" i="35"/>
  <c r="E49" i="35"/>
  <c r="D49" i="35"/>
  <c r="L48" i="35"/>
  <c r="J48" i="35"/>
  <c r="I48" i="35"/>
  <c r="H48" i="35"/>
  <c r="G48" i="35"/>
  <c r="F48" i="35"/>
  <c r="E48" i="35"/>
  <c r="D48" i="35"/>
  <c r="L47" i="35"/>
  <c r="D46" i="38" s="1"/>
  <c r="J47" i="35"/>
  <c r="I47" i="35"/>
  <c r="H47" i="35"/>
  <c r="G47" i="35"/>
  <c r="F47" i="35"/>
  <c r="E47" i="35"/>
  <c r="D47" i="35"/>
  <c r="L46" i="35"/>
  <c r="D45" i="38" s="1"/>
  <c r="J46" i="35"/>
  <c r="I46" i="35"/>
  <c r="H46" i="35"/>
  <c r="G46" i="35"/>
  <c r="F46" i="35"/>
  <c r="E46" i="35"/>
  <c r="D46" i="35"/>
  <c r="L45" i="35"/>
  <c r="D44" i="38" s="1"/>
  <c r="J45" i="35"/>
  <c r="I45" i="35"/>
  <c r="H45" i="35"/>
  <c r="G45" i="35"/>
  <c r="F45" i="35"/>
  <c r="E45" i="35"/>
  <c r="D45" i="35"/>
  <c r="L44" i="35"/>
  <c r="D43" i="38" s="1"/>
  <c r="J44" i="35"/>
  <c r="I44" i="35"/>
  <c r="H44" i="35"/>
  <c r="G44" i="35"/>
  <c r="F44" i="35"/>
  <c r="E44" i="35"/>
  <c r="D44" i="35"/>
  <c r="L43" i="35"/>
  <c r="D42" i="38" s="1"/>
  <c r="J43" i="35"/>
  <c r="I43" i="35"/>
  <c r="H43" i="35"/>
  <c r="G43" i="35"/>
  <c r="F43" i="35"/>
  <c r="E43" i="35"/>
  <c r="D43" i="35"/>
  <c r="L42" i="35"/>
  <c r="D41" i="38" s="1"/>
  <c r="J42" i="35"/>
  <c r="I42" i="35"/>
  <c r="H42" i="35"/>
  <c r="G42" i="35"/>
  <c r="F42" i="35"/>
  <c r="E42" i="35"/>
  <c r="D42" i="35"/>
  <c r="L41" i="35"/>
  <c r="D40" i="38" s="1"/>
  <c r="J41" i="35"/>
  <c r="I41" i="35"/>
  <c r="H41" i="35"/>
  <c r="G41" i="35"/>
  <c r="F41" i="35"/>
  <c r="E41" i="35"/>
  <c r="D41" i="35"/>
  <c r="L40" i="35"/>
  <c r="D39" i="38" s="1"/>
  <c r="J40" i="35"/>
  <c r="I40" i="35"/>
  <c r="H40" i="35"/>
  <c r="G40" i="35"/>
  <c r="F40" i="35"/>
  <c r="E40" i="35"/>
  <c r="D40" i="35"/>
  <c r="L39" i="35"/>
  <c r="D38" i="38" s="1"/>
  <c r="J39" i="35"/>
  <c r="I39" i="35"/>
  <c r="H39" i="35"/>
  <c r="G39" i="35"/>
  <c r="F39" i="35"/>
  <c r="E39" i="35"/>
  <c r="D39" i="35"/>
  <c r="L38" i="35"/>
  <c r="D36" i="38" s="1"/>
  <c r="J38" i="35"/>
  <c r="I38" i="35"/>
  <c r="H38" i="35"/>
  <c r="G38" i="35"/>
  <c r="F38" i="35"/>
  <c r="E38" i="35"/>
  <c r="D38" i="35"/>
  <c r="L37" i="35"/>
  <c r="D35" i="38" s="1"/>
  <c r="J37" i="35"/>
  <c r="I37" i="35"/>
  <c r="H37" i="35"/>
  <c r="G37" i="35"/>
  <c r="F37" i="35"/>
  <c r="E37" i="35"/>
  <c r="D37" i="35"/>
  <c r="L36" i="35"/>
  <c r="D34" i="38" s="1"/>
  <c r="J36" i="35"/>
  <c r="I36" i="35"/>
  <c r="H36" i="35"/>
  <c r="G36" i="35"/>
  <c r="F36" i="35"/>
  <c r="E36" i="35"/>
  <c r="D36" i="35"/>
  <c r="L35" i="35"/>
  <c r="D33" i="38" s="1"/>
  <c r="J35" i="35"/>
  <c r="I35" i="35"/>
  <c r="H35" i="35"/>
  <c r="G35" i="35"/>
  <c r="F35" i="35"/>
  <c r="E35" i="35"/>
  <c r="D35" i="35"/>
  <c r="L34" i="35"/>
  <c r="D32" i="38" s="1"/>
  <c r="J34" i="35"/>
  <c r="I34" i="35"/>
  <c r="H34" i="35"/>
  <c r="G34" i="35"/>
  <c r="F34" i="35"/>
  <c r="E34" i="35"/>
  <c r="D34" i="35"/>
  <c r="L33" i="35"/>
  <c r="D31" i="38" s="1"/>
  <c r="J33" i="35"/>
  <c r="I33" i="35"/>
  <c r="H33" i="35"/>
  <c r="G33" i="35"/>
  <c r="F33" i="35"/>
  <c r="E33" i="35"/>
  <c r="D33" i="35"/>
  <c r="L32" i="35"/>
  <c r="D30" i="38" s="1"/>
  <c r="J32" i="35"/>
  <c r="I32" i="35"/>
  <c r="H32" i="35"/>
  <c r="G32" i="35"/>
  <c r="F32" i="35"/>
  <c r="E32" i="35"/>
  <c r="D32" i="35"/>
  <c r="L31" i="35"/>
  <c r="D29" i="38" s="1"/>
  <c r="J31" i="35"/>
  <c r="I31" i="35"/>
  <c r="H31" i="35"/>
  <c r="G31" i="35"/>
  <c r="F31" i="35"/>
  <c r="E31" i="35"/>
  <c r="D31" i="35"/>
  <c r="L30" i="35"/>
  <c r="D28" i="38" s="1"/>
  <c r="J30" i="35"/>
  <c r="I30" i="35"/>
  <c r="H30" i="35"/>
  <c r="G30" i="35"/>
  <c r="F30" i="35"/>
  <c r="E30" i="35"/>
  <c r="D30" i="35"/>
  <c r="L29" i="35"/>
  <c r="D27" i="38" s="1"/>
  <c r="J29" i="35"/>
  <c r="I29" i="35"/>
  <c r="H29" i="35"/>
  <c r="G29" i="35"/>
  <c r="F29" i="35"/>
  <c r="E29" i="35"/>
  <c r="D29" i="35"/>
  <c r="L28" i="35"/>
  <c r="D26" i="38" s="1"/>
  <c r="J28" i="35"/>
  <c r="I28" i="35"/>
  <c r="H28" i="35"/>
  <c r="G28" i="35"/>
  <c r="F28" i="35"/>
  <c r="E28" i="35"/>
  <c r="D28" i="35"/>
  <c r="L27" i="35"/>
  <c r="D25" i="38" s="1"/>
  <c r="J27" i="35"/>
  <c r="I27" i="35"/>
  <c r="H27" i="35"/>
  <c r="G27" i="35"/>
  <c r="F27" i="35"/>
  <c r="E27" i="35"/>
  <c r="D27" i="35"/>
  <c r="L26" i="35"/>
  <c r="D23" i="38" s="1"/>
  <c r="J26" i="35"/>
  <c r="I26" i="35"/>
  <c r="H26" i="35"/>
  <c r="G26" i="35"/>
  <c r="F26" i="35"/>
  <c r="E26" i="35"/>
  <c r="D26" i="35"/>
  <c r="L25" i="35"/>
  <c r="D22" i="38" s="1"/>
  <c r="J25" i="35"/>
  <c r="I25" i="35"/>
  <c r="H25" i="35"/>
  <c r="G25" i="35"/>
  <c r="F25" i="35"/>
  <c r="E25" i="35"/>
  <c r="D25" i="35"/>
  <c r="L24" i="35"/>
  <c r="D21" i="38" s="1"/>
  <c r="J24" i="35"/>
  <c r="I24" i="35"/>
  <c r="H24" i="35"/>
  <c r="G24" i="35"/>
  <c r="F24" i="35"/>
  <c r="E24" i="35"/>
  <c r="D24" i="35"/>
  <c r="L23" i="35"/>
  <c r="D20" i="38" s="1"/>
  <c r="J23" i="35"/>
  <c r="I23" i="35"/>
  <c r="H23" i="35"/>
  <c r="G23" i="35"/>
  <c r="F23" i="35"/>
  <c r="E23" i="35"/>
  <c r="D23" i="35"/>
  <c r="L22" i="35"/>
  <c r="D19" i="38" s="1"/>
  <c r="J22" i="35"/>
  <c r="I22" i="35"/>
  <c r="H22" i="35"/>
  <c r="G22" i="35"/>
  <c r="F22" i="35"/>
  <c r="E22" i="35"/>
  <c r="D22" i="35"/>
  <c r="L21" i="35"/>
  <c r="D18" i="38" s="1"/>
  <c r="J21" i="35"/>
  <c r="I21" i="35"/>
  <c r="H21" i="35"/>
  <c r="G21" i="35"/>
  <c r="F21" i="35"/>
  <c r="E21" i="35"/>
  <c r="D21" i="35"/>
  <c r="L20" i="35"/>
  <c r="D17" i="38" s="1"/>
  <c r="J20" i="35"/>
  <c r="I20" i="35"/>
  <c r="H20" i="35"/>
  <c r="G20" i="35"/>
  <c r="F20" i="35"/>
  <c r="E20" i="35"/>
  <c r="D20" i="35"/>
  <c r="L19" i="35"/>
  <c r="D16" i="38" s="1"/>
  <c r="J19" i="35"/>
  <c r="I19" i="35"/>
  <c r="H19" i="35"/>
  <c r="G19" i="35"/>
  <c r="F19" i="35"/>
  <c r="E19" i="35"/>
  <c r="D19" i="35"/>
  <c r="L18" i="35"/>
  <c r="D15" i="38" s="1"/>
  <c r="J18" i="35"/>
  <c r="I18" i="35"/>
  <c r="H18" i="35"/>
  <c r="G18" i="35"/>
  <c r="F18" i="35"/>
  <c r="E18" i="35"/>
  <c r="D18" i="35"/>
  <c r="L17" i="35"/>
  <c r="D14" i="38" s="1"/>
  <c r="J17" i="35"/>
  <c r="I17" i="35"/>
  <c r="H17" i="35"/>
  <c r="G17" i="35"/>
  <c r="F17" i="35"/>
  <c r="E17" i="35"/>
  <c r="D17" i="35"/>
  <c r="L16" i="35"/>
  <c r="D13" i="38" s="1"/>
  <c r="J16" i="35"/>
  <c r="I16" i="35"/>
  <c r="H16" i="35"/>
  <c r="G16" i="35"/>
  <c r="F16" i="35"/>
  <c r="E16" i="35"/>
  <c r="D16" i="35"/>
  <c r="L15" i="35"/>
  <c r="D12" i="38" s="1"/>
  <c r="J15" i="35"/>
  <c r="I15" i="35"/>
  <c r="H15" i="35"/>
  <c r="G15" i="35"/>
  <c r="F15" i="35"/>
  <c r="E15" i="35"/>
  <c r="D15" i="35"/>
  <c r="L14" i="35"/>
  <c r="D11" i="38" s="1"/>
  <c r="J14" i="35"/>
  <c r="I14" i="35"/>
  <c r="H14" i="35"/>
  <c r="G14" i="35"/>
  <c r="F14" i="35"/>
  <c r="E14" i="35"/>
  <c r="D14" i="35"/>
  <c r="L13" i="35"/>
  <c r="D10" i="38" s="1"/>
  <c r="J13" i="35"/>
  <c r="I13" i="35"/>
  <c r="H13" i="35"/>
  <c r="G13" i="35"/>
  <c r="F13" i="35"/>
  <c r="E13" i="35"/>
  <c r="D13" i="35"/>
  <c r="L12" i="35"/>
  <c r="D9" i="38" s="1"/>
  <c r="J12" i="35"/>
  <c r="I12" i="35"/>
  <c r="H12" i="35"/>
  <c r="G12" i="35"/>
  <c r="F12" i="35"/>
  <c r="E12" i="35"/>
  <c r="D12" i="35"/>
  <c r="L11" i="35"/>
  <c r="D8" i="38" s="1"/>
  <c r="J11" i="35"/>
  <c r="I11" i="35"/>
  <c r="H11" i="35"/>
  <c r="G11" i="35"/>
  <c r="F11" i="35"/>
  <c r="E11" i="35"/>
  <c r="D11" i="35"/>
  <c r="L10" i="35"/>
  <c r="D7" i="38" s="1"/>
  <c r="J10" i="35"/>
  <c r="I10" i="35"/>
  <c r="H10" i="35"/>
  <c r="G10" i="35"/>
  <c r="F10" i="35"/>
  <c r="E10" i="35"/>
  <c r="D10" i="35"/>
  <c r="L9" i="35"/>
  <c r="D6" i="38" s="1"/>
  <c r="J9" i="35"/>
  <c r="I9" i="35"/>
  <c r="H9" i="35"/>
  <c r="G9" i="35"/>
  <c r="F9" i="35"/>
  <c r="E9" i="35"/>
  <c r="D9" i="35"/>
  <c r="L8" i="35"/>
  <c r="D5" i="38" s="1"/>
  <c r="J8" i="35"/>
  <c r="I8" i="35"/>
  <c r="H8" i="35"/>
  <c r="G8" i="35"/>
  <c r="F8" i="35"/>
  <c r="E8" i="35"/>
  <c r="D8" i="35"/>
  <c r="L7" i="35"/>
  <c r="J7" i="35"/>
  <c r="I7" i="35"/>
  <c r="H7" i="35"/>
  <c r="H2" i="35" s="1"/>
  <c r="G7" i="35"/>
  <c r="G2" i="35" s="1"/>
  <c r="F7" i="35"/>
  <c r="E7" i="35"/>
  <c r="D7" i="35"/>
  <c r="A9" i="34"/>
  <c r="A10" i="34" s="1"/>
  <c r="A11" i="34" s="1"/>
  <c r="A12" i="34" s="1"/>
  <c r="A13" i="34" s="1"/>
  <c r="A14" i="34" s="1"/>
  <c r="A15" i="34" s="1"/>
  <c r="A16" i="34" s="1"/>
  <c r="A17" i="34" s="1"/>
  <c r="F9" i="33"/>
  <c r="F10" i="33" s="1"/>
  <c r="A9" i="33"/>
  <c r="A10" i="33" s="1"/>
  <c r="A11" i="33" s="1"/>
  <c r="A12" i="33" s="1"/>
  <c r="A13" i="33" s="1"/>
  <c r="A14" i="33" s="1"/>
  <c r="A15" i="33" s="1"/>
  <c r="A16" i="33" s="1"/>
  <c r="A17" i="33" s="1"/>
  <c r="A9" i="32"/>
  <c r="A10" i="32" s="1"/>
  <c r="A11" i="32" s="1"/>
  <c r="A12" i="32" s="1"/>
  <c r="A13" i="32" s="1"/>
  <c r="A14" i="32" s="1"/>
  <c r="A15" i="32" s="1"/>
  <c r="A16" i="32" s="1"/>
  <c r="A17" i="32" s="1"/>
  <c r="I9" i="31"/>
  <c r="I10" i="31" s="1"/>
  <c r="I11" i="31" s="1"/>
  <c r="I12" i="31" s="1"/>
  <c r="I13" i="31" s="1"/>
  <c r="I14" i="31" s="1"/>
  <c r="I15" i="31" s="1"/>
  <c r="I16" i="31" s="1"/>
  <c r="A9" i="31"/>
  <c r="A10" i="31" s="1"/>
  <c r="A11" i="31" s="1"/>
  <c r="A12" i="31" s="1"/>
  <c r="A13" i="31" s="1"/>
  <c r="A14" i="31" s="1"/>
  <c r="A15" i="31" s="1"/>
  <c r="A16" i="31" s="1"/>
  <c r="A17" i="31" s="1"/>
  <c r="D17" i="30"/>
  <c r="D15" i="30"/>
  <c r="D13" i="30"/>
  <c r="D9" i="30"/>
  <c r="A9" i="30"/>
  <c r="A10" i="30" s="1"/>
  <c r="A11" i="30" s="1"/>
  <c r="A12" i="30" s="1"/>
  <c r="A13" i="30" s="1"/>
  <c r="A14" i="30" s="1"/>
  <c r="A15" i="30" s="1"/>
  <c r="A16" i="30" s="1"/>
  <c r="A17" i="30" s="1"/>
  <c r="J2" i="35" l="1"/>
  <c r="C13" i="53"/>
  <c r="E27" i="51"/>
  <c r="E24" i="51"/>
  <c r="L15" i="54"/>
  <c r="H14" i="54"/>
  <c r="I17" i="31"/>
  <c r="I18" i="31" s="1"/>
  <c r="G12" i="51"/>
  <c r="J12" i="54" s="1"/>
  <c r="D9" i="51"/>
  <c r="D8" i="51" s="1"/>
  <c r="D7" i="51" s="1"/>
  <c r="D6" i="51" s="1"/>
  <c r="C20" i="52"/>
  <c r="C16" i="52"/>
  <c r="F11" i="53"/>
  <c r="G14" i="51"/>
  <c r="J14" i="54" s="1"/>
  <c r="C15" i="51"/>
  <c r="G11" i="51"/>
  <c r="D4" i="38"/>
  <c r="C10" i="31"/>
  <c r="C11" i="31" s="1"/>
  <c r="C12" i="31" s="1"/>
  <c r="C13" i="31" s="1"/>
  <c r="C14" i="31" s="1"/>
  <c r="C15" i="31" s="1"/>
  <c r="C16" i="31" s="1"/>
  <c r="C17" i="31" s="1"/>
  <c r="C18" i="31" s="1"/>
  <c r="D16" i="30"/>
  <c r="D14" i="30"/>
  <c r="D12" i="30"/>
  <c r="D10" i="30"/>
  <c r="F11" i="33"/>
  <c r="F12" i="33" s="1"/>
  <c r="F13" i="33" s="1"/>
  <c r="F14" i="33" s="1"/>
  <c r="F15" i="33" s="1"/>
  <c r="F16" i="33" s="1"/>
  <c r="F17" i="33" s="1"/>
  <c r="F18" i="33" s="1"/>
  <c r="J9" i="30"/>
  <c r="J16" i="30"/>
  <c r="J14" i="30"/>
  <c r="J12" i="30"/>
  <c r="J10" i="30"/>
  <c r="G17" i="30"/>
  <c r="G15" i="30"/>
  <c r="G9" i="32"/>
  <c r="G13" i="30"/>
  <c r="G11" i="30"/>
  <c r="G9" i="30"/>
  <c r="C17" i="53"/>
  <c r="G10" i="32"/>
  <c r="G16" i="32"/>
  <c r="C15" i="53"/>
  <c r="C19" i="53"/>
  <c r="C18" i="52"/>
  <c r="C12" i="53"/>
  <c r="C20" i="53"/>
  <c r="C18" i="53"/>
  <c r="C16" i="53"/>
  <c r="C14" i="53"/>
  <c r="G14" i="32"/>
  <c r="G12" i="32"/>
  <c r="G17" i="32"/>
  <c r="G15" i="32"/>
  <c r="C10" i="34"/>
  <c r="C11" i="34" s="1"/>
  <c r="C12" i="34" s="1"/>
  <c r="C13" i="34" s="1"/>
  <c r="C14" i="34" s="1"/>
  <c r="C15" i="34" s="1"/>
  <c r="I2" i="35"/>
  <c r="K42" i="35" s="1"/>
  <c r="D43" i="22" s="1"/>
  <c r="G13" i="54"/>
  <c r="G19" i="54"/>
  <c r="G16" i="54"/>
  <c r="G14" i="54"/>
  <c r="G10" i="30"/>
  <c r="G12" i="30"/>
  <c r="G14" i="30"/>
  <c r="G16" i="30"/>
  <c r="J11" i="30"/>
  <c r="J13" i="30"/>
  <c r="J15" i="30"/>
  <c r="J17" i="30"/>
  <c r="C10" i="32"/>
  <c r="C11" i="32" s="1"/>
  <c r="C12" i="32" s="1"/>
  <c r="C13" i="32" s="1"/>
  <c r="C14" i="32" s="1"/>
  <c r="C15" i="32" s="1"/>
  <c r="C16" i="32" s="1"/>
  <c r="C17" i="32" s="1"/>
  <c r="C18" i="32" s="1"/>
  <c r="C18" i="54"/>
  <c r="F7" i="55"/>
  <c r="J9" i="54"/>
  <c r="K9" i="54" s="1"/>
  <c r="O9" i="54" s="1"/>
  <c r="F8" i="53"/>
  <c r="C20" i="54"/>
  <c r="C21" i="54"/>
  <c r="F6" i="52"/>
  <c r="B8" i="52"/>
  <c r="F6" i="53"/>
  <c r="B8" i="53"/>
  <c r="F10" i="53"/>
  <c r="F7" i="54"/>
  <c r="G8" i="54" s="1"/>
  <c r="B8" i="54"/>
  <c r="F9" i="54"/>
  <c r="G9" i="54" s="1"/>
  <c r="F11" i="54"/>
  <c r="F6" i="55"/>
  <c r="G6" i="55" s="1"/>
  <c r="C16" i="51"/>
  <c r="C17" i="51"/>
  <c r="C18" i="51"/>
  <c r="C19" i="51"/>
  <c r="C20" i="51"/>
  <c r="C21" i="51"/>
  <c r="B6" i="52"/>
  <c r="B7" i="52"/>
  <c r="F7" i="52"/>
  <c r="F8" i="52"/>
  <c r="B6" i="53"/>
  <c r="B7" i="53"/>
  <c r="F7" i="53"/>
  <c r="J7" i="54"/>
  <c r="K8" i="54" s="1"/>
  <c r="F13" i="53"/>
  <c r="F16" i="51"/>
  <c r="F17" i="51" s="1"/>
  <c r="F18" i="51" s="1"/>
  <c r="F19" i="51" s="1"/>
  <c r="F20" i="51" s="1"/>
  <c r="F21" i="51" s="1"/>
  <c r="G15" i="51"/>
  <c r="J15" i="54" s="1"/>
  <c r="D9" i="53"/>
  <c r="D10" i="53" s="1"/>
  <c r="D15" i="53"/>
  <c r="C11" i="51"/>
  <c r="G13" i="51"/>
  <c r="J13" i="54" s="1"/>
  <c r="C14" i="51"/>
  <c r="E26" i="51"/>
  <c r="C13" i="52"/>
  <c r="C15" i="52"/>
  <c r="C17" i="52"/>
  <c r="G18" i="52"/>
  <c r="C19" i="52"/>
  <c r="G20" i="52"/>
  <c r="G15" i="54"/>
  <c r="C19" i="54"/>
  <c r="B10" i="55"/>
  <c r="G10" i="51"/>
  <c r="H11" i="51" s="1"/>
  <c r="I11" i="51" s="1"/>
  <c r="C13" i="51"/>
  <c r="H2" i="37"/>
  <c r="J2" i="37"/>
  <c r="G2" i="37"/>
  <c r="I2" i="37"/>
  <c r="H2" i="36"/>
  <c r="J2" i="36"/>
  <c r="I2" i="36"/>
  <c r="G2" i="36"/>
  <c r="K10" i="35"/>
  <c r="D11" i="22" s="1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K50" i="35"/>
  <c r="D51" i="22" s="1"/>
  <c r="K52" i="35"/>
  <c r="D53" i="22" s="1"/>
  <c r="K59" i="35"/>
  <c r="D60" i="22" s="1"/>
  <c r="K66" i="35"/>
  <c r="D67" i="22" s="1"/>
  <c r="K68" i="35"/>
  <c r="D69" i="22" s="1"/>
  <c r="K75" i="35"/>
  <c r="D76" i="22" s="1"/>
  <c r="G7" i="51" l="1"/>
  <c r="G9" i="51"/>
  <c r="E28" i="51"/>
  <c r="G8" i="51"/>
  <c r="K51" i="35"/>
  <c r="D52" i="22" s="1"/>
  <c r="K76" i="35"/>
  <c r="D77" i="22" s="1"/>
  <c r="K67" i="35"/>
  <c r="D68" i="22" s="1"/>
  <c r="K58" i="35"/>
  <c r="D59" i="22" s="1"/>
  <c r="K26" i="35"/>
  <c r="D27" i="22" s="1"/>
  <c r="K7" i="35"/>
  <c r="D8" i="22" s="1"/>
  <c r="K74" i="35"/>
  <c r="D75" i="22" s="1"/>
  <c r="K60" i="35"/>
  <c r="D61" i="22" s="1"/>
  <c r="K58" i="36"/>
  <c r="C59" i="22" s="1"/>
  <c r="G21" i="51"/>
  <c r="J21" i="54" s="1"/>
  <c r="F22" i="51"/>
  <c r="G22" i="51" s="1"/>
  <c r="J22" i="54" s="1"/>
  <c r="C24" i="51"/>
  <c r="L16" i="54"/>
  <c r="H15" i="54"/>
  <c r="G22" i="32"/>
  <c r="M18" i="30"/>
  <c r="C24" i="53"/>
  <c r="C23" i="53"/>
  <c r="D20" i="52"/>
  <c r="D21" i="52"/>
  <c r="K46" i="35"/>
  <c r="D47" i="22" s="1"/>
  <c r="K30" i="35"/>
  <c r="D31" i="22" s="1"/>
  <c r="K14" i="35"/>
  <c r="D15" i="22" s="1"/>
  <c r="K28" i="37"/>
  <c r="D22" i="30"/>
  <c r="J22" i="30"/>
  <c r="G22" i="30"/>
  <c r="K65" i="35"/>
  <c r="K71" i="35"/>
  <c r="D72" i="22" s="1"/>
  <c r="K55" i="35"/>
  <c r="D56" i="22" s="1"/>
  <c r="K78" i="35"/>
  <c r="D79" i="22" s="1"/>
  <c r="K62" i="35"/>
  <c r="D63" i="22" s="1"/>
  <c r="K77" i="35"/>
  <c r="D78" i="22" s="1"/>
  <c r="K69" i="35"/>
  <c r="D70" i="22" s="1"/>
  <c r="K61" i="35"/>
  <c r="D62" i="22" s="1"/>
  <c r="K53" i="35"/>
  <c r="D54" i="22" s="1"/>
  <c r="M10" i="35"/>
  <c r="K32" i="35"/>
  <c r="D33" i="22" s="1"/>
  <c r="K16" i="35"/>
  <c r="D17" i="22" s="1"/>
  <c r="C7" i="53"/>
  <c r="K44" i="35"/>
  <c r="D45" i="22" s="1"/>
  <c r="K28" i="35"/>
  <c r="D29" i="22" s="1"/>
  <c r="K12" i="35"/>
  <c r="D13" i="22" s="1"/>
  <c r="G20" i="51"/>
  <c r="J20" i="54" s="1"/>
  <c r="K76" i="37"/>
  <c r="B77" i="22" s="1"/>
  <c r="K57" i="35"/>
  <c r="D58" i="22" s="1"/>
  <c r="K40" i="35"/>
  <c r="D41" i="22" s="1"/>
  <c r="K24" i="35"/>
  <c r="D25" i="22" s="1"/>
  <c r="K8" i="35"/>
  <c r="D9" i="22" s="1"/>
  <c r="K44" i="37"/>
  <c r="B45" i="22" s="1"/>
  <c r="K49" i="35"/>
  <c r="D50" i="22" s="1"/>
  <c r="K12" i="37"/>
  <c r="B13" i="22" s="1"/>
  <c r="K72" i="35"/>
  <c r="D73" i="22" s="1"/>
  <c r="K64" i="35"/>
  <c r="D65" i="22" s="1"/>
  <c r="K56" i="35"/>
  <c r="D57" i="22" s="1"/>
  <c r="K48" i="35"/>
  <c r="D49" i="22" s="1"/>
  <c r="K38" i="35"/>
  <c r="D39" i="22" s="1"/>
  <c r="K22" i="35"/>
  <c r="D23" i="22" s="1"/>
  <c r="K18" i="36"/>
  <c r="C19" i="22" s="1"/>
  <c r="K36" i="35"/>
  <c r="D37" i="22" s="1"/>
  <c r="K20" i="35"/>
  <c r="D21" i="22" s="1"/>
  <c r="K73" i="35"/>
  <c r="D74" i="22" s="1"/>
  <c r="K79" i="35"/>
  <c r="D80" i="22" s="1"/>
  <c r="K63" i="35"/>
  <c r="D64" i="22" s="1"/>
  <c r="M42" i="35"/>
  <c r="E41" i="38" s="1"/>
  <c r="K70" i="35"/>
  <c r="D71" i="22" s="1"/>
  <c r="K54" i="35"/>
  <c r="D55" i="22" s="1"/>
  <c r="K34" i="35"/>
  <c r="D35" i="22" s="1"/>
  <c r="K18" i="35"/>
  <c r="D19" i="22" s="1"/>
  <c r="G7" i="53"/>
  <c r="K7" i="53" s="1"/>
  <c r="C176" i="38"/>
  <c r="B29" i="22"/>
  <c r="K52" i="37"/>
  <c r="B53" i="22" s="1"/>
  <c r="K20" i="37"/>
  <c r="B21" i="22" s="1"/>
  <c r="K74" i="36"/>
  <c r="C75" i="22" s="1"/>
  <c r="K10" i="36"/>
  <c r="C11" i="22" s="1"/>
  <c r="C8" i="53"/>
  <c r="K36" i="37"/>
  <c r="M36" i="37" s="1"/>
  <c r="E184" i="38" s="1"/>
  <c r="K42" i="36"/>
  <c r="C43" i="22" s="1"/>
  <c r="G18" i="51"/>
  <c r="C27" i="53"/>
  <c r="K68" i="37"/>
  <c r="B69" i="22" s="1"/>
  <c r="K60" i="37"/>
  <c r="B61" i="22" s="1"/>
  <c r="K26" i="36"/>
  <c r="C27" i="22" s="1"/>
  <c r="G16" i="51"/>
  <c r="J16" i="54" s="1"/>
  <c r="C76" i="38"/>
  <c r="C75" i="38"/>
  <c r="C74" i="38"/>
  <c r="C73" i="38"/>
  <c r="C71" i="38"/>
  <c r="C70" i="38"/>
  <c r="C68" i="38"/>
  <c r="C67" i="38"/>
  <c r="C66" i="38"/>
  <c r="C65" i="38"/>
  <c r="C64" i="38"/>
  <c r="C63" i="38"/>
  <c r="C62" i="38"/>
  <c r="C59" i="38"/>
  <c r="C58" i="38"/>
  <c r="C57" i="38"/>
  <c r="C56" i="38"/>
  <c r="C54" i="38"/>
  <c r="C52" i="38"/>
  <c r="C51" i="38"/>
  <c r="C50" i="38"/>
  <c r="C49" i="38"/>
  <c r="C47" i="38"/>
  <c r="C45" i="38"/>
  <c r="C43" i="38"/>
  <c r="C41" i="38"/>
  <c r="C36" i="38"/>
  <c r="C34" i="38"/>
  <c r="C32" i="38"/>
  <c r="C30" i="38"/>
  <c r="C28" i="38"/>
  <c r="C26" i="38"/>
  <c r="C23" i="38"/>
  <c r="C19" i="38"/>
  <c r="C17" i="38"/>
  <c r="C15" i="38"/>
  <c r="C7" i="38"/>
  <c r="C5" i="38"/>
  <c r="K66" i="36"/>
  <c r="C67" i="22" s="1"/>
  <c r="K50" i="36"/>
  <c r="K34" i="36"/>
  <c r="C35" i="22" s="1"/>
  <c r="K47" i="35"/>
  <c r="D48" i="22" s="1"/>
  <c r="K45" i="35"/>
  <c r="D46" i="22" s="1"/>
  <c r="K43" i="35"/>
  <c r="D44" i="22" s="1"/>
  <c r="K41" i="35"/>
  <c r="D42" i="22" s="1"/>
  <c r="K39" i="35"/>
  <c r="D40" i="22" s="1"/>
  <c r="K37" i="35"/>
  <c r="D38" i="22" s="1"/>
  <c r="K35" i="35"/>
  <c r="D36" i="22" s="1"/>
  <c r="K33" i="35"/>
  <c r="D34" i="22" s="1"/>
  <c r="K31" i="35"/>
  <c r="D32" i="22" s="1"/>
  <c r="K29" i="35"/>
  <c r="D30" i="22" s="1"/>
  <c r="K27" i="35"/>
  <c r="D28" i="22" s="1"/>
  <c r="K25" i="35"/>
  <c r="D26" i="22" s="1"/>
  <c r="K23" i="35"/>
  <c r="D24" i="22" s="1"/>
  <c r="K21" i="35"/>
  <c r="D22" i="22" s="1"/>
  <c r="K19" i="35"/>
  <c r="D20" i="22" s="1"/>
  <c r="K17" i="35"/>
  <c r="D18" i="22" s="1"/>
  <c r="K15" i="35"/>
  <c r="D16" i="22" s="1"/>
  <c r="K13" i="35"/>
  <c r="D14" i="22" s="1"/>
  <c r="K11" i="35"/>
  <c r="D12" i="22" s="1"/>
  <c r="K9" i="35"/>
  <c r="D10" i="22" s="1"/>
  <c r="G17" i="54"/>
  <c r="C7" i="52"/>
  <c r="C28" i="53"/>
  <c r="C29" i="53" s="1"/>
  <c r="K14" i="36"/>
  <c r="C15" i="22" s="1"/>
  <c r="K8" i="37"/>
  <c r="B9" i="22" s="1"/>
  <c r="E7" i="38"/>
  <c r="R10" i="35"/>
  <c r="C4" i="38"/>
  <c r="M77" i="35"/>
  <c r="E76" i="38" s="1"/>
  <c r="M69" i="35"/>
  <c r="E68" i="38" s="1"/>
  <c r="M34" i="35"/>
  <c r="E32" i="38" s="1"/>
  <c r="M7" i="35"/>
  <c r="M46" i="35"/>
  <c r="E45" i="38" s="1"/>
  <c r="M38" i="35"/>
  <c r="E36" i="38" s="1"/>
  <c r="M30" i="35"/>
  <c r="E28" i="38" s="1"/>
  <c r="M22" i="35"/>
  <c r="M14" i="35"/>
  <c r="M75" i="35"/>
  <c r="E74" i="38" s="1"/>
  <c r="M71" i="35"/>
  <c r="E70" i="38" s="1"/>
  <c r="M67" i="35"/>
  <c r="E66" i="38" s="1"/>
  <c r="M63" i="35"/>
  <c r="E62" i="38" s="1"/>
  <c r="K72" i="37"/>
  <c r="M72" i="37" s="1"/>
  <c r="E221" i="38" s="1"/>
  <c r="K64" i="37"/>
  <c r="B65" i="22" s="1"/>
  <c r="K56" i="37"/>
  <c r="M56" i="37" s="1"/>
  <c r="E205" i="38" s="1"/>
  <c r="K48" i="37"/>
  <c r="B49" i="22" s="1"/>
  <c r="K40" i="37"/>
  <c r="K32" i="37"/>
  <c r="B33" i="22" s="1"/>
  <c r="K24" i="37"/>
  <c r="K16" i="37"/>
  <c r="B17" i="22" s="1"/>
  <c r="M44" i="35"/>
  <c r="E43" i="38" s="1"/>
  <c r="M36" i="35"/>
  <c r="E34" i="38" s="1"/>
  <c r="M32" i="35"/>
  <c r="E30" i="38" s="1"/>
  <c r="M28" i="35"/>
  <c r="E26" i="38" s="1"/>
  <c r="M20" i="35"/>
  <c r="M16" i="35"/>
  <c r="M12" i="35"/>
  <c r="M8" i="35"/>
  <c r="K78" i="36"/>
  <c r="K70" i="36"/>
  <c r="C71" i="22" s="1"/>
  <c r="K62" i="36"/>
  <c r="K54" i="36"/>
  <c r="C55" i="22" s="1"/>
  <c r="K46" i="36"/>
  <c r="K38" i="36"/>
  <c r="M38" i="36" s="1"/>
  <c r="E111" i="38" s="1"/>
  <c r="K30" i="36"/>
  <c r="K22" i="36"/>
  <c r="C23" i="22" s="1"/>
  <c r="K9" i="37"/>
  <c r="M9" i="30"/>
  <c r="J9" i="33"/>
  <c r="I9" i="32"/>
  <c r="I10" i="32" s="1"/>
  <c r="I11" i="32" s="1"/>
  <c r="I12" i="32" s="1"/>
  <c r="I13" i="32" s="1"/>
  <c r="I14" i="32" s="1"/>
  <c r="I15" i="32" s="1"/>
  <c r="I16" i="32" s="1"/>
  <c r="I17" i="32" s="1"/>
  <c r="I18" i="32" s="1"/>
  <c r="K8" i="36"/>
  <c r="M8" i="36" s="1"/>
  <c r="E80" i="38" s="1"/>
  <c r="M28" i="37"/>
  <c r="E176" i="38" s="1"/>
  <c r="M76" i="35"/>
  <c r="E75" i="38" s="1"/>
  <c r="M74" i="35"/>
  <c r="E73" i="38" s="1"/>
  <c r="M72" i="35"/>
  <c r="E71" i="38" s="1"/>
  <c r="M70" i="35"/>
  <c r="E69" i="38" s="1"/>
  <c r="M68" i="35"/>
  <c r="E67" i="38" s="1"/>
  <c r="M66" i="35"/>
  <c r="E65" i="38" s="1"/>
  <c r="M64" i="35"/>
  <c r="E63" i="38" s="1"/>
  <c r="K78" i="37"/>
  <c r="M78" i="37" s="1"/>
  <c r="E227" i="38" s="1"/>
  <c r="K74" i="37"/>
  <c r="B75" i="22" s="1"/>
  <c r="E75" i="22" s="1"/>
  <c r="K70" i="37"/>
  <c r="K66" i="37"/>
  <c r="B67" i="22" s="1"/>
  <c r="E67" i="22" s="1"/>
  <c r="K62" i="37"/>
  <c r="K58" i="37"/>
  <c r="B59" i="22" s="1"/>
  <c r="E59" i="22" s="1"/>
  <c r="K54" i="37"/>
  <c r="K50" i="37"/>
  <c r="B51" i="22" s="1"/>
  <c r="K46" i="37"/>
  <c r="K42" i="37"/>
  <c r="B43" i="22" s="1"/>
  <c r="E43" i="22" s="1"/>
  <c r="K38" i="37"/>
  <c r="K34" i="37"/>
  <c r="M34" i="37" s="1"/>
  <c r="E182" i="38" s="1"/>
  <c r="K30" i="37"/>
  <c r="K26" i="37"/>
  <c r="B27" i="22" s="1"/>
  <c r="K22" i="37"/>
  <c r="K18" i="37"/>
  <c r="B19" i="22" s="1"/>
  <c r="E19" i="22" s="1"/>
  <c r="K14" i="37"/>
  <c r="K10" i="37"/>
  <c r="B11" i="22" s="1"/>
  <c r="M45" i="35"/>
  <c r="E44" i="38" s="1"/>
  <c r="M37" i="35"/>
  <c r="E35" i="38" s="1"/>
  <c r="M29" i="35"/>
  <c r="E27" i="38" s="1"/>
  <c r="M21" i="35"/>
  <c r="M19" i="35"/>
  <c r="M13" i="35"/>
  <c r="M11" i="35"/>
  <c r="M9" i="35"/>
  <c r="K7" i="37"/>
  <c r="B8" i="22" s="1"/>
  <c r="K76" i="36"/>
  <c r="C77" i="22" s="1"/>
  <c r="E77" i="22" s="1"/>
  <c r="K72" i="36"/>
  <c r="M72" i="36" s="1"/>
  <c r="E146" i="38" s="1"/>
  <c r="K68" i="36"/>
  <c r="C69" i="22" s="1"/>
  <c r="E69" i="22" s="1"/>
  <c r="K64" i="36"/>
  <c r="K60" i="36"/>
  <c r="C61" i="22" s="1"/>
  <c r="E61" i="22" s="1"/>
  <c r="K56" i="36"/>
  <c r="K52" i="36"/>
  <c r="C53" i="22" s="1"/>
  <c r="K48" i="36"/>
  <c r="K44" i="36"/>
  <c r="C45" i="22" s="1"/>
  <c r="E45" i="22" s="1"/>
  <c r="K40" i="36"/>
  <c r="K36" i="36"/>
  <c r="M36" i="36" s="1"/>
  <c r="E109" i="38" s="1"/>
  <c r="H34" i="38" s="1"/>
  <c r="K32" i="36"/>
  <c r="K28" i="36"/>
  <c r="M28" i="36" s="1"/>
  <c r="E101" i="38" s="1"/>
  <c r="K24" i="36"/>
  <c r="M24" i="36" s="1"/>
  <c r="E96" i="38" s="1"/>
  <c r="K20" i="36"/>
  <c r="C21" i="22" s="1"/>
  <c r="E21" i="22" s="1"/>
  <c r="K16" i="36"/>
  <c r="K12" i="36"/>
  <c r="C13" i="22" s="1"/>
  <c r="C25" i="53"/>
  <c r="F9" i="32"/>
  <c r="O8" i="54"/>
  <c r="C17" i="54"/>
  <c r="G21" i="54"/>
  <c r="G20" i="54"/>
  <c r="G18" i="54"/>
  <c r="G19" i="52"/>
  <c r="H21" i="52" s="1"/>
  <c r="G17" i="52"/>
  <c r="C14" i="52"/>
  <c r="D15" i="52" s="1"/>
  <c r="C12" i="52"/>
  <c r="C8" i="52"/>
  <c r="G8" i="53"/>
  <c r="G7" i="55"/>
  <c r="H21" i="51"/>
  <c r="G17" i="31" s="1"/>
  <c r="F20" i="53"/>
  <c r="F19" i="53"/>
  <c r="F15" i="53"/>
  <c r="H16" i="51"/>
  <c r="G12" i="31" s="1"/>
  <c r="F12" i="53"/>
  <c r="G13" i="53" s="1"/>
  <c r="H13" i="51"/>
  <c r="D19" i="52"/>
  <c r="D17" i="52"/>
  <c r="D18" i="52"/>
  <c r="C27" i="51"/>
  <c r="C26" i="51"/>
  <c r="D16" i="53"/>
  <c r="H15" i="51"/>
  <c r="G11" i="31" s="1"/>
  <c r="F14" i="53"/>
  <c r="G19" i="51"/>
  <c r="G17" i="51"/>
  <c r="J17" i="54" s="1"/>
  <c r="H14" i="51"/>
  <c r="G10" i="31" s="1"/>
  <c r="K9" i="36"/>
  <c r="M9" i="37"/>
  <c r="E156" i="38" s="1"/>
  <c r="K79" i="37"/>
  <c r="K77" i="37"/>
  <c r="K75" i="37"/>
  <c r="K73" i="37"/>
  <c r="K71" i="37"/>
  <c r="K69" i="37"/>
  <c r="M69" i="37" s="1"/>
  <c r="E218" i="38" s="1"/>
  <c r="K67" i="37"/>
  <c r="K65" i="37"/>
  <c r="B66" i="22" s="1"/>
  <c r="K63" i="37"/>
  <c r="K61" i="37"/>
  <c r="M61" i="37" s="1"/>
  <c r="E210" i="38" s="1"/>
  <c r="K59" i="37"/>
  <c r="K57" i="37"/>
  <c r="B58" i="22" s="1"/>
  <c r="K55" i="37"/>
  <c r="K53" i="37"/>
  <c r="K51" i="37"/>
  <c r="K49" i="37"/>
  <c r="B50" i="22" s="1"/>
  <c r="K47" i="37"/>
  <c r="M47" i="37" s="1"/>
  <c r="E196" i="38" s="1"/>
  <c r="K45" i="37"/>
  <c r="B46" i="22" s="1"/>
  <c r="K43" i="37"/>
  <c r="K41" i="37"/>
  <c r="B42" i="22" s="1"/>
  <c r="K39" i="37"/>
  <c r="B40" i="22" s="1"/>
  <c r="K37" i="37"/>
  <c r="K35" i="37"/>
  <c r="M35" i="37" s="1"/>
  <c r="E183" i="38" s="1"/>
  <c r="K33" i="37"/>
  <c r="M33" i="37" s="1"/>
  <c r="E181" i="38" s="1"/>
  <c r="K31" i="37"/>
  <c r="K29" i="37"/>
  <c r="K27" i="37"/>
  <c r="K25" i="37"/>
  <c r="B26" i="22" s="1"/>
  <c r="K23" i="37"/>
  <c r="B24" i="22" s="1"/>
  <c r="K21" i="37"/>
  <c r="B22" i="22" s="1"/>
  <c r="K19" i="37"/>
  <c r="B20" i="22" s="1"/>
  <c r="K17" i="37"/>
  <c r="B18" i="22" s="1"/>
  <c r="K15" i="37"/>
  <c r="B16" i="22" s="1"/>
  <c r="K13" i="37"/>
  <c r="B14" i="22" s="1"/>
  <c r="K11" i="37"/>
  <c r="B12" i="22" s="1"/>
  <c r="K7" i="36"/>
  <c r="C8" i="22" s="1"/>
  <c r="K79" i="36"/>
  <c r="C80" i="22" s="1"/>
  <c r="K77" i="36"/>
  <c r="C78" i="22" s="1"/>
  <c r="K75" i="36"/>
  <c r="C76" i="22" s="1"/>
  <c r="K73" i="36"/>
  <c r="C74" i="22" s="1"/>
  <c r="K71" i="36"/>
  <c r="C72" i="22" s="1"/>
  <c r="K69" i="36"/>
  <c r="C70" i="22" s="1"/>
  <c r="K67" i="36"/>
  <c r="C68" i="22" s="1"/>
  <c r="K65" i="36"/>
  <c r="C66" i="22" s="1"/>
  <c r="K63" i="36"/>
  <c r="C64" i="22" s="1"/>
  <c r="K61" i="36"/>
  <c r="C62" i="22" s="1"/>
  <c r="K59" i="36"/>
  <c r="C60" i="22" s="1"/>
  <c r="K57" i="36"/>
  <c r="C58" i="22" s="1"/>
  <c r="K55" i="36"/>
  <c r="C56" i="22" s="1"/>
  <c r="K53" i="36"/>
  <c r="C54" i="22" s="1"/>
  <c r="K51" i="36"/>
  <c r="C52" i="22" s="1"/>
  <c r="K49" i="36"/>
  <c r="C50" i="22" s="1"/>
  <c r="K47" i="36"/>
  <c r="C48" i="22" s="1"/>
  <c r="K45" i="36"/>
  <c r="C46" i="22" s="1"/>
  <c r="K43" i="36"/>
  <c r="C44" i="22" s="1"/>
  <c r="K41" i="36"/>
  <c r="C42" i="22" s="1"/>
  <c r="K39" i="36"/>
  <c r="C40" i="22" s="1"/>
  <c r="K37" i="36"/>
  <c r="C38" i="22" s="1"/>
  <c r="K35" i="36"/>
  <c r="K33" i="36"/>
  <c r="C34" i="22" s="1"/>
  <c r="K31" i="36"/>
  <c r="K29" i="36"/>
  <c r="C30" i="22" s="1"/>
  <c r="K27" i="36"/>
  <c r="K25" i="36"/>
  <c r="C26" i="22" s="1"/>
  <c r="K23" i="36"/>
  <c r="C24" i="22" s="1"/>
  <c r="K21" i="36"/>
  <c r="C22" i="22" s="1"/>
  <c r="K19" i="36"/>
  <c r="C20" i="22" s="1"/>
  <c r="K17" i="36"/>
  <c r="C18" i="22" s="1"/>
  <c r="K15" i="36"/>
  <c r="C16" i="22" s="1"/>
  <c r="K13" i="36"/>
  <c r="C14" i="22" s="1"/>
  <c r="K11" i="36"/>
  <c r="C12" i="22" s="1"/>
  <c r="C150" i="38"/>
  <c r="M76" i="36"/>
  <c r="E150" i="38" s="1"/>
  <c r="C148" i="38"/>
  <c r="M74" i="36"/>
  <c r="E148" i="38" s="1"/>
  <c r="M68" i="36"/>
  <c r="E142" i="38" s="1"/>
  <c r="C140" i="38"/>
  <c r="M66" i="36"/>
  <c r="E140" i="38" s="1"/>
  <c r="C134" i="38"/>
  <c r="M60" i="36"/>
  <c r="E134" i="38" s="1"/>
  <c r="C132" i="38"/>
  <c r="M58" i="36"/>
  <c r="E132" i="38" s="1"/>
  <c r="C128" i="38"/>
  <c r="M54" i="36"/>
  <c r="E128" i="38" s="1"/>
  <c r="M50" i="36"/>
  <c r="E124" i="38" s="1"/>
  <c r="M46" i="36"/>
  <c r="E120" i="38" s="1"/>
  <c r="C118" i="38"/>
  <c r="M44" i="36"/>
  <c r="E118" i="38" s="1"/>
  <c r="C116" i="38"/>
  <c r="M42" i="36"/>
  <c r="E116" i="38" s="1"/>
  <c r="C94" i="38"/>
  <c r="M22" i="36"/>
  <c r="E94" i="38" s="1"/>
  <c r="C86" i="38"/>
  <c r="M14" i="36"/>
  <c r="E86" i="38" s="1"/>
  <c r="C84" i="38"/>
  <c r="M12" i="36"/>
  <c r="E84" i="38" s="1"/>
  <c r="C82" i="38"/>
  <c r="M61" i="35"/>
  <c r="E60" i="38" s="1"/>
  <c r="M60" i="35"/>
  <c r="E59" i="38" s="1"/>
  <c r="M59" i="35"/>
  <c r="E58" i="38" s="1"/>
  <c r="M58" i="35"/>
  <c r="E57" i="38" s="1"/>
  <c r="M57" i="35"/>
  <c r="E56" i="38" s="1"/>
  <c r="M55" i="35"/>
  <c r="E54" i="38" s="1"/>
  <c r="M54" i="35"/>
  <c r="E53" i="38" s="1"/>
  <c r="M53" i="35"/>
  <c r="E52" i="38" s="1"/>
  <c r="M52" i="35"/>
  <c r="E51" i="38" s="1"/>
  <c r="M51" i="35"/>
  <c r="E50" i="38" s="1"/>
  <c r="M50" i="35"/>
  <c r="E49" i="38" s="1"/>
  <c r="M49" i="35"/>
  <c r="E48" i="38" s="1"/>
  <c r="M48" i="35"/>
  <c r="E47" i="38" s="1"/>
  <c r="C225" i="38"/>
  <c r="M76" i="37"/>
  <c r="E225" i="38" s="1"/>
  <c r="C223" i="38"/>
  <c r="M74" i="37"/>
  <c r="E223" i="38" s="1"/>
  <c r="M70" i="37"/>
  <c r="E219" i="38" s="1"/>
  <c r="M68" i="37"/>
  <c r="E217" i="38" s="1"/>
  <c r="C213" i="38"/>
  <c r="M64" i="37"/>
  <c r="E213" i="38" s="1"/>
  <c r="C209" i="38"/>
  <c r="M60" i="37"/>
  <c r="E209" i="38" s="1"/>
  <c r="C207" i="38"/>
  <c r="M58" i="37"/>
  <c r="E207" i="38" s="1"/>
  <c r="M54" i="37"/>
  <c r="E203" i="38" s="1"/>
  <c r="C201" i="38"/>
  <c r="C199" i="38"/>
  <c r="M48" i="37"/>
  <c r="E197" i="38" s="1"/>
  <c r="C193" i="38"/>
  <c r="M44" i="37"/>
  <c r="E193" i="38" s="1"/>
  <c r="C191" i="38"/>
  <c r="M42" i="37"/>
  <c r="E191" i="38" s="1"/>
  <c r="C173" i="38"/>
  <c r="M26" i="37"/>
  <c r="E173" i="38" s="1"/>
  <c r="M24" i="37"/>
  <c r="E171" i="38" s="1"/>
  <c r="M22" i="37"/>
  <c r="E169" i="38" s="1"/>
  <c r="C167" i="38"/>
  <c r="C163" i="38"/>
  <c r="C159" i="38"/>
  <c r="M12" i="37"/>
  <c r="E159" i="38" s="1"/>
  <c r="C157" i="38"/>
  <c r="M10" i="37"/>
  <c r="E157" i="38" s="1"/>
  <c r="M8" i="37"/>
  <c r="E155" i="38" s="1"/>
  <c r="M33" i="36" l="1"/>
  <c r="E106" i="38" s="1"/>
  <c r="M20" i="36"/>
  <c r="E92" i="38" s="1"/>
  <c r="M37" i="36"/>
  <c r="E110" i="38" s="1"/>
  <c r="M20" i="37"/>
  <c r="E167" i="38" s="1"/>
  <c r="C92" i="38"/>
  <c r="M25" i="35"/>
  <c r="M41" i="35"/>
  <c r="E40" i="38" s="1"/>
  <c r="C11" i="38"/>
  <c r="C53" i="38"/>
  <c r="C110" i="38"/>
  <c r="M52" i="36"/>
  <c r="E126" i="38" s="1"/>
  <c r="C13" i="38"/>
  <c r="M29" i="36"/>
  <c r="E102" i="38" s="1"/>
  <c r="C102" i="38"/>
  <c r="C217" i="38"/>
  <c r="C126" i="38"/>
  <c r="M33" i="35"/>
  <c r="E31" i="38" s="1"/>
  <c r="M79" i="35"/>
  <c r="E78" i="38" s="1"/>
  <c r="C60" i="38"/>
  <c r="M26" i="35"/>
  <c r="H20" i="52"/>
  <c r="H22" i="51"/>
  <c r="G18" i="31" s="1"/>
  <c r="G24" i="54"/>
  <c r="C72" i="38"/>
  <c r="K22" i="54"/>
  <c r="F10" i="32"/>
  <c r="J12" i="52"/>
  <c r="K12" i="52" s="1"/>
  <c r="L17" i="54"/>
  <c r="H16" i="54"/>
  <c r="G9" i="31"/>
  <c r="F9" i="31" s="1"/>
  <c r="F10" i="31" s="1"/>
  <c r="F11" i="31" s="1"/>
  <c r="F12" i="31" s="1"/>
  <c r="H20" i="51"/>
  <c r="J19" i="54"/>
  <c r="F17" i="53"/>
  <c r="J18" i="54"/>
  <c r="C23" i="52"/>
  <c r="I9" i="33"/>
  <c r="I10" i="33" s="1"/>
  <c r="I11" i="33" s="1"/>
  <c r="I12" i="33" s="1"/>
  <c r="I13" i="33" s="1"/>
  <c r="I14" i="33" s="1"/>
  <c r="I15" i="33" s="1"/>
  <c r="I16" i="33" s="1"/>
  <c r="I17" i="33" s="1"/>
  <c r="I18" i="33" s="1"/>
  <c r="J22" i="33"/>
  <c r="C106" i="38"/>
  <c r="C197" i="38"/>
  <c r="M35" i="35"/>
  <c r="E33" i="38" s="1"/>
  <c r="C9" i="38"/>
  <c r="C61" i="38"/>
  <c r="C69" i="38"/>
  <c r="C77" i="38"/>
  <c r="M16" i="37"/>
  <c r="E163" i="38" s="1"/>
  <c r="M50" i="37"/>
  <c r="E199" i="38" s="1"/>
  <c r="M17" i="35"/>
  <c r="E27" i="22"/>
  <c r="M40" i="35"/>
  <c r="E39" i="38" s="1"/>
  <c r="C78" i="38"/>
  <c r="C55" i="38"/>
  <c r="C48" i="38"/>
  <c r="C155" i="38"/>
  <c r="C165" i="38"/>
  <c r="M66" i="37"/>
  <c r="E215" i="38" s="1"/>
  <c r="M62" i="35"/>
  <c r="E61" i="38" s="1"/>
  <c r="M18" i="36"/>
  <c r="E90" i="38" s="1"/>
  <c r="M70" i="36"/>
  <c r="E144" i="38" s="1"/>
  <c r="E13" i="22"/>
  <c r="C142" i="38"/>
  <c r="M43" i="35"/>
  <c r="E42" i="38" s="1"/>
  <c r="C215" i="38"/>
  <c r="C90" i="38"/>
  <c r="C144" i="38"/>
  <c r="M27" i="35"/>
  <c r="E25" i="38" s="1"/>
  <c r="E11" i="22"/>
  <c r="M24" i="35"/>
  <c r="R24" i="35" s="1"/>
  <c r="M73" i="35"/>
  <c r="E72" i="38" s="1"/>
  <c r="M18" i="37"/>
  <c r="E165" i="38" s="1"/>
  <c r="M56" i="35"/>
  <c r="E55" i="38" s="1"/>
  <c r="M10" i="36"/>
  <c r="E82" i="38" s="1"/>
  <c r="M78" i="35"/>
  <c r="E77" i="38" s="1"/>
  <c r="M18" i="35"/>
  <c r="C21" i="38"/>
  <c r="C39" i="38"/>
  <c r="D66" i="22"/>
  <c r="E66" i="22" s="1"/>
  <c r="M65" i="35"/>
  <c r="E64" i="38" s="1"/>
  <c r="E40" i="22"/>
  <c r="E8" i="22"/>
  <c r="E58" i="22"/>
  <c r="E53" i="22"/>
  <c r="M31" i="37"/>
  <c r="E179" i="38" s="1"/>
  <c r="B32" i="22"/>
  <c r="C204" i="38"/>
  <c r="B56" i="22"/>
  <c r="E56" i="22" s="1"/>
  <c r="C220" i="38"/>
  <c r="B72" i="22"/>
  <c r="E72" i="22" s="1"/>
  <c r="C114" i="38"/>
  <c r="C41" i="22"/>
  <c r="C161" i="38"/>
  <c r="B15" i="22"/>
  <c r="E15" i="22" s="1"/>
  <c r="C211" i="38"/>
  <c r="B63" i="22"/>
  <c r="C227" i="38"/>
  <c r="B79" i="22"/>
  <c r="C80" i="38"/>
  <c r="C9" i="22"/>
  <c r="E9" i="22" s="1"/>
  <c r="C136" i="38"/>
  <c r="C63" i="22"/>
  <c r="M52" i="37"/>
  <c r="E201" i="38" s="1"/>
  <c r="M62" i="37"/>
  <c r="E211" i="38" s="1"/>
  <c r="C98" i="38"/>
  <c r="C179" i="38"/>
  <c r="C177" i="38"/>
  <c r="B30" i="22"/>
  <c r="E30" i="22" s="1"/>
  <c r="C185" i="38"/>
  <c r="B38" i="22"/>
  <c r="E38" i="22" s="1"/>
  <c r="C202" i="38"/>
  <c r="B54" i="22"/>
  <c r="E54" i="22" s="1"/>
  <c r="C210" i="38"/>
  <c r="B62" i="22"/>
  <c r="E62" i="22" s="1"/>
  <c r="C218" i="38"/>
  <c r="B70" i="22"/>
  <c r="E70" i="22" s="1"/>
  <c r="C226" i="38"/>
  <c r="B78" i="22"/>
  <c r="E78" i="22" s="1"/>
  <c r="C109" i="38"/>
  <c r="C37" i="22"/>
  <c r="C130" i="38"/>
  <c r="C57" i="22"/>
  <c r="C189" i="38"/>
  <c r="B41" i="22"/>
  <c r="E41" i="22" s="1"/>
  <c r="C221" i="38"/>
  <c r="B73" i="22"/>
  <c r="M40" i="37"/>
  <c r="E189" i="38" s="1"/>
  <c r="C181" i="38"/>
  <c r="B34" i="22"/>
  <c r="E34" i="22" s="1"/>
  <c r="C222" i="38"/>
  <c r="B74" i="22"/>
  <c r="E74" i="22" s="1"/>
  <c r="C81" i="38"/>
  <c r="C10" i="22"/>
  <c r="C101" i="38"/>
  <c r="C29" i="22"/>
  <c r="E29" i="22" s="1"/>
  <c r="C182" i="38"/>
  <c r="B35" i="22"/>
  <c r="C111" i="38"/>
  <c r="C39" i="22"/>
  <c r="C104" i="38"/>
  <c r="C32" i="22"/>
  <c r="C196" i="38"/>
  <c r="B48" i="22"/>
  <c r="E48" i="22" s="1"/>
  <c r="C212" i="38"/>
  <c r="B64" i="22"/>
  <c r="E64" i="22" s="1"/>
  <c r="C228" i="38"/>
  <c r="B80" i="22"/>
  <c r="E80" i="22" s="1"/>
  <c r="C96" i="38"/>
  <c r="C25" i="22"/>
  <c r="C146" i="38"/>
  <c r="C73" i="22"/>
  <c r="C178" i="38"/>
  <c r="B31" i="22"/>
  <c r="C195" i="38"/>
  <c r="B47" i="22"/>
  <c r="C103" i="38"/>
  <c r="C31" i="22"/>
  <c r="K2" i="35"/>
  <c r="M14" i="37"/>
  <c r="E161" i="38" s="1"/>
  <c r="M46" i="37"/>
  <c r="E195" i="38" s="1"/>
  <c r="M26" i="36"/>
  <c r="E98" i="38" s="1"/>
  <c r="M62" i="36"/>
  <c r="E136" i="38" s="1"/>
  <c r="M79" i="37"/>
  <c r="E228" i="38" s="1"/>
  <c r="C100" i="38"/>
  <c r="C28" i="22"/>
  <c r="C108" i="38"/>
  <c r="C36" i="22"/>
  <c r="M27" i="37"/>
  <c r="E175" i="38" s="1"/>
  <c r="B28" i="22"/>
  <c r="C183" i="38"/>
  <c r="B36" i="22"/>
  <c r="C192" i="38"/>
  <c r="B44" i="22"/>
  <c r="E44" i="22" s="1"/>
  <c r="C200" i="38"/>
  <c r="B52" i="22"/>
  <c r="E52" i="22" s="1"/>
  <c r="C208" i="38"/>
  <c r="B60" i="22"/>
  <c r="E60" i="22" s="1"/>
  <c r="C216" i="38"/>
  <c r="B68" i="22"/>
  <c r="E68" i="22" s="1"/>
  <c r="C224" i="38"/>
  <c r="B76" i="22"/>
  <c r="E76" i="22" s="1"/>
  <c r="K8" i="53"/>
  <c r="C88" i="38"/>
  <c r="C17" i="22"/>
  <c r="E17" i="22" s="1"/>
  <c r="C105" i="38"/>
  <c r="C33" i="22"/>
  <c r="E33" i="22" s="1"/>
  <c r="C122" i="38"/>
  <c r="C49" i="22"/>
  <c r="E49" i="22" s="1"/>
  <c r="C138" i="38"/>
  <c r="C65" i="22"/>
  <c r="E65" i="22" s="1"/>
  <c r="M15" i="35"/>
  <c r="E12" i="38" s="1"/>
  <c r="M23" i="35"/>
  <c r="R23" i="35" s="1"/>
  <c r="M31" i="35"/>
  <c r="E29" i="38" s="1"/>
  <c r="M39" i="35"/>
  <c r="E38" i="38" s="1"/>
  <c r="M47" i="35"/>
  <c r="E46" i="38" s="1"/>
  <c r="C169" i="38"/>
  <c r="B23" i="22"/>
  <c r="E23" i="22" s="1"/>
  <c r="C186" i="38"/>
  <c r="B39" i="22"/>
  <c r="E39" i="22" s="1"/>
  <c r="C203" i="38"/>
  <c r="B55" i="22"/>
  <c r="E55" i="22" s="1"/>
  <c r="C219" i="38"/>
  <c r="B71" i="22"/>
  <c r="E71" i="22" s="1"/>
  <c r="C156" i="38"/>
  <c r="B10" i="22"/>
  <c r="E10" i="22" s="1"/>
  <c r="C120" i="38"/>
  <c r="C47" i="22"/>
  <c r="C152" i="38"/>
  <c r="C79" i="22"/>
  <c r="C171" i="38"/>
  <c r="B25" i="22"/>
  <c r="C205" i="38"/>
  <c r="B57" i="22"/>
  <c r="C124" i="38"/>
  <c r="C51" i="22"/>
  <c r="E51" i="22" s="1"/>
  <c r="C184" i="38"/>
  <c r="B37" i="22"/>
  <c r="M63" i="37"/>
  <c r="E212" i="38" s="1"/>
  <c r="C175" i="38"/>
  <c r="M55" i="37"/>
  <c r="E204" i="38" s="1"/>
  <c r="M71" i="37"/>
  <c r="E220" i="38" s="1"/>
  <c r="M31" i="36"/>
  <c r="E104" i="38" s="1"/>
  <c r="M16" i="36"/>
  <c r="E88" i="38" s="1"/>
  <c r="M40" i="36"/>
  <c r="E114" i="38" s="1"/>
  <c r="M48" i="36"/>
  <c r="E122" i="38" s="1"/>
  <c r="M56" i="36"/>
  <c r="E130" i="38" s="1"/>
  <c r="M64" i="36"/>
  <c r="E138" i="38" s="1"/>
  <c r="H63" i="38" s="1"/>
  <c r="M78" i="36"/>
  <c r="E152" i="38" s="1"/>
  <c r="M27" i="36"/>
  <c r="E100" i="38" s="1"/>
  <c r="M35" i="36"/>
  <c r="E108" i="38" s="1"/>
  <c r="H26" i="38"/>
  <c r="B41" i="49" s="1"/>
  <c r="C6" i="38"/>
  <c r="C8" i="38"/>
  <c r="E12" i="22"/>
  <c r="C10" i="38"/>
  <c r="E14" i="22"/>
  <c r="C12" i="38"/>
  <c r="E16" i="22"/>
  <c r="C14" i="38"/>
  <c r="E18" i="22"/>
  <c r="C16" i="38"/>
  <c r="E20" i="22"/>
  <c r="C18" i="38"/>
  <c r="E22" i="22"/>
  <c r="C20" i="38"/>
  <c r="E24" i="22"/>
  <c r="C22" i="38"/>
  <c r="E26" i="22"/>
  <c r="C25" i="38"/>
  <c r="C27" i="38"/>
  <c r="E31" i="22"/>
  <c r="C29" i="38"/>
  <c r="C31" i="38"/>
  <c r="E35" i="22"/>
  <c r="C33" i="38"/>
  <c r="C35" i="38"/>
  <c r="C38" i="38"/>
  <c r="E42" i="22"/>
  <c r="C40" i="38"/>
  <c r="C42" i="38"/>
  <c r="E46" i="22"/>
  <c r="C44" i="38"/>
  <c r="C46" i="38"/>
  <c r="E50" i="22"/>
  <c r="M43" i="37"/>
  <c r="E192" i="38" s="1"/>
  <c r="M51" i="37"/>
  <c r="E200" i="38" s="1"/>
  <c r="M59" i="37"/>
  <c r="E208" i="38" s="1"/>
  <c r="M67" i="37"/>
  <c r="E216" i="38" s="1"/>
  <c r="M75" i="37"/>
  <c r="E224" i="38" s="1"/>
  <c r="D16" i="52"/>
  <c r="C107" i="38"/>
  <c r="M34" i="36"/>
  <c r="E107" i="38" s="1"/>
  <c r="H32" i="38" s="1"/>
  <c r="B6" i="39" s="1"/>
  <c r="C28" i="51"/>
  <c r="M29" i="37"/>
  <c r="E177" i="38" s="1"/>
  <c r="M37" i="37"/>
  <c r="E185" i="38" s="1"/>
  <c r="H35" i="38" s="1"/>
  <c r="M73" i="37"/>
  <c r="E222" i="38" s="1"/>
  <c r="M30" i="36"/>
  <c r="E103" i="38" s="1"/>
  <c r="M32" i="36"/>
  <c r="E105" i="38" s="1"/>
  <c r="E6" i="38"/>
  <c r="R9" i="35"/>
  <c r="E10" i="38"/>
  <c r="R13" i="35"/>
  <c r="E14" i="38"/>
  <c r="R17" i="35"/>
  <c r="E18" i="38"/>
  <c r="R21" i="35"/>
  <c r="E22" i="38"/>
  <c r="R25" i="35"/>
  <c r="E5" i="38"/>
  <c r="H5" i="38" s="1"/>
  <c r="R8" i="35"/>
  <c r="E13" i="38"/>
  <c r="R16" i="35"/>
  <c r="E21" i="38"/>
  <c r="H21" i="38" s="1"/>
  <c r="E19" i="38"/>
  <c r="H19" i="38" s="1"/>
  <c r="R22" i="35"/>
  <c r="E4" i="38"/>
  <c r="R7" i="35"/>
  <c r="E8" i="38"/>
  <c r="R11" i="35"/>
  <c r="E16" i="38"/>
  <c r="R19" i="35"/>
  <c r="E9" i="38"/>
  <c r="R12" i="35"/>
  <c r="E17" i="38"/>
  <c r="R20" i="35"/>
  <c r="E11" i="38"/>
  <c r="R14" i="35"/>
  <c r="E15" i="38"/>
  <c r="H15" i="38" s="1"/>
  <c r="R18" i="35"/>
  <c r="M77" i="37"/>
  <c r="E226" i="38" s="1"/>
  <c r="M53" i="37"/>
  <c r="E202" i="38" s="1"/>
  <c r="M30" i="37"/>
  <c r="E178" i="38" s="1"/>
  <c r="M38" i="37"/>
  <c r="E186" i="38" s="1"/>
  <c r="H36" i="38" s="1"/>
  <c r="B8" i="39" s="1"/>
  <c r="E26" i="39"/>
  <c r="B26" i="50"/>
  <c r="M9" i="36"/>
  <c r="E81" i="38" s="1"/>
  <c r="C180" i="38"/>
  <c r="M32" i="37"/>
  <c r="E180" i="38" s="1"/>
  <c r="G26" i="54"/>
  <c r="C16" i="34"/>
  <c r="C17" i="34" s="1"/>
  <c r="C18" i="34" s="1"/>
  <c r="M10" i="30"/>
  <c r="D9" i="33"/>
  <c r="D22" i="33" s="1"/>
  <c r="F9" i="34"/>
  <c r="G27" i="54"/>
  <c r="C154" i="38"/>
  <c r="M7" i="37"/>
  <c r="E154" i="38" s="1"/>
  <c r="C26" i="52"/>
  <c r="C25" i="52"/>
  <c r="D14" i="52"/>
  <c r="G16" i="52"/>
  <c r="H18" i="52" s="1"/>
  <c r="H19" i="52"/>
  <c r="G15" i="52"/>
  <c r="I16" i="51"/>
  <c r="H17" i="51"/>
  <c r="F16" i="53"/>
  <c r="G17" i="53" s="1"/>
  <c r="D17" i="53"/>
  <c r="K13" i="53"/>
  <c r="I15" i="51"/>
  <c r="H18" i="51"/>
  <c r="H19" i="51"/>
  <c r="F18" i="53"/>
  <c r="G19" i="53" s="1"/>
  <c r="K15" i="54"/>
  <c r="G14" i="53"/>
  <c r="K14" i="53" s="1"/>
  <c r="K13" i="54"/>
  <c r="G12" i="53"/>
  <c r="G15" i="53"/>
  <c r="K15" i="53" s="1"/>
  <c r="G20" i="53"/>
  <c r="C83" i="38"/>
  <c r="M11" i="36"/>
  <c r="E83" i="38" s="1"/>
  <c r="C87" i="38"/>
  <c r="M15" i="36"/>
  <c r="E87" i="38" s="1"/>
  <c r="C91" i="38"/>
  <c r="M19" i="36"/>
  <c r="E91" i="38" s="1"/>
  <c r="C95" i="38"/>
  <c r="M23" i="36"/>
  <c r="E95" i="38" s="1"/>
  <c r="C113" i="38"/>
  <c r="M39" i="36"/>
  <c r="E113" i="38" s="1"/>
  <c r="C117" i="38"/>
  <c r="M43" i="36"/>
  <c r="E117" i="38" s="1"/>
  <c r="C121" i="38"/>
  <c r="M47" i="36"/>
  <c r="E121" i="38" s="1"/>
  <c r="C125" i="38"/>
  <c r="M51" i="36"/>
  <c r="E125" i="38" s="1"/>
  <c r="C129" i="38"/>
  <c r="M55" i="36"/>
  <c r="E129" i="38" s="1"/>
  <c r="C133" i="38"/>
  <c r="M59" i="36"/>
  <c r="E133" i="38" s="1"/>
  <c r="H58" i="38" s="1"/>
  <c r="C137" i="38"/>
  <c r="M63" i="36"/>
  <c r="E137" i="38" s="1"/>
  <c r="C141" i="38"/>
  <c r="M67" i="36"/>
  <c r="E141" i="38" s="1"/>
  <c r="C145" i="38"/>
  <c r="M71" i="36"/>
  <c r="E145" i="38" s="1"/>
  <c r="C149" i="38"/>
  <c r="M75" i="36"/>
  <c r="E149" i="38" s="1"/>
  <c r="C153" i="38"/>
  <c r="M79" i="36"/>
  <c r="E153" i="38" s="1"/>
  <c r="C158" i="38"/>
  <c r="M11" i="37"/>
  <c r="E158" i="38" s="1"/>
  <c r="C162" i="38"/>
  <c r="M15" i="37"/>
  <c r="E162" i="38" s="1"/>
  <c r="C166" i="38"/>
  <c r="M19" i="37"/>
  <c r="E166" i="38" s="1"/>
  <c r="C170" i="38"/>
  <c r="M23" i="37"/>
  <c r="E170" i="38" s="1"/>
  <c r="C188" i="38"/>
  <c r="M39" i="37"/>
  <c r="E188" i="38" s="1"/>
  <c r="C85" i="38"/>
  <c r="M13" i="36"/>
  <c r="E85" i="38" s="1"/>
  <c r="C89" i="38"/>
  <c r="M17" i="36"/>
  <c r="E89" i="38" s="1"/>
  <c r="C93" i="38"/>
  <c r="M21" i="36"/>
  <c r="E93" i="38" s="1"/>
  <c r="C97" i="38"/>
  <c r="M25" i="36"/>
  <c r="E97" i="38" s="1"/>
  <c r="C115" i="38"/>
  <c r="M41" i="36"/>
  <c r="E115" i="38" s="1"/>
  <c r="C119" i="38"/>
  <c r="M45" i="36"/>
  <c r="E119" i="38" s="1"/>
  <c r="C123" i="38"/>
  <c r="M49" i="36"/>
  <c r="E123" i="38" s="1"/>
  <c r="C127" i="38"/>
  <c r="M53" i="36"/>
  <c r="E127" i="38" s="1"/>
  <c r="H52" i="38" s="1"/>
  <c r="C131" i="38"/>
  <c r="M57" i="36"/>
  <c r="E131" i="38" s="1"/>
  <c r="C135" i="38"/>
  <c r="M61" i="36"/>
  <c r="E135" i="38" s="1"/>
  <c r="H60" i="38" s="1"/>
  <c r="C139" i="38"/>
  <c r="M65" i="36"/>
  <c r="E139" i="38" s="1"/>
  <c r="C143" i="38"/>
  <c r="M69" i="36"/>
  <c r="E143" i="38" s="1"/>
  <c r="C147" i="38"/>
  <c r="M73" i="36"/>
  <c r="E147" i="38" s="1"/>
  <c r="C151" i="38"/>
  <c r="M77" i="36"/>
  <c r="E151" i="38" s="1"/>
  <c r="C79" i="38"/>
  <c r="M7" i="36"/>
  <c r="E79" i="38" s="1"/>
  <c r="C160" i="38"/>
  <c r="M13" i="37"/>
  <c r="E160" i="38" s="1"/>
  <c r="C164" i="38"/>
  <c r="M17" i="37"/>
  <c r="E164" i="38" s="1"/>
  <c r="C168" i="38"/>
  <c r="M21" i="37"/>
  <c r="E168" i="38" s="1"/>
  <c r="C172" i="38"/>
  <c r="M25" i="37"/>
  <c r="E172" i="38" s="1"/>
  <c r="C190" i="38"/>
  <c r="M41" i="37"/>
  <c r="E190" i="38" s="1"/>
  <c r="C194" i="38"/>
  <c r="M45" i="37"/>
  <c r="E194" i="38" s="1"/>
  <c r="C198" i="38"/>
  <c r="M49" i="37"/>
  <c r="E198" i="38" s="1"/>
  <c r="C206" i="38"/>
  <c r="M57" i="37"/>
  <c r="E206" i="38" s="1"/>
  <c r="H56" i="38" s="1"/>
  <c r="C214" i="38"/>
  <c r="M65" i="37"/>
  <c r="E214" i="38" s="1"/>
  <c r="H7" i="38"/>
  <c r="H9" i="38"/>
  <c r="H17" i="38"/>
  <c r="H41" i="38"/>
  <c r="H43" i="38"/>
  <c r="H45" i="38"/>
  <c r="H65" i="38"/>
  <c r="H67" i="38"/>
  <c r="H69" i="38"/>
  <c r="H71" i="38"/>
  <c r="H73" i="38"/>
  <c r="H75" i="38"/>
  <c r="H47" i="38"/>
  <c r="H49" i="38"/>
  <c r="H53" i="38"/>
  <c r="H55" i="38"/>
  <c r="H57" i="38"/>
  <c r="H59" i="38"/>
  <c r="H61" i="38"/>
  <c r="H27" i="38"/>
  <c r="H31" i="38"/>
  <c r="H33" i="38"/>
  <c r="E57" i="22" l="1"/>
  <c r="H51" i="38"/>
  <c r="H39" i="38"/>
  <c r="R26" i="35"/>
  <c r="E23" i="38"/>
  <c r="H23" i="38" s="1"/>
  <c r="H77" i="38"/>
  <c r="E37" i="22"/>
  <c r="E20" i="38"/>
  <c r="H25" i="38"/>
  <c r="E23" i="39" s="1"/>
  <c r="H24" i="51"/>
  <c r="F11" i="32"/>
  <c r="J13" i="52"/>
  <c r="K13" i="52" s="1"/>
  <c r="D23" i="52"/>
  <c r="L18" i="54"/>
  <c r="H17" i="54"/>
  <c r="D25" i="52"/>
  <c r="G16" i="31"/>
  <c r="I22" i="51"/>
  <c r="H29" i="38"/>
  <c r="H25" i="39" s="1"/>
  <c r="G28" i="54"/>
  <c r="F10" i="34"/>
  <c r="F11" i="34" s="1"/>
  <c r="F12" i="34" s="1"/>
  <c r="F13" i="34" s="1"/>
  <c r="F14" i="34" s="1"/>
  <c r="F15" i="34" s="1"/>
  <c r="F16" i="34" s="1"/>
  <c r="F17" i="34" s="1"/>
  <c r="F18" i="34" s="1"/>
  <c r="E25" i="22"/>
  <c r="E36" i="22"/>
  <c r="H17" i="52"/>
  <c r="H30" i="38"/>
  <c r="B24" i="39" s="1"/>
  <c r="H24" i="39"/>
  <c r="E28" i="22"/>
  <c r="H54" i="38"/>
  <c r="B29" i="49" s="1"/>
  <c r="K16" i="54"/>
  <c r="H6" i="38"/>
  <c r="B39" i="49" s="1"/>
  <c r="H13" i="38"/>
  <c r="E20" i="39" s="1"/>
  <c r="H11" i="38"/>
  <c r="B24" i="49" s="1"/>
  <c r="E63" i="22"/>
  <c r="K12" i="53"/>
  <c r="E47" i="22"/>
  <c r="E73" i="22"/>
  <c r="E79" i="22"/>
  <c r="E32" i="22"/>
  <c r="H48" i="38"/>
  <c r="H11" i="39" s="1"/>
  <c r="D26" i="52"/>
  <c r="H28" i="38"/>
  <c r="B9" i="50" s="1"/>
  <c r="R15" i="35"/>
  <c r="H50" i="38"/>
  <c r="B27" i="39" s="1"/>
  <c r="K14" i="54"/>
  <c r="K21" i="54"/>
  <c r="I21" i="51"/>
  <c r="G15" i="31"/>
  <c r="I20" i="51"/>
  <c r="G14" i="31"/>
  <c r="I17" i="51"/>
  <c r="G13" i="31"/>
  <c r="B7" i="49"/>
  <c r="B9" i="49"/>
  <c r="E29" i="39"/>
  <c r="B29" i="50"/>
  <c r="H29" i="39"/>
  <c r="B46" i="49"/>
  <c r="E25" i="39"/>
  <c r="B25" i="50"/>
  <c r="B23" i="50"/>
  <c r="E31" i="39"/>
  <c r="B31" i="50"/>
  <c r="E9" i="39"/>
  <c r="B48" i="50"/>
  <c r="H28" i="39"/>
  <c r="B45" i="49"/>
  <c r="B26" i="39"/>
  <c r="B27" i="49"/>
  <c r="E36" i="39"/>
  <c r="B36" i="50"/>
  <c r="H13" i="39"/>
  <c r="B14" i="50"/>
  <c r="H32" i="39"/>
  <c r="B49" i="49"/>
  <c r="E32" i="39"/>
  <c r="B32" i="50"/>
  <c r="H9" i="39"/>
  <c r="B10" i="50"/>
  <c r="B25" i="39"/>
  <c r="B26" i="49"/>
  <c r="E22" i="39"/>
  <c r="B22" i="50"/>
  <c r="B4" i="39"/>
  <c r="B5" i="49"/>
  <c r="B21" i="39"/>
  <c r="B22" i="49"/>
  <c r="H21" i="39"/>
  <c r="B38" i="49"/>
  <c r="H22" i="39"/>
  <c r="E11" i="39"/>
  <c r="B50" i="50"/>
  <c r="E30" i="39"/>
  <c r="B30" i="50"/>
  <c r="B28" i="39"/>
  <c r="B7" i="39"/>
  <c r="B8" i="49"/>
  <c r="E24" i="39"/>
  <c r="B24" i="50"/>
  <c r="H7" i="39"/>
  <c r="B8" i="50"/>
  <c r="B12" i="39"/>
  <c r="B13" i="49"/>
  <c r="E10" i="39"/>
  <c r="B49" i="50"/>
  <c r="E28" i="39"/>
  <c r="B28" i="50"/>
  <c r="H27" i="39"/>
  <c r="B44" i="49"/>
  <c r="B30" i="39"/>
  <c r="B31" i="49"/>
  <c r="E34" i="39"/>
  <c r="B34" i="50"/>
  <c r="B13" i="39"/>
  <c r="B14" i="49"/>
  <c r="H31" i="39"/>
  <c r="B48" i="49"/>
  <c r="B11" i="39"/>
  <c r="B12" i="49"/>
  <c r="E8" i="39"/>
  <c r="B47" i="50"/>
  <c r="E7" i="39"/>
  <c r="B46" i="50"/>
  <c r="B5" i="39"/>
  <c r="B6" i="49"/>
  <c r="H6" i="39"/>
  <c r="B7" i="50"/>
  <c r="B23" i="39"/>
  <c r="B20" i="39"/>
  <c r="B21" i="49"/>
  <c r="C27" i="52"/>
  <c r="I9" i="34"/>
  <c r="C9" i="33"/>
  <c r="C10" i="33" s="1"/>
  <c r="C11" i="33" s="1"/>
  <c r="C12" i="33" s="1"/>
  <c r="C13" i="33" s="1"/>
  <c r="C14" i="33" s="1"/>
  <c r="C15" i="33" s="1"/>
  <c r="C16" i="33" s="1"/>
  <c r="C17" i="33" s="1"/>
  <c r="C18" i="33" s="1"/>
  <c r="M11" i="30"/>
  <c r="C16" i="54"/>
  <c r="D27" i="52"/>
  <c r="G14" i="52"/>
  <c r="H16" i="52" s="1"/>
  <c r="H27" i="51"/>
  <c r="K17" i="54"/>
  <c r="G16" i="53"/>
  <c r="K16" i="53" s="1"/>
  <c r="L16" i="53" s="1"/>
  <c r="I18" i="51"/>
  <c r="H32" i="51"/>
  <c r="K19" i="54"/>
  <c r="G18" i="53"/>
  <c r="L15" i="53"/>
  <c r="D18" i="53"/>
  <c r="K17" i="53"/>
  <c r="H31" i="51"/>
  <c r="I19" i="51"/>
  <c r="H26" i="51"/>
  <c r="H4" i="38"/>
  <c r="H76" i="38"/>
  <c r="H72" i="38"/>
  <c r="H68" i="38"/>
  <c r="H64" i="38"/>
  <c r="H44" i="38"/>
  <c r="H40" i="38"/>
  <c r="H22" i="38"/>
  <c r="H18" i="38"/>
  <c r="H14" i="38"/>
  <c r="H10" i="38"/>
  <c r="H78" i="38"/>
  <c r="H74" i="38"/>
  <c r="H70" i="38"/>
  <c r="H66" i="38"/>
  <c r="H62" i="38"/>
  <c r="H46" i="38"/>
  <c r="H42" i="38"/>
  <c r="H38" i="38"/>
  <c r="H20" i="38"/>
  <c r="H16" i="38"/>
  <c r="H12" i="38"/>
  <c r="H8" i="38"/>
  <c r="O16" i="54" l="1"/>
  <c r="B20" i="50"/>
  <c r="B42" i="49"/>
  <c r="O17" i="54"/>
  <c r="G22" i="31"/>
  <c r="I24" i="51"/>
  <c r="B25" i="49"/>
  <c r="F12" i="32"/>
  <c r="J14" i="52"/>
  <c r="K14" i="52" s="1"/>
  <c r="L19" i="54"/>
  <c r="H18" i="54"/>
  <c r="G24" i="53"/>
  <c r="G23" i="53"/>
  <c r="B12" i="50"/>
  <c r="H28" i="51"/>
  <c r="B28" i="49"/>
  <c r="G28" i="53"/>
  <c r="H8" i="39"/>
  <c r="I31" i="51"/>
  <c r="F13" i="31"/>
  <c r="F14" i="31" s="1"/>
  <c r="F15" i="31" s="1"/>
  <c r="F16" i="31" s="1"/>
  <c r="F17" i="31" s="1"/>
  <c r="F18" i="31" s="1"/>
  <c r="E5" i="39"/>
  <c r="B44" i="50"/>
  <c r="H4" i="39"/>
  <c r="B5" i="50"/>
  <c r="H23" i="39"/>
  <c r="B40" i="49"/>
  <c r="B10" i="39"/>
  <c r="B11" i="49"/>
  <c r="H30" i="39"/>
  <c r="B47" i="49"/>
  <c r="B14" i="39"/>
  <c r="B15" i="49"/>
  <c r="E13" i="39"/>
  <c r="B52" i="50"/>
  <c r="H5" i="39"/>
  <c r="B6" i="50"/>
  <c r="E6" i="39"/>
  <c r="B45" i="50"/>
  <c r="H26" i="39"/>
  <c r="B43" i="49"/>
  <c r="E12" i="39"/>
  <c r="B51" i="50"/>
  <c r="E37" i="39"/>
  <c r="B37" i="50"/>
  <c r="E4" i="39"/>
  <c r="B43" i="50"/>
  <c r="B9" i="39"/>
  <c r="B10" i="49"/>
  <c r="H10" i="39"/>
  <c r="B11" i="50"/>
  <c r="H12" i="39"/>
  <c r="B13" i="50"/>
  <c r="E35" i="39"/>
  <c r="B35" i="50"/>
  <c r="B22" i="39"/>
  <c r="B23" i="49"/>
  <c r="E21" i="39"/>
  <c r="B21" i="50"/>
  <c r="E27" i="39"/>
  <c r="B27" i="50"/>
  <c r="E33" i="39"/>
  <c r="B33" i="50"/>
  <c r="B29" i="39"/>
  <c r="B30" i="49"/>
  <c r="H20" i="39"/>
  <c r="B37" i="49"/>
  <c r="M12" i="30"/>
  <c r="I10" i="34"/>
  <c r="I11" i="34" s="1"/>
  <c r="I12" i="34" s="1"/>
  <c r="I13" i="34" s="1"/>
  <c r="I14" i="34" s="1"/>
  <c r="I15" i="34" s="1"/>
  <c r="I16" i="34" s="1"/>
  <c r="I17" i="34" s="1"/>
  <c r="I18" i="34" s="1"/>
  <c r="E16" i="39"/>
  <c r="F9" i="39" s="1"/>
  <c r="G13" i="52"/>
  <c r="C14" i="54"/>
  <c r="O14" i="54" s="1"/>
  <c r="I32" i="51"/>
  <c r="G27" i="53"/>
  <c r="C15" i="54"/>
  <c r="D19" i="53"/>
  <c r="K18" i="53"/>
  <c r="L18" i="53" s="1"/>
  <c r="L14" i="53"/>
  <c r="J12" i="53"/>
  <c r="I27" i="51"/>
  <c r="L17" i="53"/>
  <c r="H33" i="51"/>
  <c r="K18" i="54"/>
  <c r="I26" i="51"/>
  <c r="K20" i="54"/>
  <c r="O18" i="54" l="1"/>
  <c r="H39" i="39"/>
  <c r="I31" i="39" s="1"/>
  <c r="K24" i="54"/>
  <c r="L14" i="52"/>
  <c r="F13" i="32"/>
  <c r="J15" i="52"/>
  <c r="K15" i="52" s="1"/>
  <c r="L20" i="54"/>
  <c r="H19" i="54"/>
  <c r="O19" i="54" s="1"/>
  <c r="P19" i="54" s="1"/>
  <c r="E39" i="39"/>
  <c r="F25" i="39" s="1"/>
  <c r="G25" i="53"/>
  <c r="G29" i="53"/>
  <c r="I25" i="39"/>
  <c r="B16" i="39"/>
  <c r="C10" i="39" s="1"/>
  <c r="H16" i="39"/>
  <c r="I12" i="39" s="1"/>
  <c r="F10" i="39"/>
  <c r="F6" i="39"/>
  <c r="F11" i="39"/>
  <c r="F12" i="39"/>
  <c r="I33" i="51"/>
  <c r="F7" i="39"/>
  <c r="F8" i="39"/>
  <c r="B39" i="50"/>
  <c r="B33" i="49"/>
  <c r="C24" i="49" s="1"/>
  <c r="B39" i="39"/>
  <c r="B17" i="49"/>
  <c r="F4" i="39"/>
  <c r="F13" i="39"/>
  <c r="F5" i="39"/>
  <c r="B51" i="49"/>
  <c r="C37" i="49" s="1"/>
  <c r="B54" i="50"/>
  <c r="B16" i="50"/>
  <c r="C11" i="50" s="1"/>
  <c r="M13" i="30"/>
  <c r="F22" i="39"/>
  <c r="F27" i="39"/>
  <c r="F23" i="39"/>
  <c r="F34" i="39"/>
  <c r="F30" i="39"/>
  <c r="F31" i="39"/>
  <c r="O15" i="54"/>
  <c r="P17" i="54" s="1"/>
  <c r="C27" i="54"/>
  <c r="C26" i="54"/>
  <c r="G25" i="52"/>
  <c r="G26" i="52"/>
  <c r="H15" i="52"/>
  <c r="P18" i="54"/>
  <c r="C13" i="54"/>
  <c r="G12" i="52"/>
  <c r="D20" i="53"/>
  <c r="K20" i="53" s="1"/>
  <c r="K19" i="53"/>
  <c r="B11" i="55"/>
  <c r="C11" i="55" s="1"/>
  <c r="J13" i="53"/>
  <c r="K26" i="54"/>
  <c r="K27" i="54"/>
  <c r="I28" i="51"/>
  <c r="F21" i="39"/>
  <c r="F28" i="39"/>
  <c r="F36" i="39"/>
  <c r="F26" i="39"/>
  <c r="F24" i="39"/>
  <c r="F29" i="39" l="1"/>
  <c r="F32" i="39"/>
  <c r="F20" i="39"/>
  <c r="I29" i="39"/>
  <c r="F33" i="39"/>
  <c r="F37" i="39"/>
  <c r="I32" i="39"/>
  <c r="F35" i="39"/>
  <c r="I27" i="39"/>
  <c r="I20" i="39"/>
  <c r="I22" i="39"/>
  <c r="I23" i="39"/>
  <c r="I24" i="39"/>
  <c r="I28" i="39"/>
  <c r="I26" i="39"/>
  <c r="I21" i="39"/>
  <c r="I30" i="39"/>
  <c r="L15" i="52"/>
  <c r="F14" i="32"/>
  <c r="J16" i="52"/>
  <c r="K16" i="52" s="1"/>
  <c r="G23" i="52"/>
  <c r="L21" i="54"/>
  <c r="H20" i="54"/>
  <c r="O20" i="54" s="1"/>
  <c r="C24" i="54"/>
  <c r="K23" i="53"/>
  <c r="K24" i="53"/>
  <c r="C8" i="39"/>
  <c r="C14" i="39"/>
  <c r="C4" i="39"/>
  <c r="C13" i="39"/>
  <c r="C11" i="39"/>
  <c r="C5" i="39"/>
  <c r="C12" i="39"/>
  <c r="C7" i="39"/>
  <c r="C9" i="39"/>
  <c r="C6" i="39"/>
  <c r="C30" i="49"/>
  <c r="I11" i="39"/>
  <c r="I7" i="39"/>
  <c r="I8" i="39"/>
  <c r="I9" i="39"/>
  <c r="I6" i="39"/>
  <c r="I10" i="39"/>
  <c r="I13" i="39"/>
  <c r="I4" i="39"/>
  <c r="C27" i="49"/>
  <c r="I5" i="39"/>
  <c r="C28" i="49"/>
  <c r="C23" i="49"/>
  <c r="C31" i="49"/>
  <c r="C22" i="49"/>
  <c r="C29" i="49"/>
  <c r="C25" i="49"/>
  <c r="C21" i="49"/>
  <c r="C26" i="49"/>
  <c r="C46" i="50"/>
  <c r="C49" i="50"/>
  <c r="C50" i="50"/>
  <c r="C47" i="50"/>
  <c r="C48" i="50"/>
  <c r="C26" i="50"/>
  <c r="C24" i="50"/>
  <c r="C22" i="50"/>
  <c r="C32" i="50"/>
  <c r="C31" i="50"/>
  <c r="C29" i="50"/>
  <c r="C34" i="50"/>
  <c r="C28" i="50"/>
  <c r="C30" i="50"/>
  <c r="C20" i="50"/>
  <c r="C36" i="50"/>
  <c r="C23" i="50"/>
  <c r="C25" i="50"/>
  <c r="C5" i="50"/>
  <c r="C47" i="49"/>
  <c r="C6" i="50"/>
  <c r="C43" i="49"/>
  <c r="C37" i="50"/>
  <c r="C35" i="50"/>
  <c r="C27" i="50"/>
  <c r="C9" i="50"/>
  <c r="C14" i="50"/>
  <c r="C12" i="50"/>
  <c r="C7" i="50"/>
  <c r="C8" i="50"/>
  <c r="C10" i="50"/>
  <c r="C41" i="49"/>
  <c r="C48" i="49"/>
  <c r="C44" i="49"/>
  <c r="C38" i="49"/>
  <c r="C45" i="49"/>
  <c r="C42" i="49"/>
  <c r="C39" i="49"/>
  <c r="C49" i="49"/>
  <c r="C46" i="49"/>
  <c r="C44" i="50"/>
  <c r="C40" i="49"/>
  <c r="C52" i="50"/>
  <c r="C45" i="50"/>
  <c r="C51" i="50"/>
  <c r="C43" i="50"/>
  <c r="C13" i="50"/>
  <c r="C21" i="50"/>
  <c r="C33" i="50"/>
  <c r="C28" i="54"/>
  <c r="C15" i="49"/>
  <c r="C5" i="49"/>
  <c r="C9" i="49"/>
  <c r="C7" i="49"/>
  <c r="C6" i="49"/>
  <c r="C14" i="49"/>
  <c r="C13" i="49"/>
  <c r="C8" i="49"/>
  <c r="C12" i="49"/>
  <c r="C28" i="39"/>
  <c r="C23" i="39"/>
  <c r="C22" i="39"/>
  <c r="C26" i="39"/>
  <c r="C25" i="39"/>
  <c r="C29" i="39"/>
  <c r="C30" i="39"/>
  <c r="C24" i="39"/>
  <c r="C27" i="39"/>
  <c r="C21" i="39"/>
  <c r="C20" i="39"/>
  <c r="C11" i="49"/>
  <c r="C10" i="49"/>
  <c r="M14" i="30"/>
  <c r="K28" i="54"/>
  <c r="P16" i="54"/>
  <c r="L20" i="53"/>
  <c r="H14" i="52"/>
  <c r="O13" i="54"/>
  <c r="B11" i="54"/>
  <c r="F10" i="52"/>
  <c r="G27" i="52"/>
  <c r="J14" i="53"/>
  <c r="B12" i="55"/>
  <c r="C12" i="55" s="1"/>
  <c r="K28" i="53"/>
  <c r="L19" i="53"/>
  <c r="K27" i="53"/>
  <c r="F15" i="32" l="1"/>
  <c r="J17" i="52"/>
  <c r="K17" i="52" s="1"/>
  <c r="L16" i="52"/>
  <c r="H23" i="52"/>
  <c r="P20" i="54"/>
  <c r="L22" i="54"/>
  <c r="H22" i="54" s="1"/>
  <c r="O22" i="54" s="1"/>
  <c r="H21" i="54"/>
  <c r="O21" i="54" s="1"/>
  <c r="H25" i="52"/>
  <c r="L24" i="53"/>
  <c r="L23" i="53"/>
  <c r="M15" i="30"/>
  <c r="P15" i="54"/>
  <c r="N13" i="54"/>
  <c r="H26" i="52"/>
  <c r="B13" i="55"/>
  <c r="C13" i="55" s="1"/>
  <c r="J15" i="53"/>
  <c r="L27" i="53"/>
  <c r="L28" i="53"/>
  <c r="K25" i="53"/>
  <c r="K29" i="53"/>
  <c r="F16" i="32" l="1"/>
  <c r="J18" i="52"/>
  <c r="K18" i="52" s="1"/>
  <c r="L17" i="52"/>
  <c r="H27" i="52"/>
  <c r="O26" i="54"/>
  <c r="O27" i="54"/>
  <c r="P21" i="54"/>
  <c r="P22" i="54"/>
  <c r="O24" i="54"/>
  <c r="M16" i="30"/>
  <c r="N14" i="54"/>
  <c r="F11" i="55"/>
  <c r="G11" i="55" s="1"/>
  <c r="L25" i="53"/>
  <c r="D13" i="55"/>
  <c r="J16" i="53"/>
  <c r="B14" i="55"/>
  <c r="C14" i="55" s="1"/>
  <c r="L29" i="53"/>
  <c r="O28" i="54" l="1"/>
  <c r="L18" i="52"/>
  <c r="F17" i="32"/>
  <c r="J19" i="52"/>
  <c r="K19" i="52" s="1"/>
  <c r="P24" i="54"/>
  <c r="P26" i="54"/>
  <c r="P27" i="54"/>
  <c r="M17" i="30"/>
  <c r="M22" i="30" s="1"/>
  <c r="F12" i="55"/>
  <c r="G12" i="55" s="1"/>
  <c r="N15" i="54"/>
  <c r="D14" i="55"/>
  <c r="B15" i="55"/>
  <c r="C15" i="55" s="1"/>
  <c r="D15" i="55" s="1"/>
  <c r="J17" i="53"/>
  <c r="P28" i="54" l="1"/>
  <c r="L19" i="52"/>
  <c r="F18" i="32"/>
  <c r="J21" i="52" s="1"/>
  <c r="J20" i="52"/>
  <c r="K20" i="52" s="1"/>
  <c r="K26" i="52" s="1"/>
  <c r="F13" i="55"/>
  <c r="G13" i="55" s="1"/>
  <c r="H13" i="55" s="1"/>
  <c r="N16" i="54"/>
  <c r="J18" i="53"/>
  <c r="B16" i="55"/>
  <c r="C16" i="55" s="1"/>
  <c r="L20" i="52" l="1"/>
  <c r="L26" i="52" s="1"/>
  <c r="K21" i="52"/>
  <c r="K25" i="52"/>
  <c r="K27" i="52" s="1"/>
  <c r="F14" i="55"/>
  <c r="G14" i="55" s="1"/>
  <c r="H14" i="55" s="1"/>
  <c r="N17" i="54"/>
  <c r="B17" i="55"/>
  <c r="C17" i="55" s="1"/>
  <c r="J19" i="53"/>
  <c r="D16" i="55"/>
  <c r="L25" i="52" l="1"/>
  <c r="L27" i="52" s="1"/>
  <c r="L21" i="52"/>
  <c r="L23" i="52" s="1"/>
  <c r="K23" i="52"/>
  <c r="N18" i="54"/>
  <c r="F15" i="55"/>
  <c r="G15" i="55" s="1"/>
  <c r="H15" i="55" s="1"/>
  <c r="J20" i="53"/>
  <c r="B19" i="55" s="1"/>
  <c r="B18" i="55"/>
  <c r="C18" i="55" s="1"/>
  <c r="D17" i="55"/>
  <c r="C19" i="55" l="1"/>
  <c r="C21" i="55" s="1"/>
  <c r="F16" i="55"/>
  <c r="G16" i="55" s="1"/>
  <c r="H16" i="55" s="1"/>
  <c r="N19" i="54"/>
  <c r="D18" i="55"/>
  <c r="D19" i="55" l="1"/>
  <c r="D26" i="55" s="1"/>
  <c r="C25" i="55"/>
  <c r="C22" i="55"/>
  <c r="C23" i="55" s="1"/>
  <c r="C26" i="55"/>
  <c r="N20" i="54"/>
  <c r="F17" i="55"/>
  <c r="G17" i="55" s="1"/>
  <c r="D22" i="55" l="1"/>
  <c r="D25" i="55"/>
  <c r="D27" i="55" s="1"/>
  <c r="D21" i="55"/>
  <c r="C27" i="55"/>
  <c r="H17" i="55"/>
  <c r="F18" i="55"/>
  <c r="G18" i="55" s="1"/>
  <c r="H18" i="55" s="1"/>
  <c r="N21" i="54"/>
  <c r="F19" i="55" l="1"/>
  <c r="G19" i="55" s="1"/>
  <c r="G22" i="55" s="1"/>
  <c r="N22" i="54"/>
  <c r="D23" i="55"/>
  <c r="G21" i="55" l="1"/>
  <c r="G23" i="55" s="1"/>
  <c r="H19" i="55"/>
  <c r="H21" i="55" s="1"/>
  <c r="G26" i="55"/>
  <c r="G25" i="55"/>
  <c r="H26" i="55" l="1"/>
  <c r="H25" i="55"/>
  <c r="H22" i="55"/>
  <c r="H23" i="55" s="1"/>
  <c r="G27" i="55"/>
  <c r="H27" i="55" l="1"/>
</calcChain>
</file>

<file path=xl/comments1.xml><?xml version="1.0" encoding="utf-8"?>
<comments xmlns="http://schemas.openxmlformats.org/spreadsheetml/2006/main">
  <authors>
    <author>Intern</author>
  </authors>
  <commentList>
    <comment ref="B33" authorId="0">
      <text>
        <r>
          <rPr>
            <b/>
            <sz val="8"/>
            <color indexed="81"/>
            <rFont val="Tahoma"/>
            <family val="2"/>
          </rPr>
          <t>Intern:</t>
        </r>
        <r>
          <rPr>
            <sz val="8"/>
            <color indexed="81"/>
            <rFont val="Tahoma"/>
            <family val="2"/>
          </rPr>
          <t xml:space="preserve">
Service Area is qual to median
</t>
        </r>
      </text>
    </comment>
  </commentList>
</comments>
</file>

<file path=xl/comments2.xml><?xml version="1.0" encoding="utf-8"?>
<comments xmlns="http://schemas.openxmlformats.org/spreadsheetml/2006/main">
  <authors>
    <author>Intern</author>
  </authors>
  <commentList>
    <comment ref="D6" authorId="0">
      <text>
        <r>
          <rPr>
            <b/>
            <sz val="8"/>
            <color indexed="81"/>
            <rFont val="Tahoma"/>
            <family val="2"/>
          </rPr>
          <t>Intern:</t>
        </r>
        <r>
          <rPr>
            <sz val="8"/>
            <color indexed="81"/>
            <rFont val="Tahoma"/>
            <family val="2"/>
          </rPr>
          <t xml:space="preserve">
Service Area is qual to median
</t>
        </r>
      </text>
    </comment>
  </commentList>
</comments>
</file>

<file path=xl/comments3.xml><?xml version="1.0" encoding="utf-8"?>
<comments xmlns="http://schemas.openxmlformats.org/spreadsheetml/2006/main">
  <authors>
    <author>Intern</author>
  </authors>
  <commentList>
    <comment ref="C66" authorId="0">
      <text>
        <r>
          <rPr>
            <b/>
            <sz val="8"/>
            <color indexed="81"/>
            <rFont val="Tahoma"/>
            <family val="2"/>
          </rPr>
          <t>Intern:</t>
        </r>
        <r>
          <rPr>
            <sz val="8"/>
            <color indexed="81"/>
            <rFont val="Tahoma"/>
            <family val="2"/>
          </rPr>
          <t xml:space="preserve">
Service Area is qual to median
</t>
        </r>
      </text>
    </comment>
  </commentList>
</comments>
</file>

<file path=xl/sharedStrings.xml><?xml version="1.0" encoding="utf-8"?>
<sst xmlns="http://schemas.openxmlformats.org/spreadsheetml/2006/main" count="5552" uniqueCount="1049">
  <si>
    <t>Table 7</t>
  </si>
  <si>
    <t>CALCULATION OF THE ECONOMIC DEPRECIATION RATE</t>
  </si>
  <si>
    <t>Line Transformers</t>
  </si>
  <si>
    <t>Services and Meters</t>
  </si>
  <si>
    <t>General Plant</t>
  </si>
  <si>
    <t>Equipment</t>
  </si>
  <si>
    <t>Algoma Power Inc.</t>
  </si>
  <si>
    <t>Atikokan Hydro Inc.</t>
  </si>
  <si>
    <t>Bluewater Power Distribution Corporation</t>
  </si>
  <si>
    <t>Brant County Power Inc.</t>
  </si>
  <si>
    <t>Brantford Power Inc.</t>
  </si>
  <si>
    <t>Burlington Hydro Inc.</t>
  </si>
  <si>
    <t>Cambridge and North Dumfries Hydro Inc.</t>
  </si>
  <si>
    <t>Fort Erie (CNP)</t>
  </si>
  <si>
    <t>Centre Wellington Hydro Ltd.</t>
  </si>
  <si>
    <t>Chapleau Public Utilities Corporation</t>
  </si>
  <si>
    <t>Chatham-Kent Hydro Inc.</t>
  </si>
  <si>
    <t>COLLUS Power Corporation</t>
  </si>
  <si>
    <t>Cooperative Hydro Embrun Inc.</t>
  </si>
  <si>
    <t>E.L.K. Energy Inc.</t>
  </si>
  <si>
    <t>Enersource Hydro Mississauga Inc.</t>
  </si>
  <si>
    <t>EnWin Utilities Ltd.</t>
  </si>
  <si>
    <t>Erie Thames Powerlines Corporation</t>
  </si>
  <si>
    <t>Espanola Regional Hydro Distribution Corporation</t>
  </si>
  <si>
    <t>Essex Powerlines Corporation</t>
  </si>
  <si>
    <t>Festival Hydro Inc.</t>
  </si>
  <si>
    <t>Fort Frances Power Corporation</t>
  </si>
  <si>
    <t>Greater Sudbury Hydro Inc.</t>
  </si>
  <si>
    <t>Grimsby Power Incorporated</t>
  </si>
  <si>
    <t>Guelph Hydro Electric Systems Inc.</t>
  </si>
  <si>
    <t>Haldimand County Hydro Inc.</t>
  </si>
  <si>
    <t>Halton Hills Hydro Inc.</t>
  </si>
  <si>
    <t>Hearst Power Distribution Company Limited</t>
  </si>
  <si>
    <t>Horizon Utilities Corporation</t>
  </si>
  <si>
    <t>Hydro 2000 Inc.</t>
  </si>
  <si>
    <t>Hydro Hawkesbury Inc.</t>
  </si>
  <si>
    <t>Hydro One Brampton Networks Inc.</t>
  </si>
  <si>
    <t>Hydro One Networks Inc.</t>
  </si>
  <si>
    <t>Hydro Ottawa Limited</t>
  </si>
  <si>
    <t>Innisfil Hydro Distribution Systems Limited</t>
  </si>
  <si>
    <t>Kenora Hydro Electric Corporation Ltd.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</si>
  <si>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</si>
  <si>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</si>
  <si>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</si>
  <si>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</si>
  <si>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</si>
  <si>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Middlesex Power Distribution Corporation</t>
  </si>
  <si>
    <t>Midland Power Utility Corporation</t>
  </si>
  <si>
    <t>Milton Hydro Distribution Inc.</t>
  </si>
  <si>
    <t>Newmarket - Tay Power Distribution Ltd.</t>
  </si>
  <si>
    <t>Niagara Peninsula Energy Inc.</t>
  </si>
  <si>
    <t>Niagara-on-the-Lake Hydro Inc.</t>
  </si>
  <si>
    <t>Norfolk Power Distribution Inc.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</si>
  <si>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</si>
  <si>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</si>
  <si>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</si>
  <si>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</si>
  <si>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</si>
  <si>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</si>
  <si>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</si>
  <si>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Parry Sound Power Corporation</t>
  </si>
  <si>
    <t>Peterborough Distribution Incorporated</t>
  </si>
  <si>
    <t>Port Colborne (CNP)</t>
  </si>
  <si>
    <t>PowerStream Inc.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</si>
  <si>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</si>
  <si>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</si>
  <si>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</si>
  <si>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</si>
  <si>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</si>
  <si>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Thunder Bay Hydro Electricity Distribution Inc.</t>
  </si>
  <si>
    <t>Tillsonburg Hydro Inc.</t>
  </si>
  <si>
    <t>Toronto Hydro-Electric System Limited</t>
  </si>
  <si>
    <t>Veridian Connections Inc.</t>
  </si>
  <si>
    <t>Wasaga Distribution Inc.</t>
  </si>
  <si>
    <t>Waterloo North Hydro Inc.</t>
  </si>
  <si>
    <t>Welland Hydro-Electric System Corp.</t>
  </si>
  <si>
    <t>Wellington North Power Inc.</t>
  </si>
  <si>
    <t>West Coast Huron Energy Inc.</t>
  </si>
  <si>
    <t>Westario Power Inc.</t>
  </si>
  <si>
    <t>Whitby Hydro Electric Corporation</t>
  </si>
  <si>
    <t>Woodstock Hydro Services Inc.</t>
  </si>
  <si>
    <t>Eastern Ontario Power Inc.</t>
  </si>
  <si>
    <t>Percent of Total</t>
  </si>
  <si>
    <t>Table 6</t>
  </si>
  <si>
    <t>Cost Measures for Empirical Analysis</t>
  </si>
  <si>
    <t>Industry TFP Growth</t>
  </si>
  <si>
    <t>Distribution Cost Benchmarking</t>
  </si>
  <si>
    <t>Candidate Capital Costs:</t>
  </si>
  <si>
    <t>Included in Study?</t>
  </si>
  <si>
    <t>Capital Benchmark Year: 1989*</t>
  </si>
  <si>
    <t>Transmission Substations &gt; 50 KV Assets**</t>
  </si>
  <si>
    <t>Yes</t>
  </si>
  <si>
    <t>No</t>
  </si>
  <si>
    <t>Gross Capital Expenditures</t>
  </si>
  <si>
    <t>CIAC</t>
  </si>
  <si>
    <t>Smart Meter Expenditures</t>
  </si>
  <si>
    <t>Candidate OM&amp;A Costs:</t>
  </si>
  <si>
    <t>Distribution OM&amp;A</t>
  </si>
  <si>
    <t>Low Voltage Charges to Embedded Distributors****</t>
  </si>
  <si>
    <t>LV Charges to Embedded Distributors****</t>
  </si>
  <si>
    <t>Notes:</t>
  </si>
  <si>
    <t>** Account Number 1815</t>
  </si>
  <si>
    <t>**** Excludes Regulatory Asset Recovery Charges</t>
  </si>
  <si>
    <t>Canadian Niagara power inc.</t>
  </si>
  <si>
    <t>Entegrus Powerlines</t>
  </si>
  <si>
    <t>Total Companies: 73</t>
  </si>
  <si>
    <t>Table 8</t>
  </si>
  <si>
    <t>Company Name</t>
  </si>
  <si>
    <t>Year</t>
  </si>
  <si>
    <t>Data Changed by PEG</t>
  </si>
  <si>
    <t>ALGOMA POWER INC.</t>
  </si>
  <si>
    <t>kW and kWh data are transposed for non-residential. They were reversed and totals recalculated</t>
  </si>
  <si>
    <t>ATIKOKAN HYDRO INC.</t>
  </si>
  <si>
    <t>KWh are shifted from 2006 to 2007.  Average values by customer class for 2006-2007 were substituted. Residential inferred from total and other categories.</t>
  </si>
  <si>
    <t>BLUEWATER POWER DISTRIBUTION CORPORATION</t>
  </si>
  <si>
    <t>CANADIAN NIAGARA POWER INC.</t>
  </si>
  <si>
    <t>Reversal of OH and UG reporting for Fort Erie; Switched such that OH is dominant</t>
  </si>
  <si>
    <t>E.L.K. ENERGY INC.</t>
  </si>
  <si>
    <t>System peak units problem, multiply reported data by 1000</t>
  </si>
  <si>
    <t>ENWIN UTILITIES LTD.</t>
  </si>
  <si>
    <t>FORT FRANCES POWER CORPORATION</t>
  </si>
  <si>
    <t>HALTON HILLS HYDRO INC.</t>
  </si>
  <si>
    <t>HYDRO ONE BRAMPTON NETWORKS INC.</t>
  </si>
  <si>
    <t>HYDRO ONE NETWORKS INC.</t>
  </si>
  <si>
    <t>PARRY SOUND POWER CORPORATION</t>
  </si>
  <si>
    <t>PUC DISTRIBUTION INC.</t>
  </si>
  <si>
    <t>THUNDER BAY HYDRO ELECTRICITY DISTRIBUTION INC.</t>
  </si>
  <si>
    <t>WEST COAST HURON ENERGY INC.</t>
  </si>
  <si>
    <t>WESTARIO POWER INC.</t>
  </si>
  <si>
    <t>Units problem for summer and winter peak, divide by reported values by 10, 100</t>
  </si>
  <si>
    <t>Table 9</t>
  </si>
  <si>
    <t>P-Value</t>
  </si>
  <si>
    <t>Table 10</t>
  </si>
  <si>
    <t>Table 11 (continued)</t>
  </si>
  <si>
    <t>Table 11</t>
  </si>
  <si>
    <t>VARIABLE KEY</t>
  </si>
  <si>
    <t>N =</t>
  </si>
  <si>
    <t>Number of Customers</t>
  </si>
  <si>
    <t>Trend =</t>
  </si>
  <si>
    <t>Time Trend</t>
  </si>
  <si>
    <t>EXPLANATORY VARIABLE</t>
  </si>
  <si>
    <t>ESTIMATED COEFFICIENT</t>
  </si>
  <si>
    <t>T-STATISTIC</t>
  </si>
  <si>
    <t>System Rbar-Squared</t>
  </si>
  <si>
    <t>Sample Period</t>
  </si>
  <si>
    <t>Number of Observations</t>
  </si>
  <si>
    <t xml:space="preserve"> C =</t>
  </si>
  <si>
    <t>System Capacity</t>
  </si>
  <si>
    <t>D =</t>
  </si>
  <si>
    <t>Retail Deliveries</t>
  </si>
  <si>
    <t xml:space="preserve">A = </t>
  </si>
  <si>
    <t>2011 Service Territory</t>
  </si>
  <si>
    <t xml:space="preserve">U = </t>
  </si>
  <si>
    <t>% of Lines Underground</t>
  </si>
  <si>
    <t>NG =</t>
  </si>
  <si>
    <t>% of 2011 Customers added in the last 10 years</t>
  </si>
  <si>
    <t>L =</t>
  </si>
  <si>
    <t>Average Line Length (km)</t>
  </si>
  <si>
    <t>WK =</t>
  </si>
  <si>
    <t>Capital Price Index</t>
  </si>
  <si>
    <t>C*C</t>
  </si>
  <si>
    <t>WK*</t>
  </si>
  <si>
    <t>N*</t>
  </si>
  <si>
    <t>C*</t>
  </si>
  <si>
    <t>D*</t>
  </si>
  <si>
    <t>A*</t>
  </si>
  <si>
    <t>L*</t>
  </si>
  <si>
    <t>NG*</t>
  </si>
  <si>
    <t>Trend*</t>
  </si>
  <si>
    <t>Constant*</t>
  </si>
  <si>
    <t>WKxN*</t>
  </si>
  <si>
    <t>WKxC</t>
  </si>
  <si>
    <t>WKxD</t>
  </si>
  <si>
    <t>NxC</t>
  </si>
  <si>
    <t>NxD</t>
  </si>
  <si>
    <t>2002-2011</t>
  </si>
  <si>
    <t>*Variable is significant at 95% confidence level</t>
  </si>
  <si>
    <t>BRANT COUNTY POWER INC.</t>
  </si>
  <si>
    <t>BRANTFORD POWER INC.</t>
  </si>
  <si>
    <t>BURLINGTON HYDRO INC.</t>
  </si>
  <si>
    <t>CAMBRIDGE AND NORTH DUMFRIES HYDRO INC.</t>
  </si>
  <si>
    <t>CENTRE WELLINGTON HYDRO LTD.</t>
  </si>
  <si>
    <t>CHAPLEAU PUBLIC UTILITIES CORPORATION</t>
  </si>
  <si>
    <t>COLLUS POWER CORPORATION</t>
  </si>
  <si>
    <t>COOPERATIVE HYDRO EMBRUN INC.</t>
  </si>
  <si>
    <t>ENERSOURCE HYDRO MISSISSAUGA INC.</t>
  </si>
  <si>
    <t>ERIE THAMES POWERLINES CORPORATION</t>
  </si>
  <si>
    <t>ESPANOLA REGIONAL HYDRO DISTRIBUTION CORPORATION</t>
  </si>
  <si>
    <t>ESSEX POWERLINES CORPORATION</t>
  </si>
  <si>
    <t>FESTIVAL HYDRO INC.</t>
  </si>
  <si>
    <t>GREATER SUDBURY HYDRO INC.</t>
  </si>
  <si>
    <t>GRIMSBY POWER INCORPORATED</t>
  </si>
  <si>
    <t>GUELPH HYDRO ELECTRIC SYSTEMS INC.</t>
  </si>
  <si>
    <t>HALDIMAND COUNTY HYDRO INC.</t>
  </si>
  <si>
    <t>HEARST POWER DISTRIBUTION COMPANY LIMITED</t>
  </si>
  <si>
    <t>HORIZON UTILITIES CORPORATION</t>
  </si>
  <si>
    <t>HYDRO 2000 INC.</t>
  </si>
  <si>
    <t>HYDRO HAWKESBURY INC.</t>
  </si>
  <si>
    <t>HYDRO OTTAWA LIMITED</t>
  </si>
  <si>
    <t>INNISFIL HYDRO DISTRIBUTION SYSTEMS LIMITED</t>
  </si>
  <si>
    <t>KENORA HYDRO ELECTRIC CORPORATION LTD.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</si>
  <si>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</si>
  <si>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</si>
  <si>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</si>
  <si>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</si>
  <si>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</si>
  <si>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MIDLAND POWER UTILITY CORPORATION</t>
  </si>
  <si>
    <t>MILTON HYDRO DISTRIBUTION INC.</t>
  </si>
  <si>
    <t>NEWMARKET-TAY POWER DISTRIBUTION LTD.</t>
  </si>
  <si>
    <t>NIAGARA PENINSULA ENERGY INC.</t>
  </si>
  <si>
    <t>NIAGARA-ON-THE-LAKE HYDRO INC.</t>
  </si>
  <si>
    <t>NORFOLK POWER DISTRIBUTION INC.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</si>
  <si>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</si>
  <si>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</si>
  <si>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</si>
  <si>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</si>
  <si>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</si>
  <si>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</si>
  <si>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</si>
  <si>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PETERBOROUGH DISTRIBUTION INCORPORATED</t>
  </si>
  <si>
    <t>POWERSTREAM INC.</t>
  </si>
  <si>
    <t>RENFREW HYDRO INC.</t>
  </si>
  <si>
    <t>RIDEAU ST. LAWRENCE DISTRIBUTION INC.</t>
  </si>
  <si>
    <t>SIOUX LOOKOUT HYDRO INC.</t>
  </si>
  <si>
    <t>ST. THOMAS ENERGY INC.</t>
  </si>
  <si>
    <t>TILLSONBURG HYDRO INC.</t>
  </si>
  <si>
    <t>TORONTO HYDRO-ELECTRIC SYSTEM LIMITED</t>
  </si>
  <si>
    <t>VERIDIAN CONNECTIONS INC.</t>
  </si>
  <si>
    <t>WASAGA DISTRIBUTION INC.</t>
  </si>
  <si>
    <t>WATERLOO NORTH HYDRO INC.</t>
  </si>
  <si>
    <t>WELLAND HYDRO-ELECTRIC SYSTEM CORP.</t>
  </si>
  <si>
    <t>WELLINGTON NORTH POWER INC.</t>
  </si>
  <si>
    <t>WHITBY HYDRO ELECTRIC CORPORATION</t>
  </si>
  <si>
    <t>WOODSTOCK HYDRO SERVICES INC.</t>
  </si>
  <si>
    <t>Actual minus Predicted Cost</t>
  </si>
  <si>
    <t>Table 12</t>
  </si>
  <si>
    <t>Econometric Coefficients: Restricted Sample</t>
  </si>
  <si>
    <t>Table 21</t>
  </si>
  <si>
    <t>COST GROWTH BACKCAST FROM ECONOMETRIC RESEARCH</t>
  </si>
  <si>
    <t>Industry Average</t>
  </si>
  <si>
    <t>Sample Years</t>
  </si>
  <si>
    <t>Econometric Coefficient Estimates</t>
  </si>
  <si>
    <t>Customers [A]</t>
  </si>
  <si>
    <t>System Capacity [B]</t>
  </si>
  <si>
    <t>Total Deliveries [C]</t>
  </si>
  <si>
    <t>Service Territory Size [D]</t>
  </si>
  <si>
    <t>Percentage of Lines Underground [E]</t>
  </si>
  <si>
    <t>Average Line Length [F]</t>
  </si>
  <si>
    <t>Customer Additions in Previous 10 years [G]</t>
  </si>
  <si>
    <t>Capital Input Price [H]</t>
  </si>
  <si>
    <t>Output Index Weights</t>
  </si>
  <si>
    <t>Customers [J=A/I]</t>
  </si>
  <si>
    <t>System Capacity [K=B/I]</t>
  </si>
  <si>
    <t>Total Deliveries [L=C/I]</t>
  </si>
  <si>
    <t>Subindex Growth</t>
  </si>
  <si>
    <t>Subindex Growth * Econometric Coefficients</t>
  </si>
  <si>
    <t>Table 22</t>
  </si>
  <si>
    <t>TFP Backcasts for the Ontario Electricity Distribution Industry, 2002-2011</t>
  </si>
  <si>
    <t>Change in Predicted Cost  [A]</t>
  </si>
  <si>
    <t>Change in Input Price Index [B]</t>
  </si>
  <si>
    <t>Change in Predicted Input Quantity Index</t>
  </si>
  <si>
    <t>[C] = [A] - [B]</t>
  </si>
  <si>
    <t>Change in Output Quantity Index [D]</t>
  </si>
  <si>
    <t xml:space="preserve">Change in Predicted TFP </t>
  </si>
  <si>
    <t>[E] = [D] - [C]</t>
  </si>
  <si>
    <t>PEGID</t>
  </si>
  <si>
    <t>Company</t>
  </si>
  <si>
    <t>wk1</t>
  </si>
  <si>
    <t>yn</t>
  </si>
  <si>
    <t>yv</t>
  </si>
  <si>
    <t>kWcap</t>
  </si>
  <si>
    <t>pctUG</t>
  </si>
  <si>
    <t>pct10add</t>
  </si>
  <si>
    <t>area</t>
  </si>
  <si>
    <t>ymave</t>
  </si>
  <si>
    <t>SAMPLE AVERAGE</t>
  </si>
  <si>
    <t>Average Annual Growth rate</t>
  </si>
  <si>
    <t>Table 27</t>
  </si>
  <si>
    <t>Efficiency Cohorts for Ontario Electricity Distributors</t>
  </si>
  <si>
    <t>Cohort I</t>
  </si>
  <si>
    <t>Cohort II</t>
  </si>
  <si>
    <t>Cohort III</t>
  </si>
  <si>
    <t>Toronto Hydro</t>
  </si>
  <si>
    <t>2009-2011 Bilateral Output Index</t>
  </si>
  <si>
    <t>2009 Bilateral Output Index</t>
  </si>
  <si>
    <t>2010 Bilateral Output Index</t>
  </si>
  <si>
    <t>2011 Bilateral Output Index</t>
  </si>
  <si>
    <t>2009-2011 Bilateral Output Index Average</t>
  </si>
  <si>
    <t>Table 23</t>
  </si>
  <si>
    <t>Group A- Large Output, Extensive Area</t>
  </si>
  <si>
    <t>Group C- Small Output, Extensive Area, Below Average Undergrounding and Growth</t>
  </si>
  <si>
    <t>Group E- Small Output, Small Area, Below Average Customer Growth</t>
  </si>
  <si>
    <t>ENTEGRUS POWERLINES</t>
  </si>
  <si>
    <t>Group B- Small Output, Extensive Area, Above Average Customer Growth</t>
  </si>
  <si>
    <t>Group D- Small Output, Small Area, Above Average Customer Growth</t>
  </si>
  <si>
    <t>Group F- Small Output, Above Average Undergrounding, Below Average Customer Growth</t>
  </si>
  <si>
    <t>Table 25</t>
  </si>
  <si>
    <t>Area</t>
  </si>
  <si>
    <t>msarea</t>
  </si>
  <si>
    <t>Percent UG</t>
  </si>
  <si>
    <t>mspctug</t>
  </si>
  <si>
    <t>Customers Added</t>
  </si>
  <si>
    <t>mscustadd</t>
  </si>
  <si>
    <t>Customers</t>
  </si>
  <si>
    <t>Deliveries</t>
  </si>
  <si>
    <t>Capacity</t>
  </si>
  <si>
    <t>km of Line</t>
  </si>
  <si>
    <t>Index</t>
  </si>
  <si>
    <t>LEFT- BOTTOM</t>
  </si>
  <si>
    <t>Below Ave- mspctug, mscustadd</t>
  </si>
  <si>
    <t>Above Ave- mspctug,mscustadd</t>
  </si>
  <si>
    <t>Belove ave mspctug, above ave mscustadd</t>
  </si>
  <si>
    <t>Above ave mspctug, below ave mscustadd</t>
  </si>
  <si>
    <t>RIGHT- TOP</t>
  </si>
  <si>
    <t>RIGHT-BOTTOM</t>
  </si>
  <si>
    <t>Output Quantity Index</t>
  </si>
  <si>
    <t>Total Customers</t>
  </si>
  <si>
    <t>Peak Demand (KW)</t>
  </si>
  <si>
    <t>Delivery Volume (KWh)</t>
  </si>
  <si>
    <t>Growth</t>
  </si>
  <si>
    <t>Level</t>
  </si>
  <si>
    <t>Average Annual</t>
  </si>
  <si>
    <t>Growth Rate</t>
  </si>
  <si>
    <t>Capital Quantity</t>
  </si>
  <si>
    <t>Capital Cost</t>
  </si>
  <si>
    <t>O&amp;M Quantity</t>
  </si>
  <si>
    <t>Input Quantity Index</t>
  </si>
  <si>
    <t>TFP Index</t>
  </si>
  <si>
    <t>Mean</t>
  </si>
  <si>
    <t>Weight</t>
  </si>
  <si>
    <t>Bilateral Output</t>
  </si>
  <si>
    <t>Total Cost</t>
  </si>
  <si>
    <t>Unit Cost</t>
  </si>
  <si>
    <t>Five Nations</t>
  </si>
  <si>
    <t>HYDRO ONE REMOTE COMMUNITIES INC.</t>
  </si>
  <si>
    <t>2009-2011 average</t>
  </si>
  <si>
    <t>Bilateral Output Index</t>
  </si>
  <si>
    <t>2009-2011 Unit Cost Average</t>
  </si>
  <si>
    <t>Unit Costs By Peer Group</t>
  </si>
  <si>
    <t>Group 1- Large Output, Extensive Area</t>
  </si>
  <si>
    <t>Group 2- Small Output, Above Average Undergrounding, Below Average Growth</t>
  </si>
  <si>
    <t xml:space="preserve">Group 3- Small Output, Small Area, High Growth </t>
  </si>
  <si>
    <t>Benchmark Unit Cost Comparison</t>
  </si>
  <si>
    <t>Group Average</t>
  </si>
  <si>
    <t>Group 4- Small Output, Extensive Area, High Growth</t>
  </si>
  <si>
    <t>Group 5- Small Output, Small Area, Slow Growth</t>
  </si>
  <si>
    <t>Group 6- Small Output, Extensive Area, Slow Growth</t>
  </si>
  <si>
    <t>id</t>
  </si>
  <si>
    <t>Average of Available Years</t>
  </si>
  <si>
    <t>2009-2011 Average / 2009-2011 Group Average</t>
  </si>
  <si>
    <t>Efficiency Ranking</t>
  </si>
  <si>
    <t>Average / Group Average</t>
  </si>
  <si>
    <t>Percentage Differences</t>
  </si>
  <si>
    <t>Implied Cost Savings/Surplus per year</t>
  </si>
  <si>
    <t>[A]</t>
  </si>
  <si>
    <t>[B]</t>
  </si>
  <si>
    <t>[B -1]</t>
  </si>
  <si>
    <t>Customers Numbers</t>
  </si>
  <si>
    <t>Billed kW</t>
  </si>
  <si>
    <t>System Capacity Proxy</t>
  </si>
  <si>
    <t>Average Load Factor (calculated)</t>
  </si>
  <si>
    <t>Circuit km</t>
  </si>
  <si>
    <t>% of km that is underground</t>
  </si>
  <si>
    <t>Percentage of customers added in last 10 years</t>
  </si>
  <si>
    <t>2011 Service Territory Area</t>
  </si>
  <si>
    <t>Unit Cost Evaluations</t>
  </si>
  <si>
    <t>Quadrant</t>
  </si>
  <si>
    <t>II</t>
  </si>
  <si>
    <t>III</t>
  </si>
  <si>
    <t>None</t>
  </si>
  <si>
    <t>Group 1: Above average output, above median area, above average undergrounding</t>
  </si>
  <si>
    <t>Group 2: Above average output, above median area, above average customer growth</t>
  </si>
  <si>
    <t>Group 3: Above average output, above median area, above average undergrounding and customer growth</t>
  </si>
  <si>
    <t>Group 4: Above average output, above median area, below average undergrounding and customer growth</t>
  </si>
  <si>
    <t>Group 5: Below average output, above median area, above average undergrounding</t>
  </si>
  <si>
    <t>Group 6: Below average output, above median area, above average customer growth</t>
  </si>
  <si>
    <t>Group 7: Below average output, above median area, above average undergrounding and customer growth</t>
  </si>
  <si>
    <t>Group 8: Below average output, above median area, below average undergrounding and customer growth</t>
  </si>
  <si>
    <t>Group 9: Below average output, below median area, above average undergrounding</t>
  </si>
  <si>
    <t>Group 10: Below average output, below median area, above average customer growth</t>
  </si>
  <si>
    <t>Group 11: Below average output, below median area, above average undergrounding and customer growth</t>
  </si>
  <si>
    <t>Group 12: Below average output, below median area, below average undergrounding and customer growth</t>
  </si>
  <si>
    <t>Table 26</t>
  </si>
  <si>
    <t>Difference Between Actual and Predicted Cost: Full Sample</t>
  </si>
  <si>
    <t xml:space="preserve">Distribution </t>
  </si>
  <si>
    <t>Substations</t>
  </si>
  <si>
    <t>Poles and Wires</t>
  </si>
  <si>
    <t>Information</t>
  </si>
  <si>
    <t>Technology</t>
  </si>
  <si>
    <t>Total Plant</t>
  </si>
  <si>
    <t>Hulten-Wykoff Parameter [A]</t>
  </si>
  <si>
    <t>Life [B]</t>
  </si>
  <si>
    <t>Rate [A/B]</t>
  </si>
  <si>
    <t>Industry Total (2011)</t>
  </si>
  <si>
    <t>*** Proxy High Voltage OM&amp;A costs were calculated as the sum of OM&amp;A in accounts 5014, 5015, and 5112</t>
  </si>
  <si>
    <t>System Capacity Peak Demand</t>
  </si>
  <si>
    <t>OM&amp;A Quantity</t>
  </si>
  <si>
    <t>OM&amp;A Price Index</t>
  </si>
  <si>
    <t>OM&amp;A Cost</t>
  </si>
  <si>
    <t>Table 19</t>
  </si>
  <si>
    <t>Table 20</t>
  </si>
  <si>
    <t>Peer Groups for Ontario Distributors</t>
  </si>
  <si>
    <t xml:space="preserve"> Potential Ontario Distibutor Peer Groups</t>
  </si>
  <si>
    <t>Table 25 (cont)</t>
  </si>
  <si>
    <t>SAMPLED POWER DISTRIBUTORS</t>
  </si>
  <si>
    <t>(2011 Utility Names)</t>
  </si>
  <si>
    <t>Group E- Small Output, Small Area, Slow Growth</t>
  </si>
  <si>
    <t>2009-2011                  Unit Cost Average</t>
  </si>
  <si>
    <t>Table 24</t>
  </si>
  <si>
    <t>Table 24 (cont)</t>
  </si>
  <si>
    <t>Benchmark           Unit Cost Comparison</t>
  </si>
  <si>
    <t>SUMMARY OF DATA ADJUSTMENTS</t>
  </si>
  <si>
    <t>75% drop in System Peak; estimated using previous and subsequent years</t>
  </si>
  <si>
    <t>kWh data were transposed for non-residential. They were reversed and totals recalculated</t>
  </si>
  <si>
    <t>Missing system peak values; estimate based on 2004 and 2007 values</t>
  </si>
  <si>
    <t>99% drop in system peak, impute using 2002 and 2005 data</t>
  </si>
  <si>
    <t>Units problem; multiply km of line by 10</t>
  </si>
  <si>
    <t>Missing system peak values; impute based on corrected 2003 values</t>
  </si>
  <si>
    <t>Table 1</t>
  </si>
  <si>
    <t>Calculation of Capital Service Price Index</t>
  </si>
  <si>
    <t>EUCPI</t>
  </si>
  <si>
    <t>Annual Growth</t>
  </si>
  <si>
    <t>Depreciation Rate</t>
  </si>
  <si>
    <t>Capital Price Inflation</t>
  </si>
  <si>
    <t>Three Year Moving Average</t>
  </si>
  <si>
    <t>Average</t>
  </si>
  <si>
    <t>Standard Deviation</t>
  </si>
  <si>
    <t>Standard Deviation/ Average</t>
  </si>
  <si>
    <t>2004-2011 Average</t>
  </si>
  <si>
    <t>Table 2</t>
  </si>
  <si>
    <t>AWE- All Employees</t>
  </si>
  <si>
    <t>GDPIPI</t>
  </si>
  <si>
    <t xml:space="preserve"> Ontario</t>
  </si>
  <si>
    <t>Table 3</t>
  </si>
  <si>
    <t>Two-Factor Inflation Measure</t>
  </si>
  <si>
    <t>OM&amp;A Input Price</t>
  </si>
  <si>
    <t>Capital Service Price</t>
  </si>
  <si>
    <t>Inflation Measure</t>
  </si>
  <si>
    <t>AWE-All Employees-Ontario</t>
  </si>
  <si>
    <t>Table 4</t>
  </si>
  <si>
    <t>AWE- All Employees- Ontario</t>
  </si>
  <si>
    <t>Table 5</t>
  </si>
  <si>
    <t>Inflation Measure Summary</t>
  </si>
  <si>
    <t>Option One:  Two Factor Inflation Measure</t>
  </si>
  <si>
    <t>Option Two:  Three Factor Inflation Measure</t>
  </si>
  <si>
    <t xml:space="preserve">* Exceptions are Hydro One, Algoma Power, Canadian Niagara Power, Greater Sudbury Power, Innisfill Hydro and PUC Distribution, </t>
  </si>
  <si>
    <t>Table 281-0027 Average weekly earnings (SEPH), by type of employee for selected industries classified using the North American Industry Classification System (NAICS), annual (current dollars)(4,14,15,16)</t>
  </si>
  <si>
    <t>Survey or program details:</t>
  </si>
  <si>
    <t>Survey of Employment, Payrolls and Hours - 2612</t>
  </si>
  <si>
    <t>Geography</t>
  </si>
  <si>
    <t>Ontario</t>
  </si>
  <si>
    <t>Type of employees</t>
  </si>
  <si>
    <t>All employees</t>
  </si>
  <si>
    <t>Overtime</t>
  </si>
  <si>
    <t>Including overtime</t>
  </si>
  <si>
    <t>North American Industry Classification System (NAICS)</t>
  </si>
  <si>
    <t xml:space="preserve">Industrial aggregate excluding unclassified businesses [11-91N] </t>
  </si>
  <si>
    <t>Footnotes</t>
  </si>
  <si>
    <t>Data quality indicators are based on the coefficient of variation (CV). Quality indicators indicate the following: A - Excellent (CV from 0% to 4.99%); B - Very good (CV from 5% to 9.99%); C - Good (CV from 10% to 14.99%); D - Acceptable (CV from 15% to 24.99%); E - Use with caution (CV from 25% to 34.99%); F - Too unreliable to publish (CV greater than or equal to 35% or sample size is too small to produce reliable estimates).</t>
  </si>
  <si>
    <t>Source: Labour Statistics Division, Statistics Canada</t>
  </si>
  <si>
    <t>The introduction of administrative data in 2001 and the associated change in methodology resulted in level shifts for some series. This affects the comparability of pre- and post-2001 estimates.</t>
  </si>
  <si>
    <t>Earnings data are based on gross payroll before source deductions.</t>
  </si>
  <si>
    <t>Source:</t>
  </si>
  <si>
    <t>Statistics Canada. Table 281-0027 - Average weekly earnings (SEPH), by type of employee for selected industries classified using the North American Industry Classification System (NAICS), annual (current dollars)</t>
  </si>
  <si>
    <t>(accessed: April 04, 2013)</t>
  </si>
  <si>
    <t>CALCULATION OF OUTPUT QUANTITY, INPUT QUANTITY AND PRODUCTIVITY INDEXES</t>
  </si>
  <si>
    <t>Output Quantity Measures</t>
  </si>
  <si>
    <t>Average 2002-2011</t>
  </si>
  <si>
    <t>Total Deliveries</t>
  </si>
  <si>
    <t>Output Index</t>
  </si>
  <si>
    <t>Econometric Weight</t>
  </si>
  <si>
    <t>Cost</t>
  </si>
  <si>
    <t>Shares of Total Cost</t>
  </si>
  <si>
    <t>Capital</t>
  </si>
  <si>
    <t>OM&amp;A</t>
  </si>
  <si>
    <t>Total</t>
  </si>
  <si>
    <t>Input Quantity</t>
  </si>
  <si>
    <t>Index Growth</t>
  </si>
  <si>
    <t>Include</t>
  </si>
  <si>
    <t>Hydro One</t>
  </si>
  <si>
    <t>Other 2002 bm</t>
  </si>
  <si>
    <t>Productivity Trends</t>
  </si>
  <si>
    <t>IV</t>
  </si>
  <si>
    <t>Group F- Small Output, Above Average Undergrounding, Below Average Growth</t>
  </si>
  <si>
    <t xml:space="preserve">Group D- Small Output, Small Area, High Growth </t>
  </si>
  <si>
    <t>Group B- Small Output, Extensive Area, High Growth</t>
  </si>
  <si>
    <t>DxD*</t>
  </si>
  <si>
    <t xml:space="preserve"> </t>
  </si>
  <si>
    <t>KITCHENER</t>
  </si>
  <si>
    <t>CAMBRIDGE and NORTH DUMFRIES HYDRO INC.</t>
  </si>
  <si>
    <t>NEWMARKET</t>
  </si>
  <si>
    <t>company</t>
  </si>
  <si>
    <t>t</t>
  </si>
  <si>
    <t>perfo</t>
  </si>
  <si>
    <t>p</t>
  </si>
  <si>
    <t>Total Cost (revised)</t>
  </si>
  <si>
    <t>A</t>
  </si>
  <si>
    <t>U</t>
  </si>
  <si>
    <t>WKxWK</t>
  </si>
  <si>
    <t>NxN*</t>
  </si>
  <si>
    <t>CxD*</t>
  </si>
  <si>
    <t>vs. Peer Group</t>
  </si>
  <si>
    <t>Peer Avg</t>
  </si>
  <si>
    <t>Rank</t>
  </si>
  <si>
    <t>Random#</t>
  </si>
  <si>
    <t>Random#2</t>
  </si>
  <si>
    <t>Random ID</t>
  </si>
  <si>
    <t>Current Rank</t>
  </si>
  <si>
    <t>Number from old spreadsheet</t>
  </si>
  <si>
    <t>Working Papers with TH H1</t>
  </si>
  <si>
    <t>P</t>
  </si>
  <si>
    <t>Num</t>
  </si>
  <si>
    <t>diff</t>
  </si>
  <si>
    <t>act</t>
  </si>
  <si>
    <t>pred</t>
  </si>
  <si>
    <t>working papers without TH H1</t>
  </si>
  <si>
    <t>Order</t>
  </si>
  <si>
    <t>text</t>
  </si>
  <si>
    <t>comp</t>
  </si>
  <si>
    <t>From run with names</t>
  </si>
  <si>
    <t>old results</t>
  </si>
  <si>
    <t>Sum of Output Elasticities [I=A+B+C+F]</t>
  </si>
  <si>
    <t>Average Line Length [M=F/I]</t>
  </si>
  <si>
    <t>Change in Projected Cost [V+W+X+Y+Z+AA+BB+CC+DD]</t>
  </si>
  <si>
    <t>Trend [DD]</t>
  </si>
  <si>
    <t>Customers [N]</t>
  </si>
  <si>
    <t>System Capacity [O]</t>
  </si>
  <si>
    <t>Total Deliveries [P]</t>
  </si>
  <si>
    <t>Service Territory Size [Q]</t>
  </si>
  <si>
    <t>Percentage of Lines Undergrounded [R]</t>
  </si>
  <si>
    <t>Average Line Length [S]</t>
  </si>
  <si>
    <t>Customer Additions in Previous 10 years [T]</t>
  </si>
  <si>
    <t>Capital Input Price [U]</t>
  </si>
  <si>
    <t>Customers [V=A*N]</t>
  </si>
  <si>
    <t>System Capacity [W=B*O]</t>
  </si>
  <si>
    <t>Total Deliveries [X=C*P]</t>
  </si>
  <si>
    <t>Service Territory Area [Y=D*Q]</t>
  </si>
  <si>
    <t>Percentage of Lines Undergrounded [Z=E*R]</t>
  </si>
  <si>
    <t>Average Line Length [AA=F*S]</t>
  </si>
  <si>
    <t>Customer Additions in Previous 10 years [BB=G*T]</t>
  </si>
  <si>
    <t>Capital Input Price [CC=H*U]</t>
  </si>
  <si>
    <t>High Voltage OM&amp;A***</t>
  </si>
  <si>
    <t xml:space="preserve">  where data before 2002 were not available.</t>
  </si>
  <si>
    <t>Canadian Niagara Power inc.</t>
  </si>
  <si>
    <t>A =</t>
  </si>
  <si>
    <t>CxC</t>
  </si>
  <si>
    <t>95% Confidence</t>
  </si>
  <si>
    <t>90% Confidence</t>
  </si>
  <si>
    <t>Note: Light shading implies result is within 95% confidence interval. Darker shading implies</t>
  </si>
  <si>
    <t>result is within 90% confidence interval.</t>
  </si>
  <si>
    <t>Input Price:</t>
  </si>
  <si>
    <t>Outputs:</t>
  </si>
  <si>
    <t>Other Business Conditions:</t>
  </si>
  <si>
    <t>Table A3-1</t>
  </si>
  <si>
    <t>Econometric Models Assessing Impact of Hydro One and Toronto Hydro on Industry TFP</t>
  </si>
  <si>
    <t>Variable Key</t>
  </si>
  <si>
    <t>N = Number of Customers</t>
  </si>
  <si>
    <t>C = System Capacity Peak Demand</t>
  </si>
  <si>
    <t>D= Retail Deliveries</t>
  </si>
  <si>
    <t>A = Service Territory Area</t>
  </si>
  <si>
    <t>U = Percentage of Lines Underground</t>
  </si>
  <si>
    <t>L = Average Line Length (km)</t>
  </si>
  <si>
    <t>NG = % of 2011 customers added in the last 10 years</t>
  </si>
  <si>
    <t>TH = Toronto Hydro Electric and Hydro One Networks dummy variable</t>
  </si>
  <si>
    <r>
      <t>W</t>
    </r>
    <r>
      <rPr>
        <vertAlign val="subscript"/>
        <sz val="11"/>
        <rFont val="Calibri"/>
        <family val="2"/>
      </rPr>
      <t>K</t>
    </r>
    <r>
      <rPr>
        <sz val="11"/>
        <rFont val="Calibri"/>
        <family val="2"/>
      </rPr>
      <t xml:space="preserve"> = Capital Input Price</t>
    </r>
  </si>
  <si>
    <t>Trend = Time Trend</t>
  </si>
  <si>
    <t>Explanatory Variable</t>
  </si>
  <si>
    <t>Estimated Coefficient</t>
  </si>
  <si>
    <t>T-Statistic</t>
  </si>
  <si>
    <t>TH Trend*</t>
  </si>
  <si>
    <t>TH∙N*</t>
  </si>
  <si>
    <t>TH∙C*</t>
  </si>
  <si>
    <r>
      <t>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*</t>
    </r>
  </si>
  <si>
    <t>TH∙D</t>
  </si>
  <si>
    <t>N∙N</t>
  </si>
  <si>
    <r>
      <t>TH∙W</t>
    </r>
    <r>
      <rPr>
        <b/>
        <vertAlign val="subscript"/>
        <sz val="11"/>
        <rFont val="Calibri"/>
        <family val="2"/>
      </rPr>
      <t>K</t>
    </r>
  </si>
  <si>
    <t>C∙C</t>
  </si>
  <si>
    <t>TH∙N∙N*</t>
  </si>
  <si>
    <t>D∙D*</t>
  </si>
  <si>
    <t>TH∙C∙C*</t>
  </si>
  <si>
    <r>
      <t>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*</t>
    </r>
  </si>
  <si>
    <t>TH∙D∙D*</t>
  </si>
  <si>
    <t>N∙C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</si>
  <si>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∙W</t>
    </r>
    <r>
      <rPr>
        <b/>
        <vertAlign val="subscript"/>
        <sz val="11"/>
        <rFont val="Calibri"/>
        <family val="2"/>
      </rPr>
      <t>K</t>
    </r>
  </si>
  <si>
    <t>N∙D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</si>
  <si>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∙N*</t>
    </r>
  </si>
  <si>
    <t>C∙D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</si>
  <si>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∙C*</t>
    </r>
  </si>
  <si>
    <r>
      <t>N∙W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*</t>
    </r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</si>
  <si>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∙D</t>
    </r>
  </si>
  <si>
    <r>
      <t>C∙W</t>
    </r>
    <r>
      <rPr>
        <b/>
        <vertAlign val="subscript"/>
        <sz val="11"/>
        <rFont val="Calibri"/>
        <family val="2"/>
      </rPr>
      <t>K</t>
    </r>
  </si>
  <si>
    <t>TH∙N∙C*</t>
  </si>
  <si>
    <r>
      <t>D∙W</t>
    </r>
    <r>
      <rPr>
        <b/>
        <vertAlign val="subscript"/>
        <sz val="11"/>
        <rFont val="Calibri"/>
        <family val="2"/>
      </rPr>
      <t>K</t>
    </r>
  </si>
  <si>
    <t>TH∙N∙D</t>
  </si>
  <si>
    <t>TH∙D∙C*</t>
  </si>
  <si>
    <t>U*</t>
  </si>
  <si>
    <t>TH*</t>
  </si>
  <si>
    <t>Table A3-2</t>
  </si>
  <si>
    <t>TH∙D∙D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</si>
  <si>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∙C</t>
    </r>
  </si>
  <si>
    <t>TH∙D∙C</t>
  </si>
  <si>
    <t>TH</t>
  </si>
  <si>
    <t>Cohort IV</t>
  </si>
  <si>
    <t>Cohort V</t>
  </si>
  <si>
    <t>Distributor 73</t>
  </si>
  <si>
    <t>Distributor 5</t>
  </si>
  <si>
    <t>All Other</t>
  </si>
  <si>
    <t>Distributor 47</t>
  </si>
  <si>
    <t>Distributor 61</t>
  </si>
  <si>
    <t>Distributor 24</t>
  </si>
  <si>
    <t>Distributor 35</t>
  </si>
  <si>
    <t>Distributor 45</t>
  </si>
  <si>
    <t>Distributor 53</t>
  </si>
  <si>
    <t>Distributor 38</t>
  </si>
  <si>
    <t>Distributor 55</t>
  </si>
  <si>
    <t>Distributor 37</t>
  </si>
  <si>
    <t>Distributor 14</t>
  </si>
  <si>
    <t>Distributor 54</t>
  </si>
  <si>
    <t>Distributor 66</t>
  </si>
  <si>
    <t>Distributor 42</t>
  </si>
  <si>
    <t>Distributor 44</t>
  </si>
  <si>
    <t>Distributor 15</t>
  </si>
  <si>
    <t>Distributor 34</t>
  </si>
  <si>
    <t>Distributor 11</t>
  </si>
  <si>
    <t>Distributor 72</t>
  </si>
  <si>
    <t>Distributor 21</t>
  </si>
  <si>
    <t>Distributor 40</t>
  </si>
  <si>
    <t>Distributor 48</t>
  </si>
  <si>
    <t>Distributor 26</t>
  </si>
  <si>
    <t>Distributor 9</t>
  </si>
  <si>
    <t>Distributor 68</t>
  </si>
  <si>
    <t>Distributor 49</t>
  </si>
  <si>
    <t>Distributor 69</t>
  </si>
  <si>
    <t>Distributor 36</t>
  </si>
  <si>
    <t>xx</t>
  </si>
  <si>
    <t>Ranking</t>
  </si>
  <si>
    <t>Econometric Coefficients: Cost Benchmarking</t>
  </si>
  <si>
    <t>Econometric Coefficients Used to Determine Output Weights</t>
  </si>
  <si>
    <t>Difference Between Actual and Predicted Cost: Cost Benchmarking Model</t>
  </si>
  <si>
    <t>Table 327-0011 Electric utility construction price indexes (EUCPI), annual (index, 1992=100)(1,2,3,4)</t>
  </si>
  <si>
    <t>Electric Utility Construction Price Index - 2316</t>
  </si>
  <si>
    <t>Canada</t>
  </si>
  <si>
    <t>Price index components</t>
  </si>
  <si>
    <t>Distribution systems</t>
  </si>
  <si>
    <t>Footnotes:</t>
  </si>
  <si>
    <t>These indexes measure price change for construction of two separate models of electric utility plant.</t>
  </si>
  <si>
    <t>For more information on this table see "Survey/Program Details: Electric Utility Construction Price Indexes, 1992=100 - 2316" in CANSIM table 327-0011 homepage or Statistics Canada's catalogue 62-007-XPB.</t>
  </si>
  <si>
    <t>Current year estimates, if shown, pertain to the first half of the calendar year.</t>
  </si>
  <si>
    <t>Current and previous year estimates are preliminary and are subject to revisions.</t>
  </si>
  <si>
    <t>Statistics Canada. Table 327-0011 - Electric utility construction price indexes (EUCPI), annual (index, 1992=100)</t>
  </si>
  <si>
    <t>(accessed: July 30, 2013)</t>
  </si>
  <si>
    <t>(Current as of July 30, 2013)</t>
  </si>
  <si>
    <t>Table 380-0066 Price indexes, gross domestic product, quarterly (2007=100)</t>
  </si>
  <si>
    <t>National Gross Domestic Product by Income and by Expenditure Accounts - 1901</t>
  </si>
  <si>
    <t>Implicit price indexes</t>
  </si>
  <si>
    <t>Annual</t>
  </si>
  <si>
    <t>Estimates</t>
  </si>
  <si>
    <t>Final domestic demand</t>
  </si>
  <si>
    <t>Q1 2002</t>
  </si>
  <si>
    <t>Q2 2002</t>
  </si>
  <si>
    <t>gdpipi fdd</t>
  </si>
  <si>
    <t>Q3 2002</t>
  </si>
  <si>
    <t>Q4 2002</t>
  </si>
  <si>
    <t>Q1 2003</t>
  </si>
  <si>
    <t>Q2 2003</t>
  </si>
  <si>
    <t>Q3 2003</t>
  </si>
  <si>
    <t>Q4 2003</t>
  </si>
  <si>
    <t>Q1 2004</t>
  </si>
  <si>
    <t>Q2 2004</t>
  </si>
  <si>
    <t>Q3 2004</t>
  </si>
  <si>
    <t>Q4 2004</t>
  </si>
  <si>
    <t>Q1 2005</t>
  </si>
  <si>
    <t>Q2 2005</t>
  </si>
  <si>
    <t>Q3 2005</t>
  </si>
  <si>
    <t>Q4 2005</t>
  </si>
  <si>
    <t>Q1 2006</t>
  </si>
  <si>
    <t>Q2 2006</t>
  </si>
  <si>
    <t>Q3 2006</t>
  </si>
  <si>
    <t>Q4 2006</t>
  </si>
  <si>
    <t>Q1 2007</t>
  </si>
  <si>
    <t>Q2 2007</t>
  </si>
  <si>
    <t>Q3 2007</t>
  </si>
  <si>
    <t>Q4 2007</t>
  </si>
  <si>
    <t>Q1 2008</t>
  </si>
  <si>
    <t>Q2 2008</t>
  </si>
  <si>
    <t>Q3 2008</t>
  </si>
  <si>
    <t>Q4 2008</t>
  </si>
  <si>
    <t>Q1 2009</t>
  </si>
  <si>
    <t>Q2 2009</t>
  </si>
  <si>
    <t>Q3 2009</t>
  </si>
  <si>
    <t>Q4 2009</t>
  </si>
  <si>
    <t>Q1 2010</t>
  </si>
  <si>
    <t>Q2 2010</t>
  </si>
  <si>
    <t>Q3 2010</t>
  </si>
  <si>
    <t>Q4 2010</t>
  </si>
  <si>
    <t>Q1 2011</t>
  </si>
  <si>
    <t>Q2 2011</t>
  </si>
  <si>
    <t>Q3 2011</t>
  </si>
  <si>
    <t>Q4 2011</t>
  </si>
  <si>
    <t>Q1 2012</t>
  </si>
  <si>
    <t>Q2 2012</t>
  </si>
  <si>
    <t>Q3 2012</t>
  </si>
  <si>
    <t>Q4 2012</t>
  </si>
  <si>
    <t>Q1 2013</t>
  </si>
  <si>
    <t>Statistics Canada. Table 380-0066 - Price indexes, gross domestic product, quarterly (2007=100 unless otherwise noted)</t>
  </si>
  <si>
    <t>(accessed: August 02, 2013)</t>
  </si>
  <si>
    <t>Average 2002-2012</t>
  </si>
  <si>
    <t>Switch Not working</t>
  </si>
  <si>
    <t>Aggregate</t>
  </si>
  <si>
    <t>All Included</t>
  </si>
  <si>
    <t xml:space="preserve">Excluding </t>
  </si>
  <si>
    <t>H1</t>
  </si>
  <si>
    <t>Other 02</t>
  </si>
  <si>
    <t>H1 + Other 02</t>
  </si>
  <si>
    <t>H1 + TH</t>
  </si>
  <si>
    <t>H1 + Other 02 + TH</t>
  </si>
  <si>
    <t>2002-2012</t>
  </si>
  <si>
    <t>GDPIPI- Canada</t>
  </si>
  <si>
    <t>U =</t>
  </si>
  <si>
    <t>Percent Lines Underground</t>
  </si>
  <si>
    <t>Distributor</t>
  </si>
  <si>
    <t>WKxWK*</t>
  </si>
  <si>
    <t>NG</t>
  </si>
  <si>
    <t>t-ratio</t>
  </si>
  <si>
    <t>CONST</t>
  </si>
  <si>
    <t>WK</t>
  </si>
  <si>
    <t>Y1</t>
  </si>
  <si>
    <t>Y2</t>
  </si>
  <si>
    <t>Y3</t>
  </si>
  <si>
    <t>WKWK</t>
  </si>
  <si>
    <t>Y1Y1</t>
  </si>
  <si>
    <t>Y2Y2</t>
  </si>
  <si>
    <t>Y3Y3</t>
  </si>
  <si>
    <t>WKY1</t>
  </si>
  <si>
    <t>WKY2</t>
  </si>
  <si>
    <t>WKY3</t>
  </si>
  <si>
    <t>Y1Y2</t>
  </si>
  <si>
    <t>Y1Y3</t>
  </si>
  <si>
    <t>Y2Y3</t>
  </si>
  <si>
    <t>Z1</t>
  </si>
  <si>
    <t>Z2</t>
  </si>
  <si>
    <t>Z3</t>
  </si>
  <si>
    <t>Z4</t>
  </si>
  <si>
    <t>TREND</t>
  </si>
  <si>
    <t>ID</t>
  </si>
  <si>
    <t xml:space="preserve"> OM&amp;A Input Price Inflation</t>
  </si>
  <si>
    <t xml:space="preserve">Input Price Inflation </t>
  </si>
  <si>
    <t>Input Price Inflation</t>
  </si>
  <si>
    <t>2012 Service Territory</t>
  </si>
  <si>
    <t>% of 2012 Customers added in the last 10 years</t>
  </si>
  <si>
    <t>Output Quantity Trends for Ontario Power Distributors, 2002-2012</t>
  </si>
  <si>
    <t>OM&amp;A Quantity Trends for Ontario Electric Distributors, 2002-2012</t>
  </si>
  <si>
    <t>Capital Quantity and Cost Trends for Ontario Power Distributors, 2002-2012</t>
  </si>
  <si>
    <t>Input Quantity Trends for Ontario Electric Distributors, 2002-2012</t>
  </si>
  <si>
    <t>TFP Index Calculation for Ontario Power Distributors, 2002-2012</t>
  </si>
  <si>
    <t>Actual</t>
  </si>
  <si>
    <t>WACC*</t>
  </si>
  <si>
    <t>* The WACC used in these calculations is the average of the approved cost of capital for each month of the calendar year.</t>
  </si>
  <si>
    <t xml:space="preserve">                   -----------------------------------</t>
  </si>
  <si>
    <t xml:space="preserve">                              Equation:   2 </t>
  </si>
  <si>
    <t xml:space="preserve">                      Dependent variable:        SK</t>
  </si>
  <si>
    <t xml:space="preserve">     Total cases:              780    Valid cases:                    780</t>
  </si>
  <si>
    <t xml:space="preserve">                    Estimated         Standard                      Prob </t>
  </si>
  <si>
    <t xml:space="preserve">     Variable      Coefficient          Error         t-ratio       &gt;|t| </t>
  </si>
  <si>
    <t xml:space="preserve">     --------------------------------------------------------------------</t>
  </si>
  <si>
    <t xml:space="preserve">  </t>
  </si>
  <si>
    <t xml:space="preserve">                   -----------------------------------  </t>
  </si>
  <si>
    <t xml:space="preserve">                                      Degrees of freedom:           ----</t>
  </si>
  <si>
    <t xml:space="preserve">   </t>
  </si>
  <si>
    <t xml:space="preserve">                    Estimated         Standard                      Prob   </t>
  </si>
  <si>
    <t xml:space="preserve">     Variable      Coefficient          Error         t-ratio       &gt;|t|   </t>
  </si>
  <si>
    <t xml:space="preserve">     --------------------------------------------------------------------  </t>
  </si>
  <si>
    <t xml:space="preserve">     Total SS:               9.718    Degrees of freedom:            ----</t>
  </si>
  <si>
    <t xml:space="preserve">     R-squared:              0.453    Rbar-squared:                 0.454</t>
  </si>
  <si>
    <t xml:space="preserve">     Residual SS:            5.315    Std error of est:             0.083</t>
  </si>
  <si>
    <t xml:space="preserve">     Durbin-Watson:          1.670    Number of Firms:                 71</t>
  </si>
  <si>
    <t xml:space="preserve">     CONST          0.59781840       0.00664195       90.006       0.0000 </t>
  </si>
  <si>
    <t xml:space="preserve">     WK             0.30748825       0.02733685       11.248       0.0000 </t>
  </si>
  <si>
    <t xml:space="preserve">     Y1             0.02990090       0.01502893        1.990       0.0470 </t>
  </si>
  <si>
    <t xml:space="preserve">     Y2             0.02965588       0.01354896        2.189       0.0289 </t>
  </si>
  <si>
    <t xml:space="preserve">     Y3             0.00914740       0.00581827        1.572       0.1163 </t>
  </si>
  <si>
    <t xml:space="preserve">                              Equation:   3 </t>
  </si>
  <si>
    <t xml:space="preserve">                      Dependent variable:        SLM</t>
  </si>
  <si>
    <t xml:space="preserve">     CONST         0.40218160        0.00664195       60.552       0.0000 </t>
  </si>
  <si>
    <t xml:space="preserve">     WK           -0.30748825        0.02733685      -11.248       0.0000 </t>
  </si>
  <si>
    <t xml:space="preserve">     Y1           -0.02990090        0.01502893       -1.990       0.0480 </t>
  </si>
  <si>
    <t xml:space="preserve">     Y2           -0.02965588        0.01354896       -2.189       0.0298 </t>
  </si>
  <si>
    <t xml:space="preserve">     Y3           -0.00914740        0.00581827       -1.572       0.1175 </t>
  </si>
  <si>
    <t>coef</t>
  </si>
  <si>
    <t>t stat</t>
  </si>
  <si>
    <t>p-value</t>
  </si>
  <si>
    <t>WKxC*</t>
  </si>
  <si>
    <t>NxC*</t>
  </si>
  <si>
    <t>NxD*</t>
  </si>
  <si>
    <t>Make Adjustment for conservation</t>
  </si>
  <si>
    <t>Energy savings</t>
  </si>
  <si>
    <t>H1 and TH</t>
  </si>
  <si>
    <t>Savings for</t>
  </si>
  <si>
    <t>kWh</t>
  </si>
  <si>
    <t>Sample</t>
  </si>
  <si>
    <t>adj for column in OMA</t>
  </si>
  <si>
    <t>Estimate by adj 2012 Only</t>
  </si>
  <si>
    <t>Larry</t>
  </si>
  <si>
    <t>Duncan</t>
  </si>
  <si>
    <t>Add DR capex</t>
  </si>
  <si>
    <t>No capex</t>
  </si>
  <si>
    <t xml:space="preserve">Add sm mtr </t>
  </si>
  <si>
    <t>full 2x count</t>
  </si>
  <si>
    <t>Remove 1860</t>
  </si>
  <si>
    <t>Start</t>
  </si>
  <si>
    <t>capex (selected)</t>
  </si>
  <si>
    <t>Use all capex</t>
  </si>
  <si>
    <t>for all</t>
  </si>
  <si>
    <t xml:space="preserve">Fixed E Ont </t>
  </si>
  <si>
    <t>Capital Stock Adj</t>
  </si>
  <si>
    <t xml:space="preserve">that was undone </t>
  </si>
  <si>
    <t>Taxes</t>
  </si>
  <si>
    <t>Distribution OM&amp;A (excluding bad debt expenses)</t>
  </si>
  <si>
    <t>Smart Meter Incremental OM&amp;A*****</t>
  </si>
  <si>
    <t>***** Account Number 1556, net of estimated amortization of smart meter expenditures</t>
  </si>
  <si>
    <t xml:space="preserve">     Total cases:              802    Valid cases:                    802</t>
  </si>
  <si>
    <t>pvalue</t>
  </si>
  <si>
    <t>Predicted</t>
  </si>
  <si>
    <t>Diff</t>
  </si>
  <si>
    <t>Table 15</t>
  </si>
  <si>
    <t>Table 14</t>
  </si>
  <si>
    <t>Table 13</t>
  </si>
  <si>
    <t>Output Quantity Trends for Ontario Power Distributors with Net Energy Savings Adjustment, 2002-2012</t>
  </si>
  <si>
    <t>TFP Index Calculation for Ontario Power Distributors with Net Energy Savings Adjustment, 2002-2012</t>
  </si>
  <si>
    <t>Table 16</t>
  </si>
  <si>
    <t>Table 17</t>
  </si>
  <si>
    <t>Table 17 (continued)</t>
  </si>
  <si>
    <t>Companies Included in the Study</t>
  </si>
  <si>
    <t>SUMMARY OF CHANGES TO DATA</t>
  </si>
  <si>
    <t>Data Adjustments</t>
  </si>
  <si>
    <t>SumOfTotal Customers (not including Street &amp; Sentinel Lighting Connec</t>
  </si>
  <si>
    <t>Check Total vs. Catetories</t>
  </si>
  <si>
    <t>SumOfCustomers - Residential</t>
  </si>
  <si>
    <t>SumOfCustomers- General Service</t>
  </si>
  <si>
    <t>SumOfCustomers- Large User, Sub- Transmission, Intermediate/ Embedded</t>
  </si>
  <si>
    <t>SumOfCustomers- Street Lighting</t>
  </si>
  <si>
    <t>SumOfCustomers- Sentinel Lighting</t>
  </si>
  <si>
    <t>SumOfkWh</t>
  </si>
  <si>
    <t>SumOfkWh - Residential</t>
  </si>
  <si>
    <t>SumOfkWh- General Service</t>
  </si>
  <si>
    <t>SumOfkWh- Large User, Sub- Transmission, Intermediate/ Embedded Distr</t>
  </si>
  <si>
    <t>SumOfkWh- Street Lighting</t>
  </si>
  <si>
    <t>SumOfkWh- Sentinel Lighting</t>
  </si>
  <si>
    <t>SumOfkW</t>
  </si>
  <si>
    <t>check total</t>
  </si>
  <si>
    <t>SumOfkW - Residential</t>
  </si>
  <si>
    <t>SumOfkW- General Service</t>
  </si>
  <si>
    <t>SumOfkW- Large User, Sub- Transmission, Intermediate/ Embedded Distri</t>
  </si>
  <si>
    <t>SumOfkW- Street Lighting</t>
  </si>
  <si>
    <t>SumOfkW- Sentinel Lighting</t>
  </si>
  <si>
    <t>SumOfBilled Total Distribution Revenues</t>
  </si>
  <si>
    <t>SumOfBilled Residential Distribution Revenue</t>
  </si>
  <si>
    <t>SumOfBilled General Service Customers Distribution Revenue</t>
  </si>
  <si>
    <t>SumOfBilled Large User, Sub- Transmission, Intermediate/ Embedded Dis</t>
  </si>
  <si>
    <t>SumOfBilled Street lighting Distribution Revenue</t>
  </si>
  <si>
    <t>SumOfBilled Sentinel Lighting Distribution Revenue</t>
  </si>
  <si>
    <t>Non-Residential Customers</t>
  </si>
  <si>
    <t>Non-Residential Deliveries</t>
  </si>
  <si>
    <t>Non- Res class</t>
  </si>
  <si>
    <t>`</t>
  </si>
  <si>
    <t>no changes seen in latest version</t>
  </si>
  <si>
    <t>results sheet taken from earlier runs</t>
  </si>
  <si>
    <t xml:space="preserve">     Total SS:              10.008    Degrees of freedom:            ----</t>
  </si>
  <si>
    <t xml:space="preserve">     R-squared:              0.438    Rbar-squared:                 0.439</t>
  </si>
  <si>
    <t xml:space="preserve">     Residual SS:            5.622    Std error of est:             0.084</t>
  </si>
  <si>
    <t xml:space="preserve">     Durbin-Watson:          1.665    Number of Firms:                 73</t>
  </si>
  <si>
    <t xml:space="preserve">     CONST          0.62715835       0.00733154       85.543       0.0000 </t>
  </si>
  <si>
    <t xml:space="preserve">     WK             0.12666041       0.02763948        4.583       0.0000 </t>
  </si>
  <si>
    <t xml:space="preserve">     Y1             0.05312360       0.01547878        3.432       0.0006 </t>
  </si>
  <si>
    <t xml:space="preserve">     Y2             0.01052128       0.01387631        0.758       0.4485 </t>
  </si>
  <si>
    <t xml:space="preserve">     Y3            -0.00014694       0.00649311       -0.023       0.9820 </t>
  </si>
  <si>
    <t xml:space="preserve">     CONST         0.37284165        0.00733154       50.854       0.0000 </t>
  </si>
  <si>
    <t xml:space="preserve">     WK           -0.12666041        0.02763948       -4.583       0.0000 </t>
  </si>
  <si>
    <t xml:space="preserve">     Y1           -0.05312360        0.01547878       -3.432       0.0007 </t>
  </si>
  <si>
    <t xml:space="preserve">     Y2           -0.01052128        0.01387631       -0.758       0.4492 </t>
  </si>
  <si>
    <t xml:space="preserve">     Y3            0.00014694        0.00649311        0.023       0.9820 </t>
  </si>
  <si>
    <t>from update 3bm1wp</t>
  </si>
  <si>
    <t xml:space="preserve">   ID         Actual    Predicted  Difference  t_ratio</t>
  </si>
  <si>
    <t xml:space="preserve">p_value    Utility    </t>
  </si>
  <si>
    <t xml:space="preserve">    31.000      9.542     10.118     -0.575     -5.343      0.000      HYDRO HAW</t>
  </si>
  <si>
    <t>KESBURY INC.</t>
  </si>
  <si>
    <t xml:space="preserve">    68.000     10.586     11.010     -0.424     -3.139      0.001      WASAGA DI</t>
  </si>
  <si>
    <t>STRIBUTION INC.</t>
  </si>
  <si>
    <t xml:space="preserve">    50.000     10.330     10.663     -0.333     -3.017      0.001      NORTHERN </t>
  </si>
  <si>
    <t>ONTARIO WIRES INC.</t>
  </si>
  <si>
    <t xml:space="preserve">    28.000      9.247      9.530     -0.283     -2.406      0.008      HEARST PO</t>
  </si>
  <si>
    <t>WER DISTRIBUTION COMPANY LIMITED</t>
  </si>
  <si>
    <t xml:space="preserve">    13.000     10.458     10.724     -0.266     -2.365      0.009      E.L.K. EN</t>
  </si>
  <si>
    <t>ERGY INC.</t>
  </si>
  <si>
    <t xml:space="preserve">    27.000     11.585     11.841     -0.256     -2.227      0.013      HALTON HI</t>
  </si>
  <si>
    <t>LLS HYDRO INC.</t>
  </si>
  <si>
    <t xml:space="preserve">    26.000     11.743     11.969     -0.226     -2.002      0.023      HALDIMAND</t>
  </si>
  <si>
    <t xml:space="preserve"> COUNTY HYDRO INC.</t>
  </si>
  <si>
    <t xml:space="preserve">    39.000     12.687     12.906     -0.219     -1.965      0.025      KITCHENER</t>
  </si>
  <si>
    <t xml:space="preserve">    12.000      9.007      9.216     -0.209     -1.717      0.043      COOPERATI</t>
  </si>
  <si>
    <t>VE HYDRO EMBRUN INC.</t>
  </si>
  <si>
    <t xml:space="preserve">    18.000      9.763      9.957     -0.194     -1.723      0.043      ESPANOLA </t>
  </si>
  <si>
    <t>REGIONAL HYDRO DISTRIBUTION CORPORATION</t>
  </si>
  <si>
    <t xml:space="preserve">    45.000     11.872     12.055     -0.183     -1.641      0.051      NEWMARKET</t>
  </si>
  <si>
    <t xml:space="preserve">    54.000     12.210     12.389     -0.180     -1.620      0.053      OSHAWA PU</t>
  </si>
  <si>
    <t>C NETWORKS INC.</t>
  </si>
  <si>
    <t xml:space="preserve">    24.000     10.665     10.836     -0.171     -1.533      0.063      GRIMSBY P</t>
  </si>
  <si>
    <t>OWER INCORPORATED</t>
  </si>
  <si>
    <t xml:space="preserve">    19.000     11.518     11.671     -0.153     -1.365      0.086      ESSEX POW</t>
  </si>
  <si>
    <t>ERLINES CORPORATION</t>
  </si>
  <si>
    <t xml:space="preserve">    70.000     11.420     11.571     -0.152     -1.360      0.087      WELLAND H</t>
  </si>
  <si>
    <t>YDRO-ELECTRIC SYSTEM CORP.</t>
  </si>
  <si>
    <t xml:space="preserve">    44.000     11.989     12.138     -0.148     -0.857      0.196      MILTON HY</t>
  </si>
  <si>
    <t>DRO DISTRIBUTION INC.</t>
  </si>
  <si>
    <t xml:space="preserve">    15.000     12.097     12.233     -0.136     -1.217      0.112      Entegrus </t>
  </si>
  <si>
    <t>Powerlines</t>
  </si>
  <si>
    <t xml:space="preserve">    14.000     13.838     13.957     -0.119     -1.004      0.158      ENERSOURC</t>
  </si>
  <si>
    <t>E HYDRO MISSISSAUGA INC.</t>
  </si>
  <si>
    <t xml:space="preserve">    29.000     13.662     13.780     -0.118     -1.028      0.152      HORIZON U</t>
  </si>
  <si>
    <t>TILITIES CORPORATION</t>
  </si>
  <si>
    <t xml:space="preserve">    40.000     10.531     10.647     -0.117     -1.034      0.151      LAKEFRONT</t>
  </si>
  <si>
    <t xml:space="preserve"> UTILITIES INC.</t>
  </si>
  <si>
    <t xml:space="preserve">    42.000     13.300     13.412     -0.112     -0.991      0.161      LONDON HY</t>
  </si>
  <si>
    <t>DRO INC.</t>
  </si>
  <si>
    <t xml:space="preserve">    61.000     10.087     10.191     -0.104     -0.918      0.180      RIDEAU ST</t>
  </si>
  <si>
    <t>. LAWRENCE DISTRIBUTION INC.</t>
  </si>
  <si>
    <t xml:space="preserve">    41.000     10.929     11.029     -0.100     -0.889      0.187      LAKELAND </t>
  </si>
  <si>
    <t>POWER DISTRIBUTION LTD.</t>
  </si>
  <si>
    <t xml:space="preserve">    30.000      8.640      8.722     -0.082     -0.692      0.244      HYDRO 200</t>
  </si>
  <si>
    <t>0 INC.</t>
  </si>
  <si>
    <t xml:space="preserve">    32.000     13.328     13.402     -0.074     -0.649      0.258      HYDRO ONE</t>
  </si>
  <si>
    <t xml:space="preserve"> BRAMPTON NETWORKS INC.</t>
  </si>
  <si>
    <t xml:space="preserve">    11.000     11.241     11.312     -0.071     -0.638      0.262      COLLUS PO</t>
  </si>
  <si>
    <t>WER CORPORATION</t>
  </si>
  <si>
    <t xml:space="preserve">    37.000     10.134     10.204     -0.070     -0.621      0.267      KENORA HY</t>
  </si>
  <si>
    <t>DRO ELECTRIC CORPORATION LTD.</t>
  </si>
  <si>
    <t xml:space="preserve">     6.000     12.626     12.688     -0.061     -0.549      0.291      BURLINGTO</t>
  </si>
  <si>
    <t>N HYDRO INC.</t>
  </si>
  <si>
    <t xml:space="preserve">     7.000     12.400     12.458     -0.058     -0.522      0.301      CAMBRIDGE</t>
  </si>
  <si>
    <t xml:space="preserve"> and NORTH DUMFRIES HYDRO INC.</t>
  </si>
  <si>
    <t xml:space="preserve">     9.000     10.358     10.403     -0.045     -0.405      0.343      CENTRE WE</t>
  </si>
  <si>
    <t>LLINGTON HYDRO LTD.</t>
  </si>
  <si>
    <t xml:space="preserve">    36.000     11.350     11.394     -0.044     -0.395      0.347      INNISFIL </t>
  </si>
  <si>
    <t>HYDRO DISTRIBUTION SYSTEMS LIMITED</t>
  </si>
  <si>
    <t xml:space="preserve">    58.000     14.274     14.316     -0.042     -0.358      0.360      POWERSTRE</t>
  </si>
  <si>
    <t>AM INC.</t>
  </si>
  <si>
    <t xml:space="preserve">    74.000     12.156     12.189     -0.032     -0.291      0.386      WHITBY HY</t>
  </si>
  <si>
    <t>DRO ELECTRIC CORPORATION</t>
  </si>
  <si>
    <t xml:space="preserve">    73.000     11.643     11.662     -0.020     -0.175      0.430      WESTARIO </t>
  </si>
  <si>
    <t>POWER INC.</t>
  </si>
  <si>
    <t xml:space="preserve">    67.000     13.043     13.061     -0.018     -0.161      0.436      VERIDIAN </t>
  </si>
  <si>
    <t>CONNECTIONS INC.</t>
  </si>
  <si>
    <t xml:space="preserve">    53.000     11.052     11.066     -0.015     -0.131      0.448      ORILLIA P</t>
  </si>
  <si>
    <t>OWER DISTRIBUTION CORPORATION</t>
  </si>
  <si>
    <t xml:space="preserve">     5.000     12.023     12.024     -0.002     -0.015      0.494      BRANTFORD</t>
  </si>
  <si>
    <t xml:space="preserve"> POWER INC.</t>
  </si>
  <si>
    <t xml:space="preserve">    55.000     10.853     10.854     -0.001     -0.009      0.497      OTTAWA RI</t>
  </si>
  <si>
    <t>VER POWER CORPORATION</t>
  </si>
  <si>
    <t xml:space="preserve">    52.000     10.812     10.812     -0.001     -0.005      0.498      ORANGEVIL</t>
  </si>
  <si>
    <t>LE HYDRO LIMITED</t>
  </si>
  <si>
    <t xml:space="preserve">    63.000     11.219     11.210      0.009      0.077      0.469      ST. THOMA</t>
  </si>
  <si>
    <t>S ENERGY INC.</t>
  </si>
  <si>
    <t xml:space="preserve">     3.000     12.098     12.088      0.010      0.089      0.464      BLUEWATER</t>
  </si>
  <si>
    <t xml:space="preserve"> POWER DISTRIBUTION CORPORATION</t>
  </si>
  <si>
    <t xml:space="preserve">    48.000     11.642     11.632      0.010      0.092      0.463      NORFOLK P</t>
  </si>
  <si>
    <t>OWER DISTRIBUTION INC.</t>
  </si>
  <si>
    <t xml:space="preserve">    59.000     12.055     12.041      0.013      0.119      0.453      PUC DISTR</t>
  </si>
  <si>
    <t>IBUTION INC.</t>
  </si>
  <si>
    <t xml:space="preserve">    38.000     11.726     11.710      0.016      0.138      0.445      KINGSTON </t>
  </si>
  <si>
    <t>HYDRO CORPORATION</t>
  </si>
  <si>
    <t xml:space="preserve">    35.000     14.063     14.046      0.017      0.145      0.443      HYDRO OTT</t>
  </si>
  <si>
    <t>AWA LIMITED</t>
  </si>
  <si>
    <t xml:space="preserve">    62.000      9.864      9.837      0.027      0.220      0.413      SIOUX LOO</t>
  </si>
  <si>
    <t>KOUT HYDRO INC.</t>
  </si>
  <si>
    <t xml:space="preserve">    69.000     12.570     12.536      0.034      0.305      0.380      WATERLOO </t>
  </si>
  <si>
    <t>NORTH HYDRO INC.</t>
  </si>
  <si>
    <t xml:space="preserve">    56.000      9.925      9.887      0.039      0.338      0.368      PARRY SOU</t>
  </si>
  <si>
    <t>ND POWER CORPORATION</t>
  </si>
  <si>
    <t xml:space="preserve">    49.000     11.824     11.774      0.050      0.448      0.327      NORTH BAY</t>
  </si>
  <si>
    <t xml:space="preserve"> HYDRO DISTRIBUTION LIMITED</t>
  </si>
  <si>
    <t xml:space="preserve">    46.000     12.670     12.611      0.059      0.518      0.302      NIAGARA P</t>
  </si>
  <si>
    <t>ENINSULA ENERGY INC.</t>
  </si>
  <si>
    <t xml:space="preserve">    64.000     12.471     12.405      0.066      0.591      0.277      THUNDER B</t>
  </si>
  <si>
    <t>AY HYDRO ELECTRICITY DISTRIBUTION INC.</t>
  </si>
  <si>
    <t xml:space="preserve">    47.000     10.888     10.819      0.069      0.610      0.271      NIAGARA-O</t>
  </si>
  <si>
    <t>N-THE-LAKE HYDRO INC.</t>
  </si>
  <si>
    <t xml:space="preserve">    23.000     12.380     12.287      0.094      0.844      0.200      GREATER S</t>
  </si>
  <si>
    <t>UDBURY HYDRO INC.</t>
  </si>
  <si>
    <t xml:space="preserve">    25.000     12.555     12.460      0.095      0.848      0.198      GUELPH HY</t>
  </si>
  <si>
    <t>DRO ELECTRIC SYSTEMS INC.</t>
  </si>
  <si>
    <t xml:space="preserve">    17.000     11.477     11.367      0.110      0.981      0.163      ERIE THAM</t>
  </si>
  <si>
    <t>ES POWERLINES CORPORATION</t>
  </si>
  <si>
    <t xml:space="preserve">    51.000     12.749     12.638      0.111      0.999      0.159      OAKVILLE </t>
  </si>
  <si>
    <t>HYDRO ELECTRICITY DISTRIBUTION INC.</t>
  </si>
  <si>
    <t xml:space="preserve">    65.000     10.539     10.417      0.122      1.080      0.140      TILLSONBU</t>
  </si>
  <si>
    <t>RG HYDRO INC.</t>
  </si>
  <si>
    <t xml:space="preserve">    71.000     10.072      9.942      0.130      1.146      0.126      WELLINGTO</t>
  </si>
  <si>
    <t>N NORTH POWER INC.</t>
  </si>
  <si>
    <t xml:space="preserve">    22.000      9.995      9.865      0.130      1.149      0.126      FORT FRAN</t>
  </si>
  <si>
    <t>CES POWER CORPORATION</t>
  </si>
  <si>
    <t xml:space="preserve">     8.000     12.113     11.972      0.141      1.253      0.105      CANADIAN </t>
  </si>
  <si>
    <t>NIAGARA POWER INC.</t>
  </si>
  <si>
    <t xml:space="preserve">    57.000     12.125     11.971      0.154      1.408      0.080      PETERBORO</t>
  </si>
  <si>
    <t>UGH DISTRIBUTION INCORPORATED</t>
  </si>
  <si>
    <t xml:space="preserve">    60.000     10.087      9.916      0.171      1.522      0.064      RENFREW H</t>
  </si>
  <si>
    <t>YDRO INC.</t>
  </si>
  <si>
    <t xml:space="preserve">     4.000     11.140     10.967      0.173      1.541      0.062      BRANT COU</t>
  </si>
  <si>
    <t>NTY POWER INC.</t>
  </si>
  <si>
    <t xml:space="preserve">     2.000      9.551      9.366      0.185      1.541      0.062      ATIKOKAN </t>
  </si>
  <si>
    <t>HYDRO INC.</t>
  </si>
  <si>
    <t xml:space="preserve">    16.000     12.996     12.810      0.186      1.628      0.052      ENWIN UTI</t>
  </si>
  <si>
    <t>LITIES LTD.</t>
  </si>
  <si>
    <t xml:space="preserve">    43.000     10.672     10.477      0.195      1.735      0.042      MIDLAND P</t>
  </si>
  <si>
    <t>OWER UTILITY CORPORATION</t>
  </si>
  <si>
    <t xml:space="preserve">    20.000     11.600     11.396      0.204      1.831      0.034      FESTIVAL </t>
  </si>
  <si>
    <t xml:space="preserve">    10.000      8.894      8.689      0.206      1.709      0.044      CHAPLEAU </t>
  </si>
  <si>
    <t>PUBLIC UTILITIES CORPORATION</t>
  </si>
  <si>
    <t xml:space="preserve">    72.000      9.900      9.682      0.218      1.889      0.030      WEST COAS</t>
  </si>
  <si>
    <t>T HURON ENERGY INC.</t>
  </si>
  <si>
    <t xml:space="preserve">    75.000     11.471     11.153      0.318      2.933      0.002      WOODSTOCK</t>
  </si>
  <si>
    <t xml:space="preserve"> HYDRO SERVICES INC.</t>
  </si>
  <si>
    <t xml:space="preserve">    66.000     15.414     14.967      0.448      3.481      0.000      TORONTO H</t>
  </si>
  <si>
    <t>YDRO-ELECTRIC SYSTEM LIMITED</t>
  </si>
  <si>
    <t xml:space="preserve">    33.000     16.152     15.569      0.583      3.895      0.000      HYDRO ONE</t>
  </si>
  <si>
    <t xml:space="preserve"> NETWORKS INC.</t>
  </si>
  <si>
    <t xml:space="preserve">     1.000     12.201     11.546      0.655      5.834      0.000      ALGOMA PO</t>
  </si>
  <si>
    <t>WER INC.</t>
  </si>
  <si>
    <t>actual</t>
  </si>
  <si>
    <t>predicted</t>
  </si>
  <si>
    <t xml:space="preserve">p </t>
  </si>
  <si>
    <t>name</t>
  </si>
  <si>
    <t>rank</t>
  </si>
  <si>
    <t>OLD RANKINGS</t>
  </si>
  <si>
    <t>NxN</t>
  </si>
  <si>
    <t xml:space="preserve">                              Equation:   1 </t>
  </si>
  <si>
    <t xml:space="preserve">                      Dependent variable:         C</t>
  </si>
  <si>
    <t xml:space="preserve">     Total SS:            1697.138    Degrees of freedom:            ----</t>
  </si>
  <si>
    <t xml:space="preserve">     R-squared:              0.983    Rbar-squared:                 0.983</t>
  </si>
  <si>
    <t xml:space="preserve">     Residual SS:           29.207    Std error of est:             0.191</t>
  </si>
  <si>
    <t xml:space="preserve">     Durbin-Watson:          1.609    Number of Firms:                 73</t>
  </si>
  <si>
    <t>Nov 5 Run</t>
  </si>
  <si>
    <t>Nov 5 work</t>
  </si>
  <si>
    <t>ERIE-THAMES</t>
  </si>
  <si>
    <t>NIAGARA PENINSULA</t>
  </si>
  <si>
    <t>OM&amp;A reduced by 324,286 as per company request to correct for the classification of bad debt expenses.</t>
  </si>
  <si>
    <t>OM&amp;A revised upward by 184,997 as per company request to reflect the companies amended RRR</t>
  </si>
  <si>
    <t>Includes 511,638 of missing OM&amp;A data for Clinton as per company request.</t>
  </si>
  <si>
    <t>ESPANOLA REGIONAL HYDRO DISTRIBUTION CORP</t>
  </si>
  <si>
    <t>(as corrected on December 19, 2013)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</si>
</sst>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 * #,##0.00_)\ _$_ ;_ * \(#,##0.00\)\ _$_ ;_ * &quot;-&quot;??_)\ _$_ ;_ @_ "/>
    <numFmt numFmtId="168" formatCode="_-* #,##0.00\ _$_-;_-* #,##0.00\ _$\-;_-* &quot;-&quot;??\ _$_-;_-@_-"/>
    <numFmt numFmtId="169" formatCode="0.00_)"/>
    <numFmt numFmtId="170" formatCode="_(&quot;$&quot;* #,##0_);_(&quot;$&quot;* \(#,##0\);_(&quot;$&quot;* &quot;-&quot;??_);_(@_)"/>
    <numFmt numFmtId="171" formatCode="0.0%"/>
    <numFmt numFmtId="172" formatCode="0.000"/>
    <numFmt numFmtId="173" formatCode="0.000000"/>
    <numFmt numFmtId="174" formatCode="#,##0.000"/>
    <numFmt numFmtId="175" formatCode="_(* #,##0.000_);_(* \(#,##0.000\);_(* &quot;-&quot;??_);_(@_)"/>
    <numFmt numFmtId="176" formatCode="_(* #,##0.0000_);_(* \(#,##0.0000\);_(* &quot;-&quot;??_);_(@_)"/>
    <numFmt numFmtId="177" formatCode="0.0000"/>
    <numFmt numFmtId="178" formatCode="0.00000"/>
    <numFmt numFmtId="179" formatCode="&quot;$&quot;#,##0.00"/>
    <numFmt numFmtId="180" formatCode="0.0"/>
    <numFmt numFmtId="181" formatCode="0.000%"/>
  </numFmts>
  <fonts count="106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3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Times New Roman"/>
      <family val="1"/>
    </font>
    <font>
      <b/>
      <sz val="16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26"/>
      <name val="Times New Roman"/>
      <family val="1"/>
    </font>
    <font>
      <b/>
      <sz val="12"/>
      <name val="Times New Roman"/>
      <family val="1"/>
    </font>
    <font>
      <b/>
      <sz val="18"/>
      <name val="Arial"/>
      <family val="2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0"/>
      <name val="Calibri"/>
      <family val="2"/>
      <scheme val="minor"/>
    </font>
    <font>
      <i/>
      <sz val="10"/>
      <name val="Times New Roman"/>
      <family val="1"/>
    </font>
    <font>
      <sz val="11"/>
      <name val="Arial"/>
      <family val="2"/>
    </font>
    <font>
      <b/>
      <sz val="20"/>
      <color theme="1"/>
      <name val="Arial"/>
      <family val="2"/>
    </font>
    <font>
      <b/>
      <sz val="10"/>
      <name val="MS Sans Serif"/>
      <family val="2"/>
    </font>
    <font>
      <b/>
      <sz val="16"/>
      <name val="Arial"/>
      <family val="2"/>
    </font>
    <font>
      <b/>
      <sz val="11"/>
      <color rgb="FF00000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4"/>
      <name val="Arial"/>
      <family val="2"/>
    </font>
    <font>
      <b/>
      <sz val="24"/>
      <name val="Arial"/>
      <family val="2"/>
    </font>
    <font>
      <b/>
      <sz val="18"/>
      <color indexed="8"/>
      <name val="Calibri"/>
      <family val="2"/>
    </font>
    <font>
      <sz val="10"/>
      <color indexed="8"/>
      <name val="Calibri"/>
      <family val="2"/>
    </font>
    <font>
      <sz val="18"/>
      <color indexed="8"/>
      <name val="Calibri"/>
      <family val="2"/>
    </font>
    <font>
      <sz val="14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4"/>
      <color indexed="8"/>
      <name val="Arial"/>
      <family val="2"/>
    </font>
    <font>
      <i/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rgb="FF000000"/>
      <name val="Arial"/>
      <family val="2"/>
    </font>
    <font>
      <b/>
      <sz val="18"/>
      <name val="MS Sans Serif"/>
      <family val="2"/>
    </font>
    <font>
      <sz val="11"/>
      <name val="Times New Roman"/>
      <family val="1"/>
    </font>
    <font>
      <sz val="10"/>
      <color indexed="40"/>
      <name val="MS Sans Serif"/>
      <family val="2"/>
    </font>
    <font>
      <b/>
      <sz val="26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1"/>
    </font>
    <font>
      <sz val="16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2"/>
      <name val="Calibri"/>
      <family val="2"/>
    </font>
    <font>
      <vertAlign val="subscript"/>
      <sz val="11"/>
      <name val="Calibri"/>
      <family val="2"/>
    </font>
    <font>
      <b/>
      <sz val="11"/>
      <name val="Calibri"/>
      <family val="2"/>
    </font>
    <font>
      <b/>
      <vertAlign val="subscript"/>
      <sz val="11"/>
      <name val="Calibri"/>
      <family val="2"/>
    </font>
    <font>
      <b/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MS Sans Serif"/>
      <family val="2"/>
    </font>
    <font>
      <sz val="8"/>
      <color indexed="8"/>
      <name val="Arial"/>
      <family val="2"/>
    </font>
    <font>
      <b/>
      <sz val="11"/>
      <color rgb="FFFFFFFF"/>
      <name val="Calibri"/>
      <family val="2"/>
    </font>
    <font>
      <b/>
      <sz val="18"/>
      <color theme="1"/>
      <name val="Calibri"/>
      <family val="2"/>
      <scheme val="minor"/>
    </font>
    <font>
      <b/>
      <sz val="13.5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rgb="FF92D05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</fills>
  <borders count="7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/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double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98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6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13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4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9" borderId="0" applyNumberFormat="0" applyBorder="0" applyAlignment="0" applyProtection="0"/>
    <xf numFmtId="0" fontId="11" fillId="9" borderId="2" applyNumberFormat="0" applyAlignment="0" applyProtection="0"/>
    <xf numFmtId="0" fontId="12" fillId="9" borderId="2" applyNumberFormat="0" applyAlignment="0" applyProtection="0"/>
    <xf numFmtId="0" fontId="13" fillId="0" borderId="3" applyNumberFormat="0" applyFill="0" applyAlignment="0" applyProtection="0"/>
    <xf numFmtId="0" fontId="14" fillId="26" borderId="5" applyNumberFormat="0" applyAlignment="0" applyProtection="0"/>
    <xf numFmtId="165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6" fillId="27" borderId="6" applyNumberFormat="0" applyFont="0" applyAlignment="0" applyProtection="0"/>
    <xf numFmtId="164" fontId="6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" fillId="8" borderId="2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38" fontId="18" fillId="28" borderId="0" applyNumberFormat="0" applyBorder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0" fontId="18" fillId="29" borderId="12" applyNumberFormat="0" applyBorder="0" applyAlignment="0" applyProtection="0"/>
    <xf numFmtId="0" fontId="22" fillId="9" borderId="2" applyNumberFormat="0" applyAlignment="0" applyProtection="0"/>
    <xf numFmtId="0" fontId="10" fillId="4" borderId="0" applyNumberFormat="0" applyBorder="0" applyAlignment="0" applyProtection="0"/>
    <xf numFmtId="0" fontId="23" fillId="0" borderId="13" applyNumberFormat="0" applyFill="0" applyAlignment="0" applyProtection="0"/>
    <xf numFmtId="0" fontId="23" fillId="0" borderId="13" applyNumberFormat="0" applyFill="0" applyAlignment="0" applyProtection="0"/>
    <xf numFmtId="168" fontId="6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24" fillId="9" borderId="0" applyNumberFormat="0" applyBorder="0" applyAlignment="0" applyProtection="0"/>
    <xf numFmtId="0" fontId="25" fillId="30" borderId="0" applyNumberFormat="0" applyBorder="0" applyAlignment="0" applyProtection="0"/>
    <xf numFmtId="169" fontId="26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7" fillId="10" borderId="6" applyNumberFormat="0" applyFont="0" applyAlignment="0" applyProtection="0"/>
    <xf numFmtId="0" fontId="7" fillId="10" borderId="6" applyNumberFormat="0" applyFont="0" applyAlignment="0" applyProtection="0"/>
    <xf numFmtId="0" fontId="7" fillId="10" borderId="6" applyNumberFormat="0" applyFont="0" applyAlignment="0" applyProtection="0"/>
    <xf numFmtId="0" fontId="5" fillId="9" borderId="15" applyNumberFormat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7" fillId="5" borderId="0" applyNumberFormat="0" applyBorder="0" applyAlignment="0" applyProtection="0"/>
    <xf numFmtId="0" fontId="27" fillId="9" borderId="14" applyNumberFormat="0" applyAlignment="0" applyProtection="0"/>
    <xf numFmtId="0" fontId="1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7" applyNumberFormat="0" applyFill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5" fillId="0" borderId="16" applyNumberFormat="0" applyFill="0" applyAlignment="0" applyProtection="0"/>
    <xf numFmtId="0" fontId="5" fillId="0" borderId="16" applyNumberFormat="0" applyFill="0" applyAlignment="0" applyProtection="0"/>
    <xf numFmtId="0" fontId="14" fillId="25" borderId="4" applyNumberFormat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/>
    <xf numFmtId="0" fontId="7" fillId="0" borderId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0" fontId="7" fillId="0" borderId="0"/>
    <xf numFmtId="0" fontId="2" fillId="0" borderId="0"/>
    <xf numFmtId="0" fontId="15" fillId="8" borderId="28" applyNumberFormat="0" applyAlignment="0" applyProtection="0"/>
    <xf numFmtId="0" fontId="6" fillId="27" borderId="29" applyNumberFormat="0" applyFont="0" applyAlignment="0" applyProtection="0"/>
    <xf numFmtId="10" fontId="18" fillId="29" borderId="20" applyNumberFormat="0" applyBorder="0" applyAlignment="0" applyProtection="0"/>
    <xf numFmtId="0" fontId="12" fillId="9" borderId="28" applyNumberFormat="0" applyAlignment="0" applyProtection="0"/>
    <xf numFmtId="0" fontId="11" fillId="9" borderId="28" applyNumberFormat="0" applyAlignment="0" applyProtection="0"/>
    <xf numFmtId="44" fontId="6" fillId="0" borderId="0" applyFont="0" applyFill="0" applyBorder="0" applyAlignment="0" applyProtection="0"/>
    <xf numFmtId="0" fontId="11" fillId="9" borderId="22" applyNumberFormat="0" applyAlignment="0" applyProtection="0"/>
    <xf numFmtId="165" fontId="6" fillId="0" borderId="0" applyFont="0" applyFill="0" applyBorder="0" applyAlignment="0" applyProtection="0"/>
    <xf numFmtId="0" fontId="12" fillId="9" borderId="22" applyNumberFormat="0" applyAlignment="0" applyProtection="0"/>
    <xf numFmtId="165" fontId="2" fillId="0" borderId="0" applyFont="0" applyFill="0" applyBorder="0" applyAlignment="0" applyProtection="0"/>
    <xf numFmtId="0" fontId="6" fillId="27" borderId="23" applyNumberFormat="0" applyFont="0" applyAlignment="0" applyProtection="0"/>
    <xf numFmtId="0" fontId="15" fillId="8" borderId="22" applyNumberFormat="0" applyAlignment="0" applyProtection="0"/>
    <xf numFmtId="164" fontId="6" fillId="0" borderId="0" applyFont="0" applyFill="0" applyBorder="0" applyAlignment="0" applyProtection="0"/>
    <xf numFmtId="10" fontId="18" fillId="29" borderId="21" applyNumberFormat="0" applyBorder="0" applyAlignment="0" applyProtection="0"/>
    <xf numFmtId="0" fontId="22" fillId="9" borderId="22" applyNumberFormat="0" applyAlignment="0" applyProtection="0"/>
    <xf numFmtId="165" fontId="6" fillId="0" borderId="0" applyFont="0" applyFill="0" applyBorder="0" applyAlignment="0" applyProtection="0"/>
    <xf numFmtId="0" fontId="6" fillId="0" borderId="0"/>
    <xf numFmtId="0" fontId="7" fillId="10" borderId="23" applyNumberFormat="0" applyFont="0" applyAlignment="0" applyProtection="0"/>
    <xf numFmtId="0" fontId="7" fillId="10" borderId="23" applyNumberFormat="0" applyFont="0" applyAlignment="0" applyProtection="0"/>
    <xf numFmtId="0" fontId="7" fillId="10" borderId="23" applyNumberFormat="0" applyFont="0" applyAlignment="0" applyProtection="0"/>
    <xf numFmtId="0" fontId="5" fillId="9" borderId="24" applyNumberFormat="0" applyAlignment="0" applyProtection="0"/>
    <xf numFmtId="9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22" fillId="9" borderId="2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6" fillId="0" borderId="0"/>
    <xf numFmtId="43" fontId="6" fillId="0" borderId="0" applyFont="0" applyFill="0" applyBorder="0" applyAlignment="0" applyProtection="0"/>
    <xf numFmtId="0" fontId="2" fillId="0" borderId="0"/>
    <xf numFmtId="0" fontId="27" fillId="9" borderId="25" applyNumberFormat="0" applyAlignment="0" applyProtection="0"/>
    <xf numFmtId="0" fontId="5" fillId="0" borderId="26" applyNumberFormat="0" applyFill="0" applyAlignment="0" applyProtection="0"/>
    <xf numFmtId="0" fontId="5" fillId="0" borderId="26" applyNumberFormat="0" applyFill="0" applyAlignment="0" applyProtection="0"/>
    <xf numFmtId="0" fontId="7" fillId="10" borderId="29" applyNumberFormat="0" applyFont="0" applyAlignment="0" applyProtection="0"/>
    <xf numFmtId="0" fontId="7" fillId="10" borderId="29" applyNumberFormat="0" applyFont="0" applyAlignment="0" applyProtection="0"/>
    <xf numFmtId="0" fontId="7" fillId="10" borderId="29" applyNumberFormat="0" applyFont="0" applyAlignment="0" applyProtection="0"/>
    <xf numFmtId="0" fontId="5" fillId="9" borderId="31" applyNumberFormat="0" applyAlignment="0" applyProtection="0"/>
    <xf numFmtId="0" fontId="27" fillId="9" borderId="30" applyNumberFormat="0" applyAlignment="0" applyProtection="0"/>
    <xf numFmtId="0" fontId="6" fillId="0" borderId="0"/>
    <xf numFmtId="0" fontId="5" fillId="0" borderId="32" applyNumberFormat="0" applyFill="0" applyAlignment="0" applyProtection="0"/>
    <xf numFmtId="0" fontId="5" fillId="0" borderId="32" applyNumberFormat="0" applyFill="0" applyAlignment="0" applyProtection="0"/>
    <xf numFmtId="0" fontId="6" fillId="0" borderId="0"/>
    <xf numFmtId="0" fontId="4" fillId="0" borderId="0"/>
    <xf numFmtId="0" fontId="11" fillId="9" borderId="35" applyNumberFormat="0" applyAlignment="0" applyProtection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27" borderId="36" applyNumberFormat="0" applyFont="0" applyAlignment="0" applyProtection="0"/>
    <xf numFmtId="0" fontId="4" fillId="0" borderId="0"/>
    <xf numFmtId="0" fontId="12" fillId="9" borderId="35" applyNumberFormat="0" applyAlignment="0" applyProtection="0"/>
    <xf numFmtId="0" fontId="7" fillId="10" borderId="36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7" fillId="2" borderId="1" applyNumberFormat="0" applyFont="0" applyAlignment="0" applyProtection="0"/>
    <xf numFmtId="0" fontId="4" fillId="0" borderId="0"/>
    <xf numFmtId="0" fontId="6" fillId="0" borderId="0"/>
    <xf numFmtId="0" fontId="2" fillId="0" borderId="0"/>
    <xf numFmtId="0" fontId="11" fillId="9" borderId="46" applyNumberFormat="0" applyAlignment="0" applyProtection="0"/>
    <xf numFmtId="0" fontId="12" fillId="9" borderId="46" applyNumberFormat="0" applyAlignment="0" applyProtection="0"/>
    <xf numFmtId="10" fontId="18" fillId="29" borderId="45" applyNumberFormat="0" applyBorder="0" applyAlignment="0" applyProtection="0"/>
    <xf numFmtId="0" fontId="6" fillId="27" borderId="47" applyNumberFormat="0" applyFont="0" applyAlignment="0" applyProtection="0"/>
    <xf numFmtId="0" fontId="22" fillId="9" borderId="40" applyNumberFormat="0" applyAlignment="0" applyProtection="0"/>
    <xf numFmtId="0" fontId="15" fillId="8" borderId="40" applyNumberFormat="0" applyAlignment="0" applyProtection="0"/>
    <xf numFmtId="164" fontId="7" fillId="0" borderId="0" applyFont="0" applyFill="0" applyBorder="0" applyAlignment="0" applyProtection="0"/>
    <xf numFmtId="0" fontId="6" fillId="27" borderId="41" applyNumberFormat="0" applyFont="0" applyAlignment="0" applyProtection="0"/>
    <xf numFmtId="0" fontId="7" fillId="10" borderId="47" applyNumberFormat="0" applyFont="0" applyAlignment="0" applyProtection="0"/>
    <xf numFmtId="0" fontId="7" fillId="10" borderId="47" applyNumberFormat="0" applyFont="0" applyAlignment="0" applyProtection="0"/>
    <xf numFmtId="0" fontId="7" fillId="10" borderId="47" applyNumberFormat="0" applyFont="0" applyAlignment="0" applyProtection="0"/>
    <xf numFmtId="0" fontId="11" fillId="9" borderId="40" applyNumberFormat="0" applyAlignment="0" applyProtection="0"/>
    <xf numFmtId="0" fontId="5" fillId="0" borderId="50" applyNumberFormat="0" applyFill="0" applyAlignment="0" applyProtection="0"/>
    <xf numFmtId="0" fontId="5" fillId="0" borderId="50" applyNumberFormat="0" applyFill="0" applyAlignment="0" applyProtection="0"/>
    <xf numFmtId="0" fontId="22" fillId="9" borderId="35" applyNumberFormat="0" applyAlignment="0" applyProtection="0"/>
    <xf numFmtId="10" fontId="18" fillId="29" borderId="33" applyNumberFormat="0" applyBorder="0" applyAlignment="0" applyProtection="0"/>
    <xf numFmtId="0" fontId="5" fillId="9" borderId="48" applyNumberFormat="0" applyAlignment="0" applyProtection="0"/>
    <xf numFmtId="0" fontId="7" fillId="10" borderId="36" applyNumberFormat="0" applyFont="0" applyAlignment="0" applyProtection="0"/>
    <xf numFmtId="0" fontId="7" fillId="10" borderId="36" applyNumberFormat="0" applyFont="0" applyAlignment="0" applyProtection="0"/>
    <xf numFmtId="0" fontId="5" fillId="9" borderId="37" applyNumberFormat="0" applyAlignment="0" applyProtection="0"/>
    <xf numFmtId="0" fontId="6" fillId="0" borderId="0"/>
    <xf numFmtId="0" fontId="27" fillId="9" borderId="38" applyNumberFormat="0" applyAlignment="0" applyProtection="0"/>
    <xf numFmtId="0" fontId="5" fillId="0" borderId="39" applyNumberFormat="0" applyFill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39" applyNumberFormat="0" applyFill="0" applyAlignment="0" applyProtection="0"/>
    <xf numFmtId="0" fontId="12" fillId="9" borderId="40" applyNumberFormat="0" applyAlignment="0" applyProtection="0"/>
    <xf numFmtId="0" fontId="15" fillId="8" borderId="35" applyNumberFormat="0" applyAlignment="0" applyProtection="0"/>
    <xf numFmtId="10" fontId="18" fillId="29" borderId="34" applyNumberFormat="0" applyBorder="0" applyAlignment="0" applyProtection="0"/>
    <xf numFmtId="0" fontId="7" fillId="10" borderId="41" applyNumberFormat="0" applyFont="0" applyAlignment="0" applyProtection="0"/>
    <xf numFmtId="0" fontId="7" fillId="10" borderId="41" applyNumberFormat="0" applyFont="0" applyAlignment="0" applyProtection="0"/>
    <xf numFmtId="0" fontId="5" fillId="9" borderId="43" applyNumberFormat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" borderId="41" applyNumberFormat="0" applyFont="0" applyAlignment="0" applyProtection="0"/>
    <xf numFmtId="0" fontId="6" fillId="0" borderId="0"/>
    <xf numFmtId="0" fontId="27" fillId="9" borderId="42" applyNumberFormat="0" applyAlignment="0" applyProtection="0"/>
    <xf numFmtId="0" fontId="5" fillId="0" borderId="44" applyNumberFormat="0" applyFill="0" applyAlignment="0" applyProtection="0"/>
    <xf numFmtId="0" fontId="5" fillId="0" borderId="44" applyNumberFormat="0" applyFill="0" applyAlignment="0" applyProtection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5" fillId="8" borderId="46" applyNumberFormat="0" applyAlignment="0" applyProtection="0"/>
    <xf numFmtId="0" fontId="27" fillId="9" borderId="49" applyNumberFormat="0" applyAlignment="0" applyProtection="0"/>
    <xf numFmtId="0" fontId="22" fillId="9" borderId="46" applyNumberFormat="0" applyAlignment="0" applyProtection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7" fillId="0" borderId="0"/>
    <xf numFmtId="165" fontId="2" fillId="0" borderId="0" applyFont="0" applyFill="0" applyBorder="0" applyAlignment="0" applyProtection="0"/>
    <xf numFmtId="0" fontId="90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01" fillId="0" borderId="0"/>
    <xf numFmtId="0" fontId="3" fillId="0" borderId="0"/>
    <xf numFmtId="0" fontId="3" fillId="0" borderId="0"/>
  </cellStyleXfs>
  <cellXfs count="778">
    <xf numFmtId="0" fontId="0" fillId="0" borderId="0" xfId="0"/>
    <xf numFmtId="0" fontId="3" fillId="0" borderId="0" xfId="2"/>
    <xf numFmtId="0" fontId="3" fillId="0" borderId="0" xfId="2" applyBorder="1"/>
    <xf numFmtId="0" fontId="6" fillId="0" borderId="0" xfId="2" applyFont="1" applyBorder="1" applyAlignment="1">
      <alignment horizontal="center"/>
    </xf>
    <xf numFmtId="0" fontId="3" fillId="0" borderId="0" xfId="2" applyBorder="1" applyAlignment="1">
      <alignment horizontal="center"/>
    </xf>
    <xf numFmtId="0" fontId="3" fillId="0" borderId="0" xfId="2" applyFill="1" applyBorder="1" applyAlignment="1">
      <alignment horizontal="center"/>
    </xf>
    <xf numFmtId="170" fontId="3" fillId="0" borderId="0" xfId="72" applyNumberFormat="1" applyFont="1" applyBorder="1"/>
    <xf numFmtId="170" fontId="3" fillId="0" borderId="0" xfId="72" applyNumberFormat="1" applyFont="1" applyFill="1" applyBorder="1"/>
    <xf numFmtId="0" fontId="3" fillId="0" borderId="0" xfId="2" applyFill="1" applyBorder="1"/>
    <xf numFmtId="171" fontId="3" fillId="0" borderId="0" xfId="126" applyNumberFormat="1" applyFont="1" applyFill="1" applyBorder="1"/>
    <xf numFmtId="10" fontId="3" fillId="0" borderId="0" xfId="126" applyNumberFormat="1" applyFont="1" applyBorder="1"/>
    <xf numFmtId="170" fontId="3" fillId="0" borderId="0" xfId="72" applyNumberFormat="1" applyFont="1" applyFill="1" applyBorder="1" applyAlignment="1">
      <alignment horizontal="center"/>
    </xf>
    <xf numFmtId="171" fontId="3" fillId="0" borderId="0" xfId="126" applyNumberFormat="1" applyFont="1" applyFill="1" applyBorder="1" applyAlignment="1">
      <alignment horizontal="center"/>
    </xf>
    <xf numFmtId="2" fontId="3" fillId="0" borderId="0" xfId="2" applyNumberFormat="1" applyFill="1" applyBorder="1" applyAlignment="1">
      <alignment horizontal="center"/>
    </xf>
    <xf numFmtId="10" fontId="3" fillId="0" borderId="0" xfId="126" applyNumberFormat="1" applyFont="1" applyBorder="1" applyAlignment="1">
      <alignment horizontal="center"/>
    </xf>
    <xf numFmtId="10" fontId="3" fillId="0" borderId="0" xfId="126" applyNumberFormat="1" applyFont="1" applyFill="1" applyBorder="1" applyAlignment="1">
      <alignment horizontal="center"/>
    </xf>
    <xf numFmtId="0" fontId="50" fillId="0" borderId="0" xfId="0" applyFont="1"/>
    <xf numFmtId="2" fontId="40" fillId="0" borderId="0" xfId="112" applyNumberFormat="1" applyFont="1" applyFill="1"/>
    <xf numFmtId="172" fontId="40" fillId="0" borderId="0" xfId="112" applyNumberFormat="1" applyFont="1" applyFill="1" applyAlignment="1">
      <alignment horizontal="center"/>
    </xf>
    <xf numFmtId="0" fontId="40" fillId="0" borderId="0" xfId="112" quotePrefix="1" applyFont="1" applyBorder="1" applyAlignment="1">
      <alignment horizontal="left" wrapText="1"/>
    </xf>
    <xf numFmtId="0" fontId="40" fillId="0" borderId="0" xfId="113" applyFont="1" applyAlignment="1">
      <alignment horizontal="right"/>
    </xf>
    <xf numFmtId="0" fontId="3" fillId="0" borderId="0" xfId="143"/>
    <xf numFmtId="0" fontId="6" fillId="0" borderId="0" xfId="143" applyFont="1"/>
    <xf numFmtId="0" fontId="3" fillId="0" borderId="0" xfId="143" applyAlignment="1">
      <alignment horizontal="center"/>
    </xf>
    <xf numFmtId="0" fontId="40" fillId="0" borderId="0" xfId="143" applyFont="1"/>
    <xf numFmtId="0" fontId="3" fillId="0" borderId="17" xfId="143" applyBorder="1"/>
    <xf numFmtId="0" fontId="6" fillId="0" borderId="0" xfId="143" applyFont="1" applyAlignment="1">
      <alignment horizontal="center" wrapText="1"/>
    </xf>
    <xf numFmtId="0" fontId="6" fillId="0" borderId="0" xfId="143" applyFont="1" applyAlignment="1">
      <alignment horizontal="center"/>
    </xf>
    <xf numFmtId="2" fontId="40" fillId="0" borderId="0" xfId="112" applyNumberFormat="1" applyFont="1" applyFill="1" applyAlignment="1">
      <alignment horizontal="center"/>
    </xf>
    <xf numFmtId="0" fontId="0" fillId="0" borderId="0" xfId="0" applyAlignment="1">
      <alignment wrapText="1"/>
    </xf>
    <xf numFmtId="171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vertical="center" wrapText="1"/>
    </xf>
    <xf numFmtId="0" fontId="5" fillId="0" borderId="27" xfId="0" applyNumberFormat="1" applyFont="1" applyFill="1" applyBorder="1" applyAlignment="1" applyProtection="1">
      <alignment horizontal="left" vertical="center" wrapText="1"/>
    </xf>
    <xf numFmtId="0" fontId="5" fillId="0" borderId="27" xfId="0" applyNumberFormat="1" applyFont="1" applyFill="1" applyBorder="1" applyAlignment="1" applyProtection="1">
      <alignment horizontal="center" vertical="center" wrapText="1"/>
    </xf>
    <xf numFmtId="0" fontId="5" fillId="0" borderId="27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wrapText="1"/>
    </xf>
    <xf numFmtId="0" fontId="6" fillId="0" borderId="0" xfId="166"/>
    <xf numFmtId="0" fontId="6" fillId="0" borderId="0" xfId="166" applyFill="1"/>
    <xf numFmtId="0" fontId="40" fillId="0" borderId="0" xfId="166" applyFont="1" applyBorder="1" applyAlignment="1">
      <alignment horizontal="center" wrapText="1"/>
    </xf>
    <xf numFmtId="172" fontId="6" fillId="0" borderId="0" xfId="166" applyNumberFormat="1" applyAlignment="1">
      <alignment horizontal="center"/>
    </xf>
    <xf numFmtId="3" fontId="6" fillId="0" borderId="0" xfId="166" applyNumberFormat="1"/>
    <xf numFmtId="173" fontId="6" fillId="0" borderId="0" xfId="166" applyNumberFormat="1"/>
    <xf numFmtId="2" fontId="40" fillId="0" borderId="0" xfId="113" applyNumberFormat="1" applyFont="1" applyFill="1" applyAlignment="1">
      <alignment horizontal="center"/>
    </xf>
    <xf numFmtId="0" fontId="40" fillId="0" borderId="0" xfId="112" applyFont="1" applyFill="1" applyAlignment="1">
      <alignment horizontal="center"/>
    </xf>
    <xf numFmtId="172" fontId="40" fillId="0" borderId="0" xfId="113" applyNumberFormat="1" applyFont="1" applyFill="1" applyAlignment="1">
      <alignment horizontal="center"/>
    </xf>
    <xf numFmtId="0" fontId="40" fillId="0" borderId="0" xfId="112" applyFont="1" applyAlignment="1">
      <alignment horizontal="center"/>
    </xf>
    <xf numFmtId="0" fontId="40" fillId="0" borderId="0" xfId="113" applyFont="1"/>
    <xf numFmtId="0" fontId="6" fillId="0" borderId="0" xfId="206"/>
    <xf numFmtId="0" fontId="40" fillId="0" borderId="0" xfId="112" applyFont="1" applyFill="1" applyAlignment="1">
      <alignment horizontal="left"/>
    </xf>
    <xf numFmtId="0" fontId="6" fillId="0" borderId="0" xfId="209"/>
    <xf numFmtId="0" fontId="40" fillId="0" borderId="0" xfId="209" applyFont="1"/>
    <xf numFmtId="0" fontId="43" fillId="0" borderId="0" xfId="112" applyFont="1" applyAlignment="1"/>
    <xf numFmtId="0" fontId="42" fillId="0" borderId="0" xfId="112" applyFont="1" applyAlignment="1">
      <alignment wrapText="1"/>
    </xf>
    <xf numFmtId="0" fontId="6" fillId="0" borderId="0" xfId="212"/>
    <xf numFmtId="172" fontId="6" fillId="0" borderId="0" xfId="112" applyNumberFormat="1" applyFont="1" applyFill="1" applyAlignment="1">
      <alignment horizontal="center"/>
    </xf>
    <xf numFmtId="0" fontId="33" fillId="0" borderId="0" xfId="112" applyFont="1" applyFill="1"/>
    <xf numFmtId="2" fontId="6" fillId="0" borderId="0" xfId="112" applyNumberFormat="1" applyFont="1" applyFill="1" applyAlignment="1">
      <alignment horizontal="center"/>
    </xf>
    <xf numFmtId="0" fontId="38" fillId="0" borderId="0" xfId="112" applyFont="1" applyFill="1"/>
    <xf numFmtId="172" fontId="33" fillId="0" borderId="0" xfId="112" applyNumberFormat="1" applyFont="1"/>
    <xf numFmtId="171" fontId="0" fillId="0" borderId="0" xfId="1" applyNumberFormat="1" applyFont="1"/>
    <xf numFmtId="171" fontId="6" fillId="0" borderId="0" xfId="1" applyNumberFormat="1" applyFont="1" applyAlignment="1">
      <alignment horizontal="center"/>
    </xf>
    <xf numFmtId="171" fontId="40" fillId="0" borderId="0" xfId="1" applyNumberFormat="1" applyFont="1" applyAlignment="1">
      <alignment horizontal="center"/>
    </xf>
    <xf numFmtId="171" fontId="40" fillId="0" borderId="0" xfId="1" applyNumberFormat="1" applyFont="1" applyBorder="1" applyAlignment="1">
      <alignment horizontal="center" wrapText="1"/>
    </xf>
    <xf numFmtId="0" fontId="4" fillId="31" borderId="0" xfId="225" applyFill="1"/>
    <xf numFmtId="0" fontId="4" fillId="0" borderId="0" xfId="225"/>
    <xf numFmtId="0" fontId="4" fillId="0" borderId="0" xfId="225" applyFont="1"/>
    <xf numFmtId="0" fontId="4" fillId="0" borderId="0" xfId="225" applyFill="1"/>
    <xf numFmtId="10" fontId="4" fillId="0" borderId="0" xfId="1" applyNumberFormat="1" applyFont="1" applyFill="1"/>
    <xf numFmtId="0" fontId="4" fillId="0" borderId="0" xfId="225" applyFont="1" applyFill="1"/>
    <xf numFmtId="166" fontId="4" fillId="0" borderId="0" xfId="225" applyNumberFormat="1" applyFont="1" applyFill="1"/>
    <xf numFmtId="3" fontId="4" fillId="0" borderId="0" xfId="225" applyNumberFormat="1" applyFont="1" applyFill="1"/>
    <xf numFmtId="165" fontId="4" fillId="0" borderId="0" xfId="225" applyNumberFormat="1" applyFont="1" applyFill="1"/>
    <xf numFmtId="10" fontId="4" fillId="0" borderId="0" xfId="225" applyNumberFormat="1" applyFont="1" applyFill="1"/>
    <xf numFmtId="170" fontId="4" fillId="0" borderId="0" xfId="225" applyNumberFormat="1" applyFont="1" applyFill="1"/>
    <xf numFmtId="0" fontId="4" fillId="0" borderId="0" xfId="225" applyNumberFormat="1" applyFont="1" applyFill="1"/>
    <xf numFmtId="1" fontId="4" fillId="0" borderId="0" xfId="225" applyNumberFormat="1" applyFont="1" applyFill="1"/>
    <xf numFmtId="2" fontId="4" fillId="0" borderId="0" xfId="225" applyNumberFormat="1" applyFont="1" applyFill="1"/>
    <xf numFmtId="0" fontId="6" fillId="0" borderId="0" xfId="252" applyFont="1"/>
    <xf numFmtId="0" fontId="6" fillId="0" borderId="0" xfId="252" applyFont="1" applyAlignment="1">
      <alignment vertical="top" wrapText="1"/>
    </xf>
    <xf numFmtId="0" fontId="6" fillId="0" borderId="0" xfId="252" applyFont="1" applyFill="1" applyAlignment="1">
      <alignment vertical="top" wrapText="1"/>
    </xf>
    <xf numFmtId="0" fontId="40" fillId="0" borderId="19" xfId="252" applyFont="1" applyBorder="1" applyAlignment="1">
      <alignment horizontal="center" vertical="center" wrapText="1"/>
    </xf>
    <xf numFmtId="0" fontId="40" fillId="0" borderId="19" xfId="252" applyFont="1" applyBorder="1" applyAlignment="1">
      <alignment horizontal="center" vertical="center"/>
    </xf>
    <xf numFmtId="0" fontId="4" fillId="0" borderId="0" xfId="194"/>
    <xf numFmtId="0" fontId="56" fillId="0" borderId="0" xfId="194" applyFont="1"/>
    <xf numFmtId="0" fontId="4" fillId="32" borderId="0" xfId="194" applyFill="1"/>
    <xf numFmtId="0" fontId="4" fillId="32" borderId="0" xfId="194" applyFont="1" applyFill="1"/>
    <xf numFmtId="0" fontId="4" fillId="33" borderId="0" xfId="194" applyFill="1"/>
    <xf numFmtId="0" fontId="4" fillId="34" borderId="0" xfId="194" applyFill="1"/>
    <xf numFmtId="0" fontId="4" fillId="34" borderId="0" xfId="194" applyFont="1" applyFill="1"/>
    <xf numFmtId="0" fontId="4" fillId="35" borderId="0" xfId="194" applyFill="1"/>
    <xf numFmtId="0" fontId="4" fillId="35" borderId="0" xfId="194" applyFont="1" applyFill="1"/>
    <xf numFmtId="0" fontId="4" fillId="36" borderId="0" xfId="194" applyFill="1"/>
    <xf numFmtId="0" fontId="4" fillId="36" borderId="0" xfId="194" applyFont="1" applyFill="1"/>
    <xf numFmtId="0" fontId="4" fillId="0" borderId="0" xfId="194" applyFont="1"/>
    <xf numFmtId="0" fontId="4" fillId="33" borderId="0" xfId="194" applyFont="1" applyFill="1"/>
    <xf numFmtId="0" fontId="3" fillId="0" borderId="0" xfId="2" applyAlignment="1">
      <alignment horizontal="center"/>
    </xf>
    <xf numFmtId="0" fontId="57" fillId="0" borderId="0" xfId="2" applyFont="1" applyAlignment="1">
      <alignment horizontal="center" vertical="center" wrapText="1"/>
    </xf>
    <xf numFmtId="0" fontId="40" fillId="0" borderId="0" xfId="2" applyFont="1" applyAlignment="1">
      <alignment horizontal="centerContinuous"/>
    </xf>
    <xf numFmtId="0" fontId="40" fillId="0" borderId="0" xfId="2" applyFont="1" applyAlignment="1">
      <alignment horizontal="center"/>
    </xf>
    <xf numFmtId="0" fontId="40" fillId="0" borderId="51" xfId="2" applyFont="1" applyBorder="1" applyAlignment="1">
      <alignment horizontal="center"/>
    </xf>
    <xf numFmtId="166" fontId="3" fillId="0" borderId="0" xfId="2" applyNumberFormat="1" applyFill="1" applyAlignment="1">
      <alignment horizontal="center"/>
    </xf>
    <xf numFmtId="171" fontId="3" fillId="0" borderId="0" xfId="126" applyNumberFormat="1" applyFont="1" applyAlignment="1">
      <alignment horizontal="center"/>
    </xf>
    <xf numFmtId="0" fontId="40" fillId="0" borderId="0" xfId="2" applyFont="1"/>
    <xf numFmtId="0" fontId="40" fillId="0" borderId="0" xfId="2" applyFont="1" applyFill="1" applyAlignment="1">
      <alignment horizontal="center"/>
    </xf>
    <xf numFmtId="0" fontId="3" fillId="0" borderId="0" xfId="2" applyFill="1" applyAlignment="1">
      <alignment horizontal="center"/>
    </xf>
    <xf numFmtId="0" fontId="3" fillId="0" borderId="0" xfId="2" applyFill="1"/>
    <xf numFmtId="10" fontId="40" fillId="0" borderId="0" xfId="126" applyNumberFormat="1" applyFont="1" applyFill="1" applyAlignment="1">
      <alignment horizontal="center"/>
    </xf>
    <xf numFmtId="0" fontId="57" fillId="0" borderId="0" xfId="2" applyFont="1" applyAlignment="1">
      <alignment horizontal="centerContinuous" vertical="center" wrapText="1"/>
    </xf>
    <xf numFmtId="4" fontId="3" fillId="0" borderId="0" xfId="2" applyNumberFormat="1" applyFill="1" applyAlignment="1">
      <alignment horizontal="center"/>
    </xf>
    <xf numFmtId="2" fontId="3" fillId="0" borderId="0" xfId="2" applyNumberFormat="1" applyAlignment="1">
      <alignment horizontal="center"/>
    </xf>
    <xf numFmtId="4" fontId="3" fillId="0" borderId="0" xfId="2" applyNumberFormat="1" applyAlignment="1">
      <alignment horizontal="center"/>
    </xf>
    <xf numFmtId="172" fontId="3" fillId="0" borderId="0" xfId="2" applyNumberFormat="1" applyAlignment="1">
      <alignment horizontal="center"/>
    </xf>
    <xf numFmtId="2" fontId="3" fillId="0" borderId="0" xfId="126" applyNumberFormat="1" applyFont="1" applyAlignment="1">
      <alignment horizontal="center"/>
    </xf>
    <xf numFmtId="0" fontId="4" fillId="0" borderId="0" xfId="194" applyBorder="1"/>
    <xf numFmtId="0" fontId="4" fillId="0" borderId="0" xfId="194" applyBorder="1" applyAlignment="1">
      <alignment horizontal="center"/>
    </xf>
    <xf numFmtId="166" fontId="0" fillId="0" borderId="0" xfId="172" applyNumberFormat="1" applyFont="1"/>
    <xf numFmtId="175" fontId="0" fillId="0" borderId="0" xfId="172" applyNumberFormat="1" applyFont="1"/>
    <xf numFmtId="10" fontId="4" fillId="0" borderId="0" xfId="194" applyNumberFormat="1"/>
    <xf numFmtId="0" fontId="58" fillId="37" borderId="0" xfId="194" applyFont="1" applyFill="1" applyBorder="1" applyAlignment="1" applyProtection="1">
      <alignment horizontal="center" vertical="center"/>
    </xf>
    <xf numFmtId="0" fontId="4" fillId="0" borderId="0" xfId="194" applyAlignment="1">
      <alignment horizontal="center"/>
    </xf>
    <xf numFmtId="0" fontId="45" fillId="0" borderId="0" xfId="194" applyFont="1" applyFill="1" applyBorder="1" applyAlignment="1" applyProtection="1">
      <alignment vertical="center" wrapText="1"/>
    </xf>
    <xf numFmtId="0" fontId="45" fillId="0" borderId="0" xfId="194" applyFont="1" applyFill="1" applyBorder="1" applyAlignment="1" applyProtection="1">
      <alignment horizontal="center" vertical="center" wrapText="1"/>
    </xf>
    <xf numFmtId="166" fontId="0" fillId="0" borderId="0" xfId="172" applyNumberFormat="1" applyFont="1" applyFill="1"/>
    <xf numFmtId="10" fontId="0" fillId="0" borderId="0" xfId="189" applyNumberFormat="1" applyFont="1" applyFill="1"/>
    <xf numFmtId="176" fontId="0" fillId="0" borderId="0" xfId="172" applyNumberFormat="1" applyFont="1"/>
    <xf numFmtId="0" fontId="45" fillId="38" borderId="0" xfId="194" applyFont="1" applyFill="1" applyBorder="1" applyAlignment="1" applyProtection="1">
      <alignment vertical="center" wrapText="1"/>
    </xf>
    <xf numFmtId="0" fontId="45" fillId="38" borderId="0" xfId="194" applyFont="1" applyFill="1" applyBorder="1" applyAlignment="1" applyProtection="1">
      <alignment horizontal="center" vertical="center" wrapText="1"/>
    </xf>
    <xf numFmtId="177" fontId="4" fillId="0" borderId="0" xfId="194" applyNumberFormat="1"/>
    <xf numFmtId="0" fontId="3" fillId="0" borderId="0" xfId="194" applyFont="1"/>
    <xf numFmtId="0" fontId="40" fillId="0" borderId="0" xfId="194" applyFont="1" applyBorder="1" applyAlignment="1">
      <alignment horizontal="center" vertical="center"/>
    </xf>
    <xf numFmtId="165" fontId="40" fillId="0" borderId="0" xfId="172" applyFont="1" applyBorder="1" applyAlignment="1">
      <alignment horizontal="center" vertical="center" wrapText="1"/>
    </xf>
    <xf numFmtId="171" fontId="40" fillId="0" borderId="0" xfId="189" applyNumberFormat="1" applyFont="1" applyBorder="1" applyAlignment="1">
      <alignment horizontal="center" vertical="center" wrapText="1"/>
    </xf>
    <xf numFmtId="0" fontId="3" fillId="0" borderId="0" xfId="194" applyFont="1" applyAlignment="1">
      <alignment vertical="top" wrapText="1"/>
    </xf>
    <xf numFmtId="165" fontId="3" fillId="0" borderId="0" xfId="172" applyFont="1" applyAlignment="1">
      <alignment vertical="top" wrapText="1"/>
    </xf>
    <xf numFmtId="171" fontId="3" fillId="0" borderId="0" xfId="189" applyNumberFormat="1" applyFont="1" applyAlignment="1">
      <alignment vertical="top" wrapText="1"/>
    </xf>
    <xf numFmtId="0" fontId="3" fillId="0" borderId="0" xfId="194" applyFont="1" applyFill="1" applyAlignment="1">
      <alignment vertical="top" wrapText="1"/>
    </xf>
    <xf numFmtId="165" fontId="3" fillId="0" borderId="0" xfId="172" applyFont="1"/>
    <xf numFmtId="171" fontId="3" fillId="0" borderId="0" xfId="189" applyNumberFormat="1" applyFont="1"/>
    <xf numFmtId="0" fontId="40" fillId="0" borderId="0" xfId="194" applyFont="1" applyAlignment="1">
      <alignment vertical="top" wrapText="1"/>
    </xf>
    <xf numFmtId="165" fontId="40" fillId="0" borderId="0" xfId="172" applyFont="1" applyAlignment="1">
      <alignment vertical="top" wrapText="1"/>
    </xf>
    <xf numFmtId="171" fontId="40" fillId="0" borderId="0" xfId="189" applyNumberFormat="1" applyFont="1" applyAlignment="1">
      <alignment vertical="top" wrapText="1"/>
    </xf>
    <xf numFmtId="165" fontId="40" fillId="0" borderId="0" xfId="172" applyFont="1"/>
    <xf numFmtId="171" fontId="40" fillId="0" borderId="0" xfId="189" applyNumberFormat="1" applyFont="1"/>
    <xf numFmtId="0" fontId="40" fillId="0" borderId="0" xfId="194" applyFont="1"/>
    <xf numFmtId="1" fontId="3" fillId="0" borderId="0" xfId="143" applyNumberFormat="1" applyAlignment="1">
      <alignment horizontal="center"/>
    </xf>
    <xf numFmtId="172" fontId="3" fillId="0" borderId="0" xfId="143" applyNumberFormat="1" applyAlignment="1">
      <alignment horizontal="center"/>
    </xf>
    <xf numFmtId="1" fontId="40" fillId="0" borderId="0" xfId="143" applyNumberFormat="1" applyFont="1" applyAlignment="1">
      <alignment horizontal="left"/>
    </xf>
    <xf numFmtId="178" fontId="3" fillId="0" borderId="0" xfId="143" applyNumberFormat="1"/>
    <xf numFmtId="178" fontId="3" fillId="0" borderId="0" xfId="143" applyNumberFormat="1" applyAlignment="1">
      <alignment horizontal="center"/>
    </xf>
    <xf numFmtId="179" fontId="3" fillId="0" borderId="0" xfId="143" applyNumberFormat="1" applyAlignment="1">
      <alignment horizontal="center"/>
    </xf>
    <xf numFmtId="1" fontId="40" fillId="0" borderId="0" xfId="143" applyNumberFormat="1" applyFont="1" applyAlignment="1">
      <alignment horizontal="center"/>
    </xf>
    <xf numFmtId="178" fontId="40" fillId="0" borderId="0" xfId="143" applyNumberFormat="1" applyFont="1"/>
    <xf numFmtId="178" fontId="40" fillId="0" borderId="0" xfId="143" applyNumberFormat="1" applyFont="1" applyAlignment="1">
      <alignment horizontal="center"/>
    </xf>
    <xf numFmtId="172" fontId="40" fillId="0" borderId="0" xfId="143" applyNumberFormat="1" applyFont="1" applyAlignment="1">
      <alignment horizontal="center" wrapText="1"/>
    </xf>
    <xf numFmtId="179" fontId="40" fillId="0" borderId="0" xfId="143" applyNumberFormat="1" applyFont="1" applyAlignment="1">
      <alignment horizontal="center" wrapText="1"/>
    </xf>
    <xf numFmtId="172" fontId="40" fillId="0" borderId="52" xfId="143" applyNumberFormat="1" applyFont="1" applyBorder="1" applyAlignment="1">
      <alignment horizontal="center" wrapText="1"/>
    </xf>
    <xf numFmtId="172" fontId="3" fillId="0" borderId="0" xfId="143" applyNumberFormat="1" applyAlignment="1">
      <alignment horizontal="center" wrapText="1"/>
    </xf>
    <xf numFmtId="179" fontId="3" fillId="0" borderId="0" xfId="143" applyNumberFormat="1" applyAlignment="1">
      <alignment horizontal="center" wrapText="1"/>
    </xf>
    <xf numFmtId="172" fontId="3" fillId="0" borderId="52" xfId="143" applyNumberFormat="1" applyBorder="1" applyAlignment="1">
      <alignment horizontal="center" wrapText="1"/>
    </xf>
    <xf numFmtId="171" fontId="3" fillId="0" borderId="0" xfId="189" applyNumberFormat="1" applyFont="1" applyFill="1" applyAlignment="1">
      <alignment horizontal="center"/>
    </xf>
    <xf numFmtId="3" fontId="3" fillId="0" borderId="0" xfId="143" applyNumberFormat="1" applyAlignment="1">
      <alignment horizontal="center"/>
    </xf>
    <xf numFmtId="0" fontId="45" fillId="0" borderId="53" xfId="194" applyFont="1" applyFill="1" applyBorder="1" applyAlignment="1" applyProtection="1">
      <alignment horizontal="center" wrapText="1"/>
    </xf>
    <xf numFmtId="0" fontId="45" fillId="0" borderId="53" xfId="194" applyFont="1" applyFill="1" applyBorder="1" applyAlignment="1" applyProtection="1">
      <alignment vertical="center" wrapText="1"/>
    </xf>
    <xf numFmtId="0" fontId="45" fillId="0" borderId="53" xfId="194" applyFont="1" applyFill="1" applyBorder="1" applyAlignment="1" applyProtection="1">
      <alignment horizontal="center" vertical="center" wrapText="1"/>
    </xf>
    <xf numFmtId="0" fontId="45" fillId="0" borderId="54" xfId="194" applyFont="1" applyFill="1" applyBorder="1" applyAlignment="1" applyProtection="1">
      <alignment horizontal="center" wrapText="1"/>
    </xf>
    <xf numFmtId="0" fontId="45" fillId="0" borderId="54" xfId="194" applyFont="1" applyFill="1" applyBorder="1" applyAlignment="1" applyProtection="1">
      <alignment vertical="center" wrapText="1"/>
    </xf>
    <xf numFmtId="0" fontId="45" fillId="0" borderId="54" xfId="194" applyFont="1" applyFill="1" applyBorder="1" applyAlignment="1" applyProtection="1">
      <alignment horizontal="center" vertical="center" wrapText="1"/>
    </xf>
    <xf numFmtId="166" fontId="0" fillId="0" borderId="27" xfId="172" applyNumberFormat="1" applyFont="1" applyFill="1" applyBorder="1"/>
    <xf numFmtId="0" fontId="45" fillId="0" borderId="55" xfId="194" applyFont="1" applyFill="1" applyBorder="1" applyAlignment="1" applyProtection="1">
      <alignment horizontal="center" wrapText="1"/>
    </xf>
    <xf numFmtId="0" fontId="45" fillId="0" borderId="55" xfId="194" applyFont="1" applyFill="1" applyBorder="1" applyAlignment="1" applyProtection="1">
      <alignment vertical="center" wrapText="1"/>
    </xf>
    <xf numFmtId="0" fontId="45" fillId="0" borderId="55" xfId="194" applyFont="1" applyFill="1" applyBorder="1" applyAlignment="1" applyProtection="1">
      <alignment horizontal="center" vertical="center" wrapText="1"/>
    </xf>
    <xf numFmtId="0" fontId="4" fillId="0" borderId="0" xfId="194" applyFill="1"/>
    <xf numFmtId="10" fontId="4" fillId="0" borderId="0" xfId="194" applyNumberFormat="1" applyFill="1"/>
    <xf numFmtId="0" fontId="58" fillId="0" borderId="45" xfId="194" applyFont="1" applyFill="1" applyBorder="1" applyAlignment="1" applyProtection="1">
      <alignment horizontal="center"/>
    </xf>
    <xf numFmtId="0" fontId="58" fillId="0" borderId="45" xfId="194" applyFont="1" applyFill="1" applyBorder="1" applyAlignment="1" applyProtection="1">
      <alignment horizontal="center" vertical="center"/>
    </xf>
    <xf numFmtId="0" fontId="56" fillId="0" borderId="0" xfId="194" applyFont="1" applyFill="1" applyAlignment="1">
      <alignment horizontal="center" wrapText="1"/>
    </xf>
    <xf numFmtId="0" fontId="56" fillId="0" borderId="0" xfId="194" applyFont="1" applyFill="1" applyAlignment="1">
      <alignment wrapText="1"/>
    </xf>
    <xf numFmtId="166" fontId="56" fillId="0" borderId="0" xfId="172" applyNumberFormat="1" applyFont="1" applyFill="1" applyAlignment="1">
      <alignment wrapText="1"/>
    </xf>
    <xf numFmtId="3" fontId="56" fillId="0" borderId="0" xfId="194" applyNumberFormat="1" applyFont="1" applyFill="1" applyAlignment="1">
      <alignment wrapText="1"/>
    </xf>
    <xf numFmtId="3" fontId="56" fillId="0" borderId="0" xfId="194" applyNumberFormat="1" applyFont="1" applyFill="1" applyAlignment="1">
      <alignment horizontal="center" vertical="center" wrapText="1"/>
    </xf>
    <xf numFmtId="10" fontId="4" fillId="0" borderId="27" xfId="194" applyNumberFormat="1" applyFill="1" applyBorder="1"/>
    <xf numFmtId="0" fontId="4" fillId="0" borderId="27" xfId="194" applyFill="1" applyBorder="1"/>
    <xf numFmtId="166" fontId="4" fillId="0" borderId="0" xfId="172" applyNumberFormat="1" applyFont="1" applyFill="1"/>
    <xf numFmtId="10" fontId="4" fillId="0" borderId="0" xfId="194" applyNumberFormat="1" applyFont="1" applyFill="1"/>
    <xf numFmtId="0" fontId="4" fillId="0" borderId="0" xfId="194" applyFont="1" applyFill="1"/>
    <xf numFmtId="166" fontId="4" fillId="0" borderId="27" xfId="172" applyNumberFormat="1" applyFont="1" applyFill="1" applyBorder="1"/>
    <xf numFmtId="10" fontId="4" fillId="0" borderId="27" xfId="194" applyNumberFormat="1" applyFont="1" applyFill="1" applyBorder="1"/>
    <xf numFmtId="0" fontId="4" fillId="0" borderId="27" xfId="194" applyFont="1" applyFill="1" applyBorder="1"/>
    <xf numFmtId="0" fontId="4" fillId="0" borderId="0" xfId="194" applyFill="1" applyAlignment="1">
      <alignment horizontal="center"/>
    </xf>
    <xf numFmtId="0" fontId="56" fillId="0" borderId="0" xfId="194" applyFont="1" applyAlignment="1">
      <alignment horizontal="center" vertical="center"/>
    </xf>
    <xf numFmtId="0" fontId="56" fillId="0" borderId="0" xfId="194" applyFont="1" applyAlignment="1">
      <alignment horizontal="center" wrapText="1"/>
    </xf>
    <xf numFmtId="0" fontId="56" fillId="0" borderId="0" xfId="194" applyFont="1" applyAlignment="1">
      <alignment horizontal="center" vertical="center" wrapText="1"/>
    </xf>
    <xf numFmtId="0" fontId="56" fillId="0" borderId="0" xfId="194" applyFont="1" applyAlignment="1">
      <alignment vertical="center"/>
    </xf>
    <xf numFmtId="0" fontId="3" fillId="0" borderId="0" xfId="2" applyBorder="1" applyAlignment="1">
      <alignment horizontal="center"/>
    </xf>
    <xf numFmtId="0" fontId="3" fillId="0" borderId="0" xfId="2" applyAlignment="1">
      <alignment horizontal="center"/>
    </xf>
    <xf numFmtId="0" fontId="4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7" fillId="0" borderId="0" xfId="194" applyFont="1" applyAlignment="1">
      <alignment horizontal="center" vertical="center"/>
    </xf>
    <xf numFmtId="10" fontId="3" fillId="0" borderId="0" xfId="2" applyNumberFormat="1" applyFill="1" applyBorder="1" applyAlignment="1">
      <alignment horizontal="center"/>
    </xf>
    <xf numFmtId="0" fontId="3" fillId="0" borderId="0" xfId="143" applyFont="1"/>
    <xf numFmtId="10" fontId="3" fillId="0" borderId="0" xfId="2" applyNumberFormat="1"/>
    <xf numFmtId="2" fontId="3" fillId="0" borderId="0" xfId="2" applyNumberFormat="1" applyFill="1" applyAlignment="1">
      <alignment horizontal="center"/>
    </xf>
    <xf numFmtId="1" fontId="40" fillId="0" borderId="0" xfId="143" applyNumberFormat="1" applyFont="1" applyBorder="1" applyAlignment="1">
      <alignment horizontal="left"/>
    </xf>
    <xf numFmtId="0" fontId="3" fillId="0" borderId="0" xfId="282"/>
    <xf numFmtId="0" fontId="34" fillId="0" borderId="0" xfId="283" applyFont="1" applyFill="1" applyAlignment="1"/>
    <xf numFmtId="0" fontId="34" fillId="0" borderId="0" xfId="283" applyFont="1" applyFill="1" applyAlignment="1">
      <alignment horizontal="center"/>
    </xf>
    <xf numFmtId="0" fontId="36" fillId="0" borderId="0" xfId="282" applyFont="1" applyFill="1" applyAlignment="1">
      <alignment horizontal="right"/>
    </xf>
    <xf numFmtId="0" fontId="35" fillId="0" borderId="0" xfId="282" applyFont="1" applyFill="1"/>
    <xf numFmtId="0" fontId="37" fillId="0" borderId="0" xfId="282" applyFont="1" applyFill="1" applyAlignment="1">
      <alignment horizontal="right"/>
    </xf>
    <xf numFmtId="0" fontId="37" fillId="0" borderId="0" xfId="282" applyFont="1" applyFill="1"/>
    <xf numFmtId="0" fontId="3" fillId="0" borderId="0" xfId="282" applyFill="1"/>
    <xf numFmtId="0" fontId="37" fillId="0" borderId="0" xfId="282" applyFont="1"/>
    <xf numFmtId="170" fontId="3" fillId="0" borderId="0" xfId="284" applyNumberFormat="1" applyFont="1" applyBorder="1"/>
    <xf numFmtId="0" fontId="40" fillId="0" borderId="0" xfId="194" applyFont="1" applyBorder="1" applyAlignment="1">
      <alignment horizontal="left" vertical="center"/>
    </xf>
    <xf numFmtId="165" fontId="40" fillId="0" borderId="0" xfId="172" applyFont="1" applyBorder="1" applyAlignment="1">
      <alignment horizontal="right" vertical="center" wrapText="1"/>
    </xf>
    <xf numFmtId="171" fontId="40" fillId="0" borderId="0" xfId="189" applyNumberFormat="1" applyFont="1" applyBorder="1" applyAlignment="1">
      <alignment horizontal="right" vertical="center" wrapText="1"/>
    </xf>
    <xf numFmtId="0" fontId="45" fillId="0" borderId="0" xfId="0" applyFont="1" applyFill="1" applyBorder="1" applyAlignment="1" applyProtection="1">
      <alignment vertical="center" wrapText="1"/>
    </xf>
    <xf numFmtId="0" fontId="45" fillId="0" borderId="0" xfId="0" applyFont="1" applyFill="1" applyBorder="1" applyAlignment="1" applyProtection="1">
      <alignment horizontal="center" vertical="center" wrapText="1"/>
    </xf>
    <xf numFmtId="0" fontId="45" fillId="0" borderId="0" xfId="96" applyFont="1" applyFill="1" applyBorder="1" applyAlignment="1" applyProtection="1">
      <alignment horizontal="left" vertical="center" wrapText="1"/>
    </xf>
    <xf numFmtId="0" fontId="45" fillId="0" borderId="0" xfId="96" applyFont="1" applyFill="1" applyBorder="1" applyAlignment="1" applyProtection="1">
      <alignment horizontal="center" vertical="center" wrapText="1"/>
    </xf>
    <xf numFmtId="165" fontId="45" fillId="0" borderId="0" xfId="172" applyFont="1" applyFill="1" applyBorder="1" applyAlignment="1" applyProtection="1">
      <alignment vertical="center" wrapText="1"/>
    </xf>
    <xf numFmtId="0" fontId="40" fillId="0" borderId="0" xfId="2" applyFont="1" applyAlignment="1">
      <alignment horizontal="left"/>
    </xf>
    <xf numFmtId="0" fontId="40" fillId="0" borderId="0" xfId="2" applyFont="1" applyFill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0" fontId="7" fillId="0" borderId="0" xfId="120" applyNumberFormat="1" applyFont="1" applyAlignment="1">
      <alignment horizontal="center"/>
    </xf>
    <xf numFmtId="10" fontId="5" fillId="0" borderId="0" xfId="120" applyNumberFormat="1" applyFont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0" xfId="0" applyFont="1"/>
    <xf numFmtId="171" fontId="5" fillId="0" borderId="0" xfId="120" applyNumberFormat="1" applyFont="1" applyAlignment="1">
      <alignment horizontal="center"/>
    </xf>
    <xf numFmtId="171" fontId="7" fillId="0" borderId="0" xfId="120" applyNumberFormat="1" applyFont="1" applyAlignment="1">
      <alignment horizontal="center"/>
    </xf>
    <xf numFmtId="0" fontId="64" fillId="0" borderId="0" xfId="0" applyFont="1"/>
    <xf numFmtId="0" fontId="63" fillId="0" borderId="0" xfId="0" applyFont="1" applyAlignment="1">
      <alignment horizontal="center"/>
    </xf>
    <xf numFmtId="0" fontId="65" fillId="0" borderId="0" xfId="0" applyFont="1"/>
    <xf numFmtId="0" fontId="66" fillId="0" borderId="0" xfId="0" applyFont="1"/>
    <xf numFmtId="0" fontId="66" fillId="0" borderId="0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0" fontId="5" fillId="0" borderId="0" xfId="0" applyNumberFormat="1" applyFont="1" applyAlignment="1">
      <alignment horizontal="center"/>
    </xf>
    <xf numFmtId="10" fontId="5" fillId="0" borderId="0" xfId="0" applyNumberFormat="1" applyFont="1"/>
    <xf numFmtId="10" fontId="0" fillId="0" borderId="0" xfId="0" applyNumberFormat="1"/>
    <xf numFmtId="10" fontId="7" fillId="0" borderId="0" xfId="0" applyNumberFormat="1" applyFont="1" applyAlignment="1">
      <alignment horizontal="center"/>
    </xf>
    <xf numFmtId="10" fontId="7" fillId="0" borderId="0" xfId="120" applyNumberFormat="1" applyFont="1" applyAlignment="1">
      <alignment horizontal="center" wrapText="1"/>
    </xf>
    <xf numFmtId="10" fontId="7" fillId="0" borderId="0" xfId="0" applyNumberFormat="1" applyFont="1" applyAlignment="1">
      <alignment horizontal="center" wrapText="1"/>
    </xf>
    <xf numFmtId="0" fontId="68" fillId="0" borderId="0" xfId="0" applyFont="1"/>
    <xf numFmtId="0" fontId="67" fillId="0" borderId="0" xfId="0" applyFont="1"/>
    <xf numFmtId="171" fontId="0" fillId="0" borderId="0" xfId="0" applyNumberFormat="1" applyAlignment="1">
      <alignment horizontal="center"/>
    </xf>
    <xf numFmtId="0" fontId="63" fillId="0" borderId="0" xfId="0" applyFont="1" applyAlignment="1"/>
    <xf numFmtId="0" fontId="69" fillId="0" borderId="0" xfId="0" applyFont="1"/>
    <xf numFmtId="0" fontId="69" fillId="0" borderId="0" xfId="0" applyFont="1" applyBorder="1" applyAlignment="1">
      <alignment wrapText="1"/>
    </xf>
    <xf numFmtId="0" fontId="7" fillId="0" borderId="0" xfId="0" applyFont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/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wrapText="1"/>
    </xf>
    <xf numFmtId="0" fontId="71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center" wrapText="1"/>
    </xf>
    <xf numFmtId="0" fontId="72" fillId="0" borderId="0" xfId="0" applyFont="1"/>
    <xf numFmtId="10" fontId="73" fillId="0" borderId="0" xfId="120" applyNumberFormat="1" applyFont="1"/>
    <xf numFmtId="0" fontId="71" fillId="0" borderId="0" xfId="0" applyFont="1" applyAlignment="1">
      <alignment horizontal="left"/>
    </xf>
    <xf numFmtId="10" fontId="73" fillId="0" borderId="0" xfId="120" applyNumberFormat="1" applyFont="1" applyAlignment="1">
      <alignment horizontal="center"/>
    </xf>
    <xf numFmtId="0" fontId="71" fillId="0" borderId="0" xfId="0" applyFont="1" applyAlignment="1">
      <alignment horizontal="left" wrapText="1"/>
    </xf>
    <xf numFmtId="0" fontId="71" fillId="0" borderId="0" xfId="0" applyFont="1"/>
    <xf numFmtId="2" fontId="73" fillId="0" borderId="0" xfId="120" applyNumberFormat="1" applyFont="1" applyAlignment="1">
      <alignment horizontal="center"/>
    </xf>
    <xf numFmtId="171" fontId="73" fillId="0" borderId="0" xfId="120" applyNumberFormat="1" applyFont="1" applyAlignment="1">
      <alignment horizontal="center"/>
    </xf>
    <xf numFmtId="0" fontId="71" fillId="0" borderId="0" xfId="0" applyFont="1" applyAlignment="1">
      <alignment horizontal="center" wrapText="1"/>
    </xf>
    <xf numFmtId="175" fontId="73" fillId="0" borderId="0" xfId="65" applyNumberFormat="1" applyFont="1" applyAlignment="1">
      <alignment horizontal="center"/>
    </xf>
    <xf numFmtId="0" fontId="74" fillId="0" borderId="0" xfId="0" applyFont="1"/>
    <xf numFmtId="0" fontId="76" fillId="0" borderId="0" xfId="0" applyFont="1"/>
    <xf numFmtId="0" fontId="76" fillId="0" borderId="0" xfId="0" applyFont="1" applyAlignment="1">
      <alignment horizontal="center"/>
    </xf>
    <xf numFmtId="0" fontId="72" fillId="0" borderId="0" xfId="0" applyFont="1" applyFill="1" applyAlignment="1">
      <alignment horizontal="center" wrapText="1"/>
    </xf>
    <xf numFmtId="0" fontId="72" fillId="28" borderId="0" xfId="0" applyFont="1" applyFill="1" applyAlignment="1">
      <alignment horizontal="center"/>
    </xf>
    <xf numFmtId="2" fontId="72" fillId="0" borderId="0" xfId="0" applyNumberFormat="1" applyFont="1" applyAlignment="1">
      <alignment horizontal="center"/>
    </xf>
    <xf numFmtId="10" fontId="72" fillId="0" borderId="0" xfId="0" applyNumberFormat="1" applyFont="1" applyAlignment="1">
      <alignment horizontal="center"/>
    </xf>
    <xf numFmtId="10" fontId="73" fillId="28" borderId="0" xfId="120" applyNumberFormat="1" applyFont="1" applyFill="1" applyAlignment="1">
      <alignment horizontal="center"/>
    </xf>
    <xf numFmtId="180" fontId="49" fillId="0" borderId="52" xfId="0" applyNumberFormat="1" applyFont="1" applyBorder="1" applyAlignment="1">
      <alignment horizontal="center"/>
    </xf>
    <xf numFmtId="171" fontId="74" fillId="0" borderId="57" xfId="120" applyNumberFormat="1" applyFont="1" applyBorder="1" applyAlignment="1">
      <alignment horizontal="center"/>
    </xf>
    <xf numFmtId="10" fontId="74" fillId="0" borderId="52" xfId="120" applyNumberFormat="1" applyFont="1" applyBorder="1" applyAlignment="1">
      <alignment horizontal="center"/>
    </xf>
    <xf numFmtId="2" fontId="49" fillId="0" borderId="52" xfId="0" applyNumberFormat="1" applyFont="1" applyBorder="1" applyAlignment="1">
      <alignment horizontal="center"/>
    </xf>
    <xf numFmtId="10" fontId="49" fillId="0" borderId="0" xfId="0" applyNumberFormat="1" applyFont="1" applyBorder="1" applyAlignment="1">
      <alignment horizontal="center"/>
    </xf>
    <xf numFmtId="171" fontId="74" fillId="0" borderId="0" xfId="120" applyNumberFormat="1" applyFont="1" applyBorder="1" applyAlignment="1">
      <alignment horizontal="center"/>
    </xf>
    <xf numFmtId="180" fontId="49" fillId="0" borderId="58" xfId="0" applyNumberFormat="1" applyFont="1" applyBorder="1" applyAlignment="1">
      <alignment horizontal="center"/>
    </xf>
    <xf numFmtId="171" fontId="74" fillId="0" borderId="59" xfId="120" applyNumberFormat="1" applyFont="1" applyBorder="1" applyAlignment="1">
      <alignment horizontal="center"/>
    </xf>
    <xf numFmtId="10" fontId="74" fillId="0" borderId="58" xfId="120" applyNumberFormat="1" applyFont="1" applyBorder="1" applyAlignment="1">
      <alignment horizontal="center"/>
    </xf>
    <xf numFmtId="2" fontId="49" fillId="0" borderId="58" xfId="0" applyNumberFormat="1" applyFont="1" applyBorder="1" applyAlignment="1">
      <alignment horizontal="center"/>
    </xf>
    <xf numFmtId="171" fontId="74" fillId="0" borderId="19" xfId="120" applyNumberFormat="1" applyFont="1" applyBorder="1" applyAlignment="1">
      <alignment horizontal="center"/>
    </xf>
    <xf numFmtId="0" fontId="49" fillId="0" borderId="0" xfId="0" applyFont="1" applyAlignment="1">
      <alignment horizontal="center" wrapText="1"/>
    </xf>
    <xf numFmtId="0" fontId="49" fillId="0" borderId="56" xfId="0" applyFont="1" applyBorder="1" applyAlignment="1">
      <alignment horizontal="center" wrapText="1"/>
    </xf>
    <xf numFmtId="10" fontId="77" fillId="0" borderId="52" xfId="0" applyNumberFormat="1" applyFont="1" applyBorder="1"/>
    <xf numFmtId="0" fontId="49" fillId="0" borderId="52" xfId="0" applyFont="1" applyBorder="1" applyAlignment="1">
      <alignment horizontal="center" wrapText="1"/>
    </xf>
    <xf numFmtId="0" fontId="49" fillId="0" borderId="57" xfId="0" applyFont="1" applyBorder="1"/>
    <xf numFmtId="0" fontId="49" fillId="0" borderId="57" xfId="0" applyFont="1" applyBorder="1" applyAlignment="1">
      <alignment horizontal="center"/>
    </xf>
    <xf numFmtId="171" fontId="49" fillId="0" borderId="57" xfId="0" applyNumberFormat="1" applyFont="1" applyBorder="1" applyAlignment="1">
      <alignment horizontal="center"/>
    </xf>
    <xf numFmtId="10" fontId="77" fillId="0" borderId="52" xfId="0" applyNumberFormat="1" applyFont="1" applyBorder="1" applyAlignment="1">
      <alignment horizontal="center"/>
    </xf>
    <xf numFmtId="0" fontId="49" fillId="0" borderId="0" xfId="0" applyFont="1"/>
    <xf numFmtId="10" fontId="74" fillId="0" borderId="0" xfId="120" applyNumberFormat="1" applyFont="1"/>
    <xf numFmtId="0" fontId="75" fillId="0" borderId="0" xfId="0" applyFont="1" applyAlignment="1">
      <alignment horizontal="left"/>
    </xf>
    <xf numFmtId="10" fontId="74" fillId="0" borderId="0" xfId="120" applyNumberFormat="1" applyFont="1" applyAlignment="1">
      <alignment horizontal="center"/>
    </xf>
    <xf numFmtId="10" fontId="75" fillId="0" borderId="0" xfId="120" applyNumberFormat="1" applyFont="1" applyAlignment="1">
      <alignment horizontal="center"/>
    </xf>
    <xf numFmtId="0" fontId="75" fillId="0" borderId="0" xfId="0" applyFont="1" applyAlignment="1">
      <alignment horizontal="left" wrapText="1"/>
    </xf>
    <xf numFmtId="0" fontId="75" fillId="0" borderId="0" xfId="0" applyFont="1"/>
    <xf numFmtId="171" fontId="75" fillId="0" borderId="0" xfId="120" applyNumberFormat="1" applyFont="1" applyAlignment="1">
      <alignment horizontal="center"/>
    </xf>
    <xf numFmtId="0" fontId="49" fillId="0" borderId="0" xfId="0" applyFont="1" applyFill="1" applyAlignment="1">
      <alignment horizontal="center" wrapText="1"/>
    </xf>
    <xf numFmtId="0" fontId="49" fillId="28" borderId="0" xfId="0" applyFont="1" applyFill="1" applyAlignment="1">
      <alignment horizontal="center"/>
    </xf>
    <xf numFmtId="2" fontId="49" fillId="0" borderId="0" xfId="0" applyNumberFormat="1" applyFont="1" applyAlignment="1">
      <alignment horizontal="center"/>
    </xf>
    <xf numFmtId="10" fontId="49" fillId="0" borderId="0" xfId="0" applyNumberFormat="1" applyFont="1" applyAlignment="1">
      <alignment horizontal="center"/>
    </xf>
    <xf numFmtId="10" fontId="74" fillId="28" borderId="0" xfId="120" applyNumberFormat="1" applyFont="1" applyFill="1" applyAlignment="1">
      <alignment horizontal="center"/>
    </xf>
    <xf numFmtId="10" fontId="75" fillId="0" borderId="0" xfId="0" applyNumberFormat="1" applyFont="1" applyAlignment="1">
      <alignment horizontal="center"/>
    </xf>
    <xf numFmtId="0" fontId="72" fillId="0" borderId="0" xfId="0" applyFont="1" applyFill="1" applyAlignment="1">
      <alignment horizontal="center"/>
    </xf>
    <xf numFmtId="0" fontId="72" fillId="28" borderId="0" xfId="0" applyFont="1" applyFill="1"/>
    <xf numFmtId="9" fontId="73" fillId="0" borderId="0" xfId="120" applyNumberFormat="1" applyFont="1" applyAlignment="1">
      <alignment horizontal="center"/>
    </xf>
    <xf numFmtId="2" fontId="72" fillId="0" borderId="0" xfId="0" applyNumberFormat="1" applyFont="1"/>
    <xf numFmtId="0" fontId="49" fillId="28" borderId="0" xfId="0" applyFont="1" applyFill="1"/>
    <xf numFmtId="2" fontId="49" fillId="0" borderId="0" xfId="0" applyNumberFormat="1" applyFont="1"/>
    <xf numFmtId="171" fontId="74" fillId="0" borderId="0" xfId="120" applyNumberFormat="1" applyFont="1" applyAlignment="1">
      <alignment horizontal="center"/>
    </xf>
    <xf numFmtId="9" fontId="74" fillId="0" borderId="0" xfId="120" applyNumberFormat="1" applyFont="1" applyAlignment="1">
      <alignment horizontal="center"/>
    </xf>
    <xf numFmtId="0" fontId="75" fillId="0" borderId="0" xfId="0" applyFont="1" applyAlignment="1">
      <alignment horizontal="center"/>
    </xf>
    <xf numFmtId="171" fontId="75" fillId="0" borderId="0" xfId="0" applyNumberFormat="1" applyFont="1" applyAlignment="1">
      <alignment horizontal="center"/>
    </xf>
    <xf numFmtId="0" fontId="78" fillId="0" borderId="0" xfId="0" applyFont="1"/>
    <xf numFmtId="0" fontId="78" fillId="0" borderId="0" xfId="0" applyFont="1" applyAlignment="1">
      <alignment horizontal="center"/>
    </xf>
    <xf numFmtId="0" fontId="49" fillId="0" borderId="0" xfId="0" applyFont="1" applyFill="1" applyAlignment="1">
      <alignment horizontal="center"/>
    </xf>
    <xf numFmtId="171" fontId="49" fillId="0" borderId="0" xfId="0" applyNumberFormat="1" applyFont="1" applyAlignment="1">
      <alignment horizontal="center"/>
    </xf>
    <xf numFmtId="10" fontId="49" fillId="0" borderId="0" xfId="0" applyNumberFormat="1" applyFont="1"/>
    <xf numFmtId="0" fontId="80" fillId="0" borderId="0" xfId="0" applyFont="1"/>
    <xf numFmtId="0" fontId="80" fillId="0" borderId="0" xfId="0" applyFont="1" applyBorder="1" applyAlignment="1">
      <alignment horizontal="center" wrapText="1"/>
    </xf>
    <xf numFmtId="0" fontId="73" fillId="0" borderId="0" xfId="0" applyFont="1" applyAlignment="1">
      <alignment horizontal="center" wrapText="1"/>
    </xf>
    <xf numFmtId="0" fontId="74" fillId="0" borderId="0" xfId="0" applyFont="1" applyAlignment="1">
      <alignment horizontal="center"/>
    </xf>
    <xf numFmtId="0" fontId="74" fillId="0" borderId="0" xfId="0" applyFont="1" applyFill="1" applyAlignment="1">
      <alignment horizontal="center"/>
    </xf>
    <xf numFmtId="0" fontId="74" fillId="0" borderId="0" xfId="0" applyFont="1" applyAlignment="1">
      <alignment horizontal="center" wrapText="1"/>
    </xf>
    <xf numFmtId="0" fontId="74" fillId="28" borderId="0" xfId="0" applyFont="1" applyFill="1" applyAlignment="1">
      <alignment horizontal="center"/>
    </xf>
    <xf numFmtId="2" fontId="49" fillId="0" borderId="0" xfId="0" applyNumberFormat="1" applyFont="1" applyAlignment="1"/>
    <xf numFmtId="2" fontId="75" fillId="0" borderId="0" xfId="0" applyNumberFormat="1" applyFont="1" applyAlignment="1">
      <alignment horizontal="center"/>
    </xf>
    <xf numFmtId="0" fontId="81" fillId="0" borderId="0" xfId="0" applyFont="1"/>
    <xf numFmtId="10" fontId="81" fillId="0" borderId="0" xfId="0" applyNumberFormat="1" applyFont="1"/>
    <xf numFmtId="0" fontId="81" fillId="0" borderId="0" xfId="0" applyFont="1" applyAlignment="1">
      <alignment horizontal="center"/>
    </xf>
    <xf numFmtId="0" fontId="83" fillId="0" borderId="0" xfId="269" applyFont="1" applyFill="1" applyBorder="1" applyAlignment="1" applyProtection="1">
      <alignment vertical="center"/>
    </xf>
    <xf numFmtId="0" fontId="50" fillId="0" borderId="19" xfId="0" applyFont="1" applyBorder="1" applyAlignment="1">
      <alignment horizontal="center"/>
    </xf>
    <xf numFmtId="1" fontId="3" fillId="0" borderId="0" xfId="143" applyNumberFormat="1" applyFont="1" applyAlignment="1">
      <alignment horizontal="center"/>
    </xf>
    <xf numFmtId="0" fontId="3" fillId="0" borderId="0" xfId="252" applyFont="1" applyAlignment="1">
      <alignment vertical="top" wrapText="1"/>
    </xf>
    <xf numFmtId="0" fontId="3" fillId="0" borderId="0" xfId="2" applyFont="1"/>
    <xf numFmtId="0" fontId="3" fillId="0" borderId="0" xfId="166" applyFont="1"/>
    <xf numFmtId="0" fontId="3" fillId="0" borderId="0" xfId="282" applyFont="1"/>
    <xf numFmtId="0" fontId="83" fillId="0" borderId="0" xfId="96" applyFont="1" applyFill="1" applyBorder="1" applyAlignment="1" applyProtection="1">
      <alignment horizontal="left" vertical="center" wrapText="1"/>
    </xf>
    <xf numFmtId="0" fontId="3" fillId="0" borderId="0" xfId="2" applyAlignment="1">
      <alignment horizontal="center"/>
    </xf>
    <xf numFmtId="0" fontId="0" fillId="0" borderId="0" xfId="0" applyNumberFormat="1"/>
    <xf numFmtId="0" fontId="84" fillId="0" borderId="0" xfId="194" applyFont="1"/>
    <xf numFmtId="0" fontId="4" fillId="0" borderId="0" xfId="194" applyAlignment="1">
      <alignment wrapText="1"/>
    </xf>
    <xf numFmtId="165" fontId="0" fillId="0" borderId="0" xfId="172" applyNumberFormat="1" applyFont="1"/>
    <xf numFmtId="171" fontId="0" fillId="0" borderId="0" xfId="189" applyNumberFormat="1" applyFont="1" applyFill="1"/>
    <xf numFmtId="171" fontId="0" fillId="0" borderId="0" xfId="189" applyNumberFormat="1" applyFont="1"/>
    <xf numFmtId="171" fontId="0" fillId="0" borderId="0" xfId="189" applyNumberFormat="1" applyFont="1" applyFill="1" applyBorder="1"/>
    <xf numFmtId="10" fontId="0" fillId="0" borderId="0" xfId="189" applyNumberFormat="1" applyFont="1" applyFill="1" applyBorder="1"/>
    <xf numFmtId="171" fontId="0" fillId="0" borderId="0" xfId="189" applyNumberFormat="1" applyFont="1" applyBorder="1"/>
    <xf numFmtId="10" fontId="0" fillId="0" borderId="0" xfId="189" applyNumberFormat="1" applyFont="1" applyBorder="1"/>
    <xf numFmtId="171" fontId="0" fillId="0" borderId="0" xfId="189" applyNumberFormat="1" applyFont="1" applyAlignment="1">
      <alignment horizontal="center"/>
    </xf>
    <xf numFmtId="166" fontId="0" fillId="0" borderId="0" xfId="172" applyNumberFormat="1" applyFont="1" applyFill="1" applyBorder="1"/>
    <xf numFmtId="171" fontId="0" fillId="0" borderId="0" xfId="189" applyNumberFormat="1" applyFont="1" applyBorder="1" applyAlignment="1">
      <alignment horizontal="center"/>
    </xf>
    <xf numFmtId="165" fontId="0" fillId="0" borderId="0" xfId="172" applyFont="1" applyBorder="1"/>
    <xf numFmtId="10" fontId="0" fillId="0" borderId="0" xfId="189" applyNumberFormat="1" applyFont="1"/>
    <xf numFmtId="171" fontId="0" fillId="0" borderId="0" xfId="189" applyNumberFormat="1" applyFont="1" applyFill="1" applyAlignment="1">
      <alignment horizontal="center"/>
    </xf>
    <xf numFmtId="165" fontId="0" fillId="0" borderId="0" xfId="172" applyFont="1" applyBorder="1" applyAlignment="1"/>
    <xf numFmtId="0" fontId="4" fillId="0" borderId="0" xfId="194" applyAlignment="1"/>
    <xf numFmtId="10" fontId="3" fillId="0" borderId="0" xfId="1" applyNumberFormat="1" applyFont="1" applyAlignment="1">
      <alignment horizontal="center"/>
    </xf>
    <xf numFmtId="0" fontId="40" fillId="0" borderId="0" xfId="252" applyFont="1" applyBorder="1" applyAlignment="1">
      <alignment horizontal="center" vertical="center"/>
    </xf>
    <xf numFmtId="0" fontId="40" fillId="0" borderId="0" xfId="252" applyFont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36" borderId="61" xfId="0" applyFont="1" applyFill="1" applyBorder="1"/>
    <xf numFmtId="0" fontId="0" fillId="36" borderId="62" xfId="0" applyFill="1" applyBorder="1"/>
    <xf numFmtId="10" fontId="85" fillId="36" borderId="62" xfId="0" applyNumberFormat="1" applyFont="1" applyFill="1" applyBorder="1"/>
    <xf numFmtId="10" fontId="85" fillId="0" borderId="0" xfId="0" applyNumberFormat="1" applyFont="1" applyFill="1" applyBorder="1"/>
    <xf numFmtId="0" fontId="0" fillId="0" borderId="0" xfId="0" applyFill="1" applyBorder="1"/>
    <xf numFmtId="10" fontId="0" fillId="0" borderId="0" xfId="0" applyNumberFormat="1" applyFill="1" applyBorder="1"/>
    <xf numFmtId="0" fontId="7" fillId="0" borderId="0" xfId="0" applyFont="1" applyFill="1" applyBorder="1" applyAlignment="1" applyProtection="1">
      <alignment horizontal="center" vertical="center" wrapText="1"/>
    </xf>
    <xf numFmtId="0" fontId="0" fillId="0" borderId="0" xfId="0" applyFill="1"/>
    <xf numFmtId="0" fontId="0" fillId="0" borderId="0" xfId="0" applyBorder="1"/>
    <xf numFmtId="0" fontId="4" fillId="0" borderId="0" xfId="0" applyFont="1" applyAlignment="1">
      <alignment horizontal="center"/>
    </xf>
    <xf numFmtId="0" fontId="4" fillId="0" borderId="0" xfId="0" applyFont="1"/>
    <xf numFmtId="0" fontId="0" fillId="0" borderId="0" xfId="0" applyAlignment="1">
      <alignment horizontal="center" wrapText="1"/>
    </xf>
    <xf numFmtId="165" fontId="86" fillId="0" borderId="0" xfId="0" applyNumberFormat="1" applyFont="1"/>
    <xf numFmtId="165" fontId="0" fillId="0" borderId="0" xfId="0" applyNumberFormat="1"/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0" fillId="0" borderId="66" xfId="0" applyBorder="1"/>
    <xf numFmtId="165" fontId="4" fillId="0" borderId="67" xfId="0" applyNumberFormat="1" applyFont="1" applyBorder="1"/>
    <xf numFmtId="0" fontId="4" fillId="0" borderId="68" xfId="0" applyFont="1" applyBorder="1"/>
    <xf numFmtId="165" fontId="86" fillId="0" borderId="0" xfId="0" applyNumberFormat="1" applyFont="1" applyBorder="1"/>
    <xf numFmtId="0" fontId="0" fillId="0" borderId="0" xfId="0" applyBorder="1" applyAlignment="1">
      <alignment horizontal="center" wrapText="1"/>
    </xf>
    <xf numFmtId="10" fontId="0" fillId="0" borderId="0" xfId="0" applyNumberFormat="1" applyFill="1" applyAlignment="1">
      <alignment wrapText="1"/>
    </xf>
    <xf numFmtId="165" fontId="0" fillId="0" borderId="0" xfId="0" applyNumberFormat="1" applyAlignment="1"/>
    <xf numFmtId="171" fontId="3" fillId="0" borderId="0" xfId="126" applyNumberFormat="1" applyFont="1" applyFill="1" applyAlignment="1">
      <alignment horizontal="center"/>
    </xf>
    <xf numFmtId="10" fontId="3" fillId="0" borderId="0" xfId="126" applyNumberFormat="1" applyFont="1" applyFill="1" applyAlignment="1">
      <alignment horizontal="center"/>
    </xf>
    <xf numFmtId="165" fontId="3" fillId="0" borderId="0" xfId="2" applyNumberFormat="1" applyFill="1" applyAlignment="1">
      <alignment horizontal="center"/>
    </xf>
    <xf numFmtId="0" fontId="3" fillId="0" borderId="0" xfId="209" applyFont="1"/>
    <xf numFmtId="171" fontId="0" fillId="0" borderId="0" xfId="1" applyNumberFormat="1" applyFont="1" applyAlignment="1">
      <alignment horizontal="center"/>
    </xf>
    <xf numFmtId="172" fontId="0" fillId="0" borderId="0" xfId="0" applyNumberFormat="1" applyAlignment="1">
      <alignment horizontal="center"/>
    </xf>
    <xf numFmtId="0" fontId="0" fillId="33" borderId="0" xfId="0" applyFill="1"/>
    <xf numFmtId="172" fontId="0" fillId="35" borderId="0" xfId="0" applyNumberFormat="1" applyFill="1"/>
    <xf numFmtId="166" fontId="4" fillId="0" borderId="0" xfId="286" applyNumberFormat="1" applyFont="1"/>
    <xf numFmtId="166" fontId="4" fillId="0" borderId="0" xfId="194" applyNumberFormat="1"/>
    <xf numFmtId="175" fontId="4" fillId="0" borderId="0" xfId="194" applyNumberFormat="1"/>
    <xf numFmtId="172" fontId="4" fillId="0" borderId="0" xfId="194" applyNumberFormat="1"/>
    <xf numFmtId="0" fontId="58" fillId="33" borderId="17" xfId="194" applyFont="1" applyFill="1" applyBorder="1" applyAlignment="1" applyProtection="1">
      <alignment horizontal="center" vertical="center" wrapText="1"/>
    </xf>
    <xf numFmtId="170" fontId="0" fillId="33" borderId="0" xfId="173" applyNumberFormat="1" applyFont="1" applyFill="1"/>
    <xf numFmtId="170" fontId="0" fillId="33" borderId="27" xfId="173" applyNumberFormat="1" applyFont="1" applyFill="1" applyBorder="1"/>
    <xf numFmtId="170" fontId="4" fillId="33" borderId="0" xfId="173" applyNumberFormat="1" applyFont="1" applyFill="1"/>
    <xf numFmtId="170" fontId="4" fillId="33" borderId="27" xfId="173" applyNumberFormat="1" applyFont="1" applyFill="1" applyBorder="1"/>
    <xf numFmtId="171" fontId="0" fillId="0" borderId="0" xfId="0" applyNumberFormat="1"/>
    <xf numFmtId="175" fontId="0" fillId="0" borderId="0" xfId="0" applyNumberFormat="1"/>
    <xf numFmtId="165" fontId="0" fillId="0" borderId="0" xfId="286" applyFont="1"/>
    <xf numFmtId="0" fontId="6" fillId="33" borderId="0" xfId="166" applyFill="1"/>
    <xf numFmtId="10" fontId="3" fillId="0" borderId="0" xfId="1" applyNumberFormat="1" applyFont="1"/>
    <xf numFmtId="171" fontId="3" fillId="0" borderId="0" xfId="189" applyNumberFormat="1" applyFont="1" applyFill="1" applyBorder="1" applyAlignment="1">
      <alignment horizontal="center"/>
    </xf>
    <xf numFmtId="0" fontId="3" fillId="0" borderId="0" xfId="143" applyBorder="1" applyAlignment="1">
      <alignment horizontal="center"/>
    </xf>
    <xf numFmtId="171" fontId="3" fillId="0" borderId="0" xfId="143" applyNumberFormat="1" applyAlignment="1">
      <alignment horizontal="center"/>
    </xf>
    <xf numFmtId="0" fontId="39" fillId="0" borderId="0" xfId="112" applyFont="1" applyBorder="1" applyAlignment="1">
      <alignment horizontal="left" wrapText="1"/>
    </xf>
    <xf numFmtId="0" fontId="39" fillId="0" borderId="0" xfId="112" quotePrefix="1" applyFont="1" applyBorder="1" applyAlignment="1">
      <alignment horizontal="left" wrapText="1"/>
    </xf>
    <xf numFmtId="0" fontId="39" fillId="0" borderId="0" xfId="112" applyFont="1" applyFill="1" applyBorder="1" applyAlignment="1">
      <alignment horizontal="left" wrapText="1"/>
    </xf>
    <xf numFmtId="0" fontId="39" fillId="0" borderId="0" xfId="112" quotePrefix="1" applyFont="1" applyFill="1" applyBorder="1" applyAlignment="1">
      <alignment horizontal="left" wrapText="1"/>
    </xf>
    <xf numFmtId="0" fontId="39" fillId="0" borderId="0" xfId="113" applyFont="1" applyFill="1"/>
    <xf numFmtId="0" fontId="39" fillId="0" borderId="0" xfId="112" applyFont="1" applyFill="1"/>
    <xf numFmtId="172" fontId="54" fillId="0" borderId="0" xfId="113" applyNumberFormat="1" applyFont="1" applyFill="1" applyAlignment="1">
      <alignment horizontal="left"/>
    </xf>
    <xf numFmtId="0" fontId="54" fillId="0" borderId="0" xfId="112" applyFont="1" applyAlignment="1">
      <alignment horizontal="center"/>
    </xf>
    <xf numFmtId="0" fontId="54" fillId="0" borderId="0" xfId="112" applyFont="1"/>
    <xf numFmtId="172" fontId="54" fillId="0" borderId="0" xfId="113" applyNumberFormat="1" applyFont="1" applyFill="1" applyAlignment="1">
      <alignment horizontal="center"/>
    </xf>
    <xf numFmtId="0" fontId="3" fillId="0" borderId="0" xfId="112" applyFont="1" applyAlignment="1">
      <alignment horizontal="center"/>
    </xf>
    <xf numFmtId="0" fontId="3" fillId="0" borderId="0" xfId="112" applyFont="1" applyAlignment="1">
      <alignment horizontal="right"/>
    </xf>
    <xf numFmtId="0" fontId="3" fillId="0" borderId="0" xfId="112" applyFont="1"/>
    <xf numFmtId="0" fontId="3" fillId="0" borderId="0" xfId="113" applyFont="1" applyAlignment="1">
      <alignment horizontal="right"/>
    </xf>
    <xf numFmtId="0" fontId="3" fillId="0" borderId="0" xfId="113" applyFont="1"/>
    <xf numFmtId="0" fontId="40" fillId="0" borderId="18" xfId="112" applyFont="1" applyBorder="1" applyAlignment="1">
      <alignment horizontal="center" wrapText="1"/>
    </xf>
    <xf numFmtId="172" fontId="40" fillId="0" borderId="0" xfId="112" applyNumberFormat="1" applyFont="1" applyBorder="1" applyAlignment="1">
      <alignment horizontal="center" wrapText="1"/>
    </xf>
    <xf numFmtId="0" fontId="40" fillId="0" borderId="0" xfId="112" applyFont="1" applyBorder="1" applyAlignment="1">
      <alignment horizontal="center" wrapText="1"/>
    </xf>
    <xf numFmtId="172" fontId="72" fillId="0" borderId="0" xfId="0" applyNumberFormat="1" applyFont="1" applyAlignment="1">
      <alignment horizontal="center"/>
    </xf>
    <xf numFmtId="172" fontId="54" fillId="0" borderId="0" xfId="112" applyNumberFormat="1" applyFont="1" applyAlignment="1">
      <alignment horizontal="center"/>
    </xf>
    <xf numFmtId="172" fontId="39" fillId="0" borderId="0" xfId="113" applyNumberFormat="1" applyFont="1" applyAlignment="1">
      <alignment horizontal="center"/>
    </xf>
    <xf numFmtId="172" fontId="39" fillId="0" borderId="0" xfId="112" applyNumberFormat="1" applyFont="1" applyAlignment="1">
      <alignment horizontal="center"/>
    </xf>
    <xf numFmtId="1" fontId="54" fillId="0" borderId="0" xfId="112" applyNumberFormat="1" applyFont="1" applyAlignment="1">
      <alignment horizontal="center"/>
    </xf>
    <xf numFmtId="172" fontId="3" fillId="0" borderId="0" xfId="112" applyNumberFormat="1" applyFont="1" applyFill="1" applyAlignment="1">
      <alignment horizontal="center"/>
    </xf>
    <xf numFmtId="172" fontId="3" fillId="0" borderId="0" xfId="112" applyNumberFormat="1" applyFont="1" applyFill="1"/>
    <xf numFmtId="171" fontId="49" fillId="0" borderId="0" xfId="0" applyNumberFormat="1" applyFont="1"/>
    <xf numFmtId="171" fontId="75" fillId="0" borderId="0" xfId="1" applyNumberFormat="1" applyFont="1"/>
    <xf numFmtId="0" fontId="5" fillId="0" borderId="45" xfId="194" applyFont="1" applyFill="1" applyBorder="1" applyAlignment="1" applyProtection="1">
      <alignment horizontal="center"/>
    </xf>
    <xf numFmtId="0" fontId="5" fillId="0" borderId="45" xfId="194" applyFont="1" applyFill="1" applyBorder="1" applyAlignment="1" applyProtection="1">
      <alignment horizontal="center" vertical="center"/>
    </xf>
    <xf numFmtId="0" fontId="7" fillId="0" borderId="47" xfId="194" applyFont="1" applyFill="1" applyBorder="1" applyAlignment="1" applyProtection="1">
      <alignment horizontal="center" wrapText="1"/>
    </xf>
    <xf numFmtId="0" fontId="7" fillId="0" borderId="47" xfId="194" applyFont="1" applyFill="1" applyBorder="1" applyAlignment="1" applyProtection="1">
      <alignment vertical="center" wrapText="1"/>
    </xf>
    <xf numFmtId="0" fontId="7" fillId="0" borderId="0" xfId="194" applyFont="1" applyFill="1" applyBorder="1" applyAlignment="1" applyProtection="1">
      <alignment horizontal="center" wrapText="1"/>
    </xf>
    <xf numFmtId="0" fontId="7" fillId="0" borderId="0" xfId="194" applyFont="1" applyFill="1" applyBorder="1" applyAlignment="1" applyProtection="1">
      <alignment vertical="center" wrapText="1"/>
    </xf>
    <xf numFmtId="0" fontId="0" fillId="0" borderId="47" xfId="0" applyBorder="1"/>
    <xf numFmtId="172" fontId="3" fillId="0" borderId="0" xfId="172" applyNumberFormat="1" applyFont="1" applyFill="1" applyAlignment="1">
      <alignment horizontal="center"/>
    </xf>
    <xf numFmtId="172" fontId="49" fillId="0" borderId="0" xfId="0" applyNumberFormat="1" applyFont="1" applyFill="1" applyAlignment="1">
      <alignment horizontal="center"/>
    </xf>
    <xf numFmtId="0" fontId="49" fillId="0" borderId="0" xfId="0" applyFont="1" applyFill="1"/>
    <xf numFmtId="0" fontId="0" fillId="0" borderId="0" xfId="0" applyFill="1" applyAlignment="1">
      <alignment horizontal="center"/>
    </xf>
    <xf numFmtId="0" fontId="90" fillId="0" borderId="0" xfId="287"/>
    <xf numFmtId="0" fontId="33" fillId="0" borderId="0" xfId="287" applyFont="1"/>
    <xf numFmtId="0" fontId="38" fillId="0" borderId="0" xfId="287" applyFont="1" applyBorder="1" applyAlignment="1">
      <alignment horizontal="center"/>
    </xf>
    <xf numFmtId="0" fontId="43" fillId="0" borderId="0" xfId="287" applyFont="1" applyBorder="1" applyAlignment="1">
      <alignment horizontal="center"/>
    </xf>
    <xf numFmtId="0" fontId="38" fillId="0" borderId="0" xfId="287" applyFont="1"/>
    <xf numFmtId="0" fontId="38" fillId="0" borderId="0" xfId="287" applyFont="1" applyAlignment="1">
      <alignment horizontal="center"/>
    </xf>
    <xf numFmtId="2" fontId="33" fillId="0" borderId="0" xfId="288" applyNumberFormat="1" applyFont="1" applyAlignment="1">
      <alignment horizontal="center"/>
    </xf>
    <xf numFmtId="2" fontId="33" fillId="0" borderId="0" xfId="287" applyNumberFormat="1" applyFont="1" applyAlignment="1">
      <alignment horizontal="center"/>
    </xf>
    <xf numFmtId="0" fontId="33" fillId="0" borderId="0" xfId="287" applyFont="1" applyFill="1"/>
    <xf numFmtId="2" fontId="33" fillId="0" borderId="0" xfId="287" applyNumberFormat="1" applyFont="1" applyFill="1" applyAlignment="1">
      <alignment horizontal="center"/>
    </xf>
    <xf numFmtId="172" fontId="33" fillId="0" borderId="0" xfId="287" applyNumberFormat="1" applyFont="1" applyAlignment="1">
      <alignment horizontal="center"/>
    </xf>
    <xf numFmtId="10" fontId="53" fillId="0" borderId="0" xfId="288" applyNumberFormat="1" applyFont="1" applyAlignment="1">
      <alignment horizontal="center"/>
    </xf>
    <xf numFmtId="174" fontId="33" fillId="0" borderId="0" xfId="69" applyNumberFormat="1" applyFont="1" applyAlignment="1">
      <alignment horizontal="center"/>
    </xf>
    <xf numFmtId="10" fontId="33" fillId="0" borderId="0" xfId="288" applyNumberFormat="1" applyFont="1" applyAlignment="1">
      <alignment horizontal="center"/>
    </xf>
    <xf numFmtId="10" fontId="33" fillId="0" borderId="0" xfId="287" applyNumberFormat="1" applyFont="1" applyBorder="1" applyAlignment="1">
      <alignment horizontal="center" wrapText="1"/>
    </xf>
    <xf numFmtId="10" fontId="33" fillId="0" borderId="0" xfId="287" applyNumberFormat="1" applyFont="1" applyFill="1" applyBorder="1" applyAlignment="1">
      <alignment horizontal="center" wrapText="1"/>
    </xf>
    <xf numFmtId="10" fontId="33" fillId="0" borderId="0" xfId="288" applyNumberFormat="1" applyFont="1" applyFill="1" applyAlignment="1">
      <alignment horizontal="center"/>
    </xf>
    <xf numFmtId="10" fontId="38" fillId="0" borderId="0" xfId="288" applyNumberFormat="1" applyFont="1" applyAlignment="1">
      <alignment horizontal="center"/>
    </xf>
    <xf numFmtId="10" fontId="38" fillId="0" borderId="0" xfId="288" applyNumberFormat="1" applyFont="1" applyFill="1" applyAlignment="1">
      <alignment horizontal="center"/>
    </xf>
    <xf numFmtId="0" fontId="3" fillId="0" borderId="0" xfId="289"/>
    <xf numFmtId="0" fontId="40" fillId="0" borderId="0" xfId="289" applyFont="1" applyBorder="1" applyAlignment="1">
      <alignment horizontal="center"/>
    </xf>
    <xf numFmtId="0" fontId="40" fillId="0" borderId="0" xfId="289" applyFont="1" applyAlignment="1">
      <alignment horizontal="center"/>
    </xf>
    <xf numFmtId="0" fontId="3" fillId="0" borderId="0" xfId="289" applyAlignment="1">
      <alignment horizontal="center"/>
    </xf>
    <xf numFmtId="0" fontId="40" fillId="0" borderId="0" xfId="289" applyFont="1"/>
    <xf numFmtId="10" fontId="3" fillId="0" borderId="0" xfId="289" applyNumberFormat="1" applyAlignment="1">
      <alignment horizontal="center"/>
    </xf>
    <xf numFmtId="10" fontId="0" fillId="0" borderId="0" xfId="288" applyNumberFormat="1" applyFont="1" applyAlignment="1">
      <alignment horizontal="center"/>
    </xf>
    <xf numFmtId="10" fontId="0" fillId="0" borderId="0" xfId="288" applyNumberFormat="1" applyFont="1" applyBorder="1" applyAlignment="1">
      <alignment horizontal="center"/>
    </xf>
    <xf numFmtId="166" fontId="4" fillId="0" borderId="0" xfId="69" applyNumberFormat="1" applyFont="1" applyFill="1"/>
    <xf numFmtId="0" fontId="40" fillId="0" borderId="0" xfId="290" applyFont="1" applyAlignment="1">
      <alignment horizontal="center"/>
    </xf>
    <xf numFmtId="0" fontId="33" fillId="0" borderId="0" xfId="290" applyFont="1" applyAlignment="1">
      <alignment horizontal="center"/>
    </xf>
    <xf numFmtId="0" fontId="40" fillId="0" borderId="0" xfId="292" applyFont="1"/>
    <xf numFmtId="0" fontId="33" fillId="0" borderId="0" xfId="290" applyFont="1" applyAlignment="1">
      <alignment horizontal="right"/>
    </xf>
    <xf numFmtId="0" fontId="3" fillId="0" borderId="0" xfId="292"/>
    <xf numFmtId="0" fontId="33" fillId="0" borderId="0" xfId="290" applyFont="1"/>
    <xf numFmtId="0" fontId="33" fillId="0" borderId="0" xfId="293" applyFont="1" applyAlignment="1">
      <alignment horizontal="right"/>
    </xf>
    <xf numFmtId="0" fontId="40" fillId="0" borderId="0" xfId="293" applyFont="1"/>
    <xf numFmtId="0" fontId="3" fillId="0" borderId="0" xfId="293" applyFont="1"/>
    <xf numFmtId="0" fontId="40" fillId="0" borderId="0" xfId="293" applyFont="1" applyAlignment="1">
      <alignment horizontal="right"/>
    </xf>
    <xf numFmtId="0" fontId="33" fillId="0" borderId="0" xfId="293" applyFont="1"/>
    <xf numFmtId="0" fontId="40" fillId="0" borderId="0" xfId="290" quotePrefix="1" applyFont="1" applyBorder="1" applyAlignment="1">
      <alignment horizontal="left" wrapText="1"/>
    </xf>
    <xf numFmtId="172" fontId="38" fillId="0" borderId="0" xfId="290" applyNumberFormat="1" applyFont="1" applyBorder="1" applyAlignment="1">
      <alignment horizontal="center" wrapText="1"/>
    </xf>
    <xf numFmtId="0" fontId="38" fillId="0" borderId="0" xfId="290" applyFont="1" applyBorder="1" applyAlignment="1">
      <alignment horizontal="center" wrapText="1"/>
    </xf>
    <xf numFmtId="0" fontId="40" fillId="0" borderId="0" xfId="290" applyFont="1" applyBorder="1" applyAlignment="1">
      <alignment horizontal="left" wrapText="1"/>
    </xf>
    <xf numFmtId="0" fontId="40" fillId="0" borderId="0" xfId="290" applyFont="1" applyFill="1" applyBorder="1" applyAlignment="1">
      <alignment horizontal="left" wrapText="1"/>
    </xf>
    <xf numFmtId="0" fontId="40" fillId="0" borderId="0" xfId="290" quotePrefix="1" applyFont="1" applyFill="1" applyBorder="1" applyAlignment="1">
      <alignment horizontal="left" wrapText="1"/>
    </xf>
    <xf numFmtId="0" fontId="40" fillId="0" borderId="0" xfId="293" applyFont="1" applyFill="1"/>
    <xf numFmtId="0" fontId="40" fillId="0" borderId="0" xfId="290" applyFont="1" applyFill="1"/>
    <xf numFmtId="172" fontId="51" fillId="0" borderId="0" xfId="293" applyNumberFormat="1" applyFont="1" applyFill="1" applyAlignment="1">
      <alignment horizontal="left"/>
    </xf>
    <xf numFmtId="0" fontId="3" fillId="0" borderId="0" xfId="290" applyFont="1" applyAlignment="1">
      <alignment horizontal="center"/>
    </xf>
    <xf numFmtId="172" fontId="46" fillId="0" borderId="0" xfId="290" applyNumberFormat="1" applyFont="1" applyAlignment="1">
      <alignment horizontal="center"/>
    </xf>
    <xf numFmtId="0" fontId="51" fillId="0" borderId="0" xfId="290" applyFont="1"/>
    <xf numFmtId="172" fontId="3" fillId="0" borderId="0" xfId="293" applyNumberFormat="1" applyFont="1" applyFill="1" applyAlignment="1">
      <alignment horizontal="center"/>
    </xf>
    <xf numFmtId="172" fontId="46" fillId="0" borderId="0" xfId="293" applyNumberFormat="1" applyFont="1" applyFill="1" applyAlignment="1">
      <alignment horizontal="center"/>
    </xf>
    <xf numFmtId="172" fontId="47" fillId="0" borderId="0" xfId="290" applyNumberFormat="1" applyFont="1" applyAlignment="1">
      <alignment horizontal="center"/>
    </xf>
    <xf numFmtId="172" fontId="48" fillId="0" borderId="0" xfId="293" applyNumberFormat="1" applyFont="1" applyAlignment="1">
      <alignment horizontal="center"/>
    </xf>
    <xf numFmtId="172" fontId="48" fillId="0" borderId="0" xfId="290" applyNumberFormat="1" applyFont="1" applyAlignment="1">
      <alignment horizontal="center"/>
    </xf>
    <xf numFmtId="1" fontId="47" fillId="0" borderId="0" xfId="290" applyNumberFormat="1" applyFont="1" applyAlignment="1">
      <alignment horizontal="center"/>
    </xf>
    <xf numFmtId="0" fontId="40" fillId="0" borderId="0" xfId="290" applyFont="1" applyFill="1" applyAlignment="1">
      <alignment horizontal="center"/>
    </xf>
    <xf numFmtId="172" fontId="3" fillId="0" borderId="0" xfId="290" applyNumberFormat="1" applyFont="1" applyFill="1" applyAlignment="1">
      <alignment horizontal="center"/>
    </xf>
    <xf numFmtId="2" fontId="40" fillId="0" borderId="0" xfId="293" applyNumberFormat="1" applyFont="1" applyFill="1" applyAlignment="1">
      <alignment horizontal="center"/>
    </xf>
    <xf numFmtId="0" fontId="40" fillId="0" borderId="0" xfId="290" applyFont="1" applyFill="1" applyAlignment="1">
      <alignment horizontal="left"/>
    </xf>
    <xf numFmtId="172" fontId="3" fillId="0" borderId="0" xfId="290" applyNumberFormat="1" applyFont="1" applyFill="1"/>
    <xf numFmtId="2" fontId="3" fillId="0" borderId="0" xfId="290" applyNumberFormat="1" applyFont="1" applyFill="1" applyAlignment="1">
      <alignment horizontal="center"/>
    </xf>
    <xf numFmtId="0" fontId="33" fillId="0" borderId="0" xfId="290" applyFont="1" applyFill="1"/>
    <xf numFmtId="172" fontId="40" fillId="0" borderId="0" xfId="293" applyNumberFormat="1" applyFont="1" applyFill="1" applyAlignment="1">
      <alignment horizontal="center"/>
    </xf>
    <xf numFmtId="0" fontId="38" fillId="0" borderId="0" xfId="290" applyFont="1" applyFill="1"/>
    <xf numFmtId="172" fontId="40" fillId="0" borderId="0" xfId="290" applyNumberFormat="1" applyFont="1" applyFill="1" applyAlignment="1">
      <alignment horizontal="center"/>
    </xf>
    <xf numFmtId="2" fontId="40" fillId="0" borderId="0" xfId="290" applyNumberFormat="1" applyFont="1" applyFill="1" applyAlignment="1">
      <alignment horizontal="center"/>
    </xf>
    <xf numFmtId="2" fontId="40" fillId="0" borderId="0" xfId="290" applyNumberFormat="1" applyFont="1" applyFill="1"/>
    <xf numFmtId="172" fontId="33" fillId="0" borderId="0" xfId="290" applyNumberFormat="1" applyFont="1"/>
    <xf numFmtId="171" fontId="6" fillId="33" borderId="0" xfId="1" applyNumberFormat="1" applyFont="1" applyFill="1" applyAlignment="1">
      <alignment horizontal="center"/>
    </xf>
    <xf numFmtId="172" fontId="6" fillId="33" borderId="0" xfId="166" applyNumberFormat="1" applyFill="1" applyAlignment="1">
      <alignment horizontal="center"/>
    </xf>
    <xf numFmtId="0" fontId="6" fillId="39" borderId="0" xfId="166" applyFill="1"/>
    <xf numFmtId="171" fontId="6" fillId="39" borderId="0" xfId="1" applyNumberFormat="1" applyFont="1" applyFill="1" applyAlignment="1">
      <alignment horizontal="center"/>
    </xf>
    <xf numFmtId="172" fontId="6" fillId="39" borderId="0" xfId="166" applyNumberFormat="1" applyFill="1" applyAlignment="1">
      <alignment horizontal="center"/>
    </xf>
    <xf numFmtId="172" fontId="54" fillId="0" borderId="0" xfId="209" applyNumberFormat="1" applyFont="1" applyAlignment="1">
      <alignment horizontal="center"/>
    </xf>
    <xf numFmtId="0" fontId="39" fillId="39" borderId="0" xfId="112" applyFont="1" applyFill="1" applyBorder="1" applyAlignment="1">
      <alignment horizontal="left" wrapText="1"/>
    </xf>
    <xf numFmtId="172" fontId="72" fillId="39" borderId="0" xfId="0" applyNumberFormat="1" applyFont="1" applyFill="1" applyAlignment="1">
      <alignment horizontal="center"/>
    </xf>
    <xf numFmtId="0" fontId="39" fillId="39" borderId="0" xfId="113" applyFont="1" applyFill="1"/>
    <xf numFmtId="172" fontId="54" fillId="39" borderId="0" xfId="209" applyNumberFormat="1" applyFont="1" applyFill="1" applyAlignment="1">
      <alignment horizontal="center"/>
    </xf>
    <xf numFmtId="0" fontId="50" fillId="39" borderId="0" xfId="0" applyFont="1" applyFill="1"/>
    <xf numFmtId="0" fontId="91" fillId="0" borderId="0" xfId="0" applyFont="1" applyAlignment="1">
      <alignment horizontal="right"/>
    </xf>
    <xf numFmtId="0" fontId="91" fillId="0" borderId="0" xfId="0" applyFont="1"/>
    <xf numFmtId="0" fontId="49" fillId="0" borderId="0" xfId="0" applyFont="1" applyAlignment="1">
      <alignment horizontal="right"/>
    </xf>
    <xf numFmtId="0" fontId="93" fillId="0" borderId="0" xfId="290" applyFont="1"/>
    <xf numFmtId="0" fontId="93" fillId="0" borderId="0" xfId="290" applyFont="1" applyAlignment="1">
      <alignment horizontal="center"/>
    </xf>
    <xf numFmtId="0" fontId="93" fillId="0" borderId="0" xfId="290" applyFont="1" applyAlignment="1">
      <alignment horizontal="left"/>
    </xf>
    <xf numFmtId="0" fontId="93" fillId="0" borderId="0" xfId="293" applyFont="1"/>
    <xf numFmtId="0" fontId="93" fillId="0" borderId="0" xfId="293" applyFont="1" applyAlignment="1">
      <alignment horizontal="right"/>
    </xf>
    <xf numFmtId="0" fontId="97" fillId="0" borderId="19" xfId="290" applyFont="1" applyBorder="1" applyAlignment="1">
      <alignment horizontal="center" wrapText="1"/>
    </xf>
    <xf numFmtId="0" fontId="97" fillId="0" borderId="0" xfId="290" applyFont="1" applyFill="1" applyBorder="1" applyAlignment="1">
      <alignment wrapText="1"/>
    </xf>
    <xf numFmtId="0" fontId="97" fillId="0" borderId="0" xfId="290" applyFont="1" applyBorder="1" applyAlignment="1">
      <alignment horizontal="center" wrapText="1"/>
    </xf>
    <xf numFmtId="0" fontId="97" fillId="0" borderId="0" xfId="290" quotePrefix="1" applyFont="1" applyFill="1" applyBorder="1" applyAlignment="1">
      <alignment horizontal="center" wrapText="1"/>
    </xf>
    <xf numFmtId="0" fontId="97" fillId="0" borderId="0" xfId="290" quotePrefix="1" applyFont="1" applyFill="1" applyBorder="1" applyAlignment="1">
      <alignment horizontal="left" wrapText="1"/>
    </xf>
    <xf numFmtId="172" fontId="97" fillId="0" borderId="0" xfId="290" applyNumberFormat="1" applyFont="1" applyFill="1" applyBorder="1" applyAlignment="1">
      <alignment horizontal="center" wrapText="1"/>
    </xf>
    <xf numFmtId="0" fontId="97" fillId="0" borderId="0" xfId="290" applyFont="1" applyFill="1" applyBorder="1" applyAlignment="1">
      <alignment horizontal="center" wrapText="1"/>
    </xf>
    <xf numFmtId="0" fontId="97" fillId="0" borderId="0" xfId="290" applyFont="1" applyFill="1"/>
    <xf numFmtId="172" fontId="93" fillId="0" borderId="0" xfId="290" applyNumberFormat="1" applyFont="1" applyFill="1" applyAlignment="1">
      <alignment horizontal="center"/>
    </xf>
    <xf numFmtId="0" fontId="97" fillId="0" borderId="0" xfId="293" applyFont="1" applyFill="1" applyAlignment="1">
      <alignment horizontal="center"/>
    </xf>
    <xf numFmtId="172" fontId="93" fillId="0" borderId="0" xfId="290" applyNumberFormat="1" applyFont="1" applyAlignment="1">
      <alignment horizontal="center"/>
    </xf>
    <xf numFmtId="0" fontId="93" fillId="0" borderId="0" xfId="290" applyFont="1" applyFill="1" applyBorder="1" applyAlignment="1">
      <alignment horizontal="center" wrapText="1"/>
    </xf>
    <xf numFmtId="0" fontId="93" fillId="0" borderId="0" xfId="290" applyFont="1" applyFill="1" applyBorder="1" applyAlignment="1">
      <alignment horizontal="left" wrapText="1"/>
    </xf>
    <xf numFmtId="0" fontId="97" fillId="0" borderId="0" xfId="293" applyFont="1" applyFill="1" applyAlignment="1"/>
    <xf numFmtId="0" fontId="93" fillId="0" borderId="0" xfId="293" applyFont="1" applyFill="1" applyAlignment="1">
      <alignment horizontal="center"/>
    </xf>
    <xf numFmtId="0" fontId="93" fillId="0" borderId="0" xfId="293" applyFont="1" applyFill="1"/>
    <xf numFmtId="0" fontId="93" fillId="0" borderId="0" xfId="290" applyFont="1" applyFill="1" applyAlignment="1">
      <alignment horizontal="center"/>
    </xf>
    <xf numFmtId="0" fontId="93" fillId="0" borderId="0" xfId="290" applyFont="1" applyFill="1"/>
    <xf numFmtId="172" fontId="93" fillId="0" borderId="0" xfId="293" applyNumberFormat="1" applyFont="1" applyFill="1" applyAlignment="1">
      <alignment horizontal="center"/>
    </xf>
    <xf numFmtId="172" fontId="93" fillId="0" borderId="0" xfId="293" applyNumberFormat="1" applyFont="1" applyFill="1" applyAlignment="1"/>
    <xf numFmtId="0" fontId="93" fillId="0" borderId="0" xfId="290" applyFont="1" applyFill="1" applyAlignment="1"/>
    <xf numFmtId="2" fontId="93" fillId="0" borderId="0" xfId="290" applyNumberFormat="1" applyFont="1" applyAlignment="1">
      <alignment horizontal="center"/>
    </xf>
    <xf numFmtId="0" fontId="97" fillId="0" borderId="0" xfId="290" applyFont="1" applyFill="1" applyAlignment="1">
      <alignment horizontal="left"/>
    </xf>
    <xf numFmtId="2" fontId="93" fillId="0" borderId="0" xfId="293" applyNumberFormat="1" applyFont="1" applyFill="1" applyAlignment="1">
      <alignment horizontal="center"/>
    </xf>
    <xf numFmtId="172" fontId="93" fillId="0" borderId="0" xfId="290" applyNumberFormat="1" applyFont="1" applyFill="1"/>
    <xf numFmtId="2" fontId="93" fillId="0" borderId="0" xfId="290" applyNumberFormat="1" applyFont="1" applyFill="1" applyAlignment="1">
      <alignment horizontal="center"/>
    </xf>
    <xf numFmtId="172" fontId="97" fillId="0" borderId="0" xfId="293" applyNumberFormat="1" applyFont="1" applyFill="1" applyAlignment="1">
      <alignment horizontal="center"/>
    </xf>
    <xf numFmtId="172" fontId="97" fillId="0" borderId="0" xfId="290" applyNumberFormat="1" applyFont="1" applyFill="1" applyAlignment="1">
      <alignment horizontal="center"/>
    </xf>
    <xf numFmtId="2" fontId="93" fillId="0" borderId="0" xfId="290" applyNumberFormat="1" applyFont="1" applyFill="1"/>
    <xf numFmtId="172" fontId="93" fillId="0" borderId="0" xfId="290" applyNumberFormat="1" applyFont="1"/>
    <xf numFmtId="0" fontId="49" fillId="0" borderId="0" xfId="0" applyFont="1" applyAlignment="1">
      <alignment horizontal="center"/>
    </xf>
    <xf numFmtId="0" fontId="3" fillId="0" borderId="0" xfId="2" applyAlignment="1">
      <alignment horizontal="center"/>
    </xf>
    <xf numFmtId="0" fontId="49" fillId="0" borderId="0" xfId="0" applyFont="1" applyAlignment="1">
      <alignment horizontal="center"/>
    </xf>
    <xf numFmtId="0" fontId="52" fillId="0" borderId="27" xfId="290" applyFont="1" applyBorder="1" applyAlignment="1">
      <alignment horizontal="center" wrapText="1"/>
    </xf>
    <xf numFmtId="10" fontId="0" fillId="0" borderId="0" xfId="1" applyNumberFormat="1" applyFont="1"/>
    <xf numFmtId="0" fontId="49" fillId="0" borderId="0" xfId="0" applyFont="1" applyAlignment="1">
      <alignment horizontal="center"/>
    </xf>
    <xf numFmtId="0" fontId="0" fillId="0" borderId="0" xfId="0" applyAlignment="1">
      <alignment horizontal="center"/>
    </xf>
    <xf numFmtId="180" fontId="49" fillId="0" borderId="0" xfId="0" applyNumberFormat="1" applyFont="1" applyBorder="1" applyAlignment="1">
      <alignment horizontal="center"/>
    </xf>
    <xf numFmtId="10" fontId="49" fillId="0" borderId="19" xfId="0" applyNumberFormat="1" applyFont="1" applyBorder="1" applyAlignment="1">
      <alignment horizontal="center"/>
    </xf>
    <xf numFmtId="10" fontId="49" fillId="0" borderId="52" xfId="0" applyNumberFormat="1" applyFont="1" applyBorder="1" applyAlignment="1">
      <alignment horizontal="center" wrapText="1"/>
    </xf>
    <xf numFmtId="10" fontId="49" fillId="0" borderId="58" xfId="0" applyNumberFormat="1" applyFont="1" applyBorder="1" applyAlignment="1">
      <alignment horizontal="center" wrapText="1"/>
    </xf>
    <xf numFmtId="0" fontId="0" fillId="0" borderId="52" xfId="0" applyBorder="1"/>
    <xf numFmtId="10" fontId="77" fillId="0" borderId="0" xfId="0" applyNumberFormat="1" applyFont="1" applyBorder="1"/>
    <xf numFmtId="10" fontId="74" fillId="0" borderId="52" xfId="120" applyNumberFormat="1" applyFont="1" applyBorder="1" applyAlignment="1">
      <alignment horizontal="center" wrapText="1"/>
    </xf>
    <xf numFmtId="0" fontId="2" fillId="0" borderId="0" xfId="294"/>
    <xf numFmtId="178" fontId="2" fillId="0" borderId="0" xfId="294" applyNumberFormat="1"/>
    <xf numFmtId="181" fontId="0" fillId="0" borderId="0" xfId="189" applyNumberFormat="1" applyFont="1" applyAlignment="1">
      <alignment horizontal="center"/>
    </xf>
    <xf numFmtId="10" fontId="0" fillId="0" borderId="0" xfId="189" applyNumberFormat="1" applyFont="1" applyAlignment="1">
      <alignment horizontal="center"/>
    </xf>
    <xf numFmtId="177" fontId="0" fillId="0" borderId="0" xfId="0" applyNumberFormat="1" applyFont="1" applyAlignment="1">
      <alignment horizontal="center"/>
    </xf>
    <xf numFmtId="0" fontId="50" fillId="0" borderId="0" xfId="0" applyFont="1" applyFill="1"/>
    <xf numFmtId="0" fontId="89" fillId="0" borderId="0" xfId="0" applyFont="1"/>
    <xf numFmtId="177" fontId="46" fillId="0" borderId="0" xfId="290" applyNumberFormat="1" applyFont="1" applyAlignment="1">
      <alignment horizontal="center"/>
    </xf>
    <xf numFmtId="0" fontId="3" fillId="0" borderId="0" xfId="296" applyFont="1" applyFill="1"/>
    <xf numFmtId="0" fontId="40" fillId="0" borderId="0" xfId="296" applyFont="1" applyBorder="1" applyAlignment="1">
      <alignment horizontal="center" wrapText="1"/>
    </xf>
    <xf numFmtId="0" fontId="3" fillId="0" borderId="0" xfId="296" applyFill="1"/>
    <xf numFmtId="0" fontId="3" fillId="0" borderId="0" xfId="297"/>
    <xf numFmtId="0" fontId="3" fillId="0" borderId="0" xfId="296"/>
    <xf numFmtId="0" fontId="3" fillId="0" borderId="0" xfId="296" applyFont="1"/>
    <xf numFmtId="3" fontId="3" fillId="0" borderId="0" xfId="296" applyNumberFormat="1"/>
    <xf numFmtId="0" fontId="3" fillId="33" borderId="0" xfId="297" applyFill="1"/>
    <xf numFmtId="0" fontId="3" fillId="33" borderId="0" xfId="296" applyFill="1"/>
    <xf numFmtId="10" fontId="3" fillId="0" borderId="0" xfId="126" applyNumberFormat="1" applyFont="1" applyAlignment="1">
      <alignment horizontal="center"/>
    </xf>
    <xf numFmtId="10" fontId="49" fillId="0" borderId="0" xfId="1" applyNumberFormat="1" applyFont="1" applyFill="1" applyAlignment="1">
      <alignment horizontal="center"/>
    </xf>
    <xf numFmtId="0" fontId="57" fillId="0" borderId="0" xfId="2" applyFont="1" applyAlignment="1">
      <alignment horizontal="center" vertical="center" wrapText="1"/>
    </xf>
    <xf numFmtId="0" fontId="3" fillId="0" borderId="0" xfId="2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02" fillId="0" borderId="0" xfId="0" quotePrefix="1" applyFont="1" applyAlignment="1">
      <alignment horizontal="left"/>
    </xf>
    <xf numFmtId="0" fontId="84" fillId="0" borderId="0" xfId="0" applyFont="1"/>
    <xf numFmtId="0" fontId="0" fillId="36" borderId="0" xfId="0" applyFill="1" applyAlignment="1">
      <alignment wrapText="1"/>
    </xf>
    <xf numFmtId="0" fontId="0" fillId="36" borderId="0" xfId="0" applyFill="1" applyAlignment="1">
      <alignment horizontal="center" vertical="center" wrapText="1"/>
    </xf>
    <xf numFmtId="177" fontId="0" fillId="0" borderId="0" xfId="0" applyNumberFormat="1"/>
    <xf numFmtId="177" fontId="0" fillId="0" borderId="0" xfId="0" applyNumberFormat="1" applyFill="1" applyBorder="1"/>
    <xf numFmtId="166" fontId="0" fillId="0" borderId="0" xfId="172" applyNumberFormat="1" applyFont="1" applyBorder="1"/>
    <xf numFmtId="0" fontId="103" fillId="0" borderId="0" xfId="0" applyFont="1" applyFill="1" applyBorder="1" applyAlignment="1">
      <alignment vertical="center" wrapText="1"/>
    </xf>
    <xf numFmtId="0" fontId="103" fillId="0" borderId="0" xfId="0" applyFont="1" applyFill="1" applyBorder="1" applyAlignment="1">
      <alignment horizontal="center" vertical="center" wrapText="1"/>
    </xf>
    <xf numFmtId="3" fontId="58" fillId="33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Border="1"/>
    <xf numFmtId="0" fontId="0" fillId="34" borderId="0" xfId="0" applyFill="1" applyAlignment="1">
      <alignment horizontal="center" wrapText="1"/>
    </xf>
    <xf numFmtId="0" fontId="0" fillId="34" borderId="0" xfId="0" applyFill="1"/>
    <xf numFmtId="165" fontId="4" fillId="35" borderId="67" xfId="0" applyNumberFormat="1" applyFont="1" applyFill="1" applyBorder="1"/>
    <xf numFmtId="0" fontId="4" fillId="35" borderId="68" xfId="0" applyFont="1" applyFill="1" applyBorder="1"/>
    <xf numFmtId="0" fontId="0" fillId="0" borderId="69" xfId="0" applyBorder="1"/>
    <xf numFmtId="0" fontId="0" fillId="0" borderId="70" xfId="0" applyBorder="1"/>
    <xf numFmtId="10" fontId="0" fillId="0" borderId="70" xfId="0" applyNumberFormat="1" applyBorder="1"/>
    <xf numFmtId="10" fontId="0" fillId="0" borderId="70" xfId="189" applyNumberFormat="1" applyFont="1" applyBorder="1"/>
    <xf numFmtId="10" fontId="0" fillId="0" borderId="71" xfId="189" applyNumberFormat="1" applyFont="1" applyBorder="1"/>
    <xf numFmtId="0" fontId="0" fillId="0" borderId="0" xfId="0" applyAlignment="1"/>
    <xf numFmtId="165" fontId="0" fillId="0" borderId="0" xfId="172" applyFont="1"/>
    <xf numFmtId="0" fontId="3" fillId="0" borderId="0" xfId="143" applyFont="1" applyAlignment="1">
      <alignment horizontal="center" wrapText="1"/>
    </xf>
    <xf numFmtId="0" fontId="3" fillId="0" borderId="0" xfId="143" applyFont="1" applyAlignment="1">
      <alignment horizontal="center"/>
    </xf>
    <xf numFmtId="0" fontId="3" fillId="0" borderId="0" xfId="143" applyFont="1" applyFill="1"/>
    <xf numFmtId="0" fontId="3" fillId="0" borderId="0" xfId="143" applyFont="1" applyFill="1" applyAlignment="1">
      <alignment horizontal="center"/>
    </xf>
    <xf numFmtId="0" fontId="0" fillId="0" borderId="17" xfId="0" applyBorder="1"/>
    <xf numFmtId="172" fontId="0" fillId="0" borderId="0" xfId="0" applyNumberFormat="1"/>
    <xf numFmtId="0" fontId="49" fillId="0" borderId="19" xfId="0" applyFont="1" applyFill="1" applyBorder="1"/>
    <xf numFmtId="172" fontId="0" fillId="0" borderId="19" xfId="0" applyNumberFormat="1" applyBorder="1"/>
    <xf numFmtId="0" fontId="49" fillId="0" borderId="0" xfId="0" applyFont="1" applyFill="1" applyBorder="1"/>
    <xf numFmtId="0" fontId="0" fillId="0" borderId="0" xfId="0" applyBorder="1" applyAlignment="1">
      <alignment horizontal="center"/>
    </xf>
    <xf numFmtId="172" fontId="0" fillId="0" borderId="0" xfId="0" applyNumberFormat="1" applyBorder="1"/>
    <xf numFmtId="0" fontId="3" fillId="0" borderId="0" xfId="2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49" fillId="0" borderId="72" xfId="0" applyFont="1" applyBorder="1" applyAlignment="1">
      <alignment horizontal="center"/>
    </xf>
    <xf numFmtId="0" fontId="49" fillId="0" borderId="73" xfId="0" applyFont="1" applyBorder="1" applyAlignment="1">
      <alignment horizontal="center"/>
    </xf>
    <xf numFmtId="0" fontId="49" fillId="0" borderId="72" xfId="0" applyFont="1" applyBorder="1" applyAlignment="1">
      <alignment horizontal="center" wrapText="1"/>
    </xf>
    <xf numFmtId="0" fontId="49" fillId="0" borderId="74" xfId="0" applyFont="1" applyBorder="1" applyAlignment="1">
      <alignment horizontal="center" wrapText="1"/>
    </xf>
    <xf numFmtId="10" fontId="49" fillId="0" borderId="57" xfId="0" applyNumberFormat="1" applyFont="1" applyBorder="1" applyAlignment="1">
      <alignment horizontal="center"/>
    </xf>
    <xf numFmtId="0" fontId="3" fillId="0" borderId="0" xfId="2" applyFont="1" applyBorder="1" applyAlignment="1">
      <alignment horizontal="center"/>
    </xf>
    <xf numFmtId="0" fontId="104" fillId="0" borderId="0" xfId="0" applyFont="1" applyAlignment="1">
      <alignment horizontal="center"/>
    </xf>
    <xf numFmtId="0" fontId="101" fillId="0" borderId="0" xfId="295" applyBorder="1"/>
    <xf numFmtId="0" fontId="4" fillId="0" borderId="0" xfId="174" applyBorder="1"/>
    <xf numFmtId="0" fontId="3" fillId="0" borderId="0" xfId="295" applyFont="1" applyBorder="1"/>
    <xf numFmtId="0" fontId="3" fillId="0" borderId="0" xfId="295" applyFont="1" applyBorder="1" applyAlignment="1">
      <alignment horizontal="center"/>
    </xf>
    <xf numFmtId="0" fontId="71" fillId="0" borderId="27" xfId="295" applyFont="1" applyFill="1" applyBorder="1" applyAlignment="1" applyProtection="1">
      <alignment horizontal="center" vertical="center"/>
    </xf>
    <xf numFmtId="0" fontId="71" fillId="0" borderId="27" xfId="295" applyFont="1" applyFill="1" applyBorder="1" applyAlignment="1" applyProtection="1">
      <alignment horizontal="center" vertical="center" wrapText="1"/>
    </xf>
    <xf numFmtId="0" fontId="71" fillId="0" borderId="27" xfId="295" applyFont="1" applyFill="1" applyBorder="1" applyAlignment="1" applyProtection="1">
      <alignment horizontal="left" vertical="center" wrapText="1"/>
    </xf>
    <xf numFmtId="0" fontId="5" fillId="0" borderId="0" xfId="295" applyFont="1" applyFill="1" applyBorder="1" applyAlignment="1" applyProtection="1">
      <alignment horizontal="left" vertical="center" wrapText="1"/>
    </xf>
    <xf numFmtId="166" fontId="5" fillId="0" borderId="0" xfId="172" applyNumberFormat="1" applyFont="1" applyFill="1" applyBorder="1" applyAlignment="1" applyProtection="1">
      <alignment horizontal="left" vertical="center" wrapText="1"/>
    </xf>
    <xf numFmtId="0" fontId="101" fillId="0" borderId="0" xfId="295" applyFill="1" applyBorder="1" applyAlignment="1">
      <alignment horizontal="center" vertical="center" wrapText="1"/>
    </xf>
    <xf numFmtId="0" fontId="5" fillId="0" borderId="0" xfId="295" applyFont="1" applyFill="1" applyBorder="1" applyAlignment="1" applyProtection="1">
      <alignment horizontal="center" vertical="center" wrapText="1"/>
    </xf>
    <xf numFmtId="166" fontId="5" fillId="0" borderId="0" xfId="172" applyNumberFormat="1" applyFont="1" applyFill="1" applyBorder="1" applyAlignment="1" applyProtection="1">
      <alignment horizontal="center" vertical="center" wrapText="1"/>
    </xf>
    <xf numFmtId="0" fontId="4" fillId="0" borderId="0" xfId="174" applyFill="1" applyBorder="1" applyAlignment="1">
      <alignment horizontal="left" wrapText="1"/>
    </xf>
    <xf numFmtId="0" fontId="73" fillId="0" borderId="0" xfId="295" applyFont="1" applyFill="1" applyBorder="1" applyAlignment="1" applyProtection="1">
      <alignment vertical="center" wrapText="1"/>
    </xf>
    <xf numFmtId="0" fontId="73" fillId="0" borderId="0" xfId="295" applyFont="1" applyFill="1" applyBorder="1" applyAlignment="1" applyProtection="1">
      <alignment horizontal="center" vertical="center" wrapText="1"/>
    </xf>
    <xf numFmtId="166" fontId="7" fillId="0" borderId="0" xfId="172" applyNumberFormat="1" applyFont="1" applyFill="1" applyBorder="1" applyAlignment="1" applyProtection="1">
      <alignment horizontal="right" vertical="center" wrapText="1"/>
    </xf>
    <xf numFmtId="166" fontId="7" fillId="40" borderId="0" xfId="172" applyNumberFormat="1" applyFont="1" applyFill="1" applyBorder="1" applyAlignment="1" applyProtection="1">
      <alignment horizontal="right" vertical="center" wrapText="1"/>
    </xf>
    <xf numFmtId="0" fontId="73" fillId="0" borderId="0" xfId="96" applyFont="1" applyFill="1" applyBorder="1" applyAlignment="1" applyProtection="1">
      <alignment horizontal="left" vertical="center" wrapText="1"/>
    </xf>
    <xf numFmtId="0" fontId="73" fillId="0" borderId="0" xfId="96" applyFont="1" applyFill="1" applyBorder="1" applyAlignment="1" applyProtection="1">
      <alignment horizontal="center" vertical="center" wrapText="1"/>
    </xf>
    <xf numFmtId="165" fontId="73" fillId="0" borderId="0" xfId="172" applyFont="1" applyFill="1" applyBorder="1" applyAlignment="1" applyProtection="1">
      <alignment vertical="center" wrapText="1"/>
    </xf>
    <xf numFmtId="166" fontId="7" fillId="41" borderId="0" xfId="172" applyNumberFormat="1" applyFont="1" applyFill="1" applyBorder="1" applyAlignment="1" applyProtection="1">
      <alignment horizontal="right" vertical="center" wrapText="1"/>
    </xf>
    <xf numFmtId="171" fontId="73" fillId="0" borderId="0" xfId="189" applyNumberFormat="1" applyFont="1" applyFill="1" applyBorder="1" applyAlignment="1" applyProtection="1">
      <alignment horizontal="center" vertical="center" wrapText="1"/>
    </xf>
    <xf numFmtId="0" fontId="7" fillId="0" borderId="0" xfId="295" applyFont="1" applyFill="1" applyBorder="1" applyAlignment="1" applyProtection="1">
      <alignment vertical="center" wrapText="1"/>
    </xf>
    <xf numFmtId="0" fontId="7" fillId="0" borderId="0" xfId="295" applyFont="1" applyFill="1" applyBorder="1" applyAlignment="1" applyProtection="1">
      <alignment horizontal="center" vertical="center" wrapText="1"/>
    </xf>
    <xf numFmtId="0" fontId="101" fillId="0" borderId="0" xfId="295" applyBorder="1" applyAlignment="1">
      <alignment horizontal="center"/>
    </xf>
    <xf numFmtId="0" fontId="3" fillId="0" borderId="0" xfId="296" applyBorder="1"/>
    <xf numFmtId="171" fontId="0" fillId="0" borderId="0" xfId="1" applyNumberFormat="1" applyFont="1" applyBorder="1" applyAlignment="1">
      <alignment horizontal="center"/>
    </xf>
    <xf numFmtId="172" fontId="0" fillId="0" borderId="0" xfId="0" applyNumberFormat="1" applyBorder="1" applyAlignment="1">
      <alignment horizontal="center"/>
    </xf>
    <xf numFmtId="171" fontId="3" fillId="0" borderId="0" xfId="1" applyNumberFormat="1" applyFont="1" applyBorder="1" applyAlignment="1">
      <alignment horizontal="center"/>
    </xf>
    <xf numFmtId="10" fontId="3" fillId="0" borderId="0" xfId="2" applyNumberFormat="1" applyAlignment="1">
      <alignment horizontal="center"/>
    </xf>
    <xf numFmtId="0" fontId="0" fillId="0" borderId="0" xfId="0" applyAlignment="1">
      <alignment horizontal="center"/>
    </xf>
    <xf numFmtId="171" fontId="2" fillId="0" borderId="0" xfId="189" applyNumberFormat="1" applyFont="1"/>
    <xf numFmtId="171" fontId="81" fillId="0" borderId="0" xfId="189" applyNumberFormat="1" applyFont="1" applyAlignment="1">
      <alignment horizontal="center"/>
    </xf>
    <xf numFmtId="171" fontId="81" fillId="0" borderId="0" xfId="189" applyNumberFormat="1" applyFont="1" applyBorder="1" applyAlignment="1">
      <alignment horizontal="center"/>
    </xf>
    <xf numFmtId="172" fontId="0" fillId="0" borderId="0" xfId="1" applyNumberFormat="1" applyFont="1" applyAlignment="1">
      <alignment horizontal="center"/>
    </xf>
    <xf numFmtId="0" fontId="2" fillId="0" borderId="0" xfId="0" applyFont="1"/>
    <xf numFmtId="0" fontId="2" fillId="0" borderId="0" xfId="272" applyFont="1" applyBorder="1"/>
    <xf numFmtId="0" fontId="2" fillId="0" borderId="0" xfId="272" applyFont="1"/>
    <xf numFmtId="0" fontId="2" fillId="0" borderId="0" xfId="0" applyFont="1" applyBorder="1"/>
    <xf numFmtId="0" fontId="39" fillId="0" borderId="0" xfId="297" applyFont="1" applyBorder="1"/>
    <xf numFmtId="0" fontId="54" fillId="0" borderId="0" xfId="297" applyFont="1" applyBorder="1"/>
    <xf numFmtId="0" fontId="72" fillId="0" borderId="0" xfId="0" applyFont="1" applyFill="1" applyBorder="1"/>
    <xf numFmtId="0" fontId="54" fillId="0" borderId="0" xfId="296" applyFont="1" applyBorder="1"/>
    <xf numFmtId="171" fontId="39" fillId="0" borderId="0" xfId="1" applyNumberFormat="1" applyFont="1" applyBorder="1" applyAlignment="1">
      <alignment horizontal="center" wrapText="1"/>
    </xf>
    <xf numFmtId="0" fontId="50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76" fillId="0" borderId="19" xfId="0" applyFont="1" applyBorder="1" applyAlignment="1">
      <alignment horizontal="center"/>
    </xf>
    <xf numFmtId="0" fontId="79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78" fillId="0" borderId="19" xfId="0" applyFont="1" applyBorder="1" applyAlignment="1">
      <alignment horizontal="center"/>
    </xf>
    <xf numFmtId="0" fontId="79" fillId="0" borderId="19" xfId="0" applyFont="1" applyBorder="1" applyAlignment="1">
      <alignment horizontal="center"/>
    </xf>
    <xf numFmtId="0" fontId="51" fillId="0" borderId="0" xfId="2" applyFont="1" applyBorder="1" applyAlignment="1">
      <alignment horizontal="center"/>
    </xf>
    <xf numFmtId="0" fontId="41" fillId="0" borderId="0" xfId="2" applyFont="1" applyBorder="1" applyAlignment="1">
      <alignment horizontal="center"/>
    </xf>
    <xf numFmtId="0" fontId="51" fillId="0" borderId="0" xfId="143" applyFont="1" applyAlignment="1">
      <alignment horizontal="center"/>
    </xf>
    <xf numFmtId="0" fontId="41" fillId="0" borderId="0" xfId="143" applyFont="1" applyAlignment="1">
      <alignment horizontal="center"/>
    </xf>
    <xf numFmtId="0" fontId="39" fillId="0" borderId="19" xfId="143" applyFont="1" applyBorder="1" applyAlignment="1">
      <alignment horizontal="center"/>
    </xf>
    <xf numFmtId="0" fontId="10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4" fillId="0" borderId="0" xfId="295" applyFont="1" applyBorder="1" applyAlignment="1">
      <alignment horizontal="center"/>
    </xf>
    <xf numFmtId="0" fontId="105" fillId="0" borderId="0" xfId="295" applyFont="1" applyBorder="1" applyAlignment="1">
      <alignment horizontal="center"/>
    </xf>
    <xf numFmtId="0" fontId="37" fillId="0" borderId="0" xfId="290" applyFont="1" applyAlignment="1">
      <alignment horizontal="center"/>
    </xf>
    <xf numFmtId="0" fontId="42" fillId="0" borderId="0" xfId="290" applyFont="1" applyAlignment="1">
      <alignment horizontal="center" wrapText="1"/>
    </xf>
    <xf numFmtId="0" fontId="43" fillId="0" borderId="0" xfId="290" applyFont="1" applyAlignment="1">
      <alignment horizontal="center"/>
    </xf>
    <xf numFmtId="0" fontId="52" fillId="0" borderId="27" xfId="290" applyFont="1" applyBorder="1" applyAlignment="1">
      <alignment horizontal="center" wrapText="1"/>
    </xf>
    <xf numFmtId="0" fontId="57" fillId="0" borderId="0" xfId="2" applyFont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0" xfId="296" applyFont="1" applyAlignment="1">
      <alignment horizontal="center"/>
    </xf>
    <xf numFmtId="0" fontId="44" fillId="0" borderId="0" xfId="296" applyFont="1" applyAlignment="1">
      <alignment horizontal="center" wrapText="1"/>
    </xf>
    <xf numFmtId="0" fontId="3" fillId="0" borderId="0" xfId="297" applyFont="1" applyAlignment="1">
      <alignment horizontal="center"/>
    </xf>
    <xf numFmtId="0" fontId="0" fillId="0" borderId="19" xfId="0" applyBorder="1" applyAlignment="1">
      <alignment horizontal="center"/>
    </xf>
    <xf numFmtId="1" fontId="51" fillId="0" borderId="0" xfId="143" applyNumberFormat="1" applyFont="1" applyAlignment="1">
      <alignment horizontal="center"/>
    </xf>
    <xf numFmtId="178" fontId="62" fillId="0" borderId="0" xfId="143" applyNumberFormat="1" applyFont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80" fillId="0" borderId="19" xfId="0" applyFont="1" applyBorder="1" applyAlignment="1">
      <alignment horizontal="center" wrapText="1"/>
    </xf>
    <xf numFmtId="0" fontId="71" fillId="0" borderId="19" xfId="0" applyFont="1" applyBorder="1" applyAlignment="1">
      <alignment horizontal="center"/>
    </xf>
    <xf numFmtId="1" fontId="3" fillId="0" borderId="0" xfId="282" applyNumberFormat="1" applyFont="1" applyFill="1" applyAlignment="1">
      <alignment horizontal="center"/>
    </xf>
    <xf numFmtId="0" fontId="41" fillId="0" borderId="0" xfId="283" applyFont="1" applyFill="1" applyAlignment="1">
      <alignment horizontal="center" wrapText="1"/>
    </xf>
    <xf numFmtId="0" fontId="82" fillId="0" borderId="0" xfId="0" applyFont="1" applyAlignment="1">
      <alignment horizontal="center"/>
    </xf>
    <xf numFmtId="0" fontId="45" fillId="0" borderId="60" xfId="0" applyFont="1" applyFill="1" applyBorder="1" applyAlignment="1" applyProtection="1">
      <alignment horizontal="left" vertical="center" wrapText="1"/>
    </xf>
    <xf numFmtId="0" fontId="45" fillId="0" borderId="0" xfId="0" applyFont="1" applyFill="1" applyBorder="1" applyAlignment="1" applyProtection="1">
      <alignment horizontal="left" vertical="center" wrapText="1"/>
    </xf>
    <xf numFmtId="165" fontId="45" fillId="0" borderId="0" xfId="172" applyFont="1" applyFill="1" applyBorder="1" applyAlignment="1" applyProtection="1">
      <alignment horizontal="left" vertical="center" wrapText="1"/>
    </xf>
    <xf numFmtId="0" fontId="44" fillId="0" borderId="0" xfId="0" applyNumberFormat="1" applyFont="1" applyFill="1" applyBorder="1" applyAlignment="1" applyProtection="1">
      <alignment horizontal="center" wrapText="1"/>
    </xf>
    <xf numFmtId="0" fontId="6" fillId="0" borderId="0" xfId="166" applyFont="1" applyAlignment="1">
      <alignment horizontal="center"/>
    </xf>
    <xf numFmtId="0" fontId="44" fillId="0" borderId="0" xfId="166" applyFont="1" applyAlignment="1">
      <alignment horizontal="center" wrapText="1"/>
    </xf>
    <xf numFmtId="0" fontId="6" fillId="0" borderId="0" xfId="206" applyFont="1" applyAlignment="1">
      <alignment horizontal="center"/>
    </xf>
    <xf numFmtId="0" fontId="40" fillId="0" borderId="27" xfId="112" applyFont="1" applyBorder="1" applyAlignment="1">
      <alignment horizontal="center" wrapText="1"/>
    </xf>
    <xf numFmtId="0" fontId="87" fillId="0" borderId="0" xfId="112" applyFont="1" applyAlignment="1">
      <alignment horizontal="center" wrapText="1"/>
    </xf>
    <xf numFmtId="0" fontId="51" fillId="0" borderId="0" xfId="112" applyFont="1" applyAlignment="1">
      <alignment horizontal="center"/>
    </xf>
    <xf numFmtId="0" fontId="88" fillId="0" borderId="0" xfId="112" applyFont="1" applyAlignment="1">
      <alignment horizontal="center"/>
    </xf>
    <xf numFmtId="0" fontId="33" fillId="0" borderId="0" xfId="287" applyFont="1" applyAlignment="1">
      <alignment horizontal="center"/>
    </xf>
    <xf numFmtId="0" fontId="36" fillId="0" borderId="0" xfId="287" applyFont="1" applyAlignment="1">
      <alignment horizontal="center"/>
    </xf>
    <xf numFmtId="0" fontId="3" fillId="0" borderId="0" xfId="289" applyFont="1" applyAlignment="1">
      <alignment horizontal="center"/>
    </xf>
    <xf numFmtId="0" fontId="57" fillId="0" borderId="0" xfId="289" applyFont="1" applyAlignment="1">
      <alignment horizontal="center"/>
    </xf>
    <xf numFmtId="0" fontId="55" fillId="0" borderId="0" xfId="0" applyFont="1" applyAlignment="1">
      <alignment horizontal="center"/>
    </xf>
    <xf numFmtId="0" fontId="50" fillId="0" borderId="19" xfId="0" applyFont="1" applyFill="1" applyBorder="1" applyAlignment="1">
      <alignment horizontal="center" wrapText="1"/>
    </xf>
    <xf numFmtId="0" fontId="44" fillId="0" borderId="0" xfId="194" applyFont="1" applyAlignment="1">
      <alignment horizontal="center" vertical="center"/>
    </xf>
    <xf numFmtId="0" fontId="51" fillId="0" borderId="0" xfId="194" applyFont="1" applyAlignment="1">
      <alignment horizontal="center"/>
    </xf>
    <xf numFmtId="0" fontId="56" fillId="0" borderId="0" xfId="194" applyFont="1" applyAlignment="1">
      <alignment horizontal="center" vertical="center"/>
    </xf>
    <xf numFmtId="0" fontId="40" fillId="0" borderId="0" xfId="194" applyFont="1" applyAlignment="1">
      <alignment horizontal="center" vertical="center"/>
    </xf>
    <xf numFmtId="0" fontId="41" fillId="0" borderId="0" xfId="252" applyFont="1" applyAlignment="1">
      <alignment horizontal="center" vertical="center"/>
    </xf>
    <xf numFmtId="0" fontId="40" fillId="0" borderId="19" xfId="194" applyFont="1" applyBorder="1" applyAlignment="1">
      <alignment horizontal="center" vertical="center" wrapText="1"/>
    </xf>
    <xf numFmtId="0" fontId="40" fillId="0" borderId="0" xfId="194" applyFont="1" applyBorder="1" applyAlignment="1">
      <alignment horizontal="center" vertical="center" wrapText="1"/>
    </xf>
    <xf numFmtId="0" fontId="3" fillId="0" borderId="0" xfId="194" applyFont="1" applyAlignment="1">
      <alignment horizontal="center"/>
    </xf>
    <xf numFmtId="0" fontId="57" fillId="0" borderId="0" xfId="194" applyFont="1" applyAlignment="1">
      <alignment horizontal="center" vertical="center"/>
    </xf>
    <xf numFmtId="0" fontId="40" fillId="0" borderId="19" xfId="194" applyFont="1" applyBorder="1" applyAlignment="1">
      <alignment horizontal="center" vertical="center"/>
    </xf>
    <xf numFmtId="0" fontId="100" fillId="0" borderId="0" xfId="0" applyFont="1" applyAlignment="1">
      <alignment horizontal="center"/>
    </xf>
    <xf numFmtId="0" fontId="99" fillId="0" borderId="0" xfId="0" applyFont="1" applyAlignment="1">
      <alignment horizontal="center" vertical="center"/>
    </xf>
    <xf numFmtId="0" fontId="89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93" fillId="0" borderId="0" xfId="290" applyFont="1" applyAlignment="1">
      <alignment horizontal="center"/>
    </xf>
    <xf numFmtId="0" fontId="92" fillId="0" borderId="0" xfId="290" applyFont="1" applyAlignment="1">
      <alignment horizontal="center"/>
    </xf>
    <xf numFmtId="0" fontId="94" fillId="0" borderId="0" xfId="290" applyFont="1" applyAlignment="1">
      <alignment horizontal="center" wrapText="1"/>
    </xf>
    <xf numFmtId="0" fontId="95" fillId="0" borderId="0" xfId="290" applyFont="1" applyAlignment="1">
      <alignment horizontal="center"/>
    </xf>
    <xf numFmtId="0" fontId="93" fillId="0" borderId="0" xfId="293" applyFont="1" applyAlignment="1">
      <alignment horizontal="center"/>
    </xf>
    <xf numFmtId="1" fontId="61" fillId="0" borderId="0" xfId="143" applyNumberFormat="1" applyFont="1" applyAlignment="1">
      <alignment horizontal="center"/>
    </xf>
    <xf numFmtId="0" fontId="51" fillId="0" borderId="0" xfId="296" applyFont="1" applyAlignment="1">
      <alignment horizontal="center" wrapText="1"/>
    </xf>
  </cellXfs>
  <cellStyles count="298">
    <cellStyle name="20 % - Accent1" xfId="3"/>
    <cellStyle name="20 % - Accent2" xfId="4"/>
    <cellStyle name="20 % - Accent3" xfId="5"/>
    <cellStyle name="20 % - Accent4" xfId="6"/>
    <cellStyle name="20 % - Accent5" xfId="7"/>
    <cellStyle name="20 % - Accent6" xfId="8"/>
    <cellStyle name="20% - Accent1 2" xfId="9"/>
    <cellStyle name="20% - Accent1 3" xfId="10"/>
    <cellStyle name="20% - Accent2 2" xfId="11"/>
    <cellStyle name="20% - Accent2 3" xfId="12"/>
    <cellStyle name="20% - Accent3 2" xfId="13"/>
    <cellStyle name="20% - Accent3 3" xfId="14"/>
    <cellStyle name="20% - Accent4 2" xfId="15"/>
    <cellStyle name="20% - Accent4 3" xfId="16"/>
    <cellStyle name="20% - Accent5 2" xfId="17"/>
    <cellStyle name="20% - Accent5 3" xfId="18"/>
    <cellStyle name="20% - Accent6 2" xfId="19"/>
    <cellStyle name="20% - Accent6 3" xfId="20"/>
    <cellStyle name="40 % - Accent1" xfId="21"/>
    <cellStyle name="40 % - Accent2" xfId="22"/>
    <cellStyle name="40 % - Accent3" xfId="23"/>
    <cellStyle name="40 % - Accent4" xfId="24"/>
    <cellStyle name="40 % - Accent5" xfId="25"/>
    <cellStyle name="40 % - Accent6" xfId="26"/>
    <cellStyle name="40% - Accent1 2" xfId="27"/>
    <cellStyle name="40% - Accent1 3" xfId="28"/>
    <cellStyle name="40% - Accent2 2" xfId="29"/>
    <cellStyle name="40% - Accent2 3" xfId="30"/>
    <cellStyle name="40% - Accent3 2" xfId="31"/>
    <cellStyle name="40% - Accent3 3" xfId="32"/>
    <cellStyle name="40% - Accent4 2" xfId="33"/>
    <cellStyle name="40% - Accent4 3" xfId="34"/>
    <cellStyle name="40% - Accent5 2" xfId="35"/>
    <cellStyle name="40% - Accent5 3" xfId="36"/>
    <cellStyle name="40% - Accent6 2" xfId="37"/>
    <cellStyle name="40% - Accent6 3" xfId="38"/>
    <cellStyle name="60 % - Accent1" xfId="39"/>
    <cellStyle name="60 % - Accent2" xfId="40"/>
    <cellStyle name="60 % - Accent3" xfId="41"/>
    <cellStyle name="60 % - Accent4" xfId="42"/>
    <cellStyle name="60 % - Accent5" xfId="43"/>
    <cellStyle name="60 % - Accent6" xfId="44"/>
    <cellStyle name="60% - Accent1 2" xfId="45"/>
    <cellStyle name="60% - Accent2 2" xfId="46"/>
    <cellStyle name="60% - Accent3 2" xfId="47"/>
    <cellStyle name="60% - Accent4 2" xfId="48"/>
    <cellStyle name="60% - Accent5 2" xfId="49"/>
    <cellStyle name="60% - Accent6 2" xfId="50"/>
    <cellStyle name="Accent1 2" xfId="51"/>
    <cellStyle name="Accent2 2" xfId="52"/>
    <cellStyle name="Accent3 2" xfId="53"/>
    <cellStyle name="Accent4 2" xfId="54"/>
    <cellStyle name="Accent5 2" xfId="55"/>
    <cellStyle name="Accent6 2" xfId="56"/>
    <cellStyle name="Avertissement" xfId="57"/>
    <cellStyle name="Bad 2" xfId="58"/>
    <cellStyle name="Calcul" xfId="59"/>
    <cellStyle name="Calcul 2" xfId="156"/>
    <cellStyle name="Calcul 3" xfId="154"/>
    <cellStyle name="Calcul 4" xfId="211"/>
    <cellStyle name="Calcul 5" xfId="239"/>
    <cellStyle name="Calcul 6" xfId="228"/>
    <cellStyle name="Calculation 2" xfId="60"/>
    <cellStyle name="Calculation 2 2" xfId="158"/>
    <cellStyle name="Calculation 2 3" xfId="153"/>
    <cellStyle name="Calculation 2 4" xfId="217"/>
    <cellStyle name="Calculation 2 5" xfId="255"/>
    <cellStyle name="Calculation 2 6" xfId="229"/>
    <cellStyle name="Cellule liée" xfId="61"/>
    <cellStyle name="Check Cell 2" xfId="62"/>
    <cellStyle name="Comma" xfId="286" builtinId="3"/>
    <cellStyle name="Comma 2" xfId="64"/>
    <cellStyle name="Comma 2 2" xfId="172"/>
    <cellStyle name="Comma 2 3" xfId="223"/>
    <cellStyle name="Comma 3" xfId="65"/>
    <cellStyle name="Comma 3 2" xfId="159"/>
    <cellStyle name="Comma 3 3" xfId="220"/>
    <cellStyle name="Comma 4" xfId="66"/>
    <cellStyle name="Comma 4 2" xfId="157"/>
    <cellStyle name="Comma 5" xfId="67"/>
    <cellStyle name="Comma 5 2" xfId="68"/>
    <cellStyle name="Comma 6" xfId="69"/>
    <cellStyle name="Comma 6 2" xfId="165"/>
    <cellStyle name="Comma 6 3" xfId="196"/>
    <cellStyle name="Comma 7" xfId="63"/>
    <cellStyle name="Comma 8" xfId="176"/>
    <cellStyle name="Commentaire" xfId="70"/>
    <cellStyle name="Commentaire 2" xfId="160"/>
    <cellStyle name="Commentaire 3" xfId="151"/>
    <cellStyle name="Commentaire 4" xfId="215"/>
    <cellStyle name="Commentaire 5" xfId="235"/>
    <cellStyle name="Commentaire 6" xfId="231"/>
    <cellStyle name="Currency 2" xfId="71"/>
    <cellStyle name="Currency 2 2" xfId="155"/>
    <cellStyle name="Currency 2 3" xfId="234"/>
    <cellStyle name="Currency 3" xfId="72"/>
    <cellStyle name="Currency 3 2" xfId="162"/>
    <cellStyle name="Currency 3 2 2" xfId="284"/>
    <cellStyle name="Currency 4" xfId="173"/>
    <cellStyle name="Entrée" xfId="73"/>
    <cellStyle name="Entrée 2" xfId="161"/>
    <cellStyle name="Entrée 3" xfId="150"/>
    <cellStyle name="Entrée 4" xfId="256"/>
    <cellStyle name="Entrée 5" xfId="233"/>
    <cellStyle name="Entrée 6" xfId="277"/>
    <cellStyle name="Explanatory Text 2" xfId="74"/>
    <cellStyle name="Explanatory Text 3" xfId="75"/>
    <cellStyle name="Good 2" xfId="76"/>
    <cellStyle name="Grey" xfId="77"/>
    <cellStyle name="Heading 1 2" xfId="78"/>
    <cellStyle name="Heading 1 3" xfId="79"/>
    <cellStyle name="Heading 2 2" xfId="80"/>
    <cellStyle name="Heading 2 3" xfId="81"/>
    <cellStyle name="Heading 3 2" xfId="82"/>
    <cellStyle name="Heading 3 3" xfId="83"/>
    <cellStyle name="Heading 4 2" xfId="84"/>
    <cellStyle name="Heading 4 3" xfId="85"/>
    <cellStyle name="Input [yellow]" xfId="86"/>
    <cellStyle name="Input [yellow] 2" xfId="152"/>
    <cellStyle name="Input [yellow] 3" xfId="163"/>
    <cellStyle name="Input [yellow] 4" xfId="243"/>
    <cellStyle name="Input [yellow] 5" xfId="257"/>
    <cellStyle name="Input [yellow] 6" xfId="230"/>
    <cellStyle name="Input 2" xfId="87"/>
    <cellStyle name="Input 2 2" xfId="164"/>
    <cellStyle name="Input 2 3" xfId="182"/>
    <cellStyle name="Input 2 4" xfId="242"/>
    <cellStyle name="Input 2 5" xfId="232"/>
    <cellStyle name="Input 2 6" xfId="279"/>
    <cellStyle name="Insatisfaisant" xfId="88"/>
    <cellStyle name="Linked Cell 2" xfId="89"/>
    <cellStyle name="Linked Cell 3" xfId="90"/>
    <cellStyle name="Milliers 2" xfId="91"/>
    <cellStyle name="Milliers 3" xfId="92"/>
    <cellStyle name="Neutral 2" xfId="93"/>
    <cellStyle name="Neutre" xfId="94"/>
    <cellStyle name="Normal" xfId="0" builtinId="0"/>
    <cellStyle name="Normal - Style1" xfId="95"/>
    <cellStyle name="Normal 10" xfId="96"/>
    <cellStyle name="Normal 10 2" xfId="149"/>
    <cellStyle name="Normal 10_Gaz Metro TFP Tables Second Draft" xfId="148"/>
    <cellStyle name="Normal 11" xfId="97"/>
    <cellStyle name="Normal 12" xfId="2"/>
    <cellStyle name="Normal 12 2" xfId="146"/>
    <cellStyle name="Normal 13" xfId="143"/>
    <cellStyle name="Normal 13 2" xfId="145"/>
    <cellStyle name="Normal 14" xfId="178"/>
    <cellStyle name="Normal 14 2" xfId="192"/>
    <cellStyle name="Normal 14 3" xfId="282"/>
    <cellStyle name="Normal 15" xfId="181"/>
    <cellStyle name="Normal 15 2" xfId="193"/>
    <cellStyle name="Normal 15 3" xfId="283"/>
    <cellStyle name="Normal 16" xfId="194"/>
    <cellStyle name="Normal 17" xfId="195"/>
    <cellStyle name="Normal 18" xfId="197"/>
    <cellStyle name="Normal 19" xfId="177"/>
    <cellStyle name="Normal 2" xfId="98"/>
    <cellStyle name="Normal 2 2" xfId="99"/>
    <cellStyle name="Normal 2 3" xfId="174"/>
    <cellStyle name="Normal 2 4" xfId="289"/>
    <cellStyle name="Normal 2_Inflation Measure AWE-All Employees-Ontario and Economics Depreciation" xfId="285"/>
    <cellStyle name="Normal 20" xfId="190"/>
    <cellStyle name="Normal 21" xfId="166"/>
    <cellStyle name="Normal 21 2" xfId="296"/>
    <cellStyle name="Normal 22" xfId="206"/>
    <cellStyle name="Normal 22 2" xfId="294"/>
    <cellStyle name="Normal 22 3" xfId="297"/>
    <cellStyle name="Normal 23" xfId="209"/>
    <cellStyle name="Normal 23 2" xfId="292"/>
    <cellStyle name="Normal 24" xfId="212"/>
    <cellStyle name="Normal 24 2" xfId="291"/>
    <cellStyle name="Normal 25" xfId="210"/>
    <cellStyle name="Normal 26" xfId="253"/>
    <cellStyle name="Normal 27" xfId="219"/>
    <cellStyle name="Normal 28" xfId="248"/>
    <cellStyle name="Normal 29" xfId="264"/>
    <cellStyle name="Normal 3" xfId="100"/>
    <cellStyle name="Normal 3 2" xfId="101"/>
    <cellStyle name="Normal 3 2 2" xfId="226"/>
    <cellStyle name="Normal 3 3" xfId="227"/>
    <cellStyle name="Normal 3_ComEd Table 7" xfId="102"/>
    <cellStyle name="Normal 30" xfId="270"/>
    <cellStyle name="Normal 31" xfId="271"/>
    <cellStyle name="Normal 32" xfId="272"/>
    <cellStyle name="Normal 33" xfId="269"/>
    <cellStyle name="Normal 34" xfId="276"/>
    <cellStyle name="Normal 35" xfId="216"/>
    <cellStyle name="Normal 36" xfId="274"/>
    <cellStyle name="Normal 37" xfId="252"/>
    <cellStyle name="Normal 38" xfId="281"/>
    <cellStyle name="Normal 39" xfId="287"/>
    <cellStyle name="Normal 4" xfId="103"/>
    <cellStyle name="Normal 4 2" xfId="104"/>
    <cellStyle name="Normal 4_Copy of Gaz Metro TFP draft Tables 2012 (with inflation measure table)" xfId="144"/>
    <cellStyle name="Normal 40" xfId="295"/>
    <cellStyle name="Normal 5" xfId="105"/>
    <cellStyle name="Normal 5 2" xfId="225"/>
    <cellStyle name="Normal 6" xfId="106"/>
    <cellStyle name="Normal 6 2" xfId="107"/>
    <cellStyle name="Normal 6_Copy of Gaz Metro TFP draft Tables 2012 (with inflation measure table)" xfId="179"/>
    <cellStyle name="Normal 7" xfId="108"/>
    <cellStyle name="Normal 7 2" xfId="109"/>
    <cellStyle name="Normal 7_Copy of Gaz Metro TFP draft Tables 2012 (with inflation measure table)" xfId="180"/>
    <cellStyle name="Normal 8" xfId="110"/>
    <cellStyle name="Normal 9" xfId="111"/>
    <cellStyle name="Normal_Table 2" xfId="112"/>
    <cellStyle name="Normal_Table 2 2" xfId="290"/>
    <cellStyle name="Normal_tables bench" xfId="113"/>
    <cellStyle name="Normal_tables bench 2" xfId="293"/>
    <cellStyle name="Note 2" xfId="114"/>
    <cellStyle name="Note 2 2" xfId="167"/>
    <cellStyle name="Note 2 3" xfId="201"/>
    <cellStyle name="Note 2 4" xfId="218"/>
    <cellStyle name="Note 2 5" xfId="224"/>
    <cellStyle name="Note 2 6" xfId="263"/>
    <cellStyle name="Note 2 7" xfId="236"/>
    <cellStyle name="Note 3" xfId="115"/>
    <cellStyle name="Note 3 2" xfId="168"/>
    <cellStyle name="Note 3 3" xfId="202"/>
    <cellStyle name="Note 3 4" xfId="245"/>
    <cellStyle name="Note 3 5" xfId="258"/>
    <cellStyle name="Note 3 6" xfId="237"/>
    <cellStyle name="Note 4" xfId="116"/>
    <cellStyle name="Note 4 2" xfId="169"/>
    <cellStyle name="Note 4 3" xfId="203"/>
    <cellStyle name="Note 4 4" xfId="246"/>
    <cellStyle name="Note 4 5" xfId="259"/>
    <cellStyle name="Note 4 6" xfId="238"/>
    <cellStyle name="Output 2" xfId="117"/>
    <cellStyle name="Output 2 2" xfId="170"/>
    <cellStyle name="Output 2 3" xfId="204"/>
    <cellStyle name="Output 2 4" xfId="247"/>
    <cellStyle name="Output 2 5" xfId="260"/>
    <cellStyle name="Output 2 6" xfId="244"/>
    <cellStyle name="Percent" xfId="1" builtinId="5"/>
    <cellStyle name="Percent [2]" xfId="118"/>
    <cellStyle name="Percent 10" xfId="189"/>
    <cellStyle name="Percent 11" xfId="213"/>
    <cellStyle name="Percent 12" xfId="251"/>
    <cellStyle name="Percent 13" xfId="221"/>
    <cellStyle name="Percent 14" xfId="268"/>
    <cellStyle name="Percent 15" xfId="275"/>
    <cellStyle name="Percent 16" xfId="214"/>
    <cellStyle name="Percent 17" xfId="273"/>
    <cellStyle name="Percent 18" xfId="222"/>
    <cellStyle name="Percent 19" xfId="280"/>
    <cellStyle name="Percent 2" xfId="119"/>
    <cellStyle name="Percent 2 2" xfId="171"/>
    <cellStyle name="Percent 2 3" xfId="288"/>
    <cellStyle name="Percent 3" xfId="120"/>
    <cellStyle name="Percent 3 2" xfId="262"/>
    <cellStyle name="Percent 3 3" xfId="261"/>
    <cellStyle name="Percent 4" xfId="121"/>
    <cellStyle name="Percent 4 2" xfId="122"/>
    <cellStyle name="Percent 5" xfId="123"/>
    <cellStyle name="Percent 5 2" xfId="124"/>
    <cellStyle name="Percent 5 3" xfId="183"/>
    <cellStyle name="Percent 5 4" xfId="184"/>
    <cellStyle name="Percent 6" xfId="125"/>
    <cellStyle name="Percent 6 2" xfId="185"/>
    <cellStyle name="Percent 6 3" xfId="186"/>
    <cellStyle name="Percent 7" xfId="126"/>
    <cellStyle name="Percent 7 2" xfId="147"/>
    <cellStyle name="Percent 7 3" xfId="187"/>
    <cellStyle name="Percent 8" xfId="191"/>
    <cellStyle name="Percent 9" xfId="175"/>
    <cellStyle name="Pourcentage 2" xfId="127"/>
    <cellStyle name="Satisfaisant" xfId="128"/>
    <cellStyle name="Sortie" xfId="129"/>
    <cellStyle name="Sortie 2" xfId="198"/>
    <cellStyle name="Sortie 3" xfId="205"/>
    <cellStyle name="Sortie 4" xfId="249"/>
    <cellStyle name="Sortie 5" xfId="265"/>
    <cellStyle name="Sortie 6" xfId="278"/>
    <cellStyle name="Texte explicatif" xfId="130"/>
    <cellStyle name="Title 2" xfId="131"/>
    <cellStyle name="Title 3" xfId="132"/>
    <cellStyle name="Titre" xfId="133"/>
    <cellStyle name="Titre 1" xfId="134"/>
    <cellStyle name="Titre 2" xfId="135"/>
    <cellStyle name="Titre 3" xfId="136"/>
    <cellStyle name="Titre 4" xfId="137"/>
    <cellStyle name="Titre_Gaz Metro TFP Tables Second Draft" xfId="188"/>
    <cellStyle name="Total 2" xfId="138"/>
    <cellStyle name="Total 2 2" xfId="199"/>
    <cellStyle name="Total 2 3" xfId="207"/>
    <cellStyle name="Total 2 4" xfId="250"/>
    <cellStyle name="Total 2 5" xfId="266"/>
    <cellStyle name="Total 2 6" xfId="240"/>
    <cellStyle name="Total 3" xfId="139"/>
    <cellStyle name="Total 3 2" xfId="200"/>
    <cellStyle name="Total 3 3" xfId="208"/>
    <cellStyle name="Total 3 4" xfId="254"/>
    <cellStyle name="Total 3 5" xfId="267"/>
    <cellStyle name="Total 3 6" xfId="241"/>
    <cellStyle name="Vérification" xfId="140"/>
    <cellStyle name="Warning Text 2" xfId="141"/>
    <cellStyle name="Warning Text 3" xfId="142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hartsheet" Target="chartsheets/sheet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1.xml"/><Relationship Id="rId47" Type="http://schemas.openxmlformats.org/officeDocument/2006/relationships/worksheet" Target="worksheets/sheet46.xml"/><Relationship Id="rId50" Type="http://schemas.openxmlformats.org/officeDocument/2006/relationships/worksheet" Target="worksheets/sheet49.xml"/><Relationship Id="rId55" Type="http://schemas.openxmlformats.org/officeDocument/2006/relationships/worksheet" Target="worksheets/sheet54.xml"/><Relationship Id="rId63" Type="http://schemas.openxmlformats.org/officeDocument/2006/relationships/externalLink" Target="externalLinks/externalLink4.xml"/><Relationship Id="rId68" Type="http://schemas.openxmlformats.org/officeDocument/2006/relationships/externalLink" Target="externalLinks/externalLink9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39.xml"/><Relationship Id="rId45" Type="http://schemas.openxmlformats.org/officeDocument/2006/relationships/worksheet" Target="worksheets/sheet44.xml"/><Relationship Id="rId53" Type="http://schemas.openxmlformats.org/officeDocument/2006/relationships/worksheet" Target="worksheets/sheet52.xml"/><Relationship Id="rId58" Type="http://schemas.openxmlformats.org/officeDocument/2006/relationships/worksheet" Target="worksheets/sheet57.xml"/><Relationship Id="rId66" Type="http://schemas.openxmlformats.org/officeDocument/2006/relationships/externalLink" Target="externalLinks/externalLink7.xml"/><Relationship Id="rId74" Type="http://schemas.openxmlformats.org/officeDocument/2006/relationships/externalLink" Target="externalLinks/externalLink15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3.xml"/><Relationship Id="rId52" Type="http://schemas.openxmlformats.org/officeDocument/2006/relationships/worksheet" Target="worksheets/sheet51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externalLink" Target="externalLinks/externalLink14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2.xml"/><Relationship Id="rId48" Type="http://schemas.openxmlformats.org/officeDocument/2006/relationships/worksheet" Target="worksheets/sheet47.xml"/><Relationship Id="rId56" Type="http://schemas.openxmlformats.org/officeDocument/2006/relationships/worksheet" Target="worksheets/sheet55.xml"/><Relationship Id="rId64" Type="http://schemas.openxmlformats.org/officeDocument/2006/relationships/externalLink" Target="externalLinks/externalLink5.xml"/><Relationship Id="rId69" Type="http://schemas.openxmlformats.org/officeDocument/2006/relationships/externalLink" Target="externalLinks/externalLink10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0.xml"/><Relationship Id="rId72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5.xml"/><Relationship Id="rId59" Type="http://schemas.openxmlformats.org/officeDocument/2006/relationships/worksheet" Target="worksheets/sheet58.xml"/><Relationship Id="rId67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0.xml"/><Relationship Id="rId54" Type="http://schemas.openxmlformats.org/officeDocument/2006/relationships/worksheet" Target="worksheets/sheet53.xml"/><Relationship Id="rId62" Type="http://schemas.openxmlformats.org/officeDocument/2006/relationships/externalLink" Target="externalLinks/externalLink3.xml"/><Relationship Id="rId70" Type="http://schemas.openxmlformats.org/officeDocument/2006/relationships/externalLink" Target="externalLinks/externalLink11.xml"/><Relationship Id="rId75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8.xml"/><Relationship Id="rId57" Type="http://schemas.openxmlformats.org/officeDocument/2006/relationships/worksheet" Target="worksheets/sheet5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Chart 1</a:t>
            </a:r>
          </a:p>
          <a:p>
            <a:pPr>
              <a:defRPr/>
            </a:pPr>
            <a:r>
              <a:rPr lang="en-US"/>
              <a:t>Cost</a:t>
            </a:r>
            <a:r>
              <a:rPr lang="en-US" baseline="0"/>
              <a:t> Drivers and Ontario Peer Groups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Distributors with Below Average Customer Growth and Undergrounding</c:v>
          </c:tx>
          <c:spPr>
            <a:ln w="28575">
              <a:noFill/>
            </a:ln>
          </c:spPr>
          <c:xVal>
            <c:numRef>
              <c:f>('Chart WP (2)'!$P$2:$P$19,'Chart WP (2)'!$P$49:$P$61)</c:f>
              <c:numCache>
                <c:formatCode>General</c:formatCode>
                <c:ptCount val="31"/>
                <c:pt idx="0">
                  <c:v>28</c:v>
                </c:pt>
                <c:pt idx="1">
                  <c:v>13</c:v>
                </c:pt>
                <c:pt idx="2">
                  <c:v>2</c:v>
                </c:pt>
                <c:pt idx="3">
                  <c:v>99</c:v>
                </c:pt>
                <c:pt idx="4">
                  <c:v>15</c:v>
                </c:pt>
                <c:pt idx="5">
                  <c:v>24</c:v>
                </c:pt>
                <c:pt idx="6">
                  <c:v>18</c:v>
                </c:pt>
                <c:pt idx="7">
                  <c:v>26</c:v>
                </c:pt>
                <c:pt idx="8">
                  <c:v>35</c:v>
                </c:pt>
                <c:pt idx="9">
                  <c:v>14</c:v>
                </c:pt>
                <c:pt idx="10">
                  <c:v>9</c:v>
                </c:pt>
                <c:pt idx="11">
                  <c:v>8</c:v>
                </c:pt>
                <c:pt idx="12">
                  <c:v>93</c:v>
                </c:pt>
                <c:pt idx="13">
                  <c:v>27</c:v>
                </c:pt>
                <c:pt idx="14">
                  <c:v>8</c:v>
                </c:pt>
                <c:pt idx="15">
                  <c:v>64</c:v>
                </c:pt>
                <c:pt idx="16">
                  <c:v>96</c:v>
                </c:pt>
                <c:pt idx="17">
                  <c:v>86</c:v>
                </c:pt>
                <c:pt idx="18">
                  <c:v>380</c:v>
                </c:pt>
                <c:pt idx="19">
                  <c:v>14200</c:v>
                </c:pt>
                <c:pt idx="20">
                  <c:v>536</c:v>
                </c:pt>
                <c:pt idx="21">
                  <c:v>1252</c:v>
                </c:pt>
                <c:pt idx="22">
                  <c:v>693</c:v>
                </c:pt>
                <c:pt idx="23">
                  <c:v>342</c:v>
                </c:pt>
                <c:pt idx="24">
                  <c:v>330</c:v>
                </c:pt>
                <c:pt idx="25">
                  <c:v>381</c:v>
                </c:pt>
                <c:pt idx="26">
                  <c:v>1887</c:v>
                </c:pt>
                <c:pt idx="27">
                  <c:v>144</c:v>
                </c:pt>
                <c:pt idx="28">
                  <c:v>410</c:v>
                </c:pt>
                <c:pt idx="29">
                  <c:v>827</c:v>
                </c:pt>
                <c:pt idx="30">
                  <c:v>201</c:v>
                </c:pt>
              </c:numCache>
            </c:numRef>
          </c:xVal>
          <c:yVal>
            <c:numRef>
              <c:f>('Chart WP (2)'!$Q$2:$Q$19,'Chart WP (2)'!$Q$49:$Q$61)</c:f>
              <c:numCache>
                <c:formatCode>General</c:formatCode>
                <c:ptCount val="31"/>
                <c:pt idx="0">
                  <c:v>8.5876934964831453E-2</c:v>
                </c:pt>
                <c:pt idx="1">
                  <c:v>5.2546908108990584E-2</c:v>
                </c:pt>
                <c:pt idx="2">
                  <c:v>1.9908218355951062E-2</c:v>
                </c:pt>
                <c:pt idx="3">
                  <c:v>4.6202500924579261E-2</c:v>
                </c:pt>
                <c:pt idx="4">
                  <c:v>5.4198309696306006E-2</c:v>
                </c:pt>
                <c:pt idx="5">
                  <c:v>6.6956430773487299E-2</c:v>
                </c:pt>
                <c:pt idx="6">
                  <c:v>8.5860746565870644E-2</c:v>
                </c:pt>
                <c:pt idx="7">
                  <c:v>5.035198189462723E-2</c:v>
                </c:pt>
                <c:pt idx="8">
                  <c:v>0.12214800749393419</c:v>
                </c:pt>
                <c:pt idx="9">
                  <c:v>4.89580646649233E-2</c:v>
                </c:pt>
                <c:pt idx="10">
                  <c:v>1.7164636311255192E-2</c:v>
                </c:pt>
                <c:pt idx="11">
                  <c:v>8.4645112533865488E-2</c:v>
                </c:pt>
                <c:pt idx="12">
                  <c:v>4.8695603677955543E-2</c:v>
                </c:pt>
                <c:pt idx="13">
                  <c:v>0.19131831693816237</c:v>
                </c:pt>
                <c:pt idx="14">
                  <c:v>6.2222204815880054E-2</c:v>
                </c:pt>
                <c:pt idx="15">
                  <c:v>0.27936863760602076</c:v>
                </c:pt>
                <c:pt idx="16">
                  <c:v>0.59405461718372476</c:v>
                </c:pt>
                <c:pt idx="17">
                  <c:v>0.27265641126213824</c:v>
                </c:pt>
                <c:pt idx="18">
                  <c:v>2.40875309339653E-2</c:v>
                </c:pt>
                <c:pt idx="19">
                  <c:v>0.17288925318530499</c:v>
                </c:pt>
                <c:pt idx="20">
                  <c:v>5.6062905082066718E-2</c:v>
                </c:pt>
                <c:pt idx="21">
                  <c:v>0.3390837745477206</c:v>
                </c:pt>
                <c:pt idx="22">
                  <c:v>0.26838169867326134</c:v>
                </c:pt>
                <c:pt idx="23">
                  <c:v>0.43685680734844334</c:v>
                </c:pt>
                <c:pt idx="24">
                  <c:v>0.33559021113898591</c:v>
                </c:pt>
                <c:pt idx="25">
                  <c:v>0.60915509615700825</c:v>
                </c:pt>
                <c:pt idx="26">
                  <c:v>0.25331294478444394</c:v>
                </c:pt>
                <c:pt idx="27">
                  <c:v>0.13828562878527434</c:v>
                </c:pt>
                <c:pt idx="28">
                  <c:v>0.59165175104386114</c:v>
                </c:pt>
                <c:pt idx="29">
                  <c:v>0.75936544971448316</c:v>
                </c:pt>
                <c:pt idx="30">
                  <c:v>0.54562859560502941</c:v>
                </c:pt>
              </c:numCache>
            </c:numRef>
          </c:yVal>
          <c:smooth val="0"/>
        </c:ser>
        <c:ser>
          <c:idx val="1"/>
          <c:order val="1"/>
          <c:tx>
            <c:v>Distributors with Above Average Customer Growth and Undergrounding</c:v>
          </c:tx>
          <c:spPr>
            <a:ln w="28575">
              <a:noFill/>
            </a:ln>
          </c:spPr>
          <c:xVal>
            <c:numRef>
              <c:f>('Chart WP (2)'!$P$20:$P$26,'Chart WP (2)'!$P$39:$P$44,'Chart WP (2)'!$P$62:$P$68)</c:f>
              <c:numCache>
                <c:formatCode>General</c:formatCode>
                <c:ptCount val="20"/>
                <c:pt idx="0">
                  <c:v>33</c:v>
                </c:pt>
                <c:pt idx="1">
                  <c:v>57</c:v>
                </c:pt>
                <c:pt idx="2">
                  <c:v>10</c:v>
                </c:pt>
                <c:pt idx="3">
                  <c:v>5</c:v>
                </c:pt>
                <c:pt idx="4">
                  <c:v>61</c:v>
                </c:pt>
                <c:pt idx="5">
                  <c:v>74</c:v>
                </c:pt>
                <c:pt idx="6">
                  <c:v>93</c:v>
                </c:pt>
                <c:pt idx="7">
                  <c:v>405</c:v>
                </c:pt>
                <c:pt idx="8">
                  <c:v>639</c:v>
                </c:pt>
                <c:pt idx="9">
                  <c:v>1104</c:v>
                </c:pt>
                <c:pt idx="10">
                  <c:v>287</c:v>
                </c:pt>
                <c:pt idx="11">
                  <c:v>806</c:v>
                </c:pt>
                <c:pt idx="12">
                  <c:v>269</c:v>
                </c:pt>
                <c:pt idx="13">
                  <c:v>672</c:v>
                </c:pt>
                <c:pt idx="14">
                  <c:v>303</c:v>
                </c:pt>
                <c:pt idx="15">
                  <c:v>280</c:v>
                </c:pt>
                <c:pt idx="16">
                  <c:v>371</c:v>
                </c:pt>
                <c:pt idx="17">
                  <c:v>188</c:v>
                </c:pt>
                <c:pt idx="18">
                  <c:v>148</c:v>
                </c:pt>
                <c:pt idx="19">
                  <c:v>143</c:v>
                </c:pt>
              </c:numCache>
            </c:numRef>
          </c:xVal>
          <c:yVal>
            <c:numRef>
              <c:f>('Chart WP (2)'!$Q$20:$Q$26,'Chart WP (2)'!$Q$39:$Q$44,'Chart WP (2)'!$Q$62:$Q$68)</c:f>
              <c:numCache>
                <c:formatCode>General</c:formatCode>
                <c:ptCount val="20"/>
                <c:pt idx="0">
                  <c:v>0.20434249833659412</c:v>
                </c:pt>
                <c:pt idx="1">
                  <c:v>0.20070552326811239</c:v>
                </c:pt>
                <c:pt idx="2">
                  <c:v>9.8177118288461249E-2</c:v>
                </c:pt>
                <c:pt idx="3">
                  <c:v>2.12673134031586E-2</c:v>
                </c:pt>
                <c:pt idx="4">
                  <c:v>0.10911153424953585</c:v>
                </c:pt>
                <c:pt idx="5">
                  <c:v>0.45233799346157966</c:v>
                </c:pt>
                <c:pt idx="6">
                  <c:v>0.77066343622835631</c:v>
                </c:pt>
                <c:pt idx="7">
                  <c:v>1.120920643439608</c:v>
                </c:pt>
                <c:pt idx="8">
                  <c:v>1.4911547582441762</c:v>
                </c:pt>
                <c:pt idx="9">
                  <c:v>4.1137278032012556</c:v>
                </c:pt>
                <c:pt idx="10">
                  <c:v>3.5811192425542018</c:v>
                </c:pt>
                <c:pt idx="11">
                  <c:v>5.0299634032389662</c:v>
                </c:pt>
                <c:pt idx="12">
                  <c:v>2.0619273894804144</c:v>
                </c:pt>
                <c:pt idx="13">
                  <c:v>0.79272295334350695</c:v>
                </c:pt>
                <c:pt idx="14">
                  <c:v>0.78410173054080667</c:v>
                </c:pt>
                <c:pt idx="15">
                  <c:v>0.34934283554622225</c:v>
                </c:pt>
                <c:pt idx="16">
                  <c:v>0.44667971082332369</c:v>
                </c:pt>
                <c:pt idx="17">
                  <c:v>0.97818250366494719</c:v>
                </c:pt>
                <c:pt idx="18">
                  <c:v>0.56535227725428705</c:v>
                </c:pt>
                <c:pt idx="19">
                  <c:v>0.94599676789286269</c:v>
                </c:pt>
              </c:numCache>
            </c:numRef>
          </c:yVal>
          <c:smooth val="0"/>
        </c:ser>
        <c:ser>
          <c:idx val="2"/>
          <c:order val="2"/>
          <c:tx>
            <c:v>Distributors with Above Average Customer Growth Only</c:v>
          </c:tx>
          <c:spPr>
            <a:ln w="28575">
              <a:noFill/>
            </a:ln>
          </c:spPr>
          <c:xVal>
            <c:numRef>
              <c:f>('Chart WP (2)'!$P$27:$P$29,'Chart WP (2)'!$P$69:$P$72)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69</c:v>
                </c:pt>
                <c:pt idx="3">
                  <c:v>356</c:v>
                </c:pt>
                <c:pt idx="4">
                  <c:v>258</c:v>
                </c:pt>
                <c:pt idx="5">
                  <c:v>292</c:v>
                </c:pt>
                <c:pt idx="6">
                  <c:v>133</c:v>
                </c:pt>
              </c:numCache>
            </c:numRef>
          </c:xVal>
          <c:yVal>
            <c:numRef>
              <c:f>('Chart WP (2)'!$Q$27:$Q$29,'Chart WP (2)'!$Q$69:$Q$72)</c:f>
              <c:numCache>
                <c:formatCode>General</c:formatCode>
                <c:ptCount val="7"/>
                <c:pt idx="0">
                  <c:v>0.12815111904386803</c:v>
                </c:pt>
                <c:pt idx="1">
                  <c:v>0.11050160037353761</c:v>
                </c:pt>
                <c:pt idx="2">
                  <c:v>0.14376517186706617</c:v>
                </c:pt>
                <c:pt idx="3">
                  <c:v>0.36790087730313081</c:v>
                </c:pt>
                <c:pt idx="4">
                  <c:v>0.16704989598347986</c:v>
                </c:pt>
                <c:pt idx="5">
                  <c:v>0.20452717846005941</c:v>
                </c:pt>
                <c:pt idx="6">
                  <c:v>0.12445682011936855</c:v>
                </c:pt>
              </c:numCache>
            </c:numRef>
          </c:yVal>
          <c:smooth val="0"/>
        </c:ser>
        <c:ser>
          <c:idx val="3"/>
          <c:order val="3"/>
          <c:tx>
            <c:v>Distributors with Above Average Undergrounding Only</c:v>
          </c:tx>
          <c:spPr>
            <a:ln w="28575">
              <a:noFill/>
            </a:ln>
          </c:spPr>
          <c:xVal>
            <c:numRef>
              <c:f>('Chart WP (2)'!$P$30:$P$37,'Chart WP (2)'!$P$45:$P$48,'Chart WP (2)'!$P$73:$P$74)</c:f>
              <c:numCache>
                <c:formatCode>General</c:formatCode>
                <c:ptCount val="14"/>
                <c:pt idx="0">
                  <c:v>63</c:v>
                </c:pt>
                <c:pt idx="1">
                  <c:v>44</c:v>
                </c:pt>
                <c:pt idx="2">
                  <c:v>24</c:v>
                </c:pt>
                <c:pt idx="3">
                  <c:v>32</c:v>
                </c:pt>
                <c:pt idx="4">
                  <c:v>29</c:v>
                </c:pt>
                <c:pt idx="5">
                  <c:v>74</c:v>
                </c:pt>
                <c:pt idx="6">
                  <c:v>22</c:v>
                </c:pt>
                <c:pt idx="7">
                  <c:v>17</c:v>
                </c:pt>
                <c:pt idx="8">
                  <c:v>120</c:v>
                </c:pt>
                <c:pt idx="9">
                  <c:v>421</c:v>
                </c:pt>
                <c:pt idx="10">
                  <c:v>426</c:v>
                </c:pt>
                <c:pt idx="11">
                  <c:v>630</c:v>
                </c:pt>
                <c:pt idx="12">
                  <c:v>149</c:v>
                </c:pt>
                <c:pt idx="13">
                  <c:v>104</c:v>
                </c:pt>
              </c:numCache>
            </c:numRef>
          </c:xVal>
          <c:yVal>
            <c:numRef>
              <c:f>('Chart WP (2)'!$Q$30:$Q$37,'Chart WP (2)'!$Q$45:$Q$48,'Chart WP (2)'!$Q$73:$Q$74)</c:f>
              <c:numCache>
                <c:formatCode>General</c:formatCode>
                <c:ptCount val="14"/>
                <c:pt idx="0">
                  <c:v>0.44719962680614639</c:v>
                </c:pt>
                <c:pt idx="1">
                  <c:v>0.27908767970614867</c:v>
                </c:pt>
                <c:pt idx="2">
                  <c:v>0.1104140852798355</c:v>
                </c:pt>
                <c:pt idx="3">
                  <c:v>0.36808776549682731</c:v>
                </c:pt>
                <c:pt idx="4">
                  <c:v>0.20901316695455269</c:v>
                </c:pt>
                <c:pt idx="5">
                  <c:v>0.51477237890833571</c:v>
                </c:pt>
                <c:pt idx="6">
                  <c:v>0.15344004374070072</c:v>
                </c:pt>
                <c:pt idx="7">
                  <c:v>0.14419755432248185</c:v>
                </c:pt>
                <c:pt idx="8">
                  <c:v>1.355325604797244</c:v>
                </c:pt>
                <c:pt idx="9">
                  <c:v>1.9609843532760969</c:v>
                </c:pt>
                <c:pt idx="10">
                  <c:v>3.1741951433568181</c:v>
                </c:pt>
                <c:pt idx="11">
                  <c:v>11.239330289481465</c:v>
                </c:pt>
                <c:pt idx="12">
                  <c:v>0.66767726476531597</c:v>
                </c:pt>
                <c:pt idx="13">
                  <c:v>0.36784212183826442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90080"/>
        <c:axId val="58662912"/>
      </c:scatterChart>
      <c:valAx>
        <c:axId val="189790080"/>
        <c:scaling>
          <c:orientation val="minMax"/>
          <c:max val="2000"/>
          <c:min val="-2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  <a:p>
                <a:pPr>
                  <a:defRPr/>
                </a:pPr>
                <a:r>
                  <a:rPr lang="en-US"/>
                  <a:t>2011 Service Area (km^2)</a:t>
                </a:r>
              </a:p>
            </c:rich>
          </c:tx>
          <c:layout>
            <c:manualLayout>
              <c:xMode val="edge"/>
              <c:yMode val="edge"/>
              <c:x val="0.27775685754495488"/>
              <c:y val="0.9204526664281477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/>
          <a:lstStyle/>
          <a:p>
            <a:pPr>
              <a:defRPr sz="8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62912"/>
        <c:crossesAt val="1"/>
        <c:crossBetween val="midCat"/>
        <c:majorUnit val="200"/>
      </c:valAx>
      <c:valAx>
        <c:axId val="58662912"/>
        <c:scaling>
          <c:orientation val="minMax"/>
          <c:max val="6"/>
          <c:min val="-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2011</a:t>
                </a:r>
                <a:r>
                  <a:rPr lang="en-US" baseline="0"/>
                  <a:t> Bilateral Output Index Value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1.5975103995411247E-2"/>
              <c:y val="0.339994090295202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/>
          <a:lstStyle/>
          <a:p>
            <a:pPr>
              <a:defRPr sz="7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790080"/>
        <c:crossesAt val="104"/>
        <c:crossBetween val="midCat"/>
        <c:majorUnit val="1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r"/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4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5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2286" cy="62955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0.09374</cdr:x>
      <cdr:y>0.14491</cdr:y>
    </cdr:from>
    <cdr:to>
      <cdr:x>0.29113</cdr:x>
      <cdr:y>0.45812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19736" y="888635"/>
          <a:ext cx="1726165" cy="19206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</a:t>
          </a:r>
        </a:p>
      </cdr:txBody>
    </cdr:sp>
  </cdr:relSizeAnchor>
  <cdr:relSizeAnchor xmlns:cdr="http://schemas.openxmlformats.org/drawingml/2006/chartDrawing">
    <cdr:from>
      <cdr:x>0.3999</cdr:x>
      <cdr:y>0.12965</cdr:y>
    </cdr:from>
    <cdr:to>
      <cdr:x>0.60387</cdr:x>
      <cdr:y>0.48457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497063" y="795030"/>
          <a:ext cx="1783705" cy="21764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II</a:t>
          </a:r>
        </a:p>
      </cdr:txBody>
    </cdr:sp>
  </cdr:relSizeAnchor>
  <cdr:relSizeAnchor xmlns:cdr="http://schemas.openxmlformats.org/drawingml/2006/chartDrawing">
    <cdr:from>
      <cdr:x>0.02775</cdr:x>
      <cdr:y>0.82875</cdr:y>
    </cdr:from>
    <cdr:to>
      <cdr:x>0.0566</cdr:x>
      <cdr:y>0.86544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40530" y="5214696"/>
          <a:ext cx="250152" cy="230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0.06017</cdr:x>
      <cdr:y>0.55178</cdr:y>
    </cdr:from>
    <cdr:to>
      <cdr:x>0.32988</cdr:x>
      <cdr:y>0.92751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144" y="3383643"/>
          <a:ext cx="2358570" cy="2304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III</a:t>
          </a:r>
        </a:p>
      </cdr:txBody>
    </cdr:sp>
  </cdr:relSizeAnchor>
  <cdr:relSizeAnchor xmlns:cdr="http://schemas.openxmlformats.org/drawingml/2006/chartDrawing">
    <cdr:from>
      <cdr:x>0.37413</cdr:x>
      <cdr:y>0.57205</cdr:y>
    </cdr:from>
    <cdr:to>
      <cdr:x>0.611</cdr:x>
      <cdr:y>0.91653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271741" y="3507991"/>
          <a:ext cx="2071399" cy="2112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IV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IRM4data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Roaming\Microsoft\Excel\Bluewater_EB-2010-0379%20Data%20Request%20_20130301.xlsx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Bluewater_EB-2010-0379%20Data%20Request%20_20130301.xlsx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Conference%20Room/Local%20Settings/Temporary%20Internet%20Files/Content.IE5/A63X4IU1/BM%20Database%20Calculations%20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Larry/Local%20Settings/Temporary%20Internet%20Files/Content.Outlook/RH3D8H8W/BM%20Database%20Calculations%20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Documents\PEG%20Office\Dave\E\oeb12\Data\OEB%20database%20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Documents/PEG%20Office/Dave/E/oeb12/Data/OEB%20database%208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Local/Microsoft/Windows/Temporary%20Internet%20Files/Content.Outlook/60JONDF5/Inflation%20Measure_final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Local\Temp\Temp1_PEG%20Working%20Papers%20-%20Part%20II%20(rev).zip\Users\Dave%20Hovde\AppData\Roaming\Microsoft\Excel\IRM4data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Diana%20Crapp/Local%20Settings/Temporary%20Internet%20Files/OLK22/Table%202006%20Update%20-%20Source%20of%20WKA,%20WOM%20seri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Local\Temp\Temp1_PEG%20Working%20Papers%20-%20Part%20II%20(rev).zip\OEB%20database%20v7%20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EB%20database%20v7%20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OEB%20database%20v7%20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/SkyDrive/PEGR/E/oeb/TFP%20and%20BM%20database%20calculations%202012%20WP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Roaming\Microsoft\Excel\API_InfoREQ_20130304.xlsx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API_InfoREQ_20130304.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/>
      <sheetData sheetId="1">
        <row r="14">
          <cell r="F14" t="str">
            <v>Bluewater Power Distribution Corporation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/>
      <sheetData sheetId="1">
        <row r="14">
          <cell r="F14" t="str">
            <v>Bluewater Power Distribution Corporation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data with H1 and TOR"/>
      <sheetName val="2011 yndx calc"/>
      <sheetName val="2010 yndx calc"/>
      <sheetName val="2009 yndx calc "/>
      <sheetName val="2009-2011 Unit costs"/>
      <sheetName val="Peer Group Unit Cost Calc"/>
      <sheetName val="Company ranking by unit cost BM"/>
      <sheetName val="peer group calc"/>
      <sheetName val="Left-bottom"/>
      <sheetName val="Right-top"/>
      <sheetName val="Right-bottom"/>
      <sheetName val="Peer groups"/>
      <sheetName val="12 group table"/>
      <sheetName val="6 peer group table"/>
      <sheetName val="Left-bottom chart"/>
      <sheetName val="TFP Calculations"/>
      <sheetName val="BM Database"/>
      <sheetName val="Capital Calculations for TFP"/>
      <sheetName val="Q Capital Data"/>
      <sheetName val="Capital Calculations BM"/>
      <sheetName val="data request responses"/>
      <sheetName val="COMA"/>
      <sheetName val="Aggregate HV charges"/>
      <sheetName val="HV-Related O&amp;M Exp"/>
      <sheetName val="Z variables"/>
      <sheetName val="CNP Plant"/>
      <sheetName val="OM&amp;A Price"/>
      <sheetName val="Q OM&amp;A"/>
      <sheetName val="Output Indexes"/>
      <sheetName val="Q Output"/>
      <sheetName val="Q Business Conditions"/>
      <sheetName val="GDPIPI Ontario"/>
      <sheetName val="Z key"/>
      <sheetName val="embedded dist summary"/>
      <sheetName val="TWA40 0211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ENERSOURCE HYDRO MISSISSAUGA INC.</v>
          </cell>
          <cell r="B4">
            <v>39751187.478046209</v>
          </cell>
          <cell r="C4">
            <v>-8.2088511345344548E-2</v>
          </cell>
          <cell r="D4" t="str">
            <v>BRANTFORD POWER INC.</v>
          </cell>
          <cell r="E4">
            <v>37081179.829891548</v>
          </cell>
          <cell r="F4">
            <v>-0.1585595139735004</v>
          </cell>
          <cell r="G4" t="str">
            <v>CENTRE WELLINGTON HYDRO LTD.</v>
          </cell>
          <cell r="H4">
            <v>50486278.411016107</v>
          </cell>
          <cell r="I4">
            <v>1.5065519962440623E-2</v>
          </cell>
        </row>
        <row r="5">
          <cell r="A5" t="str">
            <v>ENWIN UTILITIES LTD.</v>
          </cell>
          <cell r="B5">
            <v>41480380.506671302</v>
          </cell>
          <cell r="C5">
            <v>-4.215898350537458E-2</v>
          </cell>
          <cell r="D5" t="str">
            <v>E.L.K. ENERGY INC.</v>
          </cell>
          <cell r="E5">
            <v>44017464.503229409</v>
          </cell>
          <cell r="F5">
            <v>-1.1623984144445698E-3</v>
          </cell>
          <cell r="G5" t="str">
            <v>COLLUS POWER CORPORATION</v>
          </cell>
          <cell r="H5">
            <v>51108225.999345817</v>
          </cell>
          <cell r="I5">
            <v>2.7570255348115826E-2</v>
          </cell>
        </row>
        <row r="6">
          <cell r="A6" t="str">
            <v>HORIZON UTILITIES CORPORATION</v>
          </cell>
          <cell r="B6">
            <v>33331805.582322493</v>
          </cell>
          <cell r="C6">
            <v>-0.23032117471925681</v>
          </cell>
          <cell r="D6" t="str">
            <v>ESSEX POWERLINES CORPORATION</v>
          </cell>
          <cell r="E6">
            <v>51829376.320674591</v>
          </cell>
          <cell r="F6">
            <v>0.17610431495934223</v>
          </cell>
          <cell r="G6" t="str">
            <v>COOPERATIVE HYDRO EMBRUN INC.</v>
          </cell>
          <cell r="H6">
            <v>77988639.027818441</v>
          </cell>
          <cell r="I6">
            <v>0.56802166682704269</v>
          </cell>
        </row>
        <row r="7">
          <cell r="A7" t="str">
            <v>HYDRO ONE BRAMPTON NETWORKS INC.</v>
          </cell>
          <cell r="B7">
            <v>38012939.225483082</v>
          </cell>
          <cell r="C7">
            <v>-0.12222713719250365</v>
          </cell>
          <cell r="D7" t="str">
            <v>FESTIVAL HYDRO INC.</v>
          </cell>
          <cell r="E7">
            <v>43079283.818667859</v>
          </cell>
          <cell r="F7">
            <v>-2.2451451643591892E-2</v>
          </cell>
          <cell r="G7" t="str">
            <v>GRIMSBY POWER INCORPORATED</v>
          </cell>
          <cell r="H7">
            <v>38490822.808299117</v>
          </cell>
          <cell r="I7">
            <v>-0.22611235572548991</v>
          </cell>
        </row>
        <row r="8">
          <cell r="A8" t="str">
            <v>HYDRO ONE NETWORKS INC.</v>
          </cell>
          <cell r="B8">
            <v>73591195.799244985</v>
          </cell>
          <cell r="C8">
            <v>0.69932543839772909</v>
          </cell>
          <cell r="D8" t="str">
            <v>KINGSTON HYDRO CORPORATION</v>
          </cell>
          <cell r="E8">
            <v>32982826.858639326</v>
          </cell>
          <cell r="F8">
            <v>-0.25155871550534403</v>
          </cell>
          <cell r="G8" t="str">
            <v>GUELPH HYDRO ELECTRIC SYSTEMS INC.</v>
          </cell>
          <cell r="H8">
            <v>43500450.880043529</v>
          </cell>
          <cell r="I8">
            <v>-0.12538992413595701</v>
          </cell>
        </row>
        <row r="9">
          <cell r="A9" t="str">
            <v>HYDRO OTTAWA LIMITED</v>
          </cell>
          <cell r="B9">
            <v>40345821.897338338</v>
          </cell>
          <cell r="C9">
            <v>-6.8357556381566875E-2</v>
          </cell>
          <cell r="D9" t="str">
            <v>ORANGEVILLE HYDRO LIMITED</v>
          </cell>
          <cell r="E9">
            <v>55354574.790507875</v>
          </cell>
          <cell r="F9">
            <v>0.25609758182420256</v>
          </cell>
          <cell r="G9" t="str">
            <v>LAKEFRONT UTILITIES INC.</v>
          </cell>
          <cell r="H9">
            <v>47924777.743373483</v>
          </cell>
          <cell r="I9">
            <v>-3.643542423307089E-2</v>
          </cell>
        </row>
        <row r="10">
          <cell r="A10" t="str">
            <v>KITCHENER-WILMOT HYDRO INC.</v>
          </cell>
          <cell r="B10">
            <v>33249560.446607154</v>
          </cell>
          <cell r="C10">
            <v>-0.23222033194571112</v>
          </cell>
          <cell r="D10" t="str">
            <v>OSHAWA PUC NETWORKS INC.</v>
          </cell>
          <cell r="E10">
            <v>37037119.018569</v>
          </cell>
          <cell r="F10">
            <v>-0.15955933519450913</v>
          </cell>
          <cell r="G10" t="str">
            <v>MIDLAND POWER UTILITY CORPORATION</v>
          </cell>
          <cell r="H10">
            <v>59360554.748443127</v>
          </cell>
          <cell r="I10">
            <v>0.19348968209626907</v>
          </cell>
        </row>
        <row r="11">
          <cell r="A11" t="str">
            <v>LONDON HYDRO INC.</v>
          </cell>
          <cell r="B11">
            <v>32708205.569364682</v>
          </cell>
          <cell r="C11">
            <v>-0.24472098646161791</v>
          </cell>
          <cell r="D11" t="str">
            <v>PETERBOROUGH DISTRIBUTION INCORPORATED</v>
          </cell>
          <cell r="E11">
            <v>47946122.784339197</v>
          </cell>
          <cell r="F11">
            <v>8.7986117049571627E-2</v>
          </cell>
          <cell r="G11" t="str">
            <v>NEWMARKET-TAY POWER DISTRIBUTION LTD.</v>
          </cell>
          <cell r="H11">
            <v>40069741.447477661</v>
          </cell>
          <cell r="I11">
            <v>-0.19436698015218465</v>
          </cell>
        </row>
        <row r="12">
          <cell r="A12" t="str">
            <v>POWERSTREAM INC.</v>
          </cell>
          <cell r="B12">
            <v>41092822.54197415</v>
          </cell>
          <cell r="C12">
            <v>-5.110824844272021E-2</v>
          </cell>
          <cell r="D12" t="str">
            <v>TILLSONBURG HYDRO INC.</v>
          </cell>
          <cell r="E12">
            <v>38269240.303189866</v>
          </cell>
          <cell r="F12">
            <v>-0.13160022662970464</v>
          </cell>
          <cell r="G12" t="str">
            <v>ST. THOMAS ENERGY INC.</v>
          </cell>
          <cell r="H12">
            <v>36947872.00325156</v>
          </cell>
          <cell r="I12">
            <v>-0.25713457028548253</v>
          </cell>
        </row>
        <row r="13">
          <cell r="A13" t="str">
            <v>TORONTO HYDRO-ELECTRIC SYSTEM LIMITED</v>
          </cell>
          <cell r="B13">
            <v>56014118.394734323</v>
          </cell>
          <cell r="C13">
            <v>0.29344570724546881</v>
          </cell>
          <cell r="D13" t="str">
            <v>WOODSTOCK HYDRO SERVICES INC.</v>
          </cell>
          <cell r="E13">
            <v>53089710.556999266</v>
          </cell>
          <cell r="F13">
            <v>0.2047036275279783</v>
          </cell>
          <cell r="G13" t="str">
            <v>WASAGA DISTRIBUTION INC.</v>
          </cell>
          <cell r="H13">
            <v>51492288.624786288</v>
          </cell>
          <cell r="I13">
            <v>3.5292130298316286E-2</v>
          </cell>
        </row>
        <row r="14">
          <cell r="A14" t="str">
            <v>VERIDIAN CONNECTIONS INC.</v>
          </cell>
          <cell r="B14">
            <v>46789311.331008933</v>
          </cell>
          <cell r="C14">
            <v>8.0431784350898261E-2</v>
          </cell>
        </row>
        <row r="20">
          <cell r="A20" t="str">
            <v>BRANT COUNTY POWER INC.</v>
          </cell>
          <cell r="B20">
            <v>48302776.297091581</v>
          </cell>
          <cell r="C20">
            <v>4.6351050231945724E-2</v>
          </cell>
          <cell r="D20" t="str">
            <v>CHAPLEAU PUBLIC UTILITIES CORPORATION</v>
          </cell>
          <cell r="E20">
            <v>39701692.306614399</v>
          </cell>
          <cell r="F20">
            <v>-0.20585088880309965</v>
          </cell>
          <cell r="G20" t="str">
            <v>ALGOMA POWER INC.</v>
          </cell>
          <cell r="H20">
            <v>113948443.5025468</v>
          </cell>
          <cell r="I20">
            <v>1.0978386034662262</v>
          </cell>
        </row>
        <row r="21">
          <cell r="A21" t="str">
            <v>BURLINGTON HYDRO INC.</v>
          </cell>
          <cell r="B21">
            <v>36206139.620957106</v>
          </cell>
          <cell r="C21">
            <v>-0.21569037803911842</v>
          </cell>
          <cell r="D21" t="str">
            <v>ENTEGRUS POWERLINES</v>
          </cell>
          <cell r="E21">
            <v>36471578.223085068</v>
          </cell>
          <cell r="F21">
            <v>-0.2704625483940446</v>
          </cell>
          <cell r="G21" t="str">
            <v>ATIKOKAN HYDRO INC.</v>
          </cell>
          <cell r="H21">
            <v>56725011.831178673</v>
          </cell>
          <cell r="I21">
            <v>4.4331242654186087E-2</v>
          </cell>
        </row>
        <row r="22">
          <cell r="A22" t="str">
            <v>CAMBRIDGE AND NORTH DUMFRIES HYDRO INC.</v>
          </cell>
          <cell r="B22">
            <v>34737859.608833656</v>
          </cell>
          <cell r="C22">
            <v>-0.24749675544629973</v>
          </cell>
          <cell r="D22" t="str">
            <v>ESPANOLA REGIONAL HYDRO DISTRIBUTION CORPORATION</v>
          </cell>
          <cell r="E22">
            <v>66658364.037140571</v>
          </cell>
          <cell r="F22">
            <v>0.33336080852944472</v>
          </cell>
          <cell r="G22" t="str">
            <v>BLUEWATER POWER DISTRIBUTION CORPORATION</v>
          </cell>
          <cell r="H22">
            <v>39162445.494403876</v>
          </cell>
          <cell r="I22">
            <v>-0.27900296450766182</v>
          </cell>
        </row>
        <row r="23">
          <cell r="A23" t="str">
            <v>CANADIAN NIAGARA POWER INC.</v>
          </cell>
          <cell r="B23">
            <v>53188192.30238793</v>
          </cell>
          <cell r="C23">
            <v>0.15218058136532675</v>
          </cell>
          <cell r="D23" t="str">
            <v>FORT FRANCES POWER CORPORATION</v>
          </cell>
          <cell r="E23">
            <v>44789087.220283099</v>
          </cell>
          <cell r="F23">
            <v>-0.10408822040610211</v>
          </cell>
          <cell r="G23" t="str">
            <v>ERIE THAMES POWERLINES CORPORATION</v>
          </cell>
          <cell r="H23">
            <v>56934558.145577155</v>
          </cell>
          <cell r="I23">
            <v>4.818907812825627E-2</v>
          </cell>
        </row>
        <row r="24">
          <cell r="A24" t="str">
            <v>HALTON HILLS HYDRO INC.</v>
          </cell>
          <cell r="B24">
            <v>50240894.028802089</v>
          </cell>
          <cell r="C24">
            <v>8.8335210967869199E-2</v>
          </cell>
          <cell r="D24" t="str">
            <v>HEARST POWER DISTRIBUTION COMPANY LIMITED</v>
          </cell>
          <cell r="E24">
            <v>46947846.17805583</v>
          </cell>
          <cell r="F24">
            <v>-6.0906773772454639E-2</v>
          </cell>
          <cell r="G24" t="str">
            <v>GREATER SUDBURY HYDRO INC.</v>
          </cell>
          <cell r="H24">
            <v>46933979.085859738</v>
          </cell>
          <cell r="I24">
            <v>-0.13592577384883339</v>
          </cell>
        </row>
        <row r="25">
          <cell r="A25" t="str">
            <v>INNISFIL HYDRO DISTRIBUTION SYSTEMS LIMITED</v>
          </cell>
          <cell r="B25">
            <v>58365014.830644965</v>
          </cell>
          <cell r="C25">
            <v>0.26432265899642765</v>
          </cell>
          <cell r="D25" t="str">
            <v>HYDRO 2000 INC.</v>
          </cell>
          <cell r="E25">
            <v>57964312.489297181</v>
          </cell>
          <cell r="F25">
            <v>0.15945453632075154</v>
          </cell>
          <cell r="G25" t="str">
            <v>HALDIMAND COUNTY HYDRO INC.</v>
          </cell>
          <cell r="H25">
            <v>43539691.92241738</v>
          </cell>
          <cell r="I25">
            <v>-0.19841602315671539</v>
          </cell>
        </row>
        <row r="26">
          <cell r="A26" t="str">
            <v>MILTON HYDRO DISTRIBUTION INC.</v>
          </cell>
          <cell r="B26">
            <v>48546484.603451103</v>
          </cell>
          <cell r="C26">
            <v>5.1630341855704608E-2</v>
          </cell>
          <cell r="D26" t="str">
            <v>HYDRO HAWKESBURY INC.</v>
          </cell>
          <cell r="E26">
            <v>35933788.926673122</v>
          </cell>
          <cell r="F26">
            <v>-0.2812198956743166</v>
          </cell>
          <cell r="G26" t="str">
            <v>LAKELAND POWER DISTRIBUTION LTD.</v>
          </cell>
          <cell r="H26">
            <v>70795463.142385244</v>
          </cell>
          <cell r="I26">
            <v>0.30337414856436112</v>
          </cell>
        </row>
        <row r="27">
          <cell r="A27" t="str">
            <v>NIAGARA-ON-THE-LAKE HYDRO INC.</v>
          </cell>
          <cell r="B27">
            <v>45072995.809250928</v>
          </cell>
          <cell r="C27">
            <v>-2.3613545274631793E-2</v>
          </cell>
          <cell r="D27" t="str">
            <v>KENORA HYDRO ELECTRIC CORPORATION LTD.</v>
          </cell>
          <cell r="E27">
            <v>41801142.673030429</v>
          </cell>
          <cell r="F27">
            <v>-0.1638557861859368</v>
          </cell>
          <cell r="G27" t="str">
            <v>NIAGARA PENINSULA ENERGY INC.</v>
          </cell>
          <cell r="H27">
            <v>46888458.201888166</v>
          </cell>
          <cell r="I27">
            <v>-0.13676383240166776</v>
          </cell>
        </row>
        <row r="28">
          <cell r="A28" t="str">
            <v>OAKVILLE HYDRO ELECTRICITY DISTRIBUTION INC.</v>
          </cell>
          <cell r="B28">
            <v>47231842.206519842</v>
          </cell>
          <cell r="C28">
            <v>2.3152114346630896E-2</v>
          </cell>
          <cell r="D28" t="str">
            <v>NORTHERN ONTARIO WIRES INC.</v>
          </cell>
          <cell r="E28">
            <v>39196204.861059025</v>
          </cell>
          <cell r="F28">
            <v>-0.2159621052849752</v>
          </cell>
          <cell r="G28" t="str">
            <v>NORFOLK POWER DISTRIBUTION INC.</v>
          </cell>
          <cell r="H28">
            <v>48865910.495023571</v>
          </cell>
          <cell r="I28">
            <v>-0.10035810688634252</v>
          </cell>
        </row>
        <row r="29">
          <cell r="A29" t="str">
            <v>WATERLOO NORTH HYDRO INC.</v>
          </cell>
          <cell r="B29">
            <v>41599533.163341686</v>
          </cell>
          <cell r="C29">
            <v>-9.8856865971860691E-2</v>
          </cell>
          <cell r="D29" t="str">
            <v>ORILLIA POWER DISTRIBUTION CORPORATION</v>
          </cell>
          <cell r="E29">
            <v>49965446.906025849</v>
          </cell>
          <cell r="F29">
            <v>-5.4599827812489878E-4</v>
          </cell>
          <cell r="G29" t="str">
            <v>NORTH BAY HYDRO DISTRIBUTION LIMITED</v>
          </cell>
          <cell r="H29">
            <v>41340243.180268228</v>
          </cell>
          <cell r="I29">
            <v>-0.23890879634253426</v>
          </cell>
        </row>
        <row r="30">
          <cell r="A30" t="str">
            <v>WHITBY HYDRO ELECTRIC CORPORATION</v>
          </cell>
          <cell r="B30">
            <v>44302032.489557736</v>
          </cell>
          <cell r="C30">
            <v>-4.0314413031996142E-2</v>
          </cell>
          <cell r="D30" t="str">
            <v>OTTAWA RIVER POWER CORPORATION</v>
          </cell>
          <cell r="E30">
            <v>69396290.623507768</v>
          </cell>
          <cell r="F30">
            <v>0.38812728921983147</v>
          </cell>
          <cell r="G30" t="str">
            <v>PUC DISTRIBUTION INC.</v>
          </cell>
          <cell r="H30">
            <v>35016855.164206512</v>
          </cell>
          <cell r="I30">
            <v>-0.35532502000506716</v>
          </cell>
        </row>
        <row r="31">
          <cell r="D31" t="str">
            <v>PARRY SOUND POWER CORPORATION</v>
          </cell>
          <cell r="E31">
            <v>57293999.191035986</v>
          </cell>
          <cell r="F31">
            <v>0.14604632424942623</v>
          </cell>
          <cell r="G31" t="str">
            <v>SIOUX LOOKOUT HYDRO INC.</v>
          </cell>
          <cell r="H31">
            <v>62569064.40096283</v>
          </cell>
          <cell r="I31">
            <v>0.15192269984952014</v>
          </cell>
        </row>
        <row r="32">
          <cell r="D32" t="str">
            <v>RENFREW HYDRO INC.</v>
          </cell>
          <cell r="E32">
            <v>77119044.592503086</v>
          </cell>
          <cell r="F32">
            <v>0.5426047899043096</v>
          </cell>
          <cell r="G32" t="str">
            <v>THUNDER BAY HYDRO ELECTRICITY DISTRIBUTION INC.</v>
          </cell>
          <cell r="H32">
            <v>43401768.264088981</v>
          </cell>
          <cell r="I32">
            <v>-0.20095525551372548</v>
          </cell>
        </row>
        <row r="33">
          <cell r="D33" t="str">
            <v>RIDEAU ST. LAWRENCE DISTRIBUTION INC.</v>
          </cell>
          <cell r="E33">
            <v>44399971.015545964</v>
          </cell>
          <cell r="F33">
            <v>-0.11187167421350627</v>
          </cell>
        </row>
        <row r="34">
          <cell r="D34" t="str">
            <v>WELLAND HYDRO-ELECTRIC SYSTEM CORP.</v>
          </cell>
          <cell r="E34">
            <v>33295297.846245836</v>
          </cell>
          <cell r="F34">
            <v>-0.3339973775569513</v>
          </cell>
        </row>
        <row r="35">
          <cell r="D35" t="str">
            <v>WELLINGTON NORTH POWER INC.</v>
          </cell>
          <cell r="E35">
            <v>66963653.787803553</v>
          </cell>
          <cell r="F35">
            <v>0.33946748988383474</v>
          </cell>
        </row>
        <row r="36">
          <cell r="D36" t="str">
            <v>WEST COAST HURON ENERGY INC.</v>
          </cell>
          <cell r="E36">
            <v>36349509.957047127</v>
          </cell>
          <cell r="F36">
            <v>-0.27290426811296015</v>
          </cell>
        </row>
        <row r="37">
          <cell r="D37" t="str">
            <v>WESTARIO POWER INC.</v>
          </cell>
          <cell r="E37">
            <v>55622140.600852825</v>
          </cell>
          <cell r="F37">
            <v>0.11260429857487679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data with H1 and TOR"/>
      <sheetName val="2011 yndx calc"/>
      <sheetName val="2010 yndx calc"/>
      <sheetName val="2009 yndx calc "/>
      <sheetName val="2009-2011 Unit costs"/>
      <sheetName val="Peer Group Unit Cost Calc"/>
      <sheetName val="Company ranking by unit cost BM"/>
      <sheetName val="peer group calc"/>
      <sheetName val="Left-bottom"/>
      <sheetName val="Right-top"/>
      <sheetName val="Right-bottom"/>
      <sheetName val="Peer groups"/>
      <sheetName val="12 group table"/>
      <sheetName val="6 peer group table"/>
      <sheetName val="Left-bottom chart"/>
      <sheetName val="TFP Calculations"/>
      <sheetName val="BM Database"/>
      <sheetName val="Capital Calculations for TFP"/>
      <sheetName val="Q Capital Data"/>
      <sheetName val="Capital Calculations BM"/>
      <sheetName val="data request responses"/>
      <sheetName val="COMA"/>
      <sheetName val="Aggregate HV charges"/>
      <sheetName val="HV-Related O&amp;M Exp"/>
      <sheetName val="Z variables"/>
      <sheetName val="CNP Plant"/>
      <sheetName val="OM&amp;A Price"/>
      <sheetName val="Q OM&amp;A"/>
      <sheetName val="Output Indexes"/>
      <sheetName val="Q Output"/>
      <sheetName val="Q Business Conditions"/>
      <sheetName val="GDPIPI Ontario"/>
      <sheetName val="Z key"/>
      <sheetName val="embedded dist summary"/>
      <sheetName val="TWA40 0211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ENERSOURCE HYDRO MISSISSAUGA INC.</v>
          </cell>
          <cell r="B4">
            <v>39751187.478046209</v>
          </cell>
          <cell r="C4">
            <v>-8.2088511345344548E-2</v>
          </cell>
          <cell r="D4" t="str">
            <v>BRANTFORD POWER INC.</v>
          </cell>
          <cell r="E4">
            <v>37081179.829891548</v>
          </cell>
          <cell r="F4">
            <v>-0.1585595139735004</v>
          </cell>
          <cell r="G4" t="str">
            <v>CENTRE WELLINGTON HYDRO LTD.</v>
          </cell>
          <cell r="H4">
            <v>50486278.411016107</v>
          </cell>
          <cell r="I4">
            <v>1.5065519962440623E-2</v>
          </cell>
        </row>
        <row r="5">
          <cell r="A5" t="str">
            <v>ENWIN UTILITIES LTD.</v>
          </cell>
          <cell r="B5">
            <v>41480380.506671302</v>
          </cell>
          <cell r="C5">
            <v>-4.215898350537458E-2</v>
          </cell>
          <cell r="D5" t="str">
            <v>E.L.K. ENERGY INC.</v>
          </cell>
          <cell r="E5">
            <v>44017464.503229409</v>
          </cell>
          <cell r="F5">
            <v>-1.1623984144445698E-3</v>
          </cell>
          <cell r="G5" t="str">
            <v>COLLUS POWER CORPORATION</v>
          </cell>
          <cell r="H5">
            <v>51108225.999345817</v>
          </cell>
          <cell r="I5">
            <v>2.7570255348115826E-2</v>
          </cell>
        </row>
        <row r="6">
          <cell r="A6" t="str">
            <v>HORIZON UTILITIES CORPORATION</v>
          </cell>
          <cell r="B6">
            <v>33331805.582322493</v>
          </cell>
          <cell r="C6">
            <v>-0.23032117471925681</v>
          </cell>
          <cell r="D6" t="str">
            <v>ESSEX POWERLINES CORPORATION</v>
          </cell>
          <cell r="E6">
            <v>51829376.320674591</v>
          </cell>
          <cell r="F6">
            <v>0.17610431495934223</v>
          </cell>
          <cell r="G6" t="str">
            <v>COOPERATIVE HYDRO EMBRUN INC.</v>
          </cell>
          <cell r="H6">
            <v>77988639.027818441</v>
          </cell>
          <cell r="I6">
            <v>0.56802166682704269</v>
          </cell>
        </row>
        <row r="7">
          <cell r="A7" t="str">
            <v>HYDRO ONE BRAMPTON NETWORKS INC.</v>
          </cell>
          <cell r="B7">
            <v>38012939.225483082</v>
          </cell>
          <cell r="C7">
            <v>-0.12222713719250365</v>
          </cell>
          <cell r="D7" t="str">
            <v>FESTIVAL HYDRO INC.</v>
          </cell>
          <cell r="E7">
            <v>43079283.818667859</v>
          </cell>
          <cell r="F7">
            <v>-2.2451451643591892E-2</v>
          </cell>
          <cell r="G7" t="str">
            <v>GRIMSBY POWER INCORPORATED</v>
          </cell>
          <cell r="H7">
            <v>38490822.808299117</v>
          </cell>
          <cell r="I7">
            <v>-0.22611235572548991</v>
          </cell>
        </row>
        <row r="8">
          <cell r="A8" t="str">
            <v>HYDRO ONE NETWORKS INC.</v>
          </cell>
          <cell r="B8">
            <v>73591195.799244985</v>
          </cell>
          <cell r="C8">
            <v>0.69932543839772909</v>
          </cell>
          <cell r="D8" t="str">
            <v>KINGSTON HYDRO CORPORATION</v>
          </cell>
          <cell r="E8">
            <v>32982826.858639326</v>
          </cell>
          <cell r="F8">
            <v>-0.25155871550534403</v>
          </cell>
          <cell r="G8" t="str">
            <v>GUELPH HYDRO ELECTRIC SYSTEMS INC.</v>
          </cell>
          <cell r="H8">
            <v>43500450.880043529</v>
          </cell>
          <cell r="I8">
            <v>-0.12538992413595701</v>
          </cell>
        </row>
        <row r="9">
          <cell r="A9" t="str">
            <v>HYDRO OTTAWA LIMITED</v>
          </cell>
          <cell r="B9">
            <v>40345821.897338338</v>
          </cell>
          <cell r="C9">
            <v>-6.8357556381566875E-2</v>
          </cell>
          <cell r="D9" t="str">
            <v>ORANGEVILLE HYDRO LIMITED</v>
          </cell>
          <cell r="E9">
            <v>55354574.790507875</v>
          </cell>
          <cell r="F9">
            <v>0.25609758182420256</v>
          </cell>
          <cell r="G9" t="str">
            <v>LAKEFRONT UTILITIES INC.</v>
          </cell>
          <cell r="H9">
            <v>47924777.743373483</v>
          </cell>
          <cell r="I9">
            <v>-3.643542423307089E-2</v>
          </cell>
        </row>
        <row r="10">
          <cell r="A10" t="str">
            <v>KITCHENER-WILMOT HYDRO INC.</v>
          </cell>
          <cell r="B10">
            <v>33249560.446607154</v>
          </cell>
          <cell r="C10">
            <v>-0.23222033194571112</v>
          </cell>
          <cell r="D10" t="str">
            <v>OSHAWA PUC NETWORKS INC.</v>
          </cell>
          <cell r="E10">
            <v>37037119.018569</v>
          </cell>
          <cell r="F10">
            <v>-0.15955933519450913</v>
          </cell>
          <cell r="G10" t="str">
            <v>MIDLAND POWER UTILITY CORPORATION</v>
          </cell>
          <cell r="H10">
            <v>59360554.748443127</v>
          </cell>
          <cell r="I10">
            <v>0.19348968209626907</v>
          </cell>
        </row>
        <row r="11">
          <cell r="A11" t="str">
            <v>LONDON HYDRO INC.</v>
          </cell>
          <cell r="B11">
            <v>32708205.569364682</v>
          </cell>
          <cell r="C11">
            <v>-0.24472098646161791</v>
          </cell>
          <cell r="D11" t="str">
            <v>PETERBOROUGH DISTRIBUTION INCORPORATED</v>
          </cell>
          <cell r="E11">
            <v>47946122.784339197</v>
          </cell>
          <cell r="F11">
            <v>8.7986117049571627E-2</v>
          </cell>
          <cell r="G11" t="str">
            <v>NEWMARKET-TAY POWER DISTRIBUTION LTD.</v>
          </cell>
          <cell r="H11">
            <v>40069741.447477661</v>
          </cell>
          <cell r="I11">
            <v>-0.19436698015218465</v>
          </cell>
        </row>
        <row r="12">
          <cell r="A12" t="str">
            <v>POWERSTREAM INC.</v>
          </cell>
          <cell r="B12">
            <v>41092822.54197415</v>
          </cell>
          <cell r="C12">
            <v>-5.110824844272021E-2</v>
          </cell>
          <cell r="D12" t="str">
            <v>TILLSONBURG HYDRO INC.</v>
          </cell>
          <cell r="E12">
            <v>38269240.303189866</v>
          </cell>
          <cell r="F12">
            <v>-0.13160022662970464</v>
          </cell>
          <cell r="G12" t="str">
            <v>ST. THOMAS ENERGY INC.</v>
          </cell>
          <cell r="H12">
            <v>36947872.00325156</v>
          </cell>
          <cell r="I12">
            <v>-0.25713457028548253</v>
          </cell>
        </row>
        <row r="13">
          <cell r="A13" t="str">
            <v>TORONTO HYDRO-ELECTRIC SYSTEM LIMITED</v>
          </cell>
          <cell r="B13">
            <v>56014118.394734323</v>
          </cell>
          <cell r="C13">
            <v>0.29344570724546881</v>
          </cell>
          <cell r="D13" t="str">
            <v>WOODSTOCK HYDRO SERVICES INC.</v>
          </cell>
          <cell r="E13">
            <v>53089710.556999266</v>
          </cell>
          <cell r="F13">
            <v>0.2047036275279783</v>
          </cell>
          <cell r="G13" t="str">
            <v>WASAGA DISTRIBUTION INC.</v>
          </cell>
          <cell r="H13">
            <v>51492288.624786288</v>
          </cell>
          <cell r="I13">
            <v>3.5292130298316286E-2</v>
          </cell>
        </row>
        <row r="14">
          <cell r="A14" t="str">
            <v>VERIDIAN CONNECTIONS INC.</v>
          </cell>
          <cell r="B14">
            <v>46789311.331008933</v>
          </cell>
          <cell r="C14">
            <v>8.0431784350898261E-2</v>
          </cell>
        </row>
        <row r="20">
          <cell r="A20" t="str">
            <v>BRANT COUNTY POWER INC.</v>
          </cell>
          <cell r="B20">
            <v>48302776.297091581</v>
          </cell>
          <cell r="C20">
            <v>4.6351050231945724E-2</v>
          </cell>
          <cell r="D20" t="str">
            <v>CHAPLEAU PUBLIC UTILITIES CORPORATION</v>
          </cell>
          <cell r="E20">
            <v>39701692.306614399</v>
          </cell>
          <cell r="F20">
            <v>-0.20585088880309965</v>
          </cell>
          <cell r="G20" t="str">
            <v>ALGOMA POWER INC.</v>
          </cell>
          <cell r="H20">
            <v>113948443.5025468</v>
          </cell>
          <cell r="I20">
            <v>1.0978386034662262</v>
          </cell>
        </row>
        <row r="21">
          <cell r="A21" t="str">
            <v>BURLINGTON HYDRO INC.</v>
          </cell>
          <cell r="B21">
            <v>36206139.620957106</v>
          </cell>
          <cell r="C21">
            <v>-0.21569037803911842</v>
          </cell>
          <cell r="D21" t="str">
            <v>ENTEGRUS POWERLINES</v>
          </cell>
          <cell r="E21">
            <v>36471578.223085068</v>
          </cell>
          <cell r="F21">
            <v>-0.2704625483940446</v>
          </cell>
          <cell r="G21" t="str">
            <v>ATIKOKAN HYDRO INC.</v>
          </cell>
          <cell r="H21">
            <v>56725011.831178673</v>
          </cell>
          <cell r="I21">
            <v>4.4331242654186087E-2</v>
          </cell>
        </row>
        <row r="22">
          <cell r="A22" t="str">
            <v>CAMBRIDGE AND NORTH DUMFRIES HYDRO INC.</v>
          </cell>
          <cell r="B22">
            <v>34737859.608833656</v>
          </cell>
          <cell r="C22">
            <v>-0.24749675544629973</v>
          </cell>
          <cell r="D22" t="str">
            <v>ESPANOLA REGIONAL HYDRO DISTRIBUTION CORPORATION</v>
          </cell>
          <cell r="E22">
            <v>66658364.037140571</v>
          </cell>
          <cell r="F22">
            <v>0.33336080852944472</v>
          </cell>
          <cell r="G22" t="str">
            <v>BLUEWATER POWER DISTRIBUTION CORPORATION</v>
          </cell>
          <cell r="H22">
            <v>39162445.494403876</v>
          </cell>
          <cell r="I22">
            <v>-0.27900296450766182</v>
          </cell>
        </row>
        <row r="23">
          <cell r="A23" t="str">
            <v>CANADIAN NIAGARA POWER INC.</v>
          </cell>
          <cell r="B23">
            <v>53188192.30238793</v>
          </cell>
          <cell r="C23">
            <v>0.15218058136532675</v>
          </cell>
          <cell r="D23" t="str">
            <v>FORT FRANCES POWER CORPORATION</v>
          </cell>
          <cell r="E23">
            <v>44789087.220283099</v>
          </cell>
          <cell r="F23">
            <v>-0.10408822040610211</v>
          </cell>
          <cell r="G23" t="str">
            <v>ERIE THAMES POWERLINES CORPORATION</v>
          </cell>
          <cell r="H23">
            <v>56934558.145577155</v>
          </cell>
          <cell r="I23">
            <v>4.818907812825627E-2</v>
          </cell>
        </row>
        <row r="24">
          <cell r="A24" t="str">
            <v>HALTON HILLS HYDRO INC.</v>
          </cell>
          <cell r="B24">
            <v>50240894.028802089</v>
          </cell>
          <cell r="C24">
            <v>8.8335210967869199E-2</v>
          </cell>
          <cell r="D24" t="str">
            <v>HEARST POWER DISTRIBUTION COMPANY LIMITED</v>
          </cell>
          <cell r="E24">
            <v>46947846.17805583</v>
          </cell>
          <cell r="F24">
            <v>-6.0906773772454639E-2</v>
          </cell>
          <cell r="G24" t="str">
            <v>GREATER SUDBURY HYDRO INC.</v>
          </cell>
          <cell r="H24">
            <v>46933979.085859738</v>
          </cell>
          <cell r="I24">
            <v>-0.13592577384883339</v>
          </cell>
        </row>
        <row r="25">
          <cell r="A25" t="str">
            <v>INNISFIL HYDRO DISTRIBUTION SYSTEMS LIMITED</v>
          </cell>
          <cell r="B25">
            <v>58365014.830644965</v>
          </cell>
          <cell r="C25">
            <v>0.26432265899642765</v>
          </cell>
          <cell r="D25" t="str">
            <v>HYDRO 2000 INC.</v>
          </cell>
          <cell r="E25">
            <v>57964312.489297181</v>
          </cell>
          <cell r="F25">
            <v>0.15945453632075154</v>
          </cell>
          <cell r="G25" t="str">
            <v>HALDIMAND COUNTY HYDRO INC.</v>
          </cell>
          <cell r="H25">
            <v>43539691.92241738</v>
          </cell>
          <cell r="I25">
            <v>-0.19841602315671539</v>
          </cell>
        </row>
        <row r="26">
          <cell r="A26" t="str">
            <v>MILTON HYDRO DISTRIBUTION INC.</v>
          </cell>
          <cell r="B26">
            <v>48546484.603451103</v>
          </cell>
          <cell r="C26">
            <v>5.1630341855704608E-2</v>
          </cell>
          <cell r="D26" t="str">
            <v>HYDRO HAWKESBURY INC.</v>
          </cell>
          <cell r="E26">
            <v>35933788.926673122</v>
          </cell>
          <cell r="F26">
            <v>-0.2812198956743166</v>
          </cell>
          <cell r="G26" t="str">
            <v>LAKELAND POWER DISTRIBUTION LTD.</v>
          </cell>
          <cell r="H26">
            <v>70795463.142385244</v>
          </cell>
          <cell r="I26">
            <v>0.30337414856436112</v>
          </cell>
        </row>
        <row r="27">
          <cell r="A27" t="str">
            <v>NIAGARA-ON-THE-LAKE HYDRO INC.</v>
          </cell>
          <cell r="B27">
            <v>45072995.809250928</v>
          </cell>
          <cell r="C27">
            <v>-2.3613545274631793E-2</v>
          </cell>
          <cell r="D27" t="str">
            <v>KENORA HYDRO ELECTRIC CORPORATION LTD.</v>
          </cell>
          <cell r="E27">
            <v>41801142.673030429</v>
          </cell>
          <cell r="F27">
            <v>-0.1638557861859368</v>
          </cell>
          <cell r="G27" t="str">
            <v>NIAGARA PENINSULA ENERGY INC.</v>
          </cell>
          <cell r="H27">
            <v>46888458.201888166</v>
          </cell>
          <cell r="I27">
            <v>-0.13676383240166776</v>
          </cell>
        </row>
        <row r="28">
          <cell r="A28" t="str">
            <v>OAKVILLE HYDRO ELECTRICITY DISTRIBUTION INC.</v>
          </cell>
          <cell r="B28">
            <v>47231842.206519842</v>
          </cell>
          <cell r="C28">
            <v>2.3152114346630896E-2</v>
          </cell>
          <cell r="D28" t="str">
            <v>NORTHERN ONTARIO WIRES INC.</v>
          </cell>
          <cell r="E28">
            <v>39196204.861059025</v>
          </cell>
          <cell r="F28">
            <v>-0.2159621052849752</v>
          </cell>
          <cell r="G28" t="str">
            <v>NORFOLK POWER DISTRIBUTION INC.</v>
          </cell>
          <cell r="H28">
            <v>48865910.495023571</v>
          </cell>
          <cell r="I28">
            <v>-0.10035810688634252</v>
          </cell>
        </row>
        <row r="29">
          <cell r="A29" t="str">
            <v>WATERLOO NORTH HYDRO INC.</v>
          </cell>
          <cell r="B29">
            <v>41599533.163341686</v>
          </cell>
          <cell r="C29">
            <v>-9.8856865971860691E-2</v>
          </cell>
          <cell r="D29" t="str">
            <v>ORILLIA POWER DISTRIBUTION CORPORATION</v>
          </cell>
          <cell r="E29">
            <v>49965446.906025849</v>
          </cell>
          <cell r="F29">
            <v>-5.4599827812489878E-4</v>
          </cell>
          <cell r="G29" t="str">
            <v>NORTH BAY HYDRO DISTRIBUTION LIMITED</v>
          </cell>
          <cell r="H29">
            <v>41340243.180268228</v>
          </cell>
          <cell r="I29">
            <v>-0.23890879634253426</v>
          </cell>
        </row>
        <row r="30">
          <cell r="A30" t="str">
            <v>WHITBY HYDRO ELECTRIC CORPORATION</v>
          </cell>
          <cell r="B30">
            <v>44302032.489557736</v>
          </cell>
          <cell r="C30">
            <v>-4.0314413031996142E-2</v>
          </cell>
          <cell r="D30" t="str">
            <v>OTTAWA RIVER POWER CORPORATION</v>
          </cell>
          <cell r="E30">
            <v>69396290.623507768</v>
          </cell>
          <cell r="F30">
            <v>0.38812728921983147</v>
          </cell>
          <cell r="G30" t="str">
            <v>PUC DISTRIBUTION INC.</v>
          </cell>
          <cell r="H30">
            <v>35016855.164206512</v>
          </cell>
          <cell r="I30">
            <v>-0.35532502000506716</v>
          </cell>
        </row>
        <row r="31">
          <cell r="D31" t="str">
            <v>PARRY SOUND POWER CORPORATION</v>
          </cell>
          <cell r="E31">
            <v>57293999.191035986</v>
          </cell>
          <cell r="F31">
            <v>0.14604632424942623</v>
          </cell>
          <cell r="G31" t="str">
            <v>SIOUX LOOKOUT HYDRO INC.</v>
          </cell>
          <cell r="H31">
            <v>62569064.40096283</v>
          </cell>
          <cell r="I31">
            <v>0.15192269984952014</v>
          </cell>
        </row>
        <row r="32">
          <cell r="D32" t="str">
            <v>RENFREW HYDRO INC.</v>
          </cell>
          <cell r="E32">
            <v>77119044.592503086</v>
          </cell>
          <cell r="F32">
            <v>0.5426047899043096</v>
          </cell>
          <cell r="G32" t="str">
            <v>THUNDER BAY HYDRO ELECTRICITY DISTRIBUTION INC.</v>
          </cell>
          <cell r="H32">
            <v>43401768.264088981</v>
          </cell>
          <cell r="I32">
            <v>-0.20095525551372548</v>
          </cell>
        </row>
        <row r="33">
          <cell r="D33" t="str">
            <v>RIDEAU ST. LAWRENCE DISTRIBUTION INC.</v>
          </cell>
          <cell r="E33">
            <v>44399971.015545964</v>
          </cell>
          <cell r="F33">
            <v>-0.11187167421350627</v>
          </cell>
        </row>
        <row r="34">
          <cell r="D34" t="str">
            <v>WELLAND HYDRO-ELECTRIC SYSTEM CORP.</v>
          </cell>
          <cell r="E34">
            <v>33295297.846245836</v>
          </cell>
          <cell r="F34">
            <v>-0.3339973775569513</v>
          </cell>
        </row>
        <row r="35">
          <cell r="D35" t="str">
            <v>WELLINGTON NORTH POWER INC.</v>
          </cell>
          <cell r="E35">
            <v>66963653.787803553</v>
          </cell>
          <cell r="F35">
            <v>0.33946748988383474</v>
          </cell>
        </row>
        <row r="36">
          <cell r="D36" t="str">
            <v>WEST COAST HURON ENERGY INC.</v>
          </cell>
          <cell r="E36">
            <v>36349509.957047127</v>
          </cell>
          <cell r="F36">
            <v>-0.27290426811296015</v>
          </cell>
        </row>
        <row r="37">
          <cell r="D37" t="str">
            <v>WESTARIO POWER INC.</v>
          </cell>
          <cell r="E37">
            <v>55622140.600852825</v>
          </cell>
          <cell r="F37">
            <v>0.11260429857487679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panel (plant add chk)"/>
      <sheetName val="plant add chk"/>
      <sheetName val="COMPANY_DRILL_TrialBalance_(540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AILSA CRAIG HYDRO ELECTRIC SYSTEM</v>
          </cell>
          <cell r="B5" t="str">
            <v>HYDRO ONE NETWORKS INC.</v>
          </cell>
          <cell r="D5">
            <v>-11297</v>
          </cell>
        </row>
        <row r="6">
          <cell r="A6" t="str">
            <v>AJAX HYDRO-ELECTRIC COMMISSION</v>
          </cell>
          <cell r="B6" t="str">
            <v>VERIDIAN CONNECTIONS INC.</v>
          </cell>
          <cell r="D6">
            <v>-1214160</v>
          </cell>
        </row>
        <row r="7">
          <cell r="A7" t="str">
            <v>ALLISTON</v>
          </cell>
          <cell r="B7" t="str">
            <v>POWERSTREAM INC.</v>
          </cell>
          <cell r="D7">
            <v>-113415</v>
          </cell>
        </row>
        <row r="8">
          <cell r="A8" t="str">
            <v>ALVINSTON PUBLIC UTILITIES COMMISSION</v>
          </cell>
          <cell r="B8" t="str">
            <v>BLUEWATER POWER DISTRIBUTION CORPORATION</v>
          </cell>
          <cell r="D8">
            <v>-13792</v>
          </cell>
        </row>
        <row r="9">
          <cell r="A9" t="str">
            <v>ANCASTER HYDRO-ELECTRIC COMMISSION</v>
          </cell>
          <cell r="B9" t="str">
            <v>HORIZON UTILITIES CORPORATION</v>
          </cell>
          <cell r="D9">
            <v>-296080</v>
          </cell>
        </row>
        <row r="10">
          <cell r="A10" t="str">
            <v>ARKONA HYDRO ELECTRIC COMMISSION</v>
          </cell>
          <cell r="B10" t="str">
            <v>HYDRO ONE NETWORKS INC.</v>
          </cell>
          <cell r="D10">
            <v>-512</v>
          </cell>
        </row>
        <row r="11">
          <cell r="A11" t="str">
            <v>ARNPRIOR HYDRO ELECTRIC COMMISSION</v>
          </cell>
          <cell r="B11" t="str">
            <v>HYDRO ONE NETWORKS INC.</v>
          </cell>
          <cell r="D11">
            <v>-55356</v>
          </cell>
        </row>
        <row r="12">
          <cell r="A12" t="str">
            <v>ASPHODEL-NORWOOD DISTRIBUTION INCORPORATED</v>
          </cell>
          <cell r="B12" t="str">
            <v>PETERBOROUGH DISTRIBUTION INCORPORATED</v>
          </cell>
          <cell r="D12">
            <v>-56817</v>
          </cell>
        </row>
        <row r="13">
          <cell r="A13" t="str">
            <v>ATIKOKAN HYDRO INC.</v>
          </cell>
          <cell r="B13" t="str">
            <v>ATIKOKAN HYDRO INC.</v>
          </cell>
          <cell r="D13">
            <v>-138338</v>
          </cell>
        </row>
        <row r="14">
          <cell r="A14" t="str">
            <v>AURORA HYDRO CONNECTIONS LIMITED</v>
          </cell>
          <cell r="B14" t="str">
            <v>POWERSTREAM INC.</v>
          </cell>
          <cell r="D14">
            <v>-1064644</v>
          </cell>
        </row>
        <row r="15">
          <cell r="A15" t="str">
            <v>AYLMER PUBLIC UTILITIES COMMISSION</v>
          </cell>
          <cell r="B15" t="str">
            <v>ERIE THAMES POWERLINES CORPORATION</v>
          </cell>
          <cell r="D15">
            <v>-78534</v>
          </cell>
        </row>
        <row r="16">
          <cell r="A16" t="str">
            <v>BATH HYDRO</v>
          </cell>
          <cell r="B16" t="str">
            <v>HYDRO ONE NETWORKS INC.</v>
          </cell>
          <cell r="D16">
            <v>-14356</v>
          </cell>
        </row>
        <row r="17">
          <cell r="A17" t="str">
            <v>BEACHBURG HYDRO</v>
          </cell>
          <cell r="B17" t="str">
            <v>OTTAWA RIVER POWER CORPORATION</v>
          </cell>
          <cell r="D17">
            <v>-11615</v>
          </cell>
        </row>
        <row r="18">
          <cell r="A18" t="str">
            <v>BEETON</v>
          </cell>
          <cell r="B18" t="str">
            <v>POWERSTREAM INC.</v>
          </cell>
          <cell r="D18">
            <v>-1224</v>
          </cell>
        </row>
        <row r="19">
          <cell r="A19" t="str">
            <v>BELLEVILLE ELECTRIC CORPORATION</v>
          </cell>
          <cell r="B19" t="str">
            <v>VERIDIAN CONNECTIONS INC.</v>
          </cell>
          <cell r="D19">
            <v>-257617</v>
          </cell>
        </row>
        <row r="20">
          <cell r="A20" t="str">
            <v>BLANDFORD-BLENHEIM PUBLIC UTILITIES COMMISSION</v>
          </cell>
          <cell r="B20" t="str">
            <v>HYDRO ONE NETWORKS INC.</v>
          </cell>
          <cell r="D20">
            <v>-8118</v>
          </cell>
        </row>
        <row r="21">
          <cell r="A21" t="str">
            <v>BLUE MOUNTAINS HYDRO SERVICES COMPANY INC.</v>
          </cell>
          <cell r="B21" t="str">
            <v>COLLUS POWER CORP.</v>
          </cell>
          <cell r="D21">
            <v>-61159</v>
          </cell>
        </row>
        <row r="22">
          <cell r="A22" t="str">
            <v>BLYTH HYDRO ELECTRIC COMMISSION</v>
          </cell>
          <cell r="B22" t="str">
            <v>HYDRO ONE NETWORKS INC.</v>
          </cell>
          <cell r="D22">
            <v>-21600</v>
          </cell>
        </row>
        <row r="23">
          <cell r="A23" t="str">
            <v>BOARD OF LIGHT &amp; HEAT COMM. OF THE CITY OF GUELPH</v>
          </cell>
          <cell r="B23" t="str">
            <v>GUELPH HYDRO ELECTRIC SYSTEMS INC.</v>
          </cell>
          <cell r="D23">
            <v>-3280287</v>
          </cell>
        </row>
        <row r="24">
          <cell r="A24" t="str">
            <v>BOBCAYGEON HYDRO ELECTRIC COMMISSION</v>
          </cell>
          <cell r="B24" t="str">
            <v>HYDRO ONE NETWORKS INC.</v>
          </cell>
          <cell r="D24">
            <v>-30357</v>
          </cell>
        </row>
        <row r="25">
          <cell r="A25" t="str">
            <v>BRADFORD WEST GWILLIMBURY PUBLIC UTILITIES COMMISSION</v>
          </cell>
          <cell r="B25" t="str">
            <v>POWERSTREAM INC.</v>
          </cell>
          <cell r="D25">
            <v>-482271</v>
          </cell>
        </row>
        <row r="26">
          <cell r="A26" t="str">
            <v>BRIGHTON DISTRIBUTION INC.</v>
          </cell>
          <cell r="B26" t="str">
            <v>HYDRO ONE NETWORKS INC.</v>
          </cell>
          <cell r="D26">
            <v>-84276</v>
          </cell>
        </row>
        <row r="27">
          <cell r="A27" t="str">
            <v>BROCK HYDRO-ELECTRIC COMMISSION</v>
          </cell>
          <cell r="B27" t="str">
            <v>VERIDIAN CONNECTIONS INC.</v>
          </cell>
          <cell r="D27">
            <v>-118719</v>
          </cell>
        </row>
        <row r="28">
          <cell r="A28" t="str">
            <v>BROCKVILLE UTILITIES INCORPORATED</v>
          </cell>
          <cell r="B28" t="str">
            <v>HYDRO ONE NETWORKS INC.</v>
          </cell>
          <cell r="D28">
            <v>-454703</v>
          </cell>
        </row>
        <row r="29">
          <cell r="A29" t="str">
            <v>BRUSSELS PUBLIC UTILITIES COMMISSION</v>
          </cell>
          <cell r="B29" t="str">
            <v>FESTIVAL HYDRO INC.</v>
          </cell>
          <cell r="D29">
            <v>-7778</v>
          </cell>
        </row>
        <row r="30">
          <cell r="A30" t="str">
            <v>BURK'S FALLS HYDRO ELECTRIC COMMISSION</v>
          </cell>
          <cell r="B30" t="str">
            <v>LAKELAND POWER DISTRIBUTION LTD.</v>
          </cell>
          <cell r="D30">
            <v>-42691</v>
          </cell>
        </row>
        <row r="31">
          <cell r="A31" t="str">
            <v>BURLINGTON HYDRO INC.</v>
          </cell>
          <cell r="B31" t="str">
            <v>BURLINGTON HYDRO INC.</v>
          </cell>
          <cell r="D31">
            <v>-4699681</v>
          </cell>
        </row>
        <row r="32">
          <cell r="A32" t="str">
            <v>CALEDON HYDRO CORPORATION</v>
          </cell>
          <cell r="B32" t="str">
            <v>HYDRO ONE NETWORKS INC.</v>
          </cell>
          <cell r="D32">
            <v>-1025158</v>
          </cell>
        </row>
        <row r="33">
          <cell r="A33" t="str">
            <v>CAMBRIDGE AND NORTH DUMFRIES HYDRO INC.</v>
          </cell>
          <cell r="B33" t="str">
            <v>CAMBRIDGE AND NORTH DUMFRIES HYDRO INC.</v>
          </cell>
          <cell r="D33">
            <v>-2213124</v>
          </cell>
        </row>
        <row r="34">
          <cell r="A34" t="str">
            <v>CAPREOL HYDRO ELECTRIC COMMISSION</v>
          </cell>
          <cell r="B34" t="str">
            <v>GREATER SUDBURY HYDRO INC.</v>
          </cell>
          <cell r="D34">
            <v>-158031</v>
          </cell>
        </row>
        <row r="35">
          <cell r="A35" t="str">
            <v>CASSELMAN HYDRO INC.</v>
          </cell>
          <cell r="B35" t="str">
            <v>HYDRO OTTAWA LIMITED</v>
          </cell>
          <cell r="D35">
            <v>-32757</v>
          </cell>
        </row>
        <row r="36">
          <cell r="A36" t="str">
            <v>CAVAN-MILLBROOK-NORTH MONAGHAN PUBLIC UTILITIES COMMISSION</v>
          </cell>
          <cell r="B36" t="str">
            <v>HYDRO ONE NETWORKS INC.</v>
          </cell>
          <cell r="D36">
            <v>-32841</v>
          </cell>
        </row>
        <row r="37">
          <cell r="A37" t="str">
            <v>CENTRE HASTINGS HYDRO ELECTRIC COMMISSION</v>
          </cell>
          <cell r="B37" t="str">
            <v>HYDRO ONE NETWORKS INC.</v>
          </cell>
          <cell r="D37">
            <v>-12753</v>
          </cell>
        </row>
        <row r="38">
          <cell r="A38" t="str">
            <v>CHALK RIVER HYDRO</v>
          </cell>
          <cell r="B38" t="str">
            <v>HYDRO ONE NETWORKS INC.</v>
          </cell>
          <cell r="D38">
            <v>-14160</v>
          </cell>
        </row>
        <row r="39">
          <cell r="A39" t="str">
            <v>CHAPLEAU PUBLIC UTILITIES CORPORATION</v>
          </cell>
          <cell r="B39" t="str">
            <v>CHAPLEAU PUBLIC UTILITIES CORPORATION</v>
          </cell>
          <cell r="D39">
            <v>-8179</v>
          </cell>
        </row>
        <row r="40">
          <cell r="A40" t="str">
            <v>CITY OF DRYDEN HYDRO ELECTRIC COMMISSION</v>
          </cell>
          <cell r="B40" t="str">
            <v>HYDRO ONE NETWORKS INC.</v>
          </cell>
          <cell r="D40">
            <v>-71382</v>
          </cell>
        </row>
        <row r="41">
          <cell r="A41" t="str">
            <v>CLARINGTON HYDRO-ELECTRIC COMMISSION</v>
          </cell>
          <cell r="B41" t="str">
            <v>VERIDIAN CONNECTIONS INC.</v>
          </cell>
          <cell r="D41">
            <v>-719052</v>
          </cell>
        </row>
        <row r="42">
          <cell r="A42" t="str">
            <v>CLINTON POWER CORPORATION</v>
          </cell>
          <cell r="B42" t="str">
            <v>ERIE THAMES POWERLINES CORPORATION</v>
          </cell>
          <cell r="D42">
            <v>-15123</v>
          </cell>
        </row>
        <row r="43">
          <cell r="A43" t="str">
            <v>COBDEN HYDRO</v>
          </cell>
          <cell r="B43" t="str">
            <v>HYDRO ONE NETWORKS INC.</v>
          </cell>
          <cell r="D43">
            <v>-7778</v>
          </cell>
        </row>
        <row r="44">
          <cell r="A44" t="str">
            <v>COLBORNE PUBLIC UTILITIES COMMISSION</v>
          </cell>
          <cell r="B44" t="str">
            <v>LAKEFRONT UTILITIES INC.</v>
          </cell>
          <cell r="D44">
            <v>-16834</v>
          </cell>
        </row>
        <row r="45">
          <cell r="A45" t="str">
            <v>COTTAM HYDRO-ELECTRIC SYSTEM</v>
          </cell>
          <cell r="B45" t="str">
            <v>E.L.K. ENERGY INC.</v>
          </cell>
          <cell r="D45">
            <v>-148231</v>
          </cell>
        </row>
        <row r="46">
          <cell r="A46" t="str">
            <v>DASHWOOD HYDRO-ELECTRIC SYSTEM</v>
          </cell>
          <cell r="B46" t="str">
            <v>FESTIVAL HYDRO INC.</v>
          </cell>
          <cell r="D46">
            <v>-129</v>
          </cell>
        </row>
        <row r="47">
          <cell r="A47" t="str">
            <v>DEEP RIVER HYDRO</v>
          </cell>
          <cell r="B47" t="str">
            <v>HYDRO ONE NETWORKS INC.</v>
          </cell>
          <cell r="D47">
            <v>-229875</v>
          </cell>
        </row>
        <row r="48">
          <cell r="A48" t="str">
            <v>DELHI HYDRO-ELECTRIC COMMISSION</v>
          </cell>
          <cell r="B48" t="str">
            <v>NORFOLK POWER DISTRIBUTION INC.</v>
          </cell>
          <cell r="D48">
            <v>-20713</v>
          </cell>
        </row>
        <row r="49">
          <cell r="A49" t="str">
            <v>DESERONTO PUBLIC UTILITIES COMMISSION</v>
          </cell>
          <cell r="B49" t="str">
            <v>HYDRO ONE NETWORKS INC.</v>
          </cell>
          <cell r="D49">
            <v>-7940</v>
          </cell>
        </row>
        <row r="50">
          <cell r="A50" t="str">
            <v>DRESDEN UTILITIES COMMISSION</v>
          </cell>
          <cell r="B50" t="str">
            <v>CHATHAM-KENT HYDRO INC.</v>
          </cell>
          <cell r="D50">
            <v>-33135</v>
          </cell>
        </row>
        <row r="51">
          <cell r="A51" t="str">
            <v>DUNDALK HYDRO ELECTRIC SYSTEM</v>
          </cell>
          <cell r="B51" t="str">
            <v>HYDRO ONE NETWORKS INC.</v>
          </cell>
          <cell r="D51">
            <v>-2020</v>
          </cell>
        </row>
        <row r="52">
          <cell r="A52" t="str">
            <v>DUNDAS HYDRO-ELECTRIC COMMISSION</v>
          </cell>
          <cell r="B52" t="str">
            <v>HORIZON UTILITIES CORPORATION</v>
          </cell>
          <cell r="D52">
            <v>-490989</v>
          </cell>
        </row>
        <row r="53">
          <cell r="A53" t="str">
            <v>DUNNVILLE HYDRO ELECTRIC COMMISSION</v>
          </cell>
          <cell r="B53" t="str">
            <v>HALDIMAND COUNTY HYDRO INC.</v>
          </cell>
          <cell r="D53">
            <v>-141195</v>
          </cell>
        </row>
        <row r="54">
          <cell r="A54" t="str">
            <v>DURHAM HYDRO ELECTRIC COMMISSION</v>
          </cell>
          <cell r="B54" t="str">
            <v>HYDRO ONE NETWORKS INC.</v>
          </cell>
          <cell r="D54">
            <v>-11586</v>
          </cell>
        </row>
        <row r="55">
          <cell r="A55" t="str">
            <v>DUTTON HYDRO LIMITED</v>
          </cell>
          <cell r="B55" t="str">
            <v>MIDDLESEX POWER DISTRIBUTION CORPORATION</v>
          </cell>
          <cell r="D55">
            <v>-4834</v>
          </cell>
        </row>
        <row r="56">
          <cell r="A56" t="str">
            <v>EAST ZORRA-TAVISTOCK PUBLIC UTILITY COMMISSION</v>
          </cell>
          <cell r="B56" t="str">
            <v>ERIE THAMES POWERLINES CORPORATION</v>
          </cell>
          <cell r="D56">
            <v>-38969</v>
          </cell>
        </row>
        <row r="57">
          <cell r="A57" t="str">
            <v>ELMWOOD HYDRO-ELECTRIC SYSTEM</v>
          </cell>
          <cell r="B57" t="str">
            <v>WESTARIO POWER INC.</v>
          </cell>
          <cell r="D57">
            <v>-234</v>
          </cell>
        </row>
        <row r="58">
          <cell r="A58" t="str">
            <v>EMBRUN COOPERATIVE HYDRO INC.</v>
          </cell>
          <cell r="B58" t="str">
            <v>COOPERATIVE HYDRO EMBRUN INC.</v>
          </cell>
          <cell r="D58">
            <v>-30195</v>
          </cell>
        </row>
        <row r="59">
          <cell r="A59" t="str">
            <v>ERIN HYDRO ELECTRIC COMMISSION</v>
          </cell>
          <cell r="B59" t="str">
            <v>HYDRO ONE NETWORKS INC.</v>
          </cell>
          <cell r="D59">
            <v>-228679</v>
          </cell>
        </row>
        <row r="60">
          <cell r="A60" t="str">
            <v>ESSEX HYDRO-ELECTRIC COMMISSION</v>
          </cell>
          <cell r="B60" t="str">
            <v>E.L.K. ENERGY INC.</v>
          </cell>
          <cell r="D60">
            <v>-199203</v>
          </cell>
        </row>
        <row r="61">
          <cell r="A61" t="str">
            <v>FENELON FALLS BOARD OF WATER, LIGHT AND POWER COMMISSIONERS</v>
          </cell>
          <cell r="B61" t="str">
            <v>HYDRO ONE NETWORKS INC.</v>
          </cell>
          <cell r="D61">
            <v>-14194</v>
          </cell>
        </row>
        <row r="62">
          <cell r="A62" t="str">
            <v>FLAMBOROUGH HYDRO ELECTRIC COMMISSION</v>
          </cell>
          <cell r="B62" t="str">
            <v>HORIZON UTILITIES CORPORATION</v>
          </cell>
          <cell r="D62">
            <v>-84589</v>
          </cell>
        </row>
        <row r="63">
          <cell r="A63" t="str">
            <v>FOREST PUBLIC UTILITIES COMMISSION</v>
          </cell>
          <cell r="B63" t="str">
            <v>HYDRO ONE NETWORKS INC.</v>
          </cell>
          <cell r="D63">
            <v>-14335</v>
          </cell>
        </row>
        <row r="64">
          <cell r="A64" t="str">
            <v>GEORGINA HYDRO ELECTRIC COMMISSION</v>
          </cell>
          <cell r="B64" t="str">
            <v>HYDRO ONE NETWORKS INC.</v>
          </cell>
          <cell r="D64">
            <v>-219735</v>
          </cell>
        </row>
        <row r="65">
          <cell r="A65" t="str">
            <v>GLENCOE PUBLIC UTILITIES COMMISSION</v>
          </cell>
          <cell r="B65" t="str">
            <v>HYDRO ONE NETWORKS INC.</v>
          </cell>
          <cell r="D65">
            <v>-31325</v>
          </cell>
        </row>
        <row r="66">
          <cell r="A66" t="str">
            <v>GOULBOURN HYDRO ELECTRIC COMMISSION</v>
          </cell>
          <cell r="B66" t="str">
            <v>HYDRO OTTAWA LIMITED</v>
          </cell>
          <cell r="D66">
            <v>-129459</v>
          </cell>
        </row>
        <row r="67">
          <cell r="A67" t="str">
            <v>GRAND BEND PUBLIC UTILITIES COMMISSION</v>
          </cell>
          <cell r="B67" t="str">
            <v>HYDRO ONE NETWORKS INC.</v>
          </cell>
          <cell r="D67">
            <v>-31267</v>
          </cell>
        </row>
        <row r="68">
          <cell r="A68" t="str">
            <v>GRAND VALLEY ENERGY INC.</v>
          </cell>
          <cell r="B68" t="str">
            <v>ORANGEVILLE HYDRO LIMITED</v>
          </cell>
          <cell r="D68">
            <v>-11046</v>
          </cell>
        </row>
        <row r="69">
          <cell r="A69" t="str">
            <v>GRAVENHURST HYDRO ELECTRIC INC.</v>
          </cell>
          <cell r="B69" t="str">
            <v>VERIDIAN CONNECTIONS INC.</v>
          </cell>
          <cell r="D69">
            <v>-71431</v>
          </cell>
        </row>
        <row r="70">
          <cell r="A70" t="str">
            <v>GRIMSBY POWER INCORPORATED</v>
          </cell>
          <cell r="B70" t="str">
            <v>GRIMSBY POWER INCORPORATED</v>
          </cell>
          <cell r="D70">
            <v>-107612</v>
          </cell>
        </row>
        <row r="71">
          <cell r="A71" t="str">
            <v>GUELPH/ERAMOSA HYDRO-ELECTRIC COMMISSION</v>
          </cell>
          <cell r="B71" t="str">
            <v>GUELPH HYDRO ELECTRIC SYSTEMS INC.</v>
          </cell>
          <cell r="D71">
            <v>-12633</v>
          </cell>
        </row>
        <row r="72">
          <cell r="A72" t="str">
            <v>HALDIMAND HYDRO-ELECTRIC COMMISSION</v>
          </cell>
          <cell r="B72" t="str">
            <v>HALDIMAND COUNTY HYDRO INC.</v>
          </cell>
          <cell r="D72">
            <v>-189717</v>
          </cell>
        </row>
        <row r="73">
          <cell r="A73" t="str">
            <v>HALTON HILLS HYDRO INC.</v>
          </cell>
          <cell r="B73" t="str">
            <v>HALTON HILLS HYDRO INC.</v>
          </cell>
          <cell r="D73">
            <v>-657710</v>
          </cell>
        </row>
        <row r="74">
          <cell r="A74" t="str">
            <v>HAMILTON HYDRO INC.</v>
          </cell>
          <cell r="B74" t="str">
            <v>HORIZON UTILITIES CORPORATION</v>
          </cell>
          <cell r="D74">
            <v>-1968216</v>
          </cell>
        </row>
        <row r="75">
          <cell r="A75" t="str">
            <v>HANOVER ELECTRIC SERVICES INC.</v>
          </cell>
          <cell r="B75" t="str">
            <v>WESTARIO POWER INC.</v>
          </cell>
          <cell r="D75">
            <v>-23479</v>
          </cell>
        </row>
        <row r="76">
          <cell r="A76" t="str">
            <v>HASTINGS PUBLIC UTILITIES</v>
          </cell>
          <cell r="B76" t="str">
            <v>HYDRO ONE NETWORKS INC.</v>
          </cell>
          <cell r="D76">
            <v>-2979</v>
          </cell>
        </row>
        <row r="77">
          <cell r="A77" t="str">
            <v>HAVELOCK-BELMONT-METHUEN HYDRO ELECTRIC COMMISSION</v>
          </cell>
          <cell r="B77" t="str">
            <v>HYDRO ONE NETWORKS INC.</v>
          </cell>
          <cell r="D77">
            <v>-13956</v>
          </cell>
        </row>
        <row r="78">
          <cell r="A78" t="str">
            <v>HEARST POWER DISTRIBUTION COMPANY LIMITED</v>
          </cell>
          <cell r="B78" t="str">
            <v>HEARST POWER DISTRIBUTION COMPANY LIMITED</v>
          </cell>
          <cell r="D78">
            <v>-78090</v>
          </cell>
        </row>
        <row r="79">
          <cell r="A79" t="str">
            <v>HENSALL PUBLIC UTILITIES COMMISSION</v>
          </cell>
          <cell r="B79" t="str">
            <v>FESTIVAL HYDRO INC.</v>
          </cell>
          <cell r="D79">
            <v>-13612</v>
          </cell>
        </row>
        <row r="80">
          <cell r="A80" t="str">
            <v>HOLSTEIN HYDRO ELECTRIC SYSTEM</v>
          </cell>
          <cell r="B80" t="str">
            <v>WELLINGTON NORTH POWER INC.</v>
          </cell>
          <cell r="D80">
            <v>-5000</v>
          </cell>
        </row>
        <row r="81">
          <cell r="A81" t="str">
            <v>HUNTSVILLE PUBLIC UTILITIES COMMISSION</v>
          </cell>
          <cell r="B81" t="str">
            <v>LAKELAND POWER DISTRIBUTION LTD.</v>
          </cell>
          <cell r="D81">
            <v>-27094</v>
          </cell>
        </row>
        <row r="82">
          <cell r="A82" t="str">
            <v>HYDRO ELECTRIC COMMISSION OF THE CORPORATION OF THE TOWNSHIP OF MIDDLESEX CENTRE</v>
          </cell>
          <cell r="B82" t="str">
            <v>HYDRO ONE NETWORKS INC.</v>
          </cell>
          <cell r="D82">
            <v>-4306</v>
          </cell>
        </row>
        <row r="83">
          <cell r="A83" t="str">
            <v>HYDRO ELECTRIC COMMISSION OF THE TOWN OF LEAMINGTON</v>
          </cell>
          <cell r="B83" t="str">
            <v>ESSEX POWERLINES CORPORATION</v>
          </cell>
          <cell r="D83">
            <v>-224853</v>
          </cell>
        </row>
        <row r="84">
          <cell r="A84" t="str">
            <v>HYDRO ELECTRIC COMMISSION OF THE TOWNSHIP OF SPRINGWATER</v>
          </cell>
          <cell r="B84" t="str">
            <v>HYDRO ONE NETWORKS INC.</v>
          </cell>
          <cell r="D84">
            <v>-4028</v>
          </cell>
        </row>
        <row r="85">
          <cell r="A85" t="str">
            <v>HYDRO HAWKESBURY INC.</v>
          </cell>
          <cell r="B85" t="str">
            <v>HYDRO HAWKESBURY INC.</v>
          </cell>
          <cell r="D85">
            <v>-55841</v>
          </cell>
        </row>
        <row r="86">
          <cell r="A86" t="str">
            <v>HYDRO MISSISSAUGA CORPORATION</v>
          </cell>
          <cell r="B86" t="str">
            <v>ENERSOURCE HYDRO MISSISSAUGA INC.</v>
          </cell>
          <cell r="D86">
            <v>-25023071</v>
          </cell>
        </row>
        <row r="87">
          <cell r="A87" t="str">
            <v>HYDRO ONE BRAMPTON NETWORKS INC.</v>
          </cell>
          <cell r="B87" t="str">
            <v>HYDRO ONE BRAMPTON NETWORKS INC.</v>
          </cell>
          <cell r="D87">
            <v>-5425168</v>
          </cell>
        </row>
        <row r="88">
          <cell r="A88" t="str">
            <v>HYDRO OTTAWA LIMITED</v>
          </cell>
          <cell r="B88" t="str">
            <v>HYDRO OTTAWA LIMITED</v>
          </cell>
          <cell r="D88">
            <v>-10547515</v>
          </cell>
        </row>
        <row r="89">
          <cell r="A89" t="str">
            <v>HYDRO VAUGHAN DISTRIBUTION INC.</v>
          </cell>
          <cell r="B89" t="str">
            <v>POWERSTREAM INC.</v>
          </cell>
          <cell r="D89">
            <v>-2445760</v>
          </cell>
        </row>
        <row r="90">
          <cell r="A90" t="str">
            <v>HYDRO-ELECTRIC COMMISSION FOR THE TOWN OF AMHERSTBURG</v>
          </cell>
          <cell r="B90" t="str">
            <v>ESSEX POWERLINES CORPORATION</v>
          </cell>
          <cell r="D90">
            <v>-99742</v>
          </cell>
        </row>
        <row r="91">
          <cell r="A91" t="str">
            <v>HYDRO-ELECTRIC COMMISSION OF SOUTH DUMFRIES</v>
          </cell>
          <cell r="B91" t="str">
            <v>BRANT COUNTY POWER INC.</v>
          </cell>
          <cell r="D91">
            <v>-198</v>
          </cell>
        </row>
        <row r="92">
          <cell r="A92" t="str">
            <v>HYDRO-ELECTRIC COMMISSION OF THE CITY OF BRANTFORD</v>
          </cell>
          <cell r="B92" t="str">
            <v>BRANTFORD POWER INC.</v>
          </cell>
          <cell r="D92">
            <v>-2369968</v>
          </cell>
        </row>
        <row r="93">
          <cell r="A93" t="str">
            <v>HYDRO-ELECTRIC COMMISSION OF THE CITY OF PEMBROKE</v>
          </cell>
          <cell r="B93" t="str">
            <v>OTTAWA RIVER POWER CORPORATION</v>
          </cell>
          <cell r="D93">
            <v>-206736</v>
          </cell>
        </row>
        <row r="94">
          <cell r="A94" t="str">
            <v>HYDRO-ELECTRIC COMMISSION OF THE CITY OF SARNIA</v>
          </cell>
          <cell r="B94" t="str">
            <v>BLUEWATER POWER DISTRIBUTION CORPORATION</v>
          </cell>
          <cell r="D94">
            <v>-207180</v>
          </cell>
        </row>
        <row r="95">
          <cell r="A95" t="str">
            <v>HYDRO-ELECTRIC COMMISSION OF THE CITY OF TORONTO - EAST YORK OFFICE</v>
          </cell>
          <cell r="B95" t="str">
            <v>TORONTO HYDRO-ELECTRIC SYSTEM LIMITED</v>
          </cell>
          <cell r="D95">
            <v>-440772</v>
          </cell>
        </row>
        <row r="96">
          <cell r="A96" t="str">
            <v>HYDRO-ELECTRIC COMMISSION OF THE CITY OF TORONTO - ETOBICOKE OFFICE</v>
          </cell>
          <cell r="B96" t="str">
            <v>TORONTO HYDRO-ELECTRIC SYSTEM LIMITED</v>
          </cell>
          <cell r="D96">
            <v>-4809570</v>
          </cell>
        </row>
        <row r="97">
          <cell r="A97" t="str">
            <v>HYDRO-ELECTRIC COMMISSION OF THE CITY OF TORONTO - NORTH YORK OFFICE</v>
          </cell>
          <cell r="B97" t="str">
            <v>TORONTO HYDRO-ELECTRIC SYSTEM LIMITED</v>
          </cell>
          <cell r="D97">
            <v>-5644332</v>
          </cell>
        </row>
        <row r="98">
          <cell r="A98" t="str">
            <v>HYDRO-ELECTRIC COMMISSION OF THE CITY OF TORONTO - SCARBOROUGH OFFICE</v>
          </cell>
          <cell r="B98" t="str">
            <v>TORONTO HYDRO-ELECTRIC SYSTEM LIMITED</v>
          </cell>
          <cell r="D98">
            <v>-11302126</v>
          </cell>
        </row>
        <row r="99">
          <cell r="A99" t="str">
            <v>HYDRO-ELECTRIC COMMISSION OF THE CITY OF TORONTO - TORONTO OFFICE</v>
          </cell>
          <cell r="B99" t="str">
            <v>TORONTO HYDRO-ELECTRIC SYSTEM LIMITED</v>
          </cell>
          <cell r="D99">
            <v>-5379481</v>
          </cell>
        </row>
        <row r="100">
          <cell r="A100" t="str">
            <v>HYDRO-ELECTRIC COMMISSION OF THE CITY OF TORONTO - YORK OFFICE</v>
          </cell>
          <cell r="B100" t="str">
            <v>TORONTO HYDRO-ELECTRIC SYSTEM LIMITED</v>
          </cell>
          <cell r="D100">
            <v>-65062</v>
          </cell>
        </row>
        <row r="101">
          <cell r="A101" t="str">
            <v>HYDRO-ELECTRIC COMMISSION OF THE TOWN OF BOTHWELL</v>
          </cell>
          <cell r="B101" t="str">
            <v>CHATHAM-KENT HYDRO INC.</v>
          </cell>
          <cell r="D101">
            <v>-7508</v>
          </cell>
        </row>
        <row r="102">
          <cell r="A102" t="str">
            <v>HYDRO-ELECTRIC COMMISSION OF THE TOWN OF BRACEBRIDGE</v>
          </cell>
          <cell r="B102" t="str">
            <v>LAKELAND POWER DISTRIBUTION LTD.</v>
          </cell>
          <cell r="D102">
            <v>-28516</v>
          </cell>
        </row>
        <row r="103">
          <cell r="A103" t="str">
            <v>HYDRO-ELECTRIC COMMISSION OF THE TOWN OF CACHE BAY</v>
          </cell>
          <cell r="B103" t="str">
            <v>GREATER SUDBURY HYDRO INC.</v>
          </cell>
          <cell r="D103">
            <v>-2373</v>
          </cell>
        </row>
        <row r="104">
          <cell r="A104" t="str">
            <v>HYDRO-ELECTRIC COMMISSION OF THE TOWN OF HARRISTON</v>
          </cell>
          <cell r="B104" t="str">
            <v>WESTARIO POWER INC.</v>
          </cell>
          <cell r="D104">
            <v>-19398</v>
          </cell>
        </row>
        <row r="105">
          <cell r="A105" t="str">
            <v>HYDRO-ELECTRIC COMMISSION OF THE TOWN OF HARROW</v>
          </cell>
          <cell r="B105" t="str">
            <v>E.L.K. ENERGY INC.</v>
          </cell>
          <cell r="D105">
            <v>-179669</v>
          </cell>
        </row>
        <row r="106">
          <cell r="A106" t="str">
            <v>HYDRO-ELECTRIC COMMISSION OF THE TOWN OF LASALLE</v>
          </cell>
          <cell r="B106" t="str">
            <v>ESSEX POWERLINES CORPORATION</v>
          </cell>
          <cell r="D106">
            <v>-195418</v>
          </cell>
        </row>
        <row r="107">
          <cell r="A107" t="str">
            <v>HYDRO-ELECTRIC COMMISSION OF THE TOWN OF PORT ELGIN</v>
          </cell>
          <cell r="B107" t="str">
            <v>WESTARIO POWER INC.</v>
          </cell>
          <cell r="D107">
            <v>-712701</v>
          </cell>
        </row>
        <row r="108">
          <cell r="A108" t="str">
            <v>HYDRO-ELECTRIC COMMISSION OF THE TOWN OF STAYNER</v>
          </cell>
          <cell r="B108" t="str">
            <v>COLLUS POWER CORP.</v>
          </cell>
          <cell r="D108">
            <v>-6815</v>
          </cell>
        </row>
        <row r="109">
          <cell r="A109" t="str">
            <v>HYDRO-ELECTRIC COMMISSION OF THE TOWN OF STURGEON FALLS</v>
          </cell>
          <cell r="B109" t="str">
            <v>GREATER SUDBURY HYDRO INC.</v>
          </cell>
          <cell r="D109">
            <v>-3460</v>
          </cell>
        </row>
        <row r="110">
          <cell r="A110" t="str">
            <v>HYDRO-ELECTRIC COMMISSION OF THE TOWN OF VANKLEEK HILL</v>
          </cell>
          <cell r="B110" t="str">
            <v>HYDRO ONE NETWORKS INC.</v>
          </cell>
          <cell r="D110">
            <v>-64435</v>
          </cell>
        </row>
        <row r="111">
          <cell r="A111" t="str">
            <v>HYDRO-ELECTRIC COMMISSION OF THE TOWN OF WALLACEBURG</v>
          </cell>
          <cell r="B111" t="str">
            <v>CHATHAM-KENT HYDRO INC.</v>
          </cell>
          <cell r="D111">
            <v>-210055</v>
          </cell>
        </row>
        <row r="112">
          <cell r="A112" t="str">
            <v>HYDRO-ELECTRIC COMMISSION OF THE TOWN OF WASAGA BEACH</v>
          </cell>
          <cell r="B112" t="str">
            <v>WASAGA DISTRIBUTION INC.</v>
          </cell>
          <cell r="D112">
            <v>-138457</v>
          </cell>
        </row>
        <row r="113">
          <cell r="A113" t="str">
            <v>HYDRO-ELECTRIC COMMISSION OF THE TOWN OF WEBBWOOD</v>
          </cell>
          <cell r="B113" t="str">
            <v>ESPANOLA REGIONAL HYDRO DISTRIBUTION CORPORATION</v>
          </cell>
          <cell r="D113">
            <v>-2162</v>
          </cell>
        </row>
        <row r="114">
          <cell r="A114" t="str">
            <v>HYDRO-ELECTRIC COMMISSION OF THE TOWN OF WIARTON</v>
          </cell>
          <cell r="B114" t="str">
            <v>HYDRO ONE NETWORKS INC.</v>
          </cell>
          <cell r="D114">
            <v>-12430</v>
          </cell>
        </row>
        <row r="115">
          <cell r="A115" t="str">
            <v>HYDRO-ELECTRIC COMMISSION OF THE TOWNSHIP OF BRANTFORD</v>
          </cell>
          <cell r="B115" t="str">
            <v>BRANT COUNTY POWER INC.</v>
          </cell>
          <cell r="D115">
            <v>-234847</v>
          </cell>
        </row>
        <row r="116">
          <cell r="A116" t="str">
            <v>HYDRO-ELECTRIC COMMISSION OF THE TOWNSHIP OF ESSA</v>
          </cell>
          <cell r="B116" t="str">
            <v>POWERSTREAM INC.</v>
          </cell>
          <cell r="D116">
            <v>-7200</v>
          </cell>
        </row>
        <row r="117">
          <cell r="A117" t="str">
            <v>HYDRO-ELECTRIC COMMISSION OF THE VILLAGE OF ALFRED</v>
          </cell>
          <cell r="B117" t="str">
            <v>HYDRO 2000 INC.</v>
          </cell>
          <cell r="D117">
            <v>-11969</v>
          </cell>
        </row>
        <row r="118">
          <cell r="A118" t="str">
            <v>HYDRO-ELECTRIC COMMISSION OF THE VILLAGE OF CLIFFORD</v>
          </cell>
          <cell r="B118" t="str">
            <v>WESTARIO POWER INC.</v>
          </cell>
          <cell r="D118">
            <v>-5623</v>
          </cell>
        </row>
        <row r="119">
          <cell r="A119" t="str">
            <v>HYDRO-ELECTRIC COMMISSION OF THE VILLAGE OF ELORA</v>
          </cell>
          <cell r="B119" t="str">
            <v>CENTRE WELLINGTON HYDRO LTD.</v>
          </cell>
          <cell r="D119">
            <v>-11776</v>
          </cell>
        </row>
        <row r="120">
          <cell r="A120" t="str">
            <v>HYDRO-ELECTRIC COMMISSION OF THE VILLAGE OF FINCH</v>
          </cell>
          <cell r="B120" t="str">
            <v>HYDRO ONE NETWORKS INC.</v>
          </cell>
          <cell r="D120">
            <v>-6624</v>
          </cell>
        </row>
        <row r="121">
          <cell r="A121" t="str">
            <v>HYDRO-ELECTRIC COMMISSION OF THE VILLAGE OF FRANKFORD</v>
          </cell>
          <cell r="B121" t="str">
            <v>HYDRO ONE NETWORKS INC.</v>
          </cell>
          <cell r="D121">
            <v>-9515</v>
          </cell>
        </row>
        <row r="122">
          <cell r="A122" t="str">
            <v>HYDRO-ELECTRIC COMMISSION OF THE VILLAGE OF L'ORIGNAL</v>
          </cell>
          <cell r="B122" t="str">
            <v>HYDRO ONE NETWORKS INC.</v>
          </cell>
          <cell r="D122">
            <v>-88699</v>
          </cell>
        </row>
        <row r="123">
          <cell r="A123" t="str">
            <v>HYDRO-ELECTRIC COMMISSION OF THE VILLAGE OF LUCAN</v>
          </cell>
          <cell r="B123" t="str">
            <v>HYDRO ONE NETWORKS INC.</v>
          </cell>
          <cell r="D123">
            <v>-81993</v>
          </cell>
        </row>
        <row r="124">
          <cell r="A124" t="str">
            <v>HYDRO-ELECTRIC COMMISSION OF THE VILLAGE OF MORRISBURG</v>
          </cell>
          <cell r="B124" t="str">
            <v>RIDEAU ST. LAWRENCE DISTRIBUTION INC.</v>
          </cell>
          <cell r="D124">
            <v>-100351</v>
          </cell>
        </row>
        <row r="125">
          <cell r="A125" t="str">
            <v>HYDRO-ELECTRIC COMMISSION OF THE VILLAGE OF PAISLEY</v>
          </cell>
          <cell r="B125" t="str">
            <v>HYDRO ONE NETWORKS INC.</v>
          </cell>
          <cell r="D125">
            <v>-36754</v>
          </cell>
        </row>
        <row r="126">
          <cell r="A126" t="str">
            <v>HYDRO-ELECTRIC COMMISSION OF THE VILLAGE OF PLANTAGENET</v>
          </cell>
          <cell r="B126" t="str">
            <v>HYDRO 2000 INC.</v>
          </cell>
          <cell r="D126">
            <v>-2442</v>
          </cell>
        </row>
        <row r="127">
          <cell r="A127" t="str">
            <v>HYDRO-ELECTRIC COMMISSION OF THE VILLAGE OF ST. CLAIR BEACH</v>
          </cell>
          <cell r="B127" t="str">
            <v>ESSEX POWERLINES CORPORATION</v>
          </cell>
          <cell r="D127">
            <v>-544852</v>
          </cell>
        </row>
        <row r="128">
          <cell r="A128" t="str">
            <v>HYDRO-ELECTRIC COMMISSION OF THE VILLAGE OF VICTORIA HARBOUR</v>
          </cell>
          <cell r="B128" t="str">
            <v>NEWMARKET-TAY POWER DISTRIBUTION LTD.</v>
          </cell>
          <cell r="D128">
            <v>-9338</v>
          </cell>
        </row>
        <row r="129">
          <cell r="A129" t="str">
            <v>INGERSOLL PUBLIC UTILITY COMMISSION</v>
          </cell>
          <cell r="B129" t="str">
            <v>ERIE THAMES POWERLINES CORPORATION</v>
          </cell>
          <cell r="D129">
            <v>-123199</v>
          </cell>
        </row>
        <row r="130">
          <cell r="A130" t="str">
            <v>INNISFIL HYDRO DISTRIBUTION SYSTEMS LIMITED</v>
          </cell>
          <cell r="B130" t="str">
            <v>INNISFIL HYDRO DISTRIBUTION SYSTEMS LIMITED</v>
          </cell>
          <cell r="D130">
            <v>-46807</v>
          </cell>
        </row>
        <row r="131">
          <cell r="A131" t="str">
            <v>KENORA HYDRO ELECTRIC CORPORATION LTD.</v>
          </cell>
          <cell r="B131" t="str">
            <v>KENORA HYDRO ELECTRIC CORPORATION LTD.</v>
          </cell>
          <cell r="D131">
            <v>-52588</v>
          </cell>
        </row>
        <row r="132">
          <cell r="A132" t="str">
            <v>KILLALOE HYDRO ELECTRIC COMMISSION</v>
          </cell>
          <cell r="B132" t="str">
            <v>OTTAWA RIVER POWER CORPORATION</v>
          </cell>
          <cell r="D132">
            <v>-5864</v>
          </cell>
        </row>
        <row r="133">
          <cell r="A133" t="str">
            <v>KINCARDINE HYDRO ELECTRIC COMMISSION</v>
          </cell>
          <cell r="B133" t="str">
            <v>WESTARIO POWER INC.</v>
          </cell>
          <cell r="D133">
            <v>-610241</v>
          </cell>
        </row>
        <row r="134">
          <cell r="A134" t="str">
            <v>KINGSTON ELECTRICITY DISTRIBUTION LIMITED</v>
          </cell>
          <cell r="B134" t="str">
            <v>KINGSTON ELECTRICITY DISTRIBUTION LIMITED</v>
          </cell>
          <cell r="D134">
            <v>-91585</v>
          </cell>
        </row>
        <row r="135">
          <cell r="B135" t="str">
            <v>KINGSTON HYDRO CORPORATION</v>
          </cell>
          <cell r="D135">
            <v>-91585</v>
          </cell>
        </row>
        <row r="136">
          <cell r="A136" t="str">
            <v>KINGSVILLE PUBLIC UTILITY COMMISSION</v>
          </cell>
          <cell r="B136" t="str">
            <v>E.L.K. ENERGY INC.</v>
          </cell>
          <cell r="D136">
            <v>-252323</v>
          </cell>
        </row>
        <row r="137">
          <cell r="A137" t="str">
            <v>KIRKFIELD HYDRO ELECTRIC SYSTEM</v>
          </cell>
          <cell r="B137" t="str">
            <v>HYDRO ONE NETWORKS INC.</v>
          </cell>
          <cell r="D137">
            <v>-10027</v>
          </cell>
        </row>
        <row r="138">
          <cell r="A138" t="str">
            <v>KITCHENER-WILMOT HYDRO INC.</v>
          </cell>
          <cell r="B138" t="str">
            <v>KITCHENER-WILMOT HYDRO INC.</v>
          </cell>
          <cell r="D138">
            <v>-2341206</v>
          </cell>
        </row>
        <row r="139">
          <cell r="A139" t="str">
            <v>LAKEFIELD DISTRIBUTION INCORPORATED</v>
          </cell>
          <cell r="B139" t="str">
            <v>PETERBOROUGH DISTRIBUTION INCORPORATED</v>
          </cell>
          <cell r="D139">
            <v>-95910</v>
          </cell>
        </row>
        <row r="140">
          <cell r="A140" t="str">
            <v>LAKESHORE TOWNSHIP HEC</v>
          </cell>
          <cell r="B140" t="str">
            <v>E.L.K. ENERGY INC.</v>
          </cell>
          <cell r="D140">
            <v>-222757</v>
          </cell>
        </row>
        <row r="141">
          <cell r="A141" t="str">
            <v>LANARK HIGHLANDS PUBLIC UTILITIES COMMISSION</v>
          </cell>
          <cell r="B141" t="str">
            <v>HYDRO ONE NETWORKS INC.</v>
          </cell>
          <cell r="D141">
            <v>-7179</v>
          </cell>
        </row>
        <row r="142">
          <cell r="A142" t="str">
            <v>LARDER LAKE ELECTRIC COMPANY</v>
          </cell>
          <cell r="B142" t="str">
            <v>HYDRO ONE NETWORKS INC.</v>
          </cell>
          <cell r="D142">
            <v>-7045</v>
          </cell>
        </row>
        <row r="143">
          <cell r="A143" t="str">
            <v>LATCHFORD HYDRO ELECTRIC</v>
          </cell>
          <cell r="B143" t="str">
            <v>HYDRO ONE NETWORKS INC.</v>
          </cell>
          <cell r="D143">
            <v>-6945</v>
          </cell>
        </row>
        <row r="144">
          <cell r="A144" t="str">
            <v>LINCOLN HYDRO-ELECTRIC COMMISSION</v>
          </cell>
          <cell r="B144" t="str">
            <v>NIAGARA PENINSULA ENERGY INC.</v>
          </cell>
          <cell r="D144">
            <v>-91083</v>
          </cell>
        </row>
        <row r="145">
          <cell r="A145" t="str">
            <v>LINDSAY HYDRO-ELECTRIC SYSTEM</v>
          </cell>
          <cell r="B145" t="str">
            <v>HYDRO ONE NETWORKS INC.</v>
          </cell>
          <cell r="D145">
            <v>-202013</v>
          </cell>
        </row>
        <row r="146">
          <cell r="A146" t="str">
            <v>LONDON HYDRO UTILITIES SERVICES INC.</v>
          </cell>
          <cell r="B146" t="str">
            <v>LONDON HYDRO INC.</v>
          </cell>
          <cell r="D146">
            <v>-6893891</v>
          </cell>
        </row>
        <row r="147">
          <cell r="A147" t="str">
            <v>MALAHIDE UTILITY COMMISSION</v>
          </cell>
          <cell r="B147" t="str">
            <v>HYDRO ONE NETWORKS INC.</v>
          </cell>
          <cell r="D147">
            <v>-3029</v>
          </cell>
        </row>
        <row r="148">
          <cell r="A148" t="str">
            <v>MAPLETON HYDRO ELECTRIC COMMISSION</v>
          </cell>
          <cell r="B148" t="str">
            <v>HYDRO ONE NETWORKS INC.</v>
          </cell>
          <cell r="D148">
            <v>-2741</v>
          </cell>
        </row>
        <row r="149">
          <cell r="A149" t="str">
            <v>MARKDALE HYDRO SYSTEM</v>
          </cell>
          <cell r="B149" t="str">
            <v>HYDRO ONE NETWORKS INC.</v>
          </cell>
          <cell r="D149">
            <v>-18412</v>
          </cell>
        </row>
        <row r="150">
          <cell r="A150" t="str">
            <v>MARKHAM HYDRO DISTRIBUTION INC.</v>
          </cell>
          <cell r="B150" t="str">
            <v>POWERSTREAM INC.</v>
          </cell>
          <cell r="D150">
            <v>-3424963</v>
          </cell>
        </row>
        <row r="151">
          <cell r="A151" t="str">
            <v>MARMORA HYDRO COMMISSION</v>
          </cell>
          <cell r="B151" t="str">
            <v>HYDRO ONE NETWORKS INC.</v>
          </cell>
          <cell r="D151">
            <v>-21445</v>
          </cell>
        </row>
        <row r="152">
          <cell r="A152" t="str">
            <v>MARTINTOWN HYDRO SYSTEM</v>
          </cell>
          <cell r="B152" t="str">
            <v>HYDRO ONE NETWORKS INC.</v>
          </cell>
          <cell r="D152">
            <v>-843</v>
          </cell>
        </row>
        <row r="153">
          <cell r="A153" t="str">
            <v>MIDLAND POWER UTILITY CORPORATION</v>
          </cell>
          <cell r="B153" t="str">
            <v>MIDLAND POWER UTILITY CORPORATION</v>
          </cell>
          <cell r="D153">
            <v>-26525</v>
          </cell>
        </row>
        <row r="154">
          <cell r="A154" t="str">
            <v>MILDMAY HYDRO-ELECTRIC COMMISSION</v>
          </cell>
          <cell r="B154" t="str">
            <v>WESTARIO POWER INC.</v>
          </cell>
          <cell r="D154">
            <v>-3976</v>
          </cell>
        </row>
        <row r="155">
          <cell r="A155" t="str">
            <v>MILTON HYDRO DISTRIBUTION INC.</v>
          </cell>
          <cell r="B155" t="str">
            <v>MILTON HYDRO DISTRIBUTION INC.</v>
          </cell>
          <cell r="D155">
            <v>-1932501</v>
          </cell>
        </row>
        <row r="156">
          <cell r="A156" t="str">
            <v>MISSISSIPPI MILLS PUBLIC UTILITIES COMMISSION</v>
          </cell>
          <cell r="B156" t="str">
            <v>OTTAWA RIVER POWER CORPORATION</v>
          </cell>
          <cell r="D156">
            <v>-40818</v>
          </cell>
        </row>
        <row r="157">
          <cell r="A157" t="str">
            <v>NANTICOKE HYDRO ELECTRIC COMMISSION</v>
          </cell>
          <cell r="B157" t="str">
            <v>HALDIMAND COUNTY HYDRO INC.</v>
          </cell>
          <cell r="D157">
            <v>-401779</v>
          </cell>
        </row>
        <row r="158">
          <cell r="A158" t="str">
            <v>NAPANEE HYDRO-ELECTRIC COMMISSION</v>
          </cell>
          <cell r="B158" t="str">
            <v>HYDRO ONE NETWORKS INC.</v>
          </cell>
          <cell r="D158">
            <v>-38335</v>
          </cell>
        </row>
        <row r="159">
          <cell r="A159" t="str">
            <v>NEPEAN HYDRO ELECTRIC COMMISSION</v>
          </cell>
          <cell r="B159" t="str">
            <v>HYDRO OTTAWA LIMITED</v>
          </cell>
          <cell r="D159">
            <v>-3913299</v>
          </cell>
        </row>
        <row r="160">
          <cell r="A160" t="str">
            <v>NEWBURGH</v>
          </cell>
          <cell r="B160" t="str">
            <v>HYDRO ONE NETWORKS INC.</v>
          </cell>
          <cell r="D160">
            <v>-6199</v>
          </cell>
        </row>
        <row r="161">
          <cell r="A161" t="str">
            <v>NEWBURY POWER INC.</v>
          </cell>
          <cell r="B161" t="str">
            <v>MIDDLESEX POWER DISTRIBUTION CORPORATION</v>
          </cell>
          <cell r="D161">
            <v>-3415</v>
          </cell>
        </row>
        <row r="162">
          <cell r="A162" t="str">
            <v>NEWMARKET HYDRO LTD.</v>
          </cell>
          <cell r="B162" t="str">
            <v>NEWMARKET-TAY POWER DISTRIBUTION LTD.</v>
          </cell>
          <cell r="D162">
            <v>-1766340</v>
          </cell>
        </row>
        <row r="163">
          <cell r="A163" t="str">
            <v>NIAGARA FALLS HYDRO INC.</v>
          </cell>
          <cell r="B163" t="str">
            <v>NIAGARA PENINSULA ENERGY INC.</v>
          </cell>
          <cell r="D163">
            <v>-1629285</v>
          </cell>
        </row>
        <row r="164">
          <cell r="A164" t="str">
            <v>NIAGARA-ON-THE-LAKE HYDRO INC.</v>
          </cell>
          <cell r="B164" t="str">
            <v>NIAGARA-ON-THE-LAKE HYDRO INC.</v>
          </cell>
          <cell r="D164">
            <v>-185586</v>
          </cell>
        </row>
        <row r="165">
          <cell r="A165" t="str">
            <v>NICKEL CENTRE HYDRO-ELECTRIC COMMISSION</v>
          </cell>
          <cell r="B165" t="str">
            <v>GREATER SUDBURY HYDRO INC.</v>
          </cell>
          <cell r="D165">
            <v>-12457</v>
          </cell>
        </row>
        <row r="166">
          <cell r="A166" t="str">
            <v>NIPIGON HYDRO ELECTRIC COMMISSION</v>
          </cell>
          <cell r="B166" t="str">
            <v>HYDRO ONE NETWORKS INC.</v>
          </cell>
          <cell r="D166">
            <v>-16664</v>
          </cell>
        </row>
        <row r="167">
          <cell r="A167" t="str">
            <v>NORFOLK POWER DISTRIBUTION INC.</v>
          </cell>
          <cell r="B167" t="str">
            <v>NORFOLK POWER DISTRIBUTION INC.</v>
          </cell>
          <cell r="D167">
            <v>-31602</v>
          </cell>
        </row>
        <row r="168">
          <cell r="A168" t="str">
            <v>NORTH BAY HYDRO DISTRIBUTION LIMITED</v>
          </cell>
          <cell r="B168" t="str">
            <v>NORTH BAY HYDRO DISTRIBUTION LIMITED</v>
          </cell>
          <cell r="D168">
            <v>-366446</v>
          </cell>
        </row>
        <row r="169">
          <cell r="A169" t="str">
            <v>NORTH GRENVILLE HYDRO-ELECTRIC COMMISSION</v>
          </cell>
          <cell r="B169" t="str">
            <v>HYDRO ONE NETWORKS INC.</v>
          </cell>
          <cell r="D169">
            <v>-4401</v>
          </cell>
        </row>
        <row r="170">
          <cell r="A170" t="str">
            <v>NORTH PERTH UTILITY COMMISSION</v>
          </cell>
          <cell r="B170" t="str">
            <v>HYDRO ONE NETWORKS INC.</v>
          </cell>
          <cell r="D170">
            <v>-109179</v>
          </cell>
        </row>
        <row r="171">
          <cell r="A171" t="str">
            <v>NORWICH PUBLIC UTILITY COMMISSION</v>
          </cell>
          <cell r="B171" t="str">
            <v>ERIE THAMES POWERLINES CORPORATION</v>
          </cell>
          <cell r="D171">
            <v>-61495</v>
          </cell>
        </row>
        <row r="172">
          <cell r="A172" t="str">
            <v>OAKVILLE HYDRO ELECTRICITY DISTRIBUTION INC.</v>
          </cell>
          <cell r="B172" t="str">
            <v>OAKVILLE HYDRO ELECTRICITY DISTRIBUTION INC.</v>
          </cell>
          <cell r="D172">
            <v>-6005524</v>
          </cell>
        </row>
        <row r="173">
          <cell r="A173" t="str">
            <v>OIL SPRINGS HYDRO ELECTRIC COMMISSION</v>
          </cell>
          <cell r="B173" t="str">
            <v>BLUEWATER POWER DISTRIBUTION CORPORATION</v>
          </cell>
          <cell r="D173">
            <v>-5065</v>
          </cell>
        </row>
        <row r="174">
          <cell r="A174" t="str">
            <v>ORANGEVILLE HYDRO LIMITED</v>
          </cell>
          <cell r="B174" t="str">
            <v>ORANGEVILLE HYDRO LIMITED</v>
          </cell>
          <cell r="D174">
            <v>-919210</v>
          </cell>
        </row>
        <row r="175">
          <cell r="A175" t="str">
            <v>ORILLIA POWER DISTRIBUTION CORPORATION</v>
          </cell>
          <cell r="B175" t="str">
            <v>ORILLIA POWER DISTRIBUTION CORPORATION</v>
          </cell>
          <cell r="D175">
            <v>-461777</v>
          </cell>
        </row>
        <row r="176">
          <cell r="A176" t="str">
            <v>OSHAWA PUC NETWORKS INC.</v>
          </cell>
          <cell r="B176" t="str">
            <v>OSHAWA PUC NETWORKS INC.</v>
          </cell>
          <cell r="D176">
            <v>-2854490</v>
          </cell>
        </row>
        <row r="177">
          <cell r="A177" t="str">
            <v>PARKHILL P.U.C.</v>
          </cell>
          <cell r="B177" t="str">
            <v>MIDDLESEX POWER DISTRIBUTION CORPORATION</v>
          </cell>
          <cell r="D177">
            <v>-22663</v>
          </cell>
        </row>
        <row r="178">
          <cell r="A178" t="str">
            <v>PARRY SOUND POWER CORPORATION</v>
          </cell>
          <cell r="B178" t="str">
            <v>PARRY SOUND POWER CORPORATION</v>
          </cell>
          <cell r="D178">
            <v>-38660</v>
          </cell>
        </row>
        <row r="179">
          <cell r="A179" t="str">
            <v>PELHAM HYDRO-ELECTRIC COMMISSION</v>
          </cell>
          <cell r="B179" t="str">
            <v>NIAGARA PENINSULA ENERGY INC.</v>
          </cell>
          <cell r="D179">
            <v>-52420</v>
          </cell>
        </row>
        <row r="180">
          <cell r="A180" t="str">
            <v>PERTH EAST HYDRO ELECTRIC COMMISSION</v>
          </cell>
          <cell r="B180" t="str">
            <v>HYDRO ONE NETWORKS INC.</v>
          </cell>
          <cell r="D180">
            <v>-23746</v>
          </cell>
        </row>
        <row r="181">
          <cell r="A181" t="str">
            <v>PETERBOROUGH UTILITIES COMMISSION</v>
          </cell>
          <cell r="B181" t="str">
            <v>PETERBOROUGH DISTRIBUTION INCORPORATED</v>
          </cell>
          <cell r="D181">
            <v>-1184532</v>
          </cell>
        </row>
        <row r="182">
          <cell r="A182" t="str">
            <v>PICKERING HYDRO-ELECTRIC COMMISSION</v>
          </cell>
          <cell r="B182" t="str">
            <v>VERIDIAN CONNECTIONS INC.</v>
          </cell>
          <cell r="D182">
            <v>-708917</v>
          </cell>
        </row>
        <row r="183">
          <cell r="A183" t="str">
            <v>POLICE VILLAGE OF APPLE HILL HYDRO SYSTEM</v>
          </cell>
          <cell r="B183" t="str">
            <v>HYDRO ONE NETWORKS INC.</v>
          </cell>
          <cell r="D183">
            <v>-698</v>
          </cell>
        </row>
        <row r="184">
          <cell r="A184" t="str">
            <v>POLICE VILLAGE OF AVONMORE HYDRO SYSTEM</v>
          </cell>
          <cell r="B184" t="str">
            <v>HYDRO ONE NETWORKS INC.</v>
          </cell>
          <cell r="D184">
            <v>-2588</v>
          </cell>
        </row>
        <row r="185">
          <cell r="A185" t="str">
            <v>POLICE VILLAGE OF COMBER HYDRO SYSTEM</v>
          </cell>
          <cell r="B185" t="str">
            <v>E.L.K. ENERGY INC.</v>
          </cell>
          <cell r="D185">
            <v>-31005</v>
          </cell>
        </row>
        <row r="186">
          <cell r="A186" t="str">
            <v>POLICE VILLAGE OF DUBLIN HYDRO SYSTEM</v>
          </cell>
          <cell r="B186" t="str">
            <v>ERIE THAMES POWERLINES CORPORATION</v>
          </cell>
          <cell r="D186">
            <v>-1945</v>
          </cell>
        </row>
        <row r="187">
          <cell r="A187" t="str">
            <v>POLICE VILLAGE OF GRANTON HYDRO SYSTEM</v>
          </cell>
          <cell r="B187" t="str">
            <v>HYDRO ONE NETWORKS INC.</v>
          </cell>
          <cell r="D187">
            <v>-42896</v>
          </cell>
        </row>
        <row r="188">
          <cell r="A188" t="str">
            <v>POLICE VILLAGE OF MERLIN HYDRO SYSTEM</v>
          </cell>
          <cell r="B188" t="str">
            <v>CHATHAM-KENT HYDRO INC.</v>
          </cell>
          <cell r="D188">
            <v>-24071</v>
          </cell>
        </row>
        <row r="189">
          <cell r="A189" t="str">
            <v>POLICE VILLAGE OF MOOREFIELD HYDRO SYSTEM</v>
          </cell>
          <cell r="B189" t="str">
            <v>HYDRO ONE NETWORKS INC.</v>
          </cell>
          <cell r="D189">
            <v>-99</v>
          </cell>
        </row>
        <row r="190">
          <cell r="A190" t="str">
            <v>POLICE VILLAGE OF MOUNT BRYDGES HYDRO SYSTEM</v>
          </cell>
          <cell r="B190" t="str">
            <v>MIDDLESEX POWER DISTRIBUTION CORPORATION</v>
          </cell>
          <cell r="D190">
            <v>-27561</v>
          </cell>
        </row>
        <row r="191">
          <cell r="A191" t="str">
            <v>POLICE VILLAGE OF PRICEVILLE HYDRO SYSTEM</v>
          </cell>
          <cell r="B191" t="str">
            <v>HYDRO ONE NETWORKS INC.</v>
          </cell>
          <cell r="D191">
            <v>-2111</v>
          </cell>
        </row>
        <row r="192">
          <cell r="A192" t="str">
            <v>POLICE VILLAGE OF RUSSELL HYDRO ELECTRIC SYSTEM</v>
          </cell>
          <cell r="B192" t="str">
            <v>HYDRO ONE NETWORKS INC.</v>
          </cell>
          <cell r="D192">
            <v>-6098</v>
          </cell>
        </row>
        <row r="193">
          <cell r="A193" t="str">
            <v>PORT BURWELL</v>
          </cell>
          <cell r="B193" t="str">
            <v>HYDRO ONE NETWORKS INC.</v>
          </cell>
          <cell r="D193">
            <v>-8900</v>
          </cell>
        </row>
        <row r="194">
          <cell r="A194" t="str">
            <v>PORT COLBORNE HYDRO INC.</v>
          </cell>
          <cell r="B194" t="str">
            <v>CANADIAN NIAGARA POWER INC.</v>
          </cell>
          <cell r="D194">
            <v>-48570</v>
          </cell>
        </row>
        <row r="195">
          <cell r="A195" t="str">
            <v>PORT HOPE HYDRO</v>
          </cell>
          <cell r="B195" t="str">
            <v>VERIDIAN CONNECTIONS INC.</v>
          </cell>
          <cell r="D195">
            <v>-515719</v>
          </cell>
        </row>
        <row r="196">
          <cell r="A196" t="str">
            <v>PRESCOTT PUBLIC UTILITIES COMMISSION</v>
          </cell>
          <cell r="B196" t="str">
            <v>RIDEAU ST. LAWRENCE DISTRIBUTION INC.</v>
          </cell>
          <cell r="D196">
            <v>-33640</v>
          </cell>
        </row>
        <row r="197">
          <cell r="A197" t="str">
            <v>PUBLIC UTILITIES COMMISSION OF CHATHAM-KENT</v>
          </cell>
          <cell r="B197" t="str">
            <v>CHATHAM-KENT HYDRO INC.</v>
          </cell>
          <cell r="D197">
            <v>-931984</v>
          </cell>
        </row>
        <row r="198">
          <cell r="A198" t="str">
            <v>PUBLIC UTILITIES COMMISSION OF THE CITY OF BARRIE</v>
          </cell>
          <cell r="B198" t="str">
            <v>POWERSTREAM INC.</v>
          </cell>
          <cell r="D198">
            <v>-3573120</v>
          </cell>
        </row>
        <row r="199">
          <cell r="A199" t="str">
            <v>PUBLIC UTILITIES COMMISSION OF THE CITY OF OWEN SOUND</v>
          </cell>
          <cell r="B199" t="str">
            <v>HYDRO ONE NETWORKS INC.</v>
          </cell>
          <cell r="D199">
            <v>-172860</v>
          </cell>
        </row>
        <row r="200">
          <cell r="A200" t="str">
            <v>PUBLIC UTILITIES COMMISSION OF THE CITY OF TRENTON</v>
          </cell>
          <cell r="B200" t="str">
            <v>HYDRO ONE NETWORKS INC.</v>
          </cell>
          <cell r="D200">
            <v>-785703</v>
          </cell>
        </row>
        <row r="201">
          <cell r="A201" t="str">
            <v>PUBLIC UTILITIES COMMISSION OF THE CORPORATION OF THE TOWNSHIP OF MAGNETAWAN</v>
          </cell>
          <cell r="B201" t="str">
            <v>LAKELAND POWER DISTRIBUTION LTD.</v>
          </cell>
          <cell r="D201">
            <v>-26307</v>
          </cell>
        </row>
        <row r="202">
          <cell r="A202" t="str">
            <v>PUBLIC UTILITIES COMMISSION OF THE TOWN OF ALEXANDRIA</v>
          </cell>
          <cell r="B202" t="str">
            <v>HYDRO ONE NETWORKS INC.</v>
          </cell>
          <cell r="D202">
            <v>-15360</v>
          </cell>
        </row>
        <row r="203">
          <cell r="A203" t="str">
            <v>PUBLIC UTILITIES COMMISSION OF THE TOWN OF BLENHEIM</v>
          </cell>
          <cell r="B203" t="str">
            <v>CHATHAM-KENT HYDRO INC.</v>
          </cell>
          <cell r="D203">
            <v>-25316</v>
          </cell>
        </row>
        <row r="204">
          <cell r="A204" t="str">
            <v>PUBLIC UTILITIES COMMISSION OF THE TOWN OF CAMPBELLFORD</v>
          </cell>
          <cell r="B204" t="str">
            <v>HYDRO ONE NETWORKS INC.</v>
          </cell>
          <cell r="D204">
            <v>-32228</v>
          </cell>
        </row>
        <row r="205">
          <cell r="A205" t="str">
            <v>PUBLIC UTILITIES COMMISSION OF THE TOWN OF CHESLEY</v>
          </cell>
          <cell r="B205" t="str">
            <v>HYDRO ONE NETWORKS INC.</v>
          </cell>
          <cell r="D205">
            <v>-16267</v>
          </cell>
        </row>
        <row r="206">
          <cell r="A206" t="str">
            <v>PUBLIC UTILITIES COMMISSION OF THE TOWN OF COBOURG</v>
          </cell>
          <cell r="B206" t="str">
            <v>LAKEFRONT UTILITIES INC.</v>
          </cell>
          <cell r="D206">
            <v>-14001</v>
          </cell>
        </row>
        <row r="207">
          <cell r="A207" t="str">
            <v>PUBLIC UTILITIES COMMISSION OF THE TOWN OF FERGUS</v>
          </cell>
          <cell r="B207" t="str">
            <v>CENTRE WELLINGTON HYDRO LTD.</v>
          </cell>
          <cell r="D207">
            <v>-52302</v>
          </cell>
        </row>
        <row r="208">
          <cell r="A208" t="str">
            <v>PUBLIC UTILITIES COMMISSION OF THE TOWN OF GODERICH</v>
          </cell>
          <cell r="B208" t="str">
            <v>WEST COAST HURON ENERGY INC.</v>
          </cell>
          <cell r="D208">
            <v>-143766</v>
          </cell>
        </row>
        <row r="209">
          <cell r="A209" t="str">
            <v>PUBLIC UTILITIES COMMISSION OF THE TOWN OF MASSEY</v>
          </cell>
          <cell r="B209" t="str">
            <v>ESPANOLA REGIONAL HYDRO DISTRIBUTION CORPORATION</v>
          </cell>
          <cell r="D209">
            <v>-10397</v>
          </cell>
        </row>
        <row r="210">
          <cell r="A210" t="str">
            <v>PUBLIC UTILITIES COMMISSION OF THE TOWN OF MEAFORD</v>
          </cell>
          <cell r="B210" t="str">
            <v>HYDRO ONE NETWORKS INC.</v>
          </cell>
          <cell r="D210">
            <v>-107901</v>
          </cell>
        </row>
        <row r="211">
          <cell r="A211" t="str">
            <v>PUBLIC UTILITIES COMMISSION OF THE TOWN OF MITCHELL</v>
          </cell>
          <cell r="B211" t="str">
            <v>ERIE THAMES POWERLINES CORPORATION</v>
          </cell>
          <cell r="D211">
            <v>-48613</v>
          </cell>
        </row>
        <row r="212">
          <cell r="A212" t="str">
            <v>PUBLIC UTILITIES COMMISSION OF THE TOWN OF MOUNT FOREST</v>
          </cell>
          <cell r="B212" t="str">
            <v>WELLINGTON NORTH POWER INC.</v>
          </cell>
          <cell r="D212">
            <v>-26398</v>
          </cell>
        </row>
        <row r="213">
          <cell r="A213" t="str">
            <v>PUBLIC UTILITIES COMMISSION OF THE TOWN OF PALMERSTON</v>
          </cell>
          <cell r="B213" t="str">
            <v>WESTARIO POWER INC.</v>
          </cell>
          <cell r="D213">
            <v>-30315</v>
          </cell>
        </row>
        <row r="214">
          <cell r="A214" t="str">
            <v>PUBLIC UTILITIES COMMISSION OF THE TOWN OF PARIS</v>
          </cell>
          <cell r="B214" t="str">
            <v>BRANT COUNTY POWER INC.</v>
          </cell>
          <cell r="D214">
            <v>-262478</v>
          </cell>
        </row>
        <row r="215">
          <cell r="A215" t="str">
            <v>PUBLIC UTILITIES COMMISSION OF THE TOWN OF PICTON</v>
          </cell>
          <cell r="B215" t="str">
            <v>HYDRO ONE NETWORKS INC.</v>
          </cell>
          <cell r="D215">
            <v>-23971</v>
          </cell>
        </row>
        <row r="216">
          <cell r="A216" t="str">
            <v>PUBLIC UTILITIES COMMISSION OF THE TOWN OF RIDGETOWN</v>
          </cell>
          <cell r="B216" t="str">
            <v>CHATHAM-KENT HYDRO INC.</v>
          </cell>
          <cell r="D216">
            <v>-35371</v>
          </cell>
        </row>
        <row r="217">
          <cell r="A217" t="str">
            <v>PUBLIC UTILITIES COMMISSION OF THE TOWN OF SOUTHAMPTON</v>
          </cell>
          <cell r="B217" t="str">
            <v>WESTARIO POWER INC.</v>
          </cell>
          <cell r="D217">
            <v>-66730</v>
          </cell>
        </row>
        <row r="218">
          <cell r="A218" t="str">
            <v>PUBLIC UTILITIES COMMISSION OF THE TOWN OF TECUMSEH</v>
          </cell>
          <cell r="B218" t="str">
            <v>ESSEX POWERLINES CORPORATION</v>
          </cell>
          <cell r="D218">
            <v>-868582</v>
          </cell>
        </row>
        <row r="219">
          <cell r="A219" t="str">
            <v>PUBLIC UTILITIES COMMISSION OF THE TOWN OF TILBURY</v>
          </cell>
          <cell r="B219" t="str">
            <v>CHATHAM-KENT HYDRO INC.</v>
          </cell>
          <cell r="D219">
            <v>-90846</v>
          </cell>
        </row>
        <row r="220">
          <cell r="A220" t="str">
            <v>PUBLIC UTILITIES COMMISSION OF THE TOWN OF WESTMINSTER</v>
          </cell>
          <cell r="B220" t="str">
            <v>LONDON HYDRO INC.</v>
          </cell>
          <cell r="D220">
            <v>-290502</v>
          </cell>
        </row>
        <row r="221">
          <cell r="A221" t="str">
            <v>PUBLIC UTILITIES COMMISSION OF THE VILLAGE OF ARTHUR</v>
          </cell>
          <cell r="B221" t="str">
            <v>WELLINGTON NORTH POWER INC.</v>
          </cell>
          <cell r="D221">
            <v>-7242</v>
          </cell>
        </row>
        <row r="222">
          <cell r="A222" t="str">
            <v>PUBLIC UTILITIES COMMISSION OF THE VILLAGE OF BELMONT</v>
          </cell>
          <cell r="B222" t="str">
            <v>ERIE THAMES POWERLINES CORPORATION</v>
          </cell>
          <cell r="D222">
            <v>-133842</v>
          </cell>
        </row>
        <row r="223">
          <cell r="A223" t="str">
            <v>PUBLIC UTILITIES COMMISSION OF THE VILLAGE OF LANCASTER</v>
          </cell>
          <cell r="B223" t="str">
            <v>HYDRO ONE NETWORKS INC.</v>
          </cell>
          <cell r="D223">
            <v>-27168</v>
          </cell>
        </row>
        <row r="224">
          <cell r="A224" t="str">
            <v>PUBLIC UTILITIES COMMISSION OF THE VILLAGE OF PORT MCNICOLL</v>
          </cell>
          <cell r="B224" t="str">
            <v>NEWMARKET-TAY POWER DISTRIBUTION LTD.</v>
          </cell>
          <cell r="D224">
            <v>-7421</v>
          </cell>
        </row>
        <row r="225">
          <cell r="A225" t="str">
            <v>PUBLIC UTILITIES COMMISSION OF THE VILLAGE OF PORT STANLEY</v>
          </cell>
          <cell r="B225" t="str">
            <v>ERIE THAMES POWERLINES CORPORATION</v>
          </cell>
          <cell r="D225">
            <v>-4706</v>
          </cell>
        </row>
        <row r="226">
          <cell r="A226" t="str">
            <v>PUBLIC UTILITIES COMMISSION OF THE VILLAGE OF THAMESVILLE</v>
          </cell>
          <cell r="B226" t="str">
            <v>CHATHAM-KENT HYDRO INC.</v>
          </cell>
          <cell r="D226">
            <v>-4713</v>
          </cell>
        </row>
        <row r="227">
          <cell r="A227" t="str">
            <v>PUBLIC UTILITIES COMMISSION OF THE VILLAGE OF WESTPORT</v>
          </cell>
          <cell r="B227" t="str">
            <v>RIDEAU ST. LAWRENCE DISTRIBUTION INC.</v>
          </cell>
          <cell r="D227">
            <v>-564</v>
          </cell>
        </row>
        <row r="228">
          <cell r="A228" t="str">
            <v>PUBLIC UTILITIES COMMISSION OF THE VILLAGE OF WHEATLEY</v>
          </cell>
          <cell r="B228" t="str">
            <v>CHATHAM-KENT HYDRO INC.</v>
          </cell>
          <cell r="D228">
            <v>-9927</v>
          </cell>
        </row>
        <row r="229">
          <cell r="A229" t="str">
            <v>PUBLIC UTILITY COMMISSION OF THE VILLAGE OF WEST LORNE</v>
          </cell>
          <cell r="B229" t="str">
            <v>HYDRO ONE NETWORKS INC.</v>
          </cell>
          <cell r="D229">
            <v>-21813</v>
          </cell>
        </row>
        <row r="230">
          <cell r="A230" t="str">
            <v>PUBLIC UTILITY COMMISSION OF TOWN OF PERTH</v>
          </cell>
          <cell r="B230" t="str">
            <v>HYDRO ONE NETWORKS INC.</v>
          </cell>
          <cell r="D230">
            <v>-102809</v>
          </cell>
        </row>
        <row r="231">
          <cell r="A231" t="str">
            <v>RAINY RIVER PUBLIC UTILITIES COMMISSION</v>
          </cell>
          <cell r="B231" t="str">
            <v>HYDRO ONE NETWORKS INC.</v>
          </cell>
          <cell r="D231">
            <v>-21851</v>
          </cell>
        </row>
        <row r="232">
          <cell r="A232" t="str">
            <v>RED ROCK HYDRO</v>
          </cell>
          <cell r="B232" t="str">
            <v>HYDRO ONE NETWORKS INC.</v>
          </cell>
          <cell r="D232">
            <v>-9068</v>
          </cell>
        </row>
        <row r="233">
          <cell r="A233" t="str">
            <v>RENFREW HYDRO INC.</v>
          </cell>
          <cell r="B233" t="str">
            <v>RENFREW HYDRO INC.</v>
          </cell>
          <cell r="D233">
            <v>-45216</v>
          </cell>
        </row>
        <row r="234">
          <cell r="A234" t="str">
            <v>RICHMOND HILL HYDRO INC.</v>
          </cell>
          <cell r="B234" t="str">
            <v>POWERSTREAM INC.</v>
          </cell>
          <cell r="D234">
            <v>-1379841</v>
          </cell>
        </row>
        <row r="235">
          <cell r="A235" t="str">
            <v>RIPLEY PUBLIC UTILITIES COMMISSION</v>
          </cell>
          <cell r="B235" t="str">
            <v>WESTARIO POWER INC.</v>
          </cell>
          <cell r="D235">
            <v>-17351</v>
          </cell>
        </row>
        <row r="236">
          <cell r="A236" t="str">
            <v>ROCKLAND HYDRO ELECTRIC COMMISSION</v>
          </cell>
          <cell r="B236" t="str">
            <v>HYDRO ONE NETWORKS INC.</v>
          </cell>
          <cell r="D236">
            <v>-123944</v>
          </cell>
        </row>
        <row r="237">
          <cell r="A237" t="str">
            <v>RODNEY PUBLIC UTILITIES COMMISSION</v>
          </cell>
          <cell r="B237" t="str">
            <v>HYDRO ONE NETWORKS INC.</v>
          </cell>
          <cell r="D237">
            <v>-5016</v>
          </cell>
        </row>
        <row r="238">
          <cell r="A238" t="str">
            <v>SCHREIBER HYDRO-ELECTRIC COMMISSION</v>
          </cell>
          <cell r="B238" t="str">
            <v>HYDRO ONE NETWORKS INC.</v>
          </cell>
          <cell r="D238">
            <v>-7023</v>
          </cell>
        </row>
        <row r="239">
          <cell r="A239" t="str">
            <v>SCUGOG HYDRO ELECTRIC CORPORATION</v>
          </cell>
          <cell r="B239" t="str">
            <v>VERIDIAN CONNECTIONS INC.</v>
          </cell>
          <cell r="D239">
            <v>-369615</v>
          </cell>
        </row>
        <row r="240">
          <cell r="A240" t="str">
            <v>SEAFORTH PUBLIC UTILITY COMMISSION</v>
          </cell>
          <cell r="B240" t="str">
            <v>FESTIVAL HYDRO INC.</v>
          </cell>
          <cell r="D240">
            <v>-20125</v>
          </cell>
        </row>
        <row r="241">
          <cell r="A241" t="str">
            <v>SEVERN HYDRO-ELECTRIC SYSTEM</v>
          </cell>
          <cell r="B241" t="str">
            <v>HYDRO ONE NETWORKS INC.</v>
          </cell>
          <cell r="D241">
            <v>-15706</v>
          </cell>
        </row>
        <row r="242">
          <cell r="A242" t="str">
            <v>SIMCOE HYDRO-ELECTRIC COMMISSION</v>
          </cell>
          <cell r="B242" t="str">
            <v>NORFOLK POWER DISTRIBUTION INC.</v>
          </cell>
          <cell r="D242">
            <v>-305797</v>
          </cell>
        </row>
        <row r="243">
          <cell r="A243" t="str">
            <v>SIOUX LOOKOUT HYDRO INC.</v>
          </cell>
          <cell r="B243" t="str">
            <v>SIOUX LOOKOUT HYDRO INC.</v>
          </cell>
          <cell r="D243">
            <v>-34147</v>
          </cell>
        </row>
        <row r="244">
          <cell r="A244" t="str">
            <v>SMITHS FALLS HYDRO ELECTRIC COMMISSION</v>
          </cell>
          <cell r="B244" t="str">
            <v>HYDRO ONE NETWORKS INC.</v>
          </cell>
          <cell r="D244">
            <v>-30355</v>
          </cell>
        </row>
        <row r="245">
          <cell r="A245" t="str">
            <v>SOUTH RIVER PUBLIC UTILITIES COMMISSION</v>
          </cell>
          <cell r="B245" t="str">
            <v>HYDRO ONE NETWORKS INC.</v>
          </cell>
          <cell r="D245">
            <v>-7367</v>
          </cell>
        </row>
        <row r="246">
          <cell r="A246" t="str">
            <v>SOUTH-WEST OXFORD PUBLIC UTILITIES COMMISSION</v>
          </cell>
          <cell r="B246" t="str">
            <v>ERIE THAMES POWERLINES CORPORATION</v>
          </cell>
          <cell r="D246">
            <v>-2699</v>
          </cell>
        </row>
        <row r="247">
          <cell r="A247" t="str">
            <v>ST. CATHARINES HYDRO UTILITY SERVICES INC.</v>
          </cell>
          <cell r="B247" t="str">
            <v>HORIZON UTILITIES CORPORATION</v>
          </cell>
          <cell r="D247">
            <v>-2312521</v>
          </cell>
        </row>
        <row r="248">
          <cell r="A248" t="str">
            <v>ST. MARY'S PUBLIC UTILITIES COMMISSION</v>
          </cell>
          <cell r="B248" t="str">
            <v>FESTIVAL HYDRO INC.</v>
          </cell>
          <cell r="D248">
            <v>-98097</v>
          </cell>
        </row>
        <row r="249">
          <cell r="A249" t="str">
            <v>ST. THOMAS ENERGY INC.</v>
          </cell>
          <cell r="B249" t="str">
            <v>ST. THOMAS ENERGY INC.</v>
          </cell>
          <cell r="D249">
            <v>-240213</v>
          </cell>
        </row>
        <row r="250">
          <cell r="A250" t="str">
            <v>STIRLING-RAWDON PUBLIC UTILITIES COMMISSION</v>
          </cell>
          <cell r="B250" t="str">
            <v>HYDRO ONE NETWORKS INC.</v>
          </cell>
          <cell r="D250">
            <v>-8927</v>
          </cell>
        </row>
        <row r="251">
          <cell r="A251" t="str">
            <v>STONEY CREEK HYDRO-ELECTRIC COMMISSION</v>
          </cell>
          <cell r="B251" t="str">
            <v>HORIZON UTILITIES CORPORATION</v>
          </cell>
          <cell r="D251">
            <v>-39287</v>
          </cell>
        </row>
        <row r="252">
          <cell r="A252" t="str">
            <v>STRATFORD PUBLIC UTILITY COMMISSION</v>
          </cell>
          <cell r="B252" t="str">
            <v>FESTIVAL HYDRO INC.</v>
          </cell>
          <cell r="D252">
            <v>-768620</v>
          </cell>
        </row>
        <row r="253">
          <cell r="A253" t="str">
            <v>SUNDRIDGE HYDRO ELECTRIC SYSTEM</v>
          </cell>
          <cell r="B253" t="str">
            <v>LAKELAND POWER DISTRIBUTION LTD.</v>
          </cell>
          <cell r="D253">
            <v>-50123</v>
          </cell>
        </row>
        <row r="254">
          <cell r="A254" t="str">
            <v>TARA HYDRO-ELECTRIC SYSTEM</v>
          </cell>
          <cell r="B254" t="str">
            <v>HYDRO ONE NETWORKS INC.</v>
          </cell>
          <cell r="D254">
            <v>-5476</v>
          </cell>
        </row>
        <row r="255">
          <cell r="A255" t="str">
            <v>TEESWATER HYDRO-ELECTRIC COMMISSION</v>
          </cell>
          <cell r="B255" t="str">
            <v>WESTARIO POWER INC.</v>
          </cell>
          <cell r="D255">
            <v>-34494</v>
          </cell>
        </row>
        <row r="256">
          <cell r="A256" t="str">
            <v>TERRACE BAY SUPERIOR WIRES INC.</v>
          </cell>
          <cell r="B256" t="str">
            <v>HYDRO ONE NETWORKS INC.</v>
          </cell>
          <cell r="D256">
            <v>-100996</v>
          </cell>
        </row>
        <row r="257">
          <cell r="A257" t="str">
            <v>THE HYDRO ELECTRIC COMMISSION OF THE TOWN OF CARLETON PLACE</v>
          </cell>
          <cell r="B257" t="str">
            <v>HYDRO ONE NETWORKS INC.</v>
          </cell>
          <cell r="D257">
            <v>-67511</v>
          </cell>
        </row>
        <row r="258">
          <cell r="A258" t="str">
            <v>THE HYDRO ELECTRIC COMMISSION OF THE TOWN OF SHELBURNE</v>
          </cell>
          <cell r="B258" t="str">
            <v>HYDRO ONE NETWORKS INC.</v>
          </cell>
          <cell r="D258">
            <v>-69722</v>
          </cell>
        </row>
        <row r="259">
          <cell r="A259" t="str">
            <v>THE HYDRO ELECTRIC COMMISSION OF THE TOWNSHIP OF WARWICK</v>
          </cell>
          <cell r="B259" t="str">
            <v>BLUEWATER POWER DISTRIBUTION CORPORATION</v>
          </cell>
          <cell r="D259">
            <v>-39551</v>
          </cell>
        </row>
        <row r="260">
          <cell r="A260" t="str">
            <v>THE HYDRO-ELECTRIC COMMISSION FOR THE TOWN OF EXETER</v>
          </cell>
          <cell r="B260" t="str">
            <v>HYDRO ONE NETWORKS INC.</v>
          </cell>
          <cell r="D260">
            <v>-87426</v>
          </cell>
        </row>
        <row r="261">
          <cell r="A261" t="str">
            <v>THE HYDRO-ELECTRIC COMMISSION OF THE CITY OF GLOUCESTER</v>
          </cell>
          <cell r="B261" t="str">
            <v>HYDRO OTTAWA LIMITED</v>
          </cell>
          <cell r="D261">
            <v>-5716466</v>
          </cell>
        </row>
        <row r="262">
          <cell r="A262" t="str">
            <v>THE HYDRO-ELECTRIC COMMISSION OF THE TOWN OF PENETANGUISHENE</v>
          </cell>
          <cell r="B262" t="str">
            <v>POWERSTREAM INC.</v>
          </cell>
          <cell r="D262">
            <v>-213396</v>
          </cell>
        </row>
        <row r="263">
          <cell r="A263" t="str">
            <v>THE PUBLIC UTILITIES COMMISSION FOR THE TOWN OF BANCROFT</v>
          </cell>
          <cell r="B263" t="str">
            <v>HYDRO ONE NETWORKS INC.</v>
          </cell>
          <cell r="D263">
            <v>-57504</v>
          </cell>
        </row>
        <row r="264">
          <cell r="A264" t="str">
            <v>THE PUBLIC UTILITIES COMMISSION OF THE TOWN OF COLLINGWOOD</v>
          </cell>
          <cell r="B264" t="str">
            <v>COLLUS POWER CORP.</v>
          </cell>
          <cell r="D264">
            <v>-338454</v>
          </cell>
        </row>
        <row r="265">
          <cell r="A265" t="str">
            <v>THE PUBLIC UTILITIES COMMISSION OF THE TOWN OF KAPUSKASING</v>
          </cell>
          <cell r="B265" t="str">
            <v>NORTHERN ONTARIO WIRES INC.</v>
          </cell>
          <cell r="D265">
            <v>-28610</v>
          </cell>
        </row>
        <row r="266">
          <cell r="A266" t="str">
            <v>THE PUBLIC UTILITIES COMMISSION OF THE TOWN OF PETROLIA</v>
          </cell>
          <cell r="B266" t="str">
            <v>BLUEWATER POWER DISTRIBUTION CORPORATION</v>
          </cell>
          <cell r="D266">
            <v>-69367</v>
          </cell>
        </row>
        <row r="267">
          <cell r="A267" t="str">
            <v>THE PUBLIC UTILITIES COMMISSION OF THE VILLAGE OF EGANVILLE</v>
          </cell>
          <cell r="B267" t="str">
            <v>HYDRO ONE NETWORKS INC.</v>
          </cell>
          <cell r="D267">
            <v>-11994</v>
          </cell>
        </row>
        <row r="268">
          <cell r="A268" t="str">
            <v>THE PUBLIC UTILITIES COMMISSION OF THE VILLAGE OF POINT EDWARD</v>
          </cell>
          <cell r="B268" t="str">
            <v>BLUEWATER POWER DISTRIBUTION CORPORATION</v>
          </cell>
          <cell r="D268">
            <v>-3856</v>
          </cell>
        </row>
        <row r="269">
          <cell r="A269" t="str">
            <v>THE VILLAGE OF OMEMEE HYDRO-ELECTRIC COMMISSION</v>
          </cell>
          <cell r="B269" t="str">
            <v>HYDRO ONE NETWORKS INC.</v>
          </cell>
          <cell r="D269">
            <v>-20017</v>
          </cell>
        </row>
        <row r="270">
          <cell r="A270" t="str">
            <v>THEDFORD HYDRO ELECTRIC COMMISSION</v>
          </cell>
          <cell r="B270" t="str">
            <v>HYDRO ONE NETWORKS INC.</v>
          </cell>
          <cell r="D270">
            <v>-13800</v>
          </cell>
        </row>
        <row r="271">
          <cell r="A271" t="str">
            <v>THORNDALE HYDRO ELECTRIC COMMISSION</v>
          </cell>
          <cell r="B271" t="str">
            <v>HYDRO ONE NETWORKS INC.</v>
          </cell>
          <cell r="D271">
            <v>-2064</v>
          </cell>
        </row>
        <row r="272">
          <cell r="A272" t="str">
            <v>THOROLD HYDRO CORPORATION</v>
          </cell>
          <cell r="B272" t="str">
            <v>HYDRO ONE NETWORKS INC.</v>
          </cell>
          <cell r="D272">
            <v>-29789</v>
          </cell>
        </row>
        <row r="273">
          <cell r="A273" t="str">
            <v>THUNDER BAY HYDRO ELECTRICITY DISTRIBUTION INC.</v>
          </cell>
          <cell r="B273" t="str">
            <v>THUNDER BAY HYDRO ELECTRICITY DISTRIBUTION INC.</v>
          </cell>
          <cell r="D273">
            <v>-4646255</v>
          </cell>
        </row>
        <row r="274">
          <cell r="A274" t="str">
            <v>TILLSONBURG HYDRO INC.</v>
          </cell>
          <cell r="B274" t="str">
            <v>TILLSONBURG HYDRO INC.</v>
          </cell>
          <cell r="D274">
            <v>-371406</v>
          </cell>
        </row>
        <row r="275">
          <cell r="A275" t="str">
            <v>TOTTENHAM</v>
          </cell>
          <cell r="B275" t="str">
            <v>POWERSTREAM INC.</v>
          </cell>
          <cell r="D275">
            <v>-63289</v>
          </cell>
        </row>
        <row r="276">
          <cell r="A276" t="str">
            <v>TOWNSHIP OF MCGARRY HYDRO SYSTEM</v>
          </cell>
          <cell r="B276" t="str">
            <v>HYDRO ONE NETWORKS INC.</v>
          </cell>
          <cell r="D276">
            <v>-6273</v>
          </cell>
        </row>
        <row r="277">
          <cell r="A277" t="str">
            <v>TOWNSHIP OF NORTH DORCHESTER HYDRO</v>
          </cell>
          <cell r="B277" t="str">
            <v>HYDRO ONE NETWORKS INC.</v>
          </cell>
          <cell r="D277">
            <v>-48671</v>
          </cell>
        </row>
        <row r="278">
          <cell r="A278" t="str">
            <v>TWEED HYDRO ELECTRIC COMMISSION</v>
          </cell>
          <cell r="B278" t="str">
            <v>HYDRO ONE NETWORKS INC.</v>
          </cell>
          <cell r="D278">
            <v>-21650</v>
          </cell>
        </row>
        <row r="279">
          <cell r="A279" t="str">
            <v>UXBRIDGE HYDRO ELECTRIC COMMISSION</v>
          </cell>
          <cell r="B279" t="str">
            <v>VERIDIAN CONNECTIONS INC.</v>
          </cell>
          <cell r="D279">
            <v>-15283</v>
          </cell>
        </row>
        <row r="280">
          <cell r="A280" t="str">
            <v>VILLAGE OF BARRY'S BAY HYDRO SYSTEM</v>
          </cell>
          <cell r="B280" t="str">
            <v>HYDRO ONE NETWORKS INC.</v>
          </cell>
          <cell r="D280">
            <v>-3903</v>
          </cell>
        </row>
        <row r="281">
          <cell r="A281" t="str">
            <v>VILLAGE OF BLOOMFIELD HYDRO SYSTEM</v>
          </cell>
          <cell r="B281" t="str">
            <v>HYDRO ONE NETWORKS INC.</v>
          </cell>
          <cell r="D281">
            <v>-153</v>
          </cell>
        </row>
        <row r="282">
          <cell r="A282" t="str">
            <v>VILLAGE OF CARDINAL HYDRO SYSTEM</v>
          </cell>
          <cell r="B282" t="str">
            <v>RIDEAU ST. LAWRENCE DISTRIBUTION INC.</v>
          </cell>
          <cell r="D282">
            <v>-1018</v>
          </cell>
        </row>
        <row r="283">
          <cell r="A283" t="str">
            <v>VILLAGE OF CHESTERVILLE HYDRO SYSTEM</v>
          </cell>
          <cell r="B283" t="str">
            <v>HYDRO ONE NETWORKS INC.</v>
          </cell>
          <cell r="D283">
            <v>-7189</v>
          </cell>
        </row>
        <row r="284">
          <cell r="A284" t="str">
            <v>VILLAGE OF CREEMORE HYDRO SYSTEM</v>
          </cell>
          <cell r="B284" t="str">
            <v>COLLUS POWER CORP.</v>
          </cell>
          <cell r="D284">
            <v>-73</v>
          </cell>
        </row>
        <row r="285">
          <cell r="A285" t="str">
            <v>VILLAGE OF ERIEAU HYDRO SYSTEM</v>
          </cell>
          <cell r="B285" t="str">
            <v>CHATHAM-KENT HYDRO INC.</v>
          </cell>
          <cell r="D285">
            <v>-1633</v>
          </cell>
        </row>
        <row r="286">
          <cell r="A286" t="str">
            <v>VILLAGE OF FLESHERTON HYDRO SYSTEM</v>
          </cell>
          <cell r="B286" t="str">
            <v>HYDRO ONE NETWORKS INC.</v>
          </cell>
          <cell r="D286">
            <v>-6944</v>
          </cell>
        </row>
        <row r="287">
          <cell r="A287" t="str">
            <v>VILLAGE OF IROQUOIS HYDRO SYSTEM</v>
          </cell>
          <cell r="B287" t="str">
            <v>RIDEAU ST. LAWRENCE DISTRIBUTION INC.</v>
          </cell>
          <cell r="D287">
            <v>-127553</v>
          </cell>
        </row>
        <row r="288">
          <cell r="A288" t="str">
            <v>VILLAGE OF LUCKNOW HYDRO SYSTEM</v>
          </cell>
          <cell r="B288" t="str">
            <v>WESTARIO POWER INC.</v>
          </cell>
          <cell r="D288">
            <v>-37471</v>
          </cell>
        </row>
        <row r="289">
          <cell r="A289" t="str">
            <v>VILLAGE OF MAXVILLE HYDRO SYSTEM</v>
          </cell>
          <cell r="B289" t="str">
            <v>HYDRO ONE NETWORKS INC.</v>
          </cell>
          <cell r="D289">
            <v>-9847</v>
          </cell>
        </row>
        <row r="290">
          <cell r="A290" t="str">
            <v>WALKERTON PUBLIC UTILITIES COMMISSION</v>
          </cell>
          <cell r="B290" t="str">
            <v>WESTARIO POWER INC.</v>
          </cell>
          <cell r="D290">
            <v>-30508</v>
          </cell>
        </row>
        <row r="291">
          <cell r="A291" t="str">
            <v>WARDSVILLE HYDRO ELECTRIC COMMISSION</v>
          </cell>
          <cell r="B291" t="str">
            <v>HYDRO ONE NETWORKS INC.</v>
          </cell>
          <cell r="D291">
            <v>-3384</v>
          </cell>
        </row>
        <row r="292">
          <cell r="A292" t="str">
            <v>WARKWORTH HYDRO ELECTRIC COMMISSION</v>
          </cell>
          <cell r="B292" t="str">
            <v>HYDRO ONE NETWORKS INC.</v>
          </cell>
          <cell r="D292">
            <v>-24604</v>
          </cell>
        </row>
        <row r="293">
          <cell r="A293" t="str">
            <v>WATERLOO NORTH HYDRO INC.</v>
          </cell>
          <cell r="B293" t="str">
            <v>WATERLOO NORTH HYDRO INC.</v>
          </cell>
          <cell r="D293">
            <v>-2339718</v>
          </cell>
        </row>
        <row r="294">
          <cell r="A294" t="str">
            <v>WAUBAUSHENE PUBLIC UTILITIES COMMISSION</v>
          </cell>
          <cell r="B294" t="str">
            <v>NEWMARKET-TAY POWER DISTRIBUTION LTD.</v>
          </cell>
          <cell r="D294">
            <v>-26</v>
          </cell>
        </row>
        <row r="295">
          <cell r="A295" t="str">
            <v>WELLAND HYDRO-ELECTRIC SYSTEM CORP.</v>
          </cell>
          <cell r="B295" t="str">
            <v>WELLAND HYDRO-ELECTRIC SYSTEM CORP.</v>
          </cell>
          <cell r="D295">
            <v>-1064408</v>
          </cell>
        </row>
        <row r="296">
          <cell r="A296" t="str">
            <v>WELLINGTON ELECTRIC DISTRIBUTION COMPANY INC.</v>
          </cell>
          <cell r="B296" t="str">
            <v>GUELPH HYDRO ELECTRIC SYSTEMS INC.</v>
          </cell>
          <cell r="D296">
            <v>-22235</v>
          </cell>
        </row>
        <row r="297">
          <cell r="A297" t="str">
            <v>WEST LINCOLN HYDRO ELECTRIC COMMISSION</v>
          </cell>
          <cell r="B297" t="str">
            <v>NIAGARA PENINSULA ENERGY INC.</v>
          </cell>
          <cell r="D297">
            <v>-45607</v>
          </cell>
        </row>
        <row r="298">
          <cell r="A298" t="str">
            <v>WHITBY HYDRO ELECTRIC CORPORATION</v>
          </cell>
          <cell r="B298" t="str">
            <v>WHITBY HYDRO ELECTRIC CORPORATION</v>
          </cell>
          <cell r="D298">
            <v>-2799307</v>
          </cell>
        </row>
        <row r="299">
          <cell r="A299" t="str">
            <v>WHITCHURCH STOUFFVILLE HYDRO ELECTRIC COMMISSION</v>
          </cell>
          <cell r="B299" t="str">
            <v>HYDRO ONE NETWORKS INC.</v>
          </cell>
          <cell r="D299">
            <v>-469971</v>
          </cell>
        </row>
        <row r="300">
          <cell r="A300" t="str">
            <v>WINCHESTER HYDRO COMMISSION</v>
          </cell>
          <cell r="B300" t="str">
            <v>HYDRO ONE NETWORKS INC.</v>
          </cell>
          <cell r="D300">
            <v>-4100</v>
          </cell>
        </row>
        <row r="301">
          <cell r="A301" t="str">
            <v>WINDSOR UTILITIES COMMISSION</v>
          </cell>
          <cell r="B301" t="str">
            <v>ENWIN UTILITIES LTD.</v>
          </cell>
          <cell r="D301">
            <v>-1547949</v>
          </cell>
        </row>
        <row r="302">
          <cell r="A302" t="str">
            <v>WINGHAM PUBLIC UTILITIES COMMISSION</v>
          </cell>
          <cell r="B302" t="str">
            <v>WESTARIO POWER INC.</v>
          </cell>
          <cell r="D302">
            <v>-79392</v>
          </cell>
        </row>
        <row r="303">
          <cell r="A303" t="str">
            <v>WOODSTOCK HYDRO SERVICES INC.</v>
          </cell>
          <cell r="B303" t="str">
            <v>WOODSTOCK HYDRO SERVICES INC.</v>
          </cell>
          <cell r="D303">
            <v>-428497</v>
          </cell>
        </row>
        <row r="304">
          <cell r="A304" t="str">
            <v>WOODVILLE HYDRO-ELECTRIC SYSTEM</v>
          </cell>
          <cell r="B304" t="str">
            <v>HYDRO ONE NETWORKS INC.</v>
          </cell>
          <cell r="D304">
            <v>-28164</v>
          </cell>
        </row>
        <row r="305">
          <cell r="A305" t="str">
            <v>WYOMING HYDRO ELECTRIC COMMISSION</v>
          </cell>
          <cell r="B305" t="str">
            <v>HYDRO ONE NETWORKS INC.</v>
          </cell>
          <cell r="D305">
            <v>-20134</v>
          </cell>
        </row>
        <row r="306">
          <cell r="A306" t="str">
            <v>ZORRA ELECTRIC SUPPLY AUTHORITY</v>
          </cell>
          <cell r="B306" t="str">
            <v>ERIE THAMES POWERLINES CORPORATION</v>
          </cell>
          <cell r="D306">
            <v>-46988</v>
          </cell>
        </row>
        <row r="307">
          <cell r="A307" t="str">
            <v>ZURICH HYDRO ELECTRIC COMMISSION</v>
          </cell>
          <cell r="B307" t="str">
            <v>FESTIVAL HYDRO INC.</v>
          </cell>
          <cell r="D307">
            <v>-12515</v>
          </cell>
        </row>
        <row r="312">
          <cell r="A312" t="str">
            <v>AILSA CRAIG HYDRO ELECTRIC SYSTEM</v>
          </cell>
          <cell r="B312" t="str">
            <v>HYDRO ONE NETWORKS INC.</v>
          </cell>
          <cell r="D312">
            <v>-11297</v>
          </cell>
        </row>
        <row r="313">
          <cell r="A313" t="str">
            <v>AJAX HYDRO-ELECTRIC COMMISSION</v>
          </cell>
          <cell r="B313" t="str">
            <v>VERIDIAN CONNECTIONS INC.</v>
          </cell>
          <cell r="D313">
            <v>-1214160</v>
          </cell>
        </row>
        <row r="314">
          <cell r="A314" t="str">
            <v>ALLISTON</v>
          </cell>
          <cell r="B314" t="str">
            <v>POWERSTREAM INC.</v>
          </cell>
          <cell r="D314">
            <v>-113415</v>
          </cell>
        </row>
        <row r="315">
          <cell r="A315" t="str">
            <v>ALVINSTON PUBLIC UTILITIES COMMISSION</v>
          </cell>
          <cell r="B315" t="str">
            <v>BLUEWATER POWER DISTRIBUTION CORPORATION</v>
          </cell>
          <cell r="D315">
            <v>-13792</v>
          </cell>
        </row>
        <row r="316">
          <cell r="A316" t="str">
            <v>ANCASTER HYDRO-ELECTRIC COMMISSION</v>
          </cell>
          <cell r="B316" t="str">
            <v>HORIZON UTILITIES CORPORATION</v>
          </cell>
          <cell r="D316">
            <v>-296080</v>
          </cell>
        </row>
        <row r="317">
          <cell r="A317" t="str">
            <v>ARKONA HYDRO ELECTRIC COMMISSION</v>
          </cell>
          <cell r="B317" t="str">
            <v>HYDRO ONE NETWORKS INC.</v>
          </cell>
          <cell r="D317">
            <v>-512</v>
          </cell>
        </row>
        <row r="318">
          <cell r="A318" t="str">
            <v>ARNPRIOR HYDRO ELECTRIC COMMISSION</v>
          </cell>
          <cell r="B318" t="str">
            <v>HYDRO ONE NETWORKS INC.</v>
          </cell>
          <cell r="D318">
            <v>-55356</v>
          </cell>
        </row>
        <row r="319">
          <cell r="A319" t="str">
            <v>ASPHODEL-NORWOOD DISTRIBUTION INCORPORATED</v>
          </cell>
          <cell r="B319" t="str">
            <v>PETERBOROUGH DISTRIBUTION INCORPORATED</v>
          </cell>
          <cell r="D319">
            <v>-56817</v>
          </cell>
        </row>
        <row r="320">
          <cell r="A320" t="str">
            <v>ATIKOKAN HYDRO INC.</v>
          </cell>
          <cell r="B320" t="str">
            <v>ATIKOKAN HYDRO INC.</v>
          </cell>
          <cell r="D320">
            <v>-138338</v>
          </cell>
        </row>
        <row r="321">
          <cell r="A321" t="str">
            <v>AURORA HYDRO CONNECTIONS LIMITED</v>
          </cell>
          <cell r="B321" t="str">
            <v>POWERSTREAM INC.</v>
          </cell>
          <cell r="D321">
            <v>-1064644</v>
          </cell>
        </row>
        <row r="322">
          <cell r="A322" t="str">
            <v>AYLMER PUBLIC UTILITIES COMMISSION</v>
          </cell>
          <cell r="B322" t="str">
            <v>ERIE THAMES POWERLINES CORPORATION</v>
          </cell>
          <cell r="D322">
            <v>-78534</v>
          </cell>
        </row>
        <row r="323">
          <cell r="A323" t="str">
            <v>BATH HYDRO</v>
          </cell>
          <cell r="B323" t="str">
            <v>HYDRO ONE NETWORKS INC.</v>
          </cell>
          <cell r="D323">
            <v>-14356</v>
          </cell>
        </row>
        <row r="324">
          <cell r="A324" t="str">
            <v>BEACHBURG HYDRO</v>
          </cell>
          <cell r="B324" t="str">
            <v>OTTAWA RIVER POWER CORPORATION</v>
          </cell>
          <cell r="D324">
            <v>-11615</v>
          </cell>
        </row>
        <row r="325">
          <cell r="A325" t="str">
            <v>BEETON</v>
          </cell>
          <cell r="B325" t="str">
            <v>POWERSTREAM INC.</v>
          </cell>
          <cell r="D325">
            <v>-1224</v>
          </cell>
        </row>
        <row r="326">
          <cell r="A326" t="str">
            <v>BELLEVILLE ELECTRIC CORPORATION</v>
          </cell>
          <cell r="B326" t="str">
            <v>VERIDIAN CONNECTIONS INC.</v>
          </cell>
          <cell r="D326">
            <v>-257617</v>
          </cell>
        </row>
        <row r="327">
          <cell r="A327" t="str">
            <v>BLANDFORD-BLENHEIM PUBLIC UTILITIES COMMISSION</v>
          </cell>
          <cell r="B327" t="str">
            <v>HYDRO ONE NETWORKS INC.</v>
          </cell>
          <cell r="D327">
            <v>-8118</v>
          </cell>
        </row>
        <row r="328">
          <cell r="A328" t="str">
            <v>BLUE MOUNTAINS HYDRO SERVICES COMPANY INC.</v>
          </cell>
          <cell r="B328" t="str">
            <v>COLLUS POWER CORP.</v>
          </cell>
          <cell r="D328">
            <v>-61159</v>
          </cell>
        </row>
        <row r="329">
          <cell r="A329" t="str">
            <v>BLYTH HYDRO ELECTRIC COMMISSION</v>
          </cell>
          <cell r="B329" t="str">
            <v>HYDRO ONE NETWORKS INC.</v>
          </cell>
          <cell r="D329">
            <v>-21600</v>
          </cell>
        </row>
        <row r="330">
          <cell r="A330" t="str">
            <v>BOARD OF LIGHT &amp; HEAT COMM. OF THE CITY OF GUELPH</v>
          </cell>
          <cell r="B330" t="str">
            <v>GUELPH HYDRO ELECTRIC SYSTEMS INC.</v>
          </cell>
          <cell r="D330">
            <v>-3280287</v>
          </cell>
        </row>
        <row r="331">
          <cell r="A331" t="str">
            <v>BOBCAYGEON HYDRO ELECTRIC COMMISSION</v>
          </cell>
          <cell r="B331" t="str">
            <v>HYDRO ONE NETWORKS INC.</v>
          </cell>
          <cell r="D331">
            <v>-30357</v>
          </cell>
        </row>
        <row r="332">
          <cell r="A332" t="str">
            <v>BRADFORD WEST GWILLIMBURY PUBLIC UTILITIES COMMISSION</v>
          </cell>
          <cell r="B332" t="str">
            <v>POWERSTREAM INC.</v>
          </cell>
          <cell r="D332">
            <v>-482271</v>
          </cell>
        </row>
        <row r="333">
          <cell r="A333" t="str">
            <v>BRIGHTON DISTRIBUTION INC.</v>
          </cell>
          <cell r="B333" t="str">
            <v>HYDRO ONE NETWORKS INC.</v>
          </cell>
          <cell r="D333">
            <v>-84276</v>
          </cell>
        </row>
        <row r="334">
          <cell r="A334" t="str">
            <v>BROCK HYDRO-ELECTRIC COMMISSION</v>
          </cell>
          <cell r="B334" t="str">
            <v>VERIDIAN CONNECTIONS INC.</v>
          </cell>
          <cell r="D334">
            <v>-118719</v>
          </cell>
        </row>
        <row r="335">
          <cell r="A335" t="str">
            <v>BROCKVILLE UTILITIES INCORPORATED</v>
          </cell>
          <cell r="B335" t="str">
            <v>HYDRO ONE NETWORKS INC.</v>
          </cell>
          <cell r="D335">
            <v>-454703</v>
          </cell>
        </row>
        <row r="336">
          <cell r="A336" t="str">
            <v>BRUSSELS PUBLIC UTILITIES COMMISSION</v>
          </cell>
          <cell r="B336" t="str">
            <v>FESTIVAL HYDRO INC.</v>
          </cell>
          <cell r="D336">
            <v>-7778</v>
          </cell>
        </row>
        <row r="337">
          <cell r="A337" t="str">
            <v>BURK'S FALLS HYDRO ELECTRIC COMMISSION</v>
          </cell>
          <cell r="B337" t="str">
            <v>LAKELAND POWER DISTRIBUTION LTD.</v>
          </cell>
          <cell r="D337">
            <v>-42691</v>
          </cell>
        </row>
        <row r="338">
          <cell r="A338" t="str">
            <v>BURLINGTON HYDRO INC.</v>
          </cell>
          <cell r="B338" t="str">
            <v>BURLINGTON HYDRO INC.</v>
          </cell>
          <cell r="D338">
            <v>-4699681</v>
          </cell>
        </row>
        <row r="339">
          <cell r="A339" t="str">
            <v>CALEDON HYDRO CORPORATION</v>
          </cell>
          <cell r="B339" t="str">
            <v>HYDRO ONE NETWORKS INC.</v>
          </cell>
          <cell r="D339">
            <v>-1025158</v>
          </cell>
        </row>
        <row r="340">
          <cell r="A340" t="str">
            <v>CAMBRIDGE AND NORTH DUMFRIES HYDRO INC.</v>
          </cell>
          <cell r="B340" t="str">
            <v>CAMBRIDGE AND NORTH DUMFRIES HYDRO INC.</v>
          </cell>
          <cell r="D340">
            <v>-2213124</v>
          </cell>
        </row>
        <row r="341">
          <cell r="A341" t="str">
            <v>CAPREOL HYDRO ELECTRIC COMMISSION</v>
          </cell>
          <cell r="B341" t="str">
            <v>GREATER SUDBURY HYDRO INC.</v>
          </cell>
          <cell r="D341">
            <v>-158031</v>
          </cell>
        </row>
        <row r="342">
          <cell r="A342" t="str">
            <v>CASSELMAN HYDRO INC.</v>
          </cell>
          <cell r="B342" t="str">
            <v>HYDRO OTTAWA LIMITED</v>
          </cell>
          <cell r="D342">
            <v>-32757</v>
          </cell>
        </row>
        <row r="343">
          <cell r="A343" t="str">
            <v>CAVAN-MILLBROOK-NORTH MONAGHAN PUBLIC UTILITIES COMMISSION</v>
          </cell>
          <cell r="B343" t="str">
            <v>HYDRO ONE NETWORKS INC.</v>
          </cell>
          <cell r="D343">
            <v>-32841</v>
          </cell>
        </row>
        <row r="344">
          <cell r="A344" t="str">
            <v>CENTRE HASTINGS HYDRO ELECTRIC COMMISSION</v>
          </cell>
          <cell r="B344" t="str">
            <v>HYDRO ONE NETWORKS INC.</v>
          </cell>
          <cell r="D344">
            <v>-12753</v>
          </cell>
        </row>
        <row r="345">
          <cell r="A345" t="str">
            <v>CHALK RIVER HYDRO</v>
          </cell>
          <cell r="B345" t="str">
            <v>HYDRO ONE NETWORKS INC.</v>
          </cell>
          <cell r="D345">
            <v>-14160</v>
          </cell>
        </row>
        <row r="346">
          <cell r="A346" t="str">
            <v>CHAPLEAU PUBLIC UTILITIES CORPORATION</v>
          </cell>
          <cell r="B346" t="str">
            <v>CHAPLEAU PUBLIC UTILITIES CORPORATION</v>
          </cell>
          <cell r="D346">
            <v>-8179</v>
          </cell>
        </row>
        <row r="347">
          <cell r="A347" t="str">
            <v>CITY OF DRYDEN HYDRO ELECTRIC COMMISSION</v>
          </cell>
          <cell r="B347" t="str">
            <v>HYDRO ONE NETWORKS INC.</v>
          </cell>
          <cell r="D347">
            <v>-71382</v>
          </cell>
        </row>
        <row r="348">
          <cell r="A348" t="str">
            <v>CLARINGTON HYDRO-ELECTRIC COMMISSION</v>
          </cell>
          <cell r="B348" t="str">
            <v>VERIDIAN CONNECTIONS INC.</v>
          </cell>
          <cell r="D348">
            <v>-719052</v>
          </cell>
        </row>
        <row r="349">
          <cell r="A349" t="str">
            <v>CLINTON POWER CORPORATION</v>
          </cell>
          <cell r="B349" t="str">
            <v>ERIE THAMES POWERLINES CORPORATION</v>
          </cell>
          <cell r="D349">
            <v>-15123</v>
          </cell>
        </row>
        <row r="350">
          <cell r="A350" t="str">
            <v>COBDEN HYDRO</v>
          </cell>
          <cell r="B350" t="str">
            <v>HYDRO ONE NETWORKS INC.</v>
          </cell>
          <cell r="D350">
            <v>-7778</v>
          </cell>
        </row>
        <row r="351">
          <cell r="A351" t="str">
            <v>COLBORNE PUBLIC UTILITIES COMMISSION</v>
          </cell>
          <cell r="B351" t="str">
            <v>LAKEFRONT UTILITIES INC.</v>
          </cell>
          <cell r="D351">
            <v>-16834</v>
          </cell>
        </row>
        <row r="352">
          <cell r="A352" t="str">
            <v>COTTAM HYDRO-ELECTRIC SYSTEM</v>
          </cell>
          <cell r="B352" t="str">
            <v>E.L.K. ENERGY INC.</v>
          </cell>
          <cell r="D352">
            <v>-148231</v>
          </cell>
        </row>
        <row r="353">
          <cell r="A353" t="str">
            <v>DASHWOOD HYDRO-ELECTRIC SYSTEM</v>
          </cell>
          <cell r="B353" t="str">
            <v>FESTIVAL HYDRO INC.</v>
          </cell>
          <cell r="D353">
            <v>-129</v>
          </cell>
        </row>
        <row r="354">
          <cell r="A354" t="str">
            <v>DEEP RIVER HYDRO</v>
          </cell>
          <cell r="B354" t="str">
            <v>HYDRO ONE NETWORKS INC.</v>
          </cell>
          <cell r="D354">
            <v>-229875</v>
          </cell>
        </row>
        <row r="355">
          <cell r="A355" t="str">
            <v>DELHI HYDRO-ELECTRIC COMMISSION</v>
          </cell>
          <cell r="B355" t="str">
            <v>NORFOLK POWER DISTRIBUTION INC.</v>
          </cell>
          <cell r="D355">
            <v>-20713</v>
          </cell>
        </row>
        <row r="356">
          <cell r="A356" t="str">
            <v>DESERONTO PUBLIC UTILITIES COMMISSION</v>
          </cell>
          <cell r="B356" t="str">
            <v>HYDRO ONE NETWORKS INC.</v>
          </cell>
          <cell r="D356">
            <v>-7940</v>
          </cell>
        </row>
        <row r="357">
          <cell r="A357" t="str">
            <v>DRESDEN UTILITIES COMMISSION</v>
          </cell>
          <cell r="B357" t="str">
            <v>CHATHAM-KENT HYDRO INC.</v>
          </cell>
          <cell r="D357">
            <v>-33135</v>
          </cell>
        </row>
        <row r="358">
          <cell r="A358" t="str">
            <v>DUNDALK HYDRO ELECTRIC SYSTEM</v>
          </cell>
          <cell r="B358" t="str">
            <v>HYDRO ONE NETWORKS INC.</v>
          </cell>
          <cell r="D358">
            <v>-2020</v>
          </cell>
        </row>
        <row r="359">
          <cell r="A359" t="str">
            <v>DUNDAS HYDRO-ELECTRIC COMMISSION</v>
          </cell>
          <cell r="B359" t="str">
            <v>HORIZON UTILITIES CORPORATION</v>
          </cell>
          <cell r="D359">
            <v>-490989</v>
          </cell>
        </row>
        <row r="360">
          <cell r="A360" t="str">
            <v>DUNNVILLE HYDRO ELECTRIC COMMISSION</v>
          </cell>
          <cell r="B360" t="str">
            <v>HALDIMAND COUNTY HYDRO INC.</v>
          </cell>
          <cell r="D360">
            <v>-141195</v>
          </cell>
        </row>
        <row r="361">
          <cell r="A361" t="str">
            <v>DURHAM HYDRO ELECTRIC COMMISSION</v>
          </cell>
          <cell r="B361" t="str">
            <v>HYDRO ONE NETWORKS INC.</v>
          </cell>
          <cell r="D361">
            <v>-11586</v>
          </cell>
        </row>
        <row r="362">
          <cell r="A362" t="str">
            <v>DUTTON HYDRO LIMITED</v>
          </cell>
          <cell r="B362" t="str">
            <v>MIDDLESEX POWER DISTRIBUTION CORPORATION</v>
          </cell>
          <cell r="D362">
            <v>-4834</v>
          </cell>
        </row>
        <row r="363">
          <cell r="A363" t="str">
            <v>EAST ZORRA-TAVISTOCK PUBLIC UTILITY COMMISSION</v>
          </cell>
          <cell r="B363" t="str">
            <v>ERIE THAMES POWERLINES CORPORATION</v>
          </cell>
          <cell r="D363">
            <v>-38969</v>
          </cell>
        </row>
        <row r="364">
          <cell r="A364" t="str">
            <v>ELMWOOD HYDRO-ELECTRIC SYSTEM</v>
          </cell>
          <cell r="B364" t="str">
            <v>WESTARIO POWER INC.</v>
          </cell>
          <cell r="D364">
            <v>-234</v>
          </cell>
        </row>
        <row r="365">
          <cell r="A365" t="str">
            <v>EMBRUN COOPERATIVE HYDRO INC.</v>
          </cell>
          <cell r="B365" t="str">
            <v>COOPERATIVE HYDRO EMBRUN INC.</v>
          </cell>
          <cell r="D365">
            <v>-30195</v>
          </cell>
        </row>
        <row r="366">
          <cell r="A366" t="str">
            <v>ERIN HYDRO ELECTRIC COMMISSION</v>
          </cell>
          <cell r="B366" t="str">
            <v>HYDRO ONE NETWORKS INC.</v>
          </cell>
          <cell r="D366">
            <v>-228679</v>
          </cell>
        </row>
        <row r="367">
          <cell r="A367" t="str">
            <v>ESSEX HYDRO-ELECTRIC COMMISSION</v>
          </cell>
          <cell r="B367" t="str">
            <v>E.L.K. ENERGY INC.</v>
          </cell>
          <cell r="D367">
            <v>-199203</v>
          </cell>
        </row>
        <row r="368">
          <cell r="A368" t="str">
            <v>FENELON FALLS BOARD OF WATER, LIGHT AND POWER COMMISSIONERS</v>
          </cell>
          <cell r="B368" t="str">
            <v>HYDRO ONE NETWORKS INC.</v>
          </cell>
          <cell r="D368">
            <v>-14194</v>
          </cell>
        </row>
        <row r="369">
          <cell r="A369" t="str">
            <v>FLAMBOROUGH HYDRO ELECTRIC COMMISSION</v>
          </cell>
          <cell r="B369" t="str">
            <v>HORIZON UTILITIES CORPORATION</v>
          </cell>
          <cell r="D369">
            <v>-84589</v>
          </cell>
        </row>
        <row r="370">
          <cell r="A370" t="str">
            <v>FOREST PUBLIC UTILITIES COMMISSION</v>
          </cell>
          <cell r="B370" t="str">
            <v>HYDRO ONE NETWORKS INC.</v>
          </cell>
          <cell r="D370">
            <v>-14335</v>
          </cell>
        </row>
        <row r="371">
          <cell r="A371" t="str">
            <v>GEORGINA HYDRO ELECTRIC COMMISSION</v>
          </cell>
          <cell r="B371" t="str">
            <v>HYDRO ONE NETWORKS INC.</v>
          </cell>
          <cell r="D371">
            <v>-219735</v>
          </cell>
        </row>
        <row r="372">
          <cell r="A372" t="str">
            <v>GLENCOE PUBLIC UTILITIES COMMISSION</v>
          </cell>
          <cell r="B372" t="str">
            <v>HYDRO ONE NETWORKS INC.</v>
          </cell>
          <cell r="D372">
            <v>-31325</v>
          </cell>
        </row>
        <row r="373">
          <cell r="A373" t="str">
            <v>GOULBOURN HYDRO ELECTRIC COMMISSION</v>
          </cell>
          <cell r="B373" t="str">
            <v>HYDRO OTTAWA LIMITED</v>
          </cell>
          <cell r="D373">
            <v>-129459</v>
          </cell>
        </row>
        <row r="374">
          <cell r="A374" t="str">
            <v>GRAND BEND PUBLIC UTILITIES COMMISSION</v>
          </cell>
          <cell r="B374" t="str">
            <v>HYDRO ONE NETWORKS INC.</v>
          </cell>
          <cell r="D374">
            <v>-31267</v>
          </cell>
        </row>
        <row r="375">
          <cell r="A375" t="str">
            <v>GRAND VALLEY ENERGY INC.</v>
          </cell>
          <cell r="B375" t="str">
            <v>ORANGEVILLE HYDRO LIMITED</v>
          </cell>
          <cell r="D375">
            <v>-11046</v>
          </cell>
        </row>
        <row r="376">
          <cell r="A376" t="str">
            <v>GRAVENHURST HYDRO ELECTRIC INC.</v>
          </cell>
          <cell r="B376" t="str">
            <v>VERIDIAN CONNECTIONS INC.</v>
          </cell>
          <cell r="D376">
            <v>-71431</v>
          </cell>
        </row>
        <row r="377">
          <cell r="A377" t="str">
            <v>GRIMSBY POWER INCORPORATED</v>
          </cell>
          <cell r="B377" t="str">
            <v>GRIMSBY POWER INCORPORATED</v>
          </cell>
          <cell r="D377">
            <v>-107612</v>
          </cell>
        </row>
        <row r="378">
          <cell r="A378" t="str">
            <v>GUELPH/ERAMOSA HYDRO-ELECTRIC COMMISSION</v>
          </cell>
          <cell r="B378" t="str">
            <v>GUELPH HYDRO ELECTRIC SYSTEMS INC.</v>
          </cell>
          <cell r="D378">
            <v>-12633</v>
          </cell>
        </row>
        <row r="379">
          <cell r="A379" t="str">
            <v>HALDIMAND HYDRO-ELECTRIC COMMISSION</v>
          </cell>
          <cell r="B379" t="str">
            <v>HALDIMAND COUNTY HYDRO INC.</v>
          </cell>
          <cell r="D379">
            <v>-189717</v>
          </cell>
        </row>
        <row r="380">
          <cell r="A380" t="str">
            <v>HALTON HILLS HYDRO INC.</v>
          </cell>
          <cell r="B380" t="str">
            <v>HALTON HILLS HYDRO INC.</v>
          </cell>
          <cell r="D380">
            <v>-657710</v>
          </cell>
        </row>
        <row r="381">
          <cell r="A381" t="str">
            <v>HAMILTON HYDRO INC.</v>
          </cell>
          <cell r="B381" t="str">
            <v>HORIZON UTILITIES CORPORATION</v>
          </cell>
          <cell r="D381">
            <v>-1968216</v>
          </cell>
        </row>
        <row r="382">
          <cell r="A382" t="str">
            <v>HANOVER ELECTRIC SERVICES INC.</v>
          </cell>
          <cell r="B382" t="str">
            <v>WESTARIO POWER INC.</v>
          </cell>
          <cell r="D382">
            <v>-23479</v>
          </cell>
        </row>
        <row r="383">
          <cell r="A383" t="str">
            <v>HASTINGS PUBLIC UTILITIES</v>
          </cell>
          <cell r="B383" t="str">
            <v>HYDRO ONE NETWORKS INC.</v>
          </cell>
          <cell r="D383">
            <v>-2979</v>
          </cell>
        </row>
        <row r="384">
          <cell r="A384" t="str">
            <v>HAVELOCK-BELMONT-METHUEN HYDRO ELECTRIC COMMISSION</v>
          </cell>
          <cell r="B384" t="str">
            <v>HYDRO ONE NETWORKS INC.</v>
          </cell>
          <cell r="D384">
            <v>-13956</v>
          </cell>
        </row>
        <row r="385">
          <cell r="A385" t="str">
            <v>HEARST POWER DISTRIBUTION COMPANY LIMITED</v>
          </cell>
          <cell r="B385" t="str">
            <v>HEARST POWER DISTRIBUTION COMPANY LIMITED</v>
          </cell>
          <cell r="D385">
            <v>-78090</v>
          </cell>
        </row>
        <row r="386">
          <cell r="A386" t="str">
            <v>HENSALL PUBLIC UTILITIES COMMISSION</v>
          </cell>
          <cell r="B386" t="str">
            <v>FESTIVAL HYDRO INC.</v>
          </cell>
          <cell r="D386">
            <v>-13612</v>
          </cell>
        </row>
        <row r="387">
          <cell r="A387" t="str">
            <v>HOLSTEIN HYDRO ELECTRIC SYSTEM</v>
          </cell>
          <cell r="B387" t="str">
            <v>WELLINGTON NORTH POWER INC.</v>
          </cell>
          <cell r="D387">
            <v>-5000</v>
          </cell>
        </row>
        <row r="388">
          <cell r="A388" t="str">
            <v>HUNTSVILLE PUBLIC UTILITIES COMMISSION</v>
          </cell>
          <cell r="B388" t="str">
            <v>LAKELAND POWER DISTRIBUTION LTD.</v>
          </cell>
          <cell r="D388">
            <v>-27094</v>
          </cell>
        </row>
        <row r="389">
          <cell r="A389" t="str">
            <v>HYDRO ELECTRIC COMMISSION OF THE CORPORATION OF THE TOWNSHIP OF MIDDLESEX CENTRE</v>
          </cell>
          <cell r="B389" t="str">
            <v>HYDRO ONE NETWORKS INC.</v>
          </cell>
          <cell r="D389">
            <v>-4306</v>
          </cell>
        </row>
        <row r="390">
          <cell r="A390" t="str">
            <v>HYDRO ELECTRIC COMMISSION OF THE TOWN OF LEAMINGTON</v>
          </cell>
          <cell r="B390" t="str">
            <v>ESSEX POWERLINES CORPORATION</v>
          </cell>
          <cell r="D390">
            <v>-224853</v>
          </cell>
        </row>
        <row r="391">
          <cell r="A391" t="str">
            <v>HYDRO ELECTRIC COMMISSION OF THE TOWNSHIP OF SPRINGWATER</v>
          </cell>
          <cell r="B391" t="str">
            <v>HYDRO ONE NETWORKS INC.</v>
          </cell>
          <cell r="D391">
            <v>-4028</v>
          </cell>
        </row>
        <row r="392">
          <cell r="A392" t="str">
            <v>HYDRO HAWKESBURY INC.</v>
          </cell>
          <cell r="B392" t="str">
            <v>HYDRO HAWKESBURY INC.</v>
          </cell>
          <cell r="D392">
            <v>-55841</v>
          </cell>
        </row>
        <row r="393">
          <cell r="A393" t="str">
            <v>HYDRO MISSISSAUGA CORPORATION</v>
          </cell>
          <cell r="B393" t="str">
            <v>ENERSOURCE HYDRO MISSISSAUGA INC.</v>
          </cell>
          <cell r="D393">
            <v>-25023071</v>
          </cell>
        </row>
        <row r="394">
          <cell r="A394" t="str">
            <v>HYDRO ONE BRAMPTON NETWORKS INC.</v>
          </cell>
          <cell r="B394" t="str">
            <v>HYDRO ONE BRAMPTON NETWORKS INC.</v>
          </cell>
          <cell r="D394">
            <v>-5425168</v>
          </cell>
        </row>
        <row r="395">
          <cell r="A395" t="str">
            <v>HYDRO OTTAWA LIMITED</v>
          </cell>
          <cell r="B395" t="str">
            <v>HYDRO OTTAWA LIMITED</v>
          </cell>
          <cell r="D395">
            <v>-10547515</v>
          </cell>
        </row>
        <row r="396">
          <cell r="A396" t="str">
            <v>HYDRO VAUGHAN DISTRIBUTION INC.</v>
          </cell>
          <cell r="B396" t="str">
            <v>POWERSTREAM INC.</v>
          </cell>
          <cell r="D396">
            <v>-2445760</v>
          </cell>
        </row>
        <row r="397">
          <cell r="A397" t="str">
            <v>HYDRO-ELECTRIC COMMISSION FOR THE TOWN OF AMHERSTBURG</v>
          </cell>
          <cell r="B397" t="str">
            <v>ESSEX POWERLINES CORPORATION</v>
          </cell>
          <cell r="D397">
            <v>-99742</v>
          </cell>
        </row>
        <row r="398">
          <cell r="A398" t="str">
            <v>HYDRO-ELECTRIC COMMISSION OF SOUTH DUMFRIES</v>
          </cell>
          <cell r="B398" t="str">
            <v>BRANT COUNTY POWER INC.</v>
          </cell>
          <cell r="D398">
            <v>-198</v>
          </cell>
        </row>
        <row r="399">
          <cell r="A399" t="str">
            <v>HYDRO-ELECTRIC COMMISSION OF THE CITY OF BRANTFORD</v>
          </cell>
          <cell r="B399" t="str">
            <v>BRANTFORD POWER INC.</v>
          </cell>
          <cell r="D399">
            <v>-2369968</v>
          </cell>
        </row>
        <row r="400">
          <cell r="A400" t="str">
            <v>HYDRO-ELECTRIC COMMISSION OF THE CITY OF PEMBROKE</v>
          </cell>
          <cell r="B400" t="str">
            <v>OTTAWA RIVER POWER CORPORATION</v>
          </cell>
          <cell r="D400">
            <v>-206736</v>
          </cell>
        </row>
        <row r="401">
          <cell r="A401" t="str">
            <v>HYDRO-ELECTRIC COMMISSION OF THE CITY OF SARNIA</v>
          </cell>
          <cell r="B401" t="str">
            <v>BLUEWATER POWER DISTRIBUTION CORPORATION</v>
          </cell>
          <cell r="D401">
            <v>-207180</v>
          </cell>
        </row>
        <row r="402">
          <cell r="A402" t="str">
            <v>HYDRO-ELECTRIC COMMISSION OF THE CITY OF TORONTO - EAST YORK OFFICE</v>
          </cell>
          <cell r="B402" t="str">
            <v>TORONTO HYDRO-ELECTRIC SYSTEM LIMITED</v>
          </cell>
          <cell r="D402">
            <v>-440772</v>
          </cell>
        </row>
        <row r="403">
          <cell r="A403" t="str">
            <v>HYDRO-ELECTRIC COMMISSION OF THE CITY OF TORONTO - ETOBICOKE OFFICE</v>
          </cell>
          <cell r="B403" t="str">
            <v>TORONTO HYDRO-ELECTRIC SYSTEM LIMITED</v>
          </cell>
          <cell r="D403">
            <v>-4809570</v>
          </cell>
        </row>
        <row r="404">
          <cell r="A404" t="str">
            <v>HYDRO-ELECTRIC COMMISSION OF THE CITY OF TORONTO - NORTH YORK OFFICE</v>
          </cell>
          <cell r="B404" t="str">
            <v>TORONTO HYDRO-ELECTRIC SYSTEM LIMITED</v>
          </cell>
          <cell r="D404">
            <v>-5644332</v>
          </cell>
        </row>
        <row r="405">
          <cell r="A405" t="str">
            <v>HYDRO-ELECTRIC COMMISSION OF THE CITY OF TORONTO - SCARBOROUGH OFFICE</v>
          </cell>
          <cell r="B405" t="str">
            <v>TORONTO HYDRO-ELECTRIC SYSTEM LIMITED</v>
          </cell>
          <cell r="D405">
            <v>-11302126</v>
          </cell>
        </row>
        <row r="406">
          <cell r="A406" t="str">
            <v>HYDRO-ELECTRIC COMMISSION OF THE CITY OF TORONTO - TORONTO OFFICE</v>
          </cell>
          <cell r="B406" t="str">
            <v>TORONTO HYDRO-ELECTRIC SYSTEM LIMITED</v>
          </cell>
          <cell r="D406">
            <v>-5379481</v>
          </cell>
        </row>
        <row r="407">
          <cell r="A407" t="str">
            <v>HYDRO-ELECTRIC COMMISSION OF THE CITY OF TORONTO - YORK OFFICE</v>
          </cell>
          <cell r="B407" t="str">
            <v>TORONTO HYDRO-ELECTRIC SYSTEM LIMITED</v>
          </cell>
          <cell r="D407">
            <v>-65062</v>
          </cell>
        </row>
        <row r="408">
          <cell r="A408" t="str">
            <v>HYDRO-ELECTRIC COMMISSION OF THE TOWN OF BOTHWELL</v>
          </cell>
          <cell r="B408" t="str">
            <v>CHATHAM-KENT HYDRO INC.</v>
          </cell>
          <cell r="D408">
            <v>-7508</v>
          </cell>
        </row>
        <row r="409">
          <cell r="A409" t="str">
            <v>HYDRO-ELECTRIC COMMISSION OF THE TOWN OF BRACEBRIDGE</v>
          </cell>
          <cell r="B409" t="str">
            <v>LAKELAND POWER DISTRIBUTION LTD.</v>
          </cell>
          <cell r="D409">
            <v>-28516</v>
          </cell>
        </row>
        <row r="410">
          <cell r="A410" t="str">
            <v>HYDRO-ELECTRIC COMMISSION OF THE TOWN OF CACHE BAY</v>
          </cell>
          <cell r="B410" t="str">
            <v>GREATER SUDBURY HYDRO INC.</v>
          </cell>
          <cell r="D410">
            <v>-2373</v>
          </cell>
        </row>
        <row r="411">
          <cell r="A411" t="str">
            <v>HYDRO-ELECTRIC COMMISSION OF THE TOWN OF HARRISTON</v>
          </cell>
          <cell r="B411" t="str">
            <v>WESTARIO POWER INC.</v>
          </cell>
          <cell r="D411">
            <v>-19398</v>
          </cell>
        </row>
        <row r="412">
          <cell r="A412" t="str">
            <v>HYDRO-ELECTRIC COMMISSION OF THE TOWN OF HARROW</v>
          </cell>
          <cell r="B412" t="str">
            <v>E.L.K. ENERGY INC.</v>
          </cell>
          <cell r="D412">
            <v>-179669</v>
          </cell>
        </row>
        <row r="413">
          <cell r="A413" t="str">
            <v>HYDRO-ELECTRIC COMMISSION OF THE TOWN OF LASALLE</v>
          </cell>
          <cell r="B413" t="str">
            <v>ESSEX POWERLINES CORPORATION</v>
          </cell>
          <cell r="D413">
            <v>-195418</v>
          </cell>
        </row>
        <row r="414">
          <cell r="A414" t="str">
            <v>HYDRO-ELECTRIC COMMISSION OF THE TOWN OF PORT ELGIN</v>
          </cell>
          <cell r="B414" t="str">
            <v>WESTARIO POWER INC.</v>
          </cell>
          <cell r="D414">
            <v>-712701</v>
          </cell>
        </row>
        <row r="415">
          <cell r="A415" t="str">
            <v>HYDRO-ELECTRIC COMMISSION OF THE TOWN OF STAYNER</v>
          </cell>
          <cell r="B415" t="str">
            <v>COLLUS POWER CORP.</v>
          </cell>
          <cell r="D415">
            <v>-6815</v>
          </cell>
        </row>
        <row r="416">
          <cell r="A416" t="str">
            <v>HYDRO-ELECTRIC COMMISSION OF THE TOWN OF STURGEON FALLS</v>
          </cell>
          <cell r="B416" t="str">
            <v>GREATER SUDBURY HYDRO INC.</v>
          </cell>
          <cell r="D416">
            <v>-3460</v>
          </cell>
        </row>
        <row r="417">
          <cell r="A417" t="str">
            <v>HYDRO-ELECTRIC COMMISSION OF THE TOWN OF VANKLEEK HILL</v>
          </cell>
          <cell r="B417" t="str">
            <v>HYDRO ONE NETWORKS INC.</v>
          </cell>
          <cell r="D417">
            <v>-64435</v>
          </cell>
        </row>
        <row r="418">
          <cell r="A418" t="str">
            <v>HYDRO-ELECTRIC COMMISSION OF THE TOWN OF WALLACEBURG</v>
          </cell>
          <cell r="B418" t="str">
            <v>CHATHAM-KENT HYDRO INC.</v>
          </cell>
          <cell r="D418">
            <v>-210055</v>
          </cell>
        </row>
        <row r="419">
          <cell r="A419" t="str">
            <v>HYDRO-ELECTRIC COMMISSION OF THE TOWN OF WASAGA BEACH</v>
          </cell>
          <cell r="B419" t="str">
            <v>WASAGA DISTRIBUTION INC.</v>
          </cell>
          <cell r="D419">
            <v>-138457</v>
          </cell>
        </row>
        <row r="420">
          <cell r="A420" t="str">
            <v>HYDRO-ELECTRIC COMMISSION OF THE TOWN OF WEBBWOOD</v>
          </cell>
          <cell r="B420" t="str">
            <v>ESPANOLA REGIONAL HYDRO DISTRIBUTION CORPORATION</v>
          </cell>
          <cell r="D420">
            <v>-2162</v>
          </cell>
        </row>
        <row r="421">
          <cell r="A421" t="str">
            <v>HYDRO-ELECTRIC COMMISSION OF THE TOWN OF WIARTON</v>
          </cell>
          <cell r="B421" t="str">
            <v>HYDRO ONE NETWORKS INC.</v>
          </cell>
          <cell r="D421">
            <v>-12430</v>
          </cell>
        </row>
        <row r="422">
          <cell r="A422" t="str">
            <v>HYDRO-ELECTRIC COMMISSION OF THE TOWNSHIP OF BRANTFORD</v>
          </cell>
          <cell r="B422" t="str">
            <v>BRANT COUNTY POWER INC.</v>
          </cell>
          <cell r="D422">
            <v>-234847</v>
          </cell>
        </row>
        <row r="423">
          <cell r="A423" t="str">
            <v>HYDRO-ELECTRIC COMMISSION OF THE TOWNSHIP OF ESSA</v>
          </cell>
          <cell r="B423" t="str">
            <v>POWERSTREAM INC.</v>
          </cell>
          <cell r="D423">
            <v>-7200</v>
          </cell>
        </row>
        <row r="424">
          <cell r="A424" t="str">
            <v>HYDRO-ELECTRIC COMMISSION OF THE VILLAGE OF ALFRED</v>
          </cell>
          <cell r="B424" t="str">
            <v>HYDRO 2000 INC.</v>
          </cell>
          <cell r="D424">
            <v>-11969</v>
          </cell>
        </row>
        <row r="425">
          <cell r="A425" t="str">
            <v>HYDRO-ELECTRIC COMMISSION OF THE VILLAGE OF CLIFFORD</v>
          </cell>
          <cell r="B425" t="str">
            <v>WESTARIO POWER INC.</v>
          </cell>
          <cell r="D425">
            <v>-5623</v>
          </cell>
        </row>
        <row r="426">
          <cell r="A426" t="str">
            <v>HYDRO-ELECTRIC COMMISSION OF THE VILLAGE OF ELORA</v>
          </cell>
          <cell r="B426" t="str">
            <v>CENTRE WELLINGTON HYDRO LTD.</v>
          </cell>
          <cell r="D426">
            <v>-11776</v>
          </cell>
        </row>
        <row r="427">
          <cell r="A427" t="str">
            <v>HYDRO-ELECTRIC COMMISSION OF THE VILLAGE OF FINCH</v>
          </cell>
          <cell r="B427" t="str">
            <v>HYDRO ONE NETWORKS INC.</v>
          </cell>
          <cell r="D427">
            <v>-6624</v>
          </cell>
        </row>
        <row r="428">
          <cell r="A428" t="str">
            <v>HYDRO-ELECTRIC COMMISSION OF THE VILLAGE OF FRANKFORD</v>
          </cell>
          <cell r="B428" t="str">
            <v>HYDRO ONE NETWORKS INC.</v>
          </cell>
          <cell r="D428">
            <v>-9515</v>
          </cell>
        </row>
        <row r="429">
          <cell r="A429" t="str">
            <v>HYDRO-ELECTRIC COMMISSION OF THE VILLAGE OF L'ORIGNAL</v>
          </cell>
          <cell r="B429" t="str">
            <v>HYDRO ONE NETWORKS INC.</v>
          </cell>
          <cell r="D429">
            <v>-88699</v>
          </cell>
        </row>
        <row r="430">
          <cell r="A430" t="str">
            <v>HYDRO-ELECTRIC COMMISSION OF THE VILLAGE OF LUCAN</v>
          </cell>
          <cell r="B430" t="str">
            <v>HYDRO ONE NETWORKS INC.</v>
          </cell>
          <cell r="D430">
            <v>-81993</v>
          </cell>
        </row>
        <row r="431">
          <cell r="A431" t="str">
            <v>HYDRO-ELECTRIC COMMISSION OF THE VILLAGE OF MORRISBURG</v>
          </cell>
          <cell r="B431" t="str">
            <v>RIDEAU ST. LAWRENCE DISTRIBUTION INC.</v>
          </cell>
          <cell r="D431">
            <v>-100351</v>
          </cell>
        </row>
        <row r="432">
          <cell r="A432" t="str">
            <v>HYDRO-ELECTRIC COMMISSION OF THE VILLAGE OF PAISLEY</v>
          </cell>
          <cell r="B432" t="str">
            <v>HYDRO ONE NETWORKS INC.</v>
          </cell>
          <cell r="D432">
            <v>-36754</v>
          </cell>
        </row>
        <row r="433">
          <cell r="A433" t="str">
            <v>HYDRO-ELECTRIC COMMISSION OF THE VILLAGE OF PLANTAGENET</v>
          </cell>
          <cell r="B433" t="str">
            <v>HYDRO 2000 INC.</v>
          </cell>
          <cell r="D433">
            <v>-2442</v>
          </cell>
        </row>
        <row r="434">
          <cell r="A434" t="str">
            <v>HYDRO-ELECTRIC COMMISSION OF THE VILLAGE OF ST. CLAIR BEACH</v>
          </cell>
          <cell r="B434" t="str">
            <v>ESSEX POWERLINES CORPORATION</v>
          </cell>
          <cell r="D434">
            <v>-544852</v>
          </cell>
        </row>
        <row r="435">
          <cell r="A435" t="str">
            <v>HYDRO-ELECTRIC COMMISSION OF THE VILLAGE OF VICTORIA HARBOUR</v>
          </cell>
          <cell r="B435" t="str">
            <v>NEWMARKET-TAY POWER DISTRIBUTION LTD.</v>
          </cell>
          <cell r="D435">
            <v>-9338</v>
          </cell>
        </row>
        <row r="436">
          <cell r="A436" t="str">
            <v>INGERSOLL PUBLIC UTILITY COMMISSION</v>
          </cell>
          <cell r="B436" t="str">
            <v>ERIE THAMES POWERLINES CORPORATION</v>
          </cell>
          <cell r="D436">
            <v>-123199</v>
          </cell>
        </row>
        <row r="437">
          <cell r="A437" t="str">
            <v>INNISFIL HYDRO DISTRIBUTION SYSTEMS LIMITED</v>
          </cell>
          <cell r="B437" t="str">
            <v>INNISFIL HYDRO DISTRIBUTION SYSTEMS LIMITED</v>
          </cell>
          <cell r="D437">
            <v>-46807</v>
          </cell>
        </row>
        <row r="438">
          <cell r="A438" t="str">
            <v>KENORA HYDRO ELECTRIC CORPORATION LTD.</v>
          </cell>
          <cell r="B438" t="str">
            <v>KENORA HYDRO ELECTRIC CORPORATION LTD.</v>
          </cell>
          <cell r="D438">
            <v>-52588</v>
          </cell>
        </row>
        <row r="439">
          <cell r="A439" t="str">
            <v>KILLALOE HYDRO ELECTRIC COMMISSION</v>
          </cell>
          <cell r="B439" t="str">
            <v>OTTAWA RIVER POWER CORPORATION</v>
          </cell>
          <cell r="D439">
            <v>-5864</v>
          </cell>
        </row>
        <row r="440">
          <cell r="A440" t="str">
            <v>KINCARDINE HYDRO ELECTRIC COMMISSION</v>
          </cell>
          <cell r="B440" t="str">
            <v>WESTARIO POWER INC.</v>
          </cell>
          <cell r="D440">
            <v>-610241</v>
          </cell>
        </row>
        <row r="441">
          <cell r="A441" t="str">
            <v>KINGSTON ELECTRICITY DISTRIBUTION LIMITED</v>
          </cell>
          <cell r="B441" t="str">
            <v>KINGSTON ELECTRICITY DISTRIBUTION LIMITED</v>
          </cell>
          <cell r="D441">
            <v>-91585</v>
          </cell>
        </row>
        <row r="442">
          <cell r="B442" t="str">
            <v>KINGSTON HYDRO CORPORATION</v>
          </cell>
          <cell r="D442">
            <v>-91585</v>
          </cell>
        </row>
        <row r="443">
          <cell r="A443" t="str">
            <v>KINGSVILLE PUBLIC UTILITY COMMISSION</v>
          </cell>
          <cell r="B443" t="str">
            <v>E.L.K. ENERGY INC.</v>
          </cell>
          <cell r="D443">
            <v>-252323</v>
          </cell>
        </row>
        <row r="444">
          <cell r="A444" t="str">
            <v>KIRKFIELD HYDRO ELECTRIC SYSTEM</v>
          </cell>
          <cell r="B444" t="str">
            <v>HYDRO ONE NETWORKS INC.</v>
          </cell>
          <cell r="D444">
            <v>-10027</v>
          </cell>
        </row>
        <row r="445">
          <cell r="A445" t="str">
            <v>KITCHENER-WILMOT HYDRO INC.</v>
          </cell>
          <cell r="B445" t="str">
            <v>KITCHENER-WILMOT HYDRO INC.</v>
          </cell>
          <cell r="D445">
            <v>-2341206</v>
          </cell>
        </row>
        <row r="446">
          <cell r="A446" t="str">
            <v>LAKEFIELD DISTRIBUTION INCORPORATED</v>
          </cell>
          <cell r="B446" t="str">
            <v>PETERBOROUGH DISTRIBUTION INCORPORATED</v>
          </cell>
          <cell r="D446">
            <v>-95910</v>
          </cell>
        </row>
        <row r="447">
          <cell r="A447" t="str">
            <v>LAKESHORE TOWNSHIP HEC</v>
          </cell>
          <cell r="B447" t="str">
            <v>E.L.K. ENERGY INC.</v>
          </cell>
          <cell r="D447">
            <v>-222757</v>
          </cell>
        </row>
        <row r="448">
          <cell r="A448" t="str">
            <v>LANARK HIGHLANDS PUBLIC UTILITIES COMMISSION</v>
          </cell>
          <cell r="B448" t="str">
            <v>HYDRO ONE NETWORKS INC.</v>
          </cell>
          <cell r="D448">
            <v>-7179</v>
          </cell>
        </row>
        <row r="449">
          <cell r="A449" t="str">
            <v>LARDER LAKE ELECTRIC COMPANY</v>
          </cell>
          <cell r="B449" t="str">
            <v>HYDRO ONE NETWORKS INC.</v>
          </cell>
          <cell r="D449">
            <v>-7045</v>
          </cell>
        </row>
        <row r="450">
          <cell r="A450" t="str">
            <v>LATCHFORD HYDRO ELECTRIC</v>
          </cell>
          <cell r="B450" t="str">
            <v>HYDRO ONE NETWORKS INC.</v>
          </cell>
          <cell r="D450">
            <v>-6945</v>
          </cell>
        </row>
        <row r="451">
          <cell r="A451" t="str">
            <v>LINCOLN HYDRO-ELECTRIC COMMISSION</v>
          </cell>
          <cell r="B451" t="str">
            <v>NIAGARA PENINSULA ENERGY INC.</v>
          </cell>
          <cell r="D451">
            <v>-91083</v>
          </cell>
        </row>
        <row r="452">
          <cell r="A452" t="str">
            <v>LINDSAY HYDRO-ELECTRIC SYSTEM</v>
          </cell>
          <cell r="B452" t="str">
            <v>HYDRO ONE NETWORKS INC.</v>
          </cell>
          <cell r="D452">
            <v>-202013</v>
          </cell>
        </row>
        <row r="453">
          <cell r="A453" t="str">
            <v>LONDON HYDRO UTILITIES SERVICES INC.</v>
          </cell>
          <cell r="B453" t="str">
            <v>LONDON HYDRO INC.</v>
          </cell>
          <cell r="D453">
            <v>-6893891</v>
          </cell>
        </row>
        <row r="454">
          <cell r="A454" t="str">
            <v>MALAHIDE UTILITY COMMISSION</v>
          </cell>
          <cell r="B454" t="str">
            <v>HYDRO ONE NETWORKS INC.</v>
          </cell>
          <cell r="D454">
            <v>-3029</v>
          </cell>
        </row>
        <row r="455">
          <cell r="A455" t="str">
            <v>MAPLETON HYDRO ELECTRIC COMMISSION</v>
          </cell>
          <cell r="B455" t="str">
            <v>HYDRO ONE NETWORKS INC.</v>
          </cell>
          <cell r="D455">
            <v>-2741</v>
          </cell>
        </row>
        <row r="456">
          <cell r="A456" t="str">
            <v>MARKDALE HYDRO SYSTEM</v>
          </cell>
          <cell r="B456" t="str">
            <v>HYDRO ONE NETWORKS INC.</v>
          </cell>
          <cell r="D456">
            <v>-18412</v>
          </cell>
        </row>
        <row r="457">
          <cell r="A457" t="str">
            <v>MARKHAM HYDRO DISTRIBUTION INC.</v>
          </cell>
          <cell r="B457" t="str">
            <v>POWERSTREAM INC.</v>
          </cell>
          <cell r="D457">
            <v>-3424963</v>
          </cell>
        </row>
        <row r="458">
          <cell r="A458" t="str">
            <v>MARMORA HYDRO COMMISSION</v>
          </cell>
          <cell r="B458" t="str">
            <v>HYDRO ONE NETWORKS INC.</v>
          </cell>
          <cell r="D458">
            <v>-21445</v>
          </cell>
        </row>
        <row r="459">
          <cell r="A459" t="str">
            <v>MARTINTOWN HYDRO SYSTEM</v>
          </cell>
          <cell r="B459" t="str">
            <v>HYDRO ONE NETWORKS INC.</v>
          </cell>
          <cell r="D459">
            <v>-843</v>
          </cell>
        </row>
        <row r="460">
          <cell r="A460" t="str">
            <v>MIDLAND POWER UTILITY CORPORATION</v>
          </cell>
          <cell r="B460" t="str">
            <v>MIDLAND POWER UTILITY CORPORATION</v>
          </cell>
          <cell r="D460">
            <v>-26525</v>
          </cell>
        </row>
        <row r="461">
          <cell r="A461" t="str">
            <v>MILDMAY HYDRO-ELECTRIC COMMISSION</v>
          </cell>
          <cell r="B461" t="str">
            <v>WESTARIO POWER INC.</v>
          </cell>
          <cell r="D461">
            <v>-3976</v>
          </cell>
        </row>
        <row r="462">
          <cell r="A462" t="str">
            <v>MILTON HYDRO DISTRIBUTION INC.</v>
          </cell>
          <cell r="B462" t="str">
            <v>MILTON HYDRO DISTRIBUTION INC.</v>
          </cell>
          <cell r="D462">
            <v>-1932501</v>
          </cell>
        </row>
        <row r="463">
          <cell r="A463" t="str">
            <v>MISSISSIPPI MILLS PUBLIC UTILITIES COMMISSION</v>
          </cell>
          <cell r="B463" t="str">
            <v>OTTAWA RIVER POWER CORPORATION</v>
          </cell>
          <cell r="D463">
            <v>-40818</v>
          </cell>
        </row>
        <row r="464">
          <cell r="A464" t="str">
            <v>NANTICOKE HYDRO ELECTRIC COMMISSION</v>
          </cell>
          <cell r="B464" t="str">
            <v>HALDIMAND COUNTY HYDRO INC.</v>
          </cell>
          <cell r="D464">
            <v>-401779</v>
          </cell>
        </row>
        <row r="465">
          <cell r="A465" t="str">
            <v>NAPANEE HYDRO-ELECTRIC COMMISSION</v>
          </cell>
          <cell r="B465" t="str">
            <v>HYDRO ONE NETWORKS INC.</v>
          </cell>
          <cell r="D465">
            <v>-38335</v>
          </cell>
        </row>
        <row r="466">
          <cell r="A466" t="str">
            <v>NEPEAN HYDRO ELECTRIC COMMISSION</v>
          </cell>
          <cell r="B466" t="str">
            <v>HYDRO OTTAWA LIMITED</v>
          </cell>
          <cell r="D466">
            <v>-3913299</v>
          </cell>
        </row>
        <row r="467">
          <cell r="A467" t="str">
            <v>NEWBURGH</v>
          </cell>
          <cell r="B467" t="str">
            <v>HYDRO ONE NETWORKS INC.</v>
          </cell>
          <cell r="D467">
            <v>-6199</v>
          </cell>
        </row>
        <row r="468">
          <cell r="A468" t="str">
            <v>NEWBURY POWER INC.</v>
          </cell>
          <cell r="B468" t="str">
            <v>MIDDLESEX POWER DISTRIBUTION CORPORATION</v>
          </cell>
          <cell r="D468">
            <v>-3415</v>
          </cell>
        </row>
        <row r="469">
          <cell r="A469" t="str">
            <v>NEWMARKET HYDRO LTD.</v>
          </cell>
          <cell r="B469" t="str">
            <v>NEWMARKET-TAY POWER DISTRIBUTION LTD.</v>
          </cell>
          <cell r="D469">
            <v>-1766340</v>
          </cell>
        </row>
        <row r="470">
          <cell r="A470" t="str">
            <v>NIAGARA FALLS HYDRO INC.</v>
          </cell>
          <cell r="B470" t="str">
            <v>NIAGARA PENINSULA ENERGY INC.</v>
          </cell>
          <cell r="D470">
            <v>-1629285</v>
          </cell>
        </row>
        <row r="471">
          <cell r="A471" t="str">
            <v>NIAGARA-ON-THE-LAKE HYDRO INC.</v>
          </cell>
          <cell r="B471" t="str">
            <v>NIAGARA-ON-THE-LAKE HYDRO INC.</v>
          </cell>
          <cell r="D471">
            <v>-185586</v>
          </cell>
        </row>
        <row r="472">
          <cell r="A472" t="str">
            <v>NICKEL CENTRE HYDRO-ELECTRIC COMMISSION</v>
          </cell>
          <cell r="B472" t="str">
            <v>GREATER SUDBURY HYDRO INC.</v>
          </cell>
          <cell r="D472">
            <v>-12457</v>
          </cell>
        </row>
        <row r="473">
          <cell r="A473" t="str">
            <v>NIPIGON HYDRO ELECTRIC COMMISSION</v>
          </cell>
          <cell r="B473" t="str">
            <v>HYDRO ONE NETWORKS INC.</v>
          </cell>
          <cell r="D473">
            <v>-16664</v>
          </cell>
        </row>
        <row r="474">
          <cell r="A474" t="str">
            <v>NORFOLK POWER DISTRIBUTION INC.</v>
          </cell>
          <cell r="B474" t="str">
            <v>NORFOLK POWER DISTRIBUTION INC.</v>
          </cell>
          <cell r="D474">
            <v>-31602</v>
          </cell>
        </row>
        <row r="475">
          <cell r="A475" t="str">
            <v>NORTH BAY HYDRO DISTRIBUTION LIMITED</v>
          </cell>
          <cell r="B475" t="str">
            <v>NORTH BAY HYDRO DISTRIBUTION LIMITED</v>
          </cell>
          <cell r="D475">
            <v>-366446</v>
          </cell>
        </row>
        <row r="476">
          <cell r="A476" t="str">
            <v>NORTH GRENVILLE HYDRO-ELECTRIC COMMISSION</v>
          </cell>
          <cell r="B476" t="str">
            <v>HYDRO ONE NETWORKS INC.</v>
          </cell>
          <cell r="D476">
            <v>-4401</v>
          </cell>
        </row>
        <row r="477">
          <cell r="A477" t="str">
            <v>NORTH PERTH UTILITY COMMISSION</v>
          </cell>
          <cell r="B477" t="str">
            <v>HYDRO ONE NETWORKS INC.</v>
          </cell>
          <cell r="D477">
            <v>-109179</v>
          </cell>
        </row>
        <row r="478">
          <cell r="A478" t="str">
            <v>NORWICH PUBLIC UTILITY COMMISSION</v>
          </cell>
          <cell r="B478" t="str">
            <v>ERIE THAMES POWERLINES CORPORATION</v>
          </cell>
          <cell r="D478">
            <v>-61495</v>
          </cell>
        </row>
        <row r="479">
          <cell r="A479" t="str">
            <v>OAKVILLE HYDRO ELECTRICITY DISTRIBUTION INC.</v>
          </cell>
          <cell r="B479" t="str">
            <v>OAKVILLE HYDRO ELECTRICITY DISTRIBUTION INC.</v>
          </cell>
          <cell r="D479">
            <v>-6005524</v>
          </cell>
        </row>
        <row r="480">
          <cell r="A480" t="str">
            <v>OIL SPRINGS HYDRO ELECTRIC COMMISSION</v>
          </cell>
          <cell r="B480" t="str">
            <v>BLUEWATER POWER DISTRIBUTION CORPORATION</v>
          </cell>
          <cell r="D480">
            <v>-5065</v>
          </cell>
        </row>
        <row r="481">
          <cell r="A481" t="str">
            <v>ORANGEVILLE HYDRO LIMITED</v>
          </cell>
          <cell r="B481" t="str">
            <v>ORANGEVILLE HYDRO LIMITED</v>
          </cell>
          <cell r="D481">
            <v>-919210</v>
          </cell>
        </row>
        <row r="482">
          <cell r="A482" t="str">
            <v>ORILLIA POWER DISTRIBUTION CORPORATION</v>
          </cell>
          <cell r="B482" t="str">
            <v>ORILLIA POWER DISTRIBUTION CORPORATION</v>
          </cell>
          <cell r="D482">
            <v>-461777</v>
          </cell>
        </row>
        <row r="483">
          <cell r="A483" t="str">
            <v>OSHAWA PUC NETWORKS INC.</v>
          </cell>
          <cell r="B483" t="str">
            <v>OSHAWA PUC NETWORKS INC.</v>
          </cell>
          <cell r="D483">
            <v>-2854490</v>
          </cell>
        </row>
        <row r="484">
          <cell r="A484" t="str">
            <v>PARKHILL P.U.C.</v>
          </cell>
          <cell r="B484" t="str">
            <v>MIDDLESEX POWER DISTRIBUTION CORPORATION</v>
          </cell>
          <cell r="D484">
            <v>-22663</v>
          </cell>
        </row>
        <row r="485">
          <cell r="A485" t="str">
            <v>PARRY SOUND POWER CORPORATION</v>
          </cell>
          <cell r="B485" t="str">
            <v>PARRY SOUND POWER CORPORATION</v>
          </cell>
          <cell r="D485">
            <v>-38660</v>
          </cell>
        </row>
        <row r="486">
          <cell r="A486" t="str">
            <v>PELHAM HYDRO-ELECTRIC COMMISSION</v>
          </cell>
          <cell r="B486" t="str">
            <v>NIAGARA PENINSULA ENERGY INC.</v>
          </cell>
          <cell r="D486">
            <v>-52420</v>
          </cell>
        </row>
        <row r="487">
          <cell r="A487" t="str">
            <v>PERTH EAST HYDRO ELECTRIC COMMISSION</v>
          </cell>
          <cell r="B487" t="str">
            <v>HYDRO ONE NETWORKS INC.</v>
          </cell>
          <cell r="D487">
            <v>-23746</v>
          </cell>
        </row>
        <row r="488">
          <cell r="A488" t="str">
            <v>PETERBOROUGH UTILITIES COMMISSION</v>
          </cell>
          <cell r="B488" t="str">
            <v>PETERBOROUGH DISTRIBUTION INCORPORATED</v>
          </cell>
          <cell r="D488">
            <v>-1184532</v>
          </cell>
        </row>
        <row r="489">
          <cell r="A489" t="str">
            <v>PICKERING HYDRO-ELECTRIC COMMISSION</v>
          </cell>
          <cell r="B489" t="str">
            <v>VERIDIAN CONNECTIONS INC.</v>
          </cell>
          <cell r="D489">
            <v>-708917</v>
          </cell>
        </row>
        <row r="490">
          <cell r="A490" t="str">
            <v>POLICE VILLAGE OF APPLE HILL HYDRO SYSTEM</v>
          </cell>
          <cell r="B490" t="str">
            <v>HYDRO ONE NETWORKS INC.</v>
          </cell>
          <cell r="D490">
            <v>-698</v>
          </cell>
        </row>
        <row r="491">
          <cell r="A491" t="str">
            <v>POLICE VILLAGE OF AVONMORE HYDRO SYSTEM</v>
          </cell>
          <cell r="B491" t="str">
            <v>HYDRO ONE NETWORKS INC.</v>
          </cell>
          <cell r="D491">
            <v>-2588</v>
          </cell>
        </row>
        <row r="492">
          <cell r="A492" t="str">
            <v>POLICE VILLAGE OF COMBER HYDRO SYSTEM</v>
          </cell>
          <cell r="B492" t="str">
            <v>E.L.K. ENERGY INC.</v>
          </cell>
          <cell r="D492">
            <v>-31005</v>
          </cell>
        </row>
        <row r="493">
          <cell r="A493" t="str">
            <v>POLICE VILLAGE OF DUBLIN HYDRO SYSTEM</v>
          </cell>
          <cell r="B493" t="str">
            <v>ERIE THAMES POWERLINES CORPORATION</v>
          </cell>
          <cell r="D493">
            <v>-1945</v>
          </cell>
        </row>
        <row r="494">
          <cell r="A494" t="str">
            <v>POLICE VILLAGE OF GRANTON HYDRO SYSTEM</v>
          </cell>
          <cell r="B494" t="str">
            <v>HYDRO ONE NETWORKS INC.</v>
          </cell>
          <cell r="D494">
            <v>-42896</v>
          </cell>
        </row>
        <row r="495">
          <cell r="A495" t="str">
            <v>POLICE VILLAGE OF MERLIN HYDRO SYSTEM</v>
          </cell>
          <cell r="B495" t="str">
            <v>CHATHAM-KENT HYDRO INC.</v>
          </cell>
          <cell r="D495">
            <v>-24071</v>
          </cell>
        </row>
        <row r="496">
          <cell r="A496" t="str">
            <v>POLICE VILLAGE OF MOOREFIELD HYDRO SYSTEM</v>
          </cell>
          <cell r="B496" t="str">
            <v>HYDRO ONE NETWORKS INC.</v>
          </cell>
          <cell r="D496">
            <v>-99</v>
          </cell>
        </row>
        <row r="497">
          <cell r="A497" t="str">
            <v>POLICE VILLAGE OF MOUNT BRYDGES HYDRO SYSTEM</v>
          </cell>
          <cell r="B497" t="str">
            <v>MIDDLESEX POWER DISTRIBUTION CORPORATION</v>
          </cell>
          <cell r="D497">
            <v>-27561</v>
          </cell>
        </row>
        <row r="498">
          <cell r="A498" t="str">
            <v>POLICE VILLAGE OF PRICEVILLE HYDRO SYSTEM</v>
          </cell>
          <cell r="B498" t="str">
            <v>HYDRO ONE NETWORKS INC.</v>
          </cell>
          <cell r="D498">
            <v>-2111</v>
          </cell>
        </row>
        <row r="499">
          <cell r="A499" t="str">
            <v>POLICE VILLAGE OF RUSSELL HYDRO ELECTRIC SYSTEM</v>
          </cell>
          <cell r="B499" t="str">
            <v>HYDRO ONE NETWORKS INC.</v>
          </cell>
          <cell r="D499">
            <v>-6098</v>
          </cell>
        </row>
        <row r="500">
          <cell r="A500" t="str">
            <v>PORT BURWELL</v>
          </cell>
          <cell r="B500" t="str">
            <v>HYDRO ONE NETWORKS INC.</v>
          </cell>
          <cell r="D500">
            <v>-8900</v>
          </cell>
        </row>
        <row r="501">
          <cell r="A501" t="str">
            <v>PORT COLBORNE HYDRO INC.</v>
          </cell>
          <cell r="B501" t="str">
            <v>CANADIAN NIAGARA POWER INC.</v>
          </cell>
          <cell r="D501">
            <v>-48570</v>
          </cell>
        </row>
        <row r="502">
          <cell r="A502" t="str">
            <v>PORT HOPE HYDRO</v>
          </cell>
          <cell r="B502" t="str">
            <v>VERIDIAN CONNECTIONS INC.</v>
          </cell>
          <cell r="D502">
            <v>-515719</v>
          </cell>
        </row>
        <row r="503">
          <cell r="A503" t="str">
            <v>PRESCOTT PUBLIC UTILITIES COMMISSION</v>
          </cell>
          <cell r="B503" t="str">
            <v>RIDEAU ST. LAWRENCE DISTRIBUTION INC.</v>
          </cell>
          <cell r="D503">
            <v>-33640</v>
          </cell>
        </row>
        <row r="504">
          <cell r="A504" t="str">
            <v>PUBLIC UTILITIES COMMISSION OF CHATHAM-KENT</v>
          </cell>
          <cell r="B504" t="str">
            <v>CHATHAM-KENT HYDRO INC.</v>
          </cell>
          <cell r="D504">
            <v>-931984</v>
          </cell>
        </row>
        <row r="505">
          <cell r="A505" t="str">
            <v>PUBLIC UTILITIES COMMISSION OF THE CITY OF BARRIE</v>
          </cell>
          <cell r="B505" t="str">
            <v>POWERSTREAM INC.</v>
          </cell>
          <cell r="D505">
            <v>-3573120</v>
          </cell>
        </row>
        <row r="506">
          <cell r="A506" t="str">
            <v>PUBLIC UTILITIES COMMISSION OF THE CITY OF OWEN SOUND</v>
          </cell>
          <cell r="B506" t="str">
            <v>HYDRO ONE NETWORKS INC.</v>
          </cell>
          <cell r="D506">
            <v>-172860</v>
          </cell>
        </row>
        <row r="507">
          <cell r="A507" t="str">
            <v>PUBLIC UTILITIES COMMISSION OF THE CITY OF TRENTON</v>
          </cell>
          <cell r="B507" t="str">
            <v>HYDRO ONE NETWORKS INC.</v>
          </cell>
          <cell r="D507">
            <v>-785703</v>
          </cell>
        </row>
        <row r="508">
          <cell r="A508" t="str">
            <v>PUBLIC UTILITIES COMMISSION OF THE CORPORATION OF THE TOWNSHIP OF MAGNETAWAN</v>
          </cell>
          <cell r="B508" t="str">
            <v>LAKELAND POWER DISTRIBUTION LTD.</v>
          </cell>
          <cell r="D508">
            <v>-26307</v>
          </cell>
        </row>
        <row r="509">
          <cell r="A509" t="str">
            <v>PUBLIC UTILITIES COMMISSION OF THE TOWN OF ALEXANDRIA</v>
          </cell>
          <cell r="B509" t="str">
            <v>HYDRO ONE NETWORKS INC.</v>
          </cell>
          <cell r="D509">
            <v>-15360</v>
          </cell>
        </row>
        <row r="510">
          <cell r="A510" t="str">
            <v>PUBLIC UTILITIES COMMISSION OF THE TOWN OF BLENHEIM</v>
          </cell>
          <cell r="B510" t="str">
            <v>CHATHAM-KENT HYDRO INC.</v>
          </cell>
          <cell r="D510">
            <v>-25316</v>
          </cell>
        </row>
        <row r="511">
          <cell r="A511" t="str">
            <v>PUBLIC UTILITIES COMMISSION OF THE TOWN OF CAMPBELLFORD</v>
          </cell>
          <cell r="B511" t="str">
            <v>HYDRO ONE NETWORKS INC.</v>
          </cell>
          <cell r="D511">
            <v>-32228</v>
          </cell>
        </row>
        <row r="512">
          <cell r="A512" t="str">
            <v>PUBLIC UTILITIES COMMISSION OF THE TOWN OF CHESLEY</v>
          </cell>
          <cell r="B512" t="str">
            <v>HYDRO ONE NETWORKS INC.</v>
          </cell>
          <cell r="D512">
            <v>-16267</v>
          </cell>
        </row>
        <row r="513">
          <cell r="A513" t="str">
            <v>PUBLIC UTILITIES COMMISSION OF THE TOWN OF COBOURG</v>
          </cell>
          <cell r="B513" t="str">
            <v>LAKEFRONT UTILITIES INC.</v>
          </cell>
          <cell r="D513">
            <v>-14001</v>
          </cell>
        </row>
        <row r="514">
          <cell r="A514" t="str">
            <v>PUBLIC UTILITIES COMMISSION OF THE TOWN OF FERGUS</v>
          </cell>
          <cell r="B514" t="str">
            <v>CENTRE WELLINGTON HYDRO LTD.</v>
          </cell>
          <cell r="D514">
            <v>-52302</v>
          </cell>
        </row>
        <row r="515">
          <cell r="A515" t="str">
            <v>PUBLIC UTILITIES COMMISSION OF THE TOWN OF GODERICH</v>
          </cell>
          <cell r="B515" t="str">
            <v>WEST COAST HURON ENERGY INC.</v>
          </cell>
          <cell r="D515">
            <v>-143766</v>
          </cell>
        </row>
        <row r="516">
          <cell r="A516" t="str">
            <v>PUBLIC UTILITIES COMMISSION OF THE TOWN OF MASSEY</v>
          </cell>
          <cell r="B516" t="str">
            <v>ESPANOLA REGIONAL HYDRO DISTRIBUTION CORPORATION</v>
          </cell>
          <cell r="D516">
            <v>-10397</v>
          </cell>
        </row>
        <row r="517">
          <cell r="A517" t="str">
            <v>PUBLIC UTILITIES COMMISSION OF THE TOWN OF MEAFORD</v>
          </cell>
          <cell r="B517" t="str">
            <v>HYDRO ONE NETWORKS INC.</v>
          </cell>
          <cell r="D517">
            <v>-107901</v>
          </cell>
        </row>
        <row r="518">
          <cell r="A518" t="str">
            <v>PUBLIC UTILITIES COMMISSION OF THE TOWN OF MITCHELL</v>
          </cell>
          <cell r="B518" t="str">
            <v>ERIE THAMES POWERLINES CORPORATION</v>
          </cell>
          <cell r="D518">
            <v>-48613</v>
          </cell>
        </row>
        <row r="519">
          <cell r="A519" t="str">
            <v>PUBLIC UTILITIES COMMISSION OF THE TOWN OF MOUNT FOREST</v>
          </cell>
          <cell r="B519" t="str">
            <v>WELLINGTON NORTH POWER INC.</v>
          </cell>
          <cell r="D519">
            <v>-26398</v>
          </cell>
        </row>
        <row r="520">
          <cell r="A520" t="str">
            <v>PUBLIC UTILITIES COMMISSION OF THE TOWN OF PALMERSTON</v>
          </cell>
          <cell r="B520" t="str">
            <v>WESTARIO POWER INC.</v>
          </cell>
          <cell r="D520">
            <v>-30315</v>
          </cell>
        </row>
        <row r="521">
          <cell r="A521" t="str">
            <v>PUBLIC UTILITIES COMMISSION OF THE TOWN OF PARIS</v>
          </cell>
          <cell r="B521" t="str">
            <v>BRANT COUNTY POWER INC.</v>
          </cell>
          <cell r="D521">
            <v>-262478</v>
          </cell>
        </row>
        <row r="522">
          <cell r="A522" t="str">
            <v>PUBLIC UTILITIES COMMISSION OF THE TOWN OF PICTON</v>
          </cell>
          <cell r="B522" t="str">
            <v>HYDRO ONE NETWORKS INC.</v>
          </cell>
          <cell r="D522">
            <v>-23971</v>
          </cell>
        </row>
        <row r="523">
          <cell r="A523" t="str">
            <v>PUBLIC UTILITIES COMMISSION OF THE TOWN OF RIDGETOWN</v>
          </cell>
          <cell r="B523" t="str">
            <v>CHATHAM-KENT HYDRO INC.</v>
          </cell>
          <cell r="D523">
            <v>-35371</v>
          </cell>
        </row>
        <row r="524">
          <cell r="A524" t="str">
            <v>PUBLIC UTILITIES COMMISSION OF THE TOWN OF SOUTHAMPTON</v>
          </cell>
          <cell r="B524" t="str">
            <v>WESTARIO POWER INC.</v>
          </cell>
          <cell r="D524">
            <v>-66730</v>
          </cell>
        </row>
        <row r="525">
          <cell r="A525" t="str">
            <v>PUBLIC UTILITIES COMMISSION OF THE TOWN OF TECUMSEH</v>
          </cell>
          <cell r="B525" t="str">
            <v>ESSEX POWERLINES CORPORATION</v>
          </cell>
          <cell r="D525">
            <v>-868582</v>
          </cell>
        </row>
        <row r="526">
          <cell r="A526" t="str">
            <v>PUBLIC UTILITIES COMMISSION OF THE TOWN OF TILBURY</v>
          </cell>
          <cell r="B526" t="str">
            <v>CHATHAM-KENT HYDRO INC.</v>
          </cell>
          <cell r="D526">
            <v>-90846</v>
          </cell>
        </row>
        <row r="527">
          <cell r="A527" t="str">
            <v>PUBLIC UTILITIES COMMISSION OF THE TOWN OF WESTMINSTER</v>
          </cell>
          <cell r="B527" t="str">
            <v>LONDON HYDRO INC.</v>
          </cell>
          <cell r="D527">
            <v>-290502</v>
          </cell>
        </row>
        <row r="528">
          <cell r="A528" t="str">
            <v>PUBLIC UTILITIES COMMISSION OF THE VILLAGE OF ARTHUR</v>
          </cell>
          <cell r="B528" t="str">
            <v>WELLINGTON NORTH POWER INC.</v>
          </cell>
          <cell r="D528">
            <v>-7242</v>
          </cell>
        </row>
        <row r="529">
          <cell r="A529" t="str">
            <v>PUBLIC UTILITIES COMMISSION OF THE VILLAGE OF BELMONT</v>
          </cell>
          <cell r="B529" t="str">
            <v>ERIE THAMES POWERLINES CORPORATION</v>
          </cell>
          <cell r="D529">
            <v>-133842</v>
          </cell>
        </row>
        <row r="530">
          <cell r="A530" t="str">
            <v>PUBLIC UTILITIES COMMISSION OF THE VILLAGE OF LANCASTER</v>
          </cell>
          <cell r="B530" t="str">
            <v>HYDRO ONE NETWORKS INC.</v>
          </cell>
          <cell r="D530">
            <v>-27168</v>
          </cell>
        </row>
        <row r="531">
          <cell r="A531" t="str">
            <v>PUBLIC UTILITIES COMMISSION OF THE VILLAGE OF PORT MCNICOLL</v>
          </cell>
          <cell r="B531" t="str">
            <v>NEWMARKET-TAY POWER DISTRIBUTION LTD.</v>
          </cell>
          <cell r="D531">
            <v>-7421</v>
          </cell>
        </row>
        <row r="532">
          <cell r="A532" t="str">
            <v>PUBLIC UTILITIES COMMISSION OF THE VILLAGE OF PORT STANLEY</v>
          </cell>
          <cell r="B532" t="str">
            <v>ERIE THAMES POWERLINES CORPORATION</v>
          </cell>
          <cell r="D532">
            <v>-4706</v>
          </cell>
        </row>
        <row r="533">
          <cell r="A533" t="str">
            <v>PUBLIC UTILITIES COMMISSION OF THE VILLAGE OF THAMESVILLE</v>
          </cell>
          <cell r="B533" t="str">
            <v>CHATHAM-KENT HYDRO INC.</v>
          </cell>
          <cell r="D533">
            <v>-4713</v>
          </cell>
        </row>
        <row r="534">
          <cell r="A534" t="str">
            <v>PUBLIC UTILITIES COMMISSION OF THE VILLAGE OF WESTPORT</v>
          </cell>
          <cell r="B534" t="str">
            <v>RIDEAU ST. LAWRENCE DISTRIBUTION INC.</v>
          </cell>
          <cell r="D534">
            <v>-564</v>
          </cell>
        </row>
        <row r="535">
          <cell r="A535" t="str">
            <v>PUBLIC UTILITIES COMMISSION OF THE VILLAGE OF WHEATLEY</v>
          </cell>
          <cell r="B535" t="str">
            <v>CHATHAM-KENT HYDRO INC.</v>
          </cell>
          <cell r="D535">
            <v>-9927</v>
          </cell>
        </row>
        <row r="536">
          <cell r="A536" t="str">
            <v>PUBLIC UTILITY COMMISSION OF THE VILLAGE OF WEST LORNE</v>
          </cell>
          <cell r="B536" t="str">
            <v>HYDRO ONE NETWORKS INC.</v>
          </cell>
          <cell r="D536">
            <v>-21813</v>
          </cell>
        </row>
        <row r="537">
          <cell r="A537" t="str">
            <v>PUBLIC UTILITY COMMISSION OF TOWN OF PERTH</v>
          </cell>
          <cell r="B537" t="str">
            <v>HYDRO ONE NETWORKS INC.</v>
          </cell>
          <cell r="D537">
            <v>-102809</v>
          </cell>
        </row>
        <row r="538">
          <cell r="A538" t="str">
            <v>RAINY RIVER PUBLIC UTILITIES COMMISSION</v>
          </cell>
          <cell r="B538" t="str">
            <v>HYDRO ONE NETWORKS INC.</v>
          </cell>
          <cell r="D538">
            <v>-21851</v>
          </cell>
        </row>
        <row r="539">
          <cell r="A539" t="str">
            <v>RED ROCK HYDRO</v>
          </cell>
          <cell r="B539" t="str">
            <v>HYDRO ONE NETWORKS INC.</v>
          </cell>
          <cell r="D539">
            <v>-9068</v>
          </cell>
        </row>
        <row r="540">
          <cell r="A540" t="str">
            <v>RENFREW HYDRO INC.</v>
          </cell>
          <cell r="B540" t="str">
            <v>RENFREW HYDRO INC.</v>
          </cell>
          <cell r="D540">
            <v>-45216</v>
          </cell>
        </row>
        <row r="541">
          <cell r="A541" t="str">
            <v>RICHMOND HILL HYDRO INC.</v>
          </cell>
          <cell r="B541" t="str">
            <v>POWERSTREAM INC.</v>
          </cell>
          <cell r="D541">
            <v>-1379841</v>
          </cell>
        </row>
        <row r="542">
          <cell r="A542" t="str">
            <v>RIPLEY PUBLIC UTILITIES COMMISSION</v>
          </cell>
          <cell r="B542" t="str">
            <v>WESTARIO POWER INC.</v>
          </cell>
          <cell r="D542">
            <v>-17351</v>
          </cell>
        </row>
        <row r="543">
          <cell r="A543" t="str">
            <v>ROCKLAND HYDRO ELECTRIC COMMISSION</v>
          </cell>
          <cell r="B543" t="str">
            <v>HYDRO ONE NETWORKS INC.</v>
          </cell>
          <cell r="D543">
            <v>-123944</v>
          </cell>
        </row>
        <row r="544">
          <cell r="A544" t="str">
            <v>RODNEY PUBLIC UTILITIES COMMISSION</v>
          </cell>
          <cell r="B544" t="str">
            <v>HYDRO ONE NETWORKS INC.</v>
          </cell>
          <cell r="D544">
            <v>-5016</v>
          </cell>
        </row>
        <row r="545">
          <cell r="A545" t="str">
            <v>SCHREIBER HYDRO-ELECTRIC COMMISSION</v>
          </cell>
          <cell r="B545" t="str">
            <v>HYDRO ONE NETWORKS INC.</v>
          </cell>
          <cell r="D545">
            <v>-7023</v>
          </cell>
        </row>
        <row r="546">
          <cell r="A546" t="str">
            <v>SCUGOG HYDRO ELECTRIC CORPORATION</v>
          </cell>
          <cell r="B546" t="str">
            <v>VERIDIAN CONNECTIONS INC.</v>
          </cell>
          <cell r="D546">
            <v>-369615</v>
          </cell>
        </row>
        <row r="547">
          <cell r="A547" t="str">
            <v>SEAFORTH PUBLIC UTILITY COMMISSION</v>
          </cell>
          <cell r="B547" t="str">
            <v>FESTIVAL HYDRO INC.</v>
          </cell>
          <cell r="D547">
            <v>-20125</v>
          </cell>
        </row>
        <row r="548">
          <cell r="A548" t="str">
            <v>SEVERN HYDRO-ELECTRIC SYSTEM</v>
          </cell>
          <cell r="B548" t="str">
            <v>HYDRO ONE NETWORKS INC.</v>
          </cell>
          <cell r="D548">
            <v>-15706</v>
          </cell>
        </row>
        <row r="549">
          <cell r="A549" t="str">
            <v>SIMCOE HYDRO-ELECTRIC COMMISSION</v>
          </cell>
          <cell r="B549" t="str">
            <v>NORFOLK POWER DISTRIBUTION INC.</v>
          </cell>
          <cell r="D549">
            <v>-305797</v>
          </cell>
        </row>
        <row r="550">
          <cell r="A550" t="str">
            <v>SIOUX LOOKOUT HYDRO INC.</v>
          </cell>
          <cell r="B550" t="str">
            <v>SIOUX LOOKOUT HYDRO INC.</v>
          </cell>
          <cell r="D550">
            <v>-34147</v>
          </cell>
        </row>
        <row r="551">
          <cell r="A551" t="str">
            <v>SMITHS FALLS HYDRO ELECTRIC COMMISSION</v>
          </cell>
          <cell r="B551" t="str">
            <v>HYDRO ONE NETWORKS INC.</v>
          </cell>
          <cell r="D551">
            <v>-30355</v>
          </cell>
        </row>
        <row r="552">
          <cell r="A552" t="str">
            <v>SOUTH RIVER PUBLIC UTILITIES COMMISSION</v>
          </cell>
          <cell r="B552" t="str">
            <v>HYDRO ONE NETWORKS INC.</v>
          </cell>
          <cell r="D552">
            <v>-7367</v>
          </cell>
        </row>
        <row r="553">
          <cell r="A553" t="str">
            <v>SOUTH-WEST OXFORD PUBLIC UTILITIES COMMISSION</v>
          </cell>
          <cell r="B553" t="str">
            <v>ERIE THAMES POWERLINES CORPORATION</v>
          </cell>
          <cell r="D553">
            <v>-2699</v>
          </cell>
        </row>
        <row r="554">
          <cell r="A554" t="str">
            <v>ST. CATHARINES HYDRO UTILITY SERVICES INC.</v>
          </cell>
          <cell r="B554" t="str">
            <v>HORIZON UTILITIES CORPORATION</v>
          </cell>
          <cell r="D554">
            <v>-2312521</v>
          </cell>
        </row>
        <row r="555">
          <cell r="A555" t="str">
            <v>ST. MARY'S PUBLIC UTILITIES COMMISSION</v>
          </cell>
          <cell r="B555" t="str">
            <v>FESTIVAL HYDRO INC.</v>
          </cell>
          <cell r="D555">
            <v>-98097</v>
          </cell>
        </row>
        <row r="556">
          <cell r="A556" t="str">
            <v>ST. THOMAS ENERGY INC.</v>
          </cell>
          <cell r="B556" t="str">
            <v>ST. THOMAS ENERGY INC.</v>
          </cell>
          <cell r="D556">
            <v>-240213</v>
          </cell>
        </row>
        <row r="557">
          <cell r="A557" t="str">
            <v>STIRLING-RAWDON PUBLIC UTILITIES COMMISSION</v>
          </cell>
          <cell r="B557" t="str">
            <v>HYDRO ONE NETWORKS INC.</v>
          </cell>
          <cell r="D557">
            <v>-8927</v>
          </cell>
        </row>
        <row r="558">
          <cell r="A558" t="str">
            <v>STONEY CREEK HYDRO-ELECTRIC COMMISSION</v>
          </cell>
          <cell r="B558" t="str">
            <v>HORIZON UTILITIES CORPORATION</v>
          </cell>
          <cell r="D558">
            <v>-39287</v>
          </cell>
        </row>
        <row r="559">
          <cell r="A559" t="str">
            <v>STRATFORD PUBLIC UTILITY COMMISSION</v>
          </cell>
          <cell r="B559" t="str">
            <v>FESTIVAL HYDRO INC.</v>
          </cell>
          <cell r="D559">
            <v>-768620</v>
          </cell>
        </row>
        <row r="560">
          <cell r="A560" t="str">
            <v>SUNDRIDGE HYDRO ELECTRIC SYSTEM</v>
          </cell>
          <cell r="B560" t="str">
            <v>LAKELAND POWER DISTRIBUTION LTD.</v>
          </cell>
          <cell r="D560">
            <v>-50123</v>
          </cell>
        </row>
        <row r="561">
          <cell r="A561" t="str">
            <v>TARA HYDRO-ELECTRIC SYSTEM</v>
          </cell>
          <cell r="B561" t="str">
            <v>HYDRO ONE NETWORKS INC.</v>
          </cell>
          <cell r="D561">
            <v>-5476</v>
          </cell>
        </row>
        <row r="562">
          <cell r="A562" t="str">
            <v>TEESWATER HYDRO-ELECTRIC COMMISSION</v>
          </cell>
          <cell r="B562" t="str">
            <v>WESTARIO POWER INC.</v>
          </cell>
          <cell r="D562">
            <v>-34494</v>
          </cell>
        </row>
        <row r="563">
          <cell r="A563" t="str">
            <v>TERRACE BAY SUPERIOR WIRES INC.</v>
          </cell>
          <cell r="B563" t="str">
            <v>HYDRO ONE NETWORKS INC.</v>
          </cell>
          <cell r="D563">
            <v>-100996</v>
          </cell>
        </row>
        <row r="564">
          <cell r="A564" t="str">
            <v>THE HYDRO ELECTRIC COMMISSION OF THE TOWN OF CARLETON PLACE</v>
          </cell>
          <cell r="B564" t="str">
            <v>HYDRO ONE NETWORKS INC.</v>
          </cell>
          <cell r="D564">
            <v>-67511</v>
          </cell>
        </row>
        <row r="565">
          <cell r="A565" t="str">
            <v>THE HYDRO ELECTRIC COMMISSION OF THE TOWN OF SHELBURNE</v>
          </cell>
          <cell r="B565" t="str">
            <v>HYDRO ONE NETWORKS INC.</v>
          </cell>
          <cell r="D565">
            <v>-69722</v>
          </cell>
        </row>
        <row r="566">
          <cell r="A566" t="str">
            <v>THE HYDRO ELECTRIC COMMISSION OF THE TOWNSHIP OF WARWICK</v>
          </cell>
          <cell r="B566" t="str">
            <v>BLUEWATER POWER DISTRIBUTION CORPORATION</v>
          </cell>
          <cell r="D566">
            <v>-39551</v>
          </cell>
        </row>
        <row r="567">
          <cell r="A567" t="str">
            <v>THE HYDRO-ELECTRIC COMMISSION FOR THE TOWN OF EXETER</v>
          </cell>
          <cell r="B567" t="str">
            <v>HYDRO ONE NETWORKS INC.</v>
          </cell>
          <cell r="D567">
            <v>-87426</v>
          </cell>
        </row>
        <row r="568">
          <cell r="A568" t="str">
            <v>THE HYDRO-ELECTRIC COMMISSION OF THE CITY OF GLOUCESTER</v>
          </cell>
          <cell r="B568" t="str">
            <v>HYDRO OTTAWA LIMITED</v>
          </cell>
          <cell r="D568">
            <v>-5716466</v>
          </cell>
        </row>
        <row r="569">
          <cell r="A569" t="str">
            <v>THE HYDRO-ELECTRIC COMMISSION OF THE TOWN OF PENETANGUISHENE</v>
          </cell>
          <cell r="B569" t="str">
            <v>POWERSTREAM INC.</v>
          </cell>
          <cell r="D569">
            <v>-213396</v>
          </cell>
        </row>
        <row r="570">
          <cell r="A570" t="str">
            <v>THE PUBLIC UTILITIES COMMISSION FOR THE TOWN OF BANCROFT</v>
          </cell>
          <cell r="B570" t="str">
            <v>HYDRO ONE NETWORKS INC.</v>
          </cell>
          <cell r="D570">
            <v>-57504</v>
          </cell>
        </row>
        <row r="571">
          <cell r="A571" t="str">
            <v>THE PUBLIC UTILITIES COMMISSION OF THE TOWN OF COLLINGWOOD</v>
          </cell>
          <cell r="B571" t="str">
            <v>COLLUS POWER CORP.</v>
          </cell>
          <cell r="D571">
            <v>-338454</v>
          </cell>
        </row>
        <row r="572">
          <cell r="A572" t="str">
            <v>THE PUBLIC UTILITIES COMMISSION OF THE TOWN OF KAPUSKASING</v>
          </cell>
          <cell r="B572" t="str">
            <v>NORTHERN ONTARIO WIRES INC.</v>
          </cell>
          <cell r="D572">
            <v>-28610</v>
          </cell>
        </row>
        <row r="573">
          <cell r="A573" t="str">
            <v>THE PUBLIC UTILITIES COMMISSION OF THE TOWN OF PETROLIA</v>
          </cell>
          <cell r="B573" t="str">
            <v>BLUEWATER POWER DISTRIBUTION CORPORATION</v>
          </cell>
          <cell r="D573">
            <v>-69367</v>
          </cell>
        </row>
        <row r="574">
          <cell r="A574" t="str">
            <v>THE PUBLIC UTILITIES COMMISSION OF THE VILLAGE OF EGANVILLE</v>
          </cell>
          <cell r="B574" t="str">
            <v>HYDRO ONE NETWORKS INC.</v>
          </cell>
          <cell r="D574">
            <v>-11994</v>
          </cell>
        </row>
        <row r="575">
          <cell r="A575" t="str">
            <v>THE PUBLIC UTILITIES COMMISSION OF THE VILLAGE OF POINT EDWARD</v>
          </cell>
          <cell r="B575" t="str">
            <v>BLUEWATER POWER DISTRIBUTION CORPORATION</v>
          </cell>
          <cell r="D575">
            <v>-3856</v>
          </cell>
        </row>
        <row r="576">
          <cell r="A576" t="str">
            <v>THE VILLAGE OF OMEMEE HYDRO-ELECTRIC COMMISSION</v>
          </cell>
          <cell r="B576" t="str">
            <v>HYDRO ONE NETWORKS INC.</v>
          </cell>
          <cell r="D576">
            <v>-20017</v>
          </cell>
        </row>
        <row r="577">
          <cell r="A577" t="str">
            <v>THEDFORD HYDRO ELECTRIC COMMISSION</v>
          </cell>
          <cell r="B577" t="str">
            <v>HYDRO ONE NETWORKS INC.</v>
          </cell>
          <cell r="D577">
            <v>-13800</v>
          </cell>
        </row>
        <row r="578">
          <cell r="A578" t="str">
            <v>THORNDALE HYDRO ELECTRIC COMMISSION</v>
          </cell>
          <cell r="B578" t="str">
            <v>HYDRO ONE NETWORKS INC.</v>
          </cell>
          <cell r="D578">
            <v>-2064</v>
          </cell>
        </row>
        <row r="579">
          <cell r="A579" t="str">
            <v>THOROLD HYDRO CORPORATION</v>
          </cell>
          <cell r="B579" t="str">
            <v>HYDRO ONE NETWORKS INC.</v>
          </cell>
          <cell r="D579">
            <v>-29789</v>
          </cell>
        </row>
        <row r="580">
          <cell r="A580" t="str">
            <v>THUNDER BAY HYDRO ELECTRICITY DISTRIBUTION INC.</v>
          </cell>
          <cell r="B580" t="str">
            <v>THUNDER BAY HYDRO ELECTRICITY DISTRIBUTION INC.</v>
          </cell>
          <cell r="D580">
            <v>-4646255</v>
          </cell>
        </row>
        <row r="581">
          <cell r="A581" t="str">
            <v>TILLSONBURG HYDRO INC.</v>
          </cell>
          <cell r="B581" t="str">
            <v>TILLSONBURG HYDRO INC.</v>
          </cell>
          <cell r="D581">
            <v>-371406</v>
          </cell>
        </row>
        <row r="582">
          <cell r="A582" t="str">
            <v>TOTTENHAM</v>
          </cell>
          <cell r="B582" t="str">
            <v>POWERSTREAM INC.</v>
          </cell>
          <cell r="D582">
            <v>-63289</v>
          </cell>
        </row>
        <row r="583">
          <cell r="A583" t="str">
            <v>TOWNSHIP OF MCGARRY HYDRO SYSTEM</v>
          </cell>
          <cell r="B583" t="str">
            <v>HYDRO ONE NETWORKS INC.</v>
          </cell>
          <cell r="D583">
            <v>-6273</v>
          </cell>
        </row>
        <row r="584">
          <cell r="A584" t="str">
            <v>TOWNSHIP OF NORTH DORCHESTER HYDRO</v>
          </cell>
          <cell r="B584" t="str">
            <v>HYDRO ONE NETWORKS INC.</v>
          </cell>
          <cell r="D584">
            <v>-48671</v>
          </cell>
        </row>
        <row r="585">
          <cell r="A585" t="str">
            <v>TWEED HYDRO ELECTRIC COMMISSION</v>
          </cell>
          <cell r="B585" t="str">
            <v>HYDRO ONE NETWORKS INC.</v>
          </cell>
          <cell r="D585">
            <v>-21650</v>
          </cell>
        </row>
        <row r="586">
          <cell r="A586" t="str">
            <v>UXBRIDGE HYDRO ELECTRIC COMMISSION</v>
          </cell>
          <cell r="B586" t="str">
            <v>VERIDIAN CONNECTIONS INC.</v>
          </cell>
          <cell r="D586">
            <v>-15283</v>
          </cell>
        </row>
        <row r="587">
          <cell r="A587" t="str">
            <v>VILLAGE OF BARRY'S BAY HYDRO SYSTEM</v>
          </cell>
          <cell r="B587" t="str">
            <v>HYDRO ONE NETWORKS INC.</v>
          </cell>
          <cell r="D587">
            <v>-3903</v>
          </cell>
        </row>
        <row r="588">
          <cell r="A588" t="str">
            <v>VILLAGE OF BLOOMFIELD HYDRO SYSTEM</v>
          </cell>
          <cell r="B588" t="str">
            <v>HYDRO ONE NETWORKS INC.</v>
          </cell>
          <cell r="D588">
            <v>-153</v>
          </cell>
        </row>
        <row r="589">
          <cell r="A589" t="str">
            <v>VILLAGE OF CARDINAL HYDRO SYSTEM</v>
          </cell>
          <cell r="B589" t="str">
            <v>RIDEAU ST. LAWRENCE DISTRIBUTION INC.</v>
          </cell>
          <cell r="D589">
            <v>-1018</v>
          </cell>
        </row>
        <row r="590">
          <cell r="A590" t="str">
            <v>VILLAGE OF CHESTERVILLE HYDRO SYSTEM</v>
          </cell>
          <cell r="B590" t="str">
            <v>HYDRO ONE NETWORKS INC.</v>
          </cell>
          <cell r="D590">
            <v>-7189</v>
          </cell>
        </row>
        <row r="591">
          <cell r="A591" t="str">
            <v>VILLAGE OF CREEMORE HYDRO SYSTEM</v>
          </cell>
          <cell r="B591" t="str">
            <v>COLLUS POWER CORP.</v>
          </cell>
          <cell r="D591">
            <v>-73</v>
          </cell>
        </row>
        <row r="592">
          <cell r="A592" t="str">
            <v>VILLAGE OF ERIEAU HYDRO SYSTEM</v>
          </cell>
          <cell r="B592" t="str">
            <v>CHATHAM-KENT HYDRO INC.</v>
          </cell>
          <cell r="D592">
            <v>-1633</v>
          </cell>
        </row>
        <row r="593">
          <cell r="A593" t="str">
            <v>VILLAGE OF FLESHERTON HYDRO SYSTEM</v>
          </cell>
          <cell r="B593" t="str">
            <v>HYDRO ONE NETWORKS INC.</v>
          </cell>
          <cell r="D593">
            <v>-6944</v>
          </cell>
        </row>
        <row r="594">
          <cell r="A594" t="str">
            <v>VILLAGE OF IROQUOIS HYDRO SYSTEM</v>
          </cell>
          <cell r="B594" t="str">
            <v>RIDEAU ST. LAWRENCE DISTRIBUTION INC.</v>
          </cell>
          <cell r="D594">
            <v>-127553</v>
          </cell>
        </row>
        <row r="595">
          <cell r="A595" t="str">
            <v>VILLAGE OF LUCKNOW HYDRO SYSTEM</v>
          </cell>
          <cell r="B595" t="str">
            <v>WESTARIO POWER INC.</v>
          </cell>
          <cell r="D595">
            <v>-37471</v>
          </cell>
        </row>
        <row r="596">
          <cell r="A596" t="str">
            <v>VILLAGE OF MAXVILLE HYDRO SYSTEM</v>
          </cell>
          <cell r="B596" t="str">
            <v>HYDRO ONE NETWORKS INC.</v>
          </cell>
          <cell r="D596">
            <v>-9847</v>
          </cell>
        </row>
        <row r="597">
          <cell r="A597" t="str">
            <v>WALKERTON PUBLIC UTILITIES COMMISSION</v>
          </cell>
          <cell r="B597" t="str">
            <v>WESTARIO POWER INC.</v>
          </cell>
          <cell r="D597">
            <v>-30508</v>
          </cell>
        </row>
        <row r="598">
          <cell r="A598" t="str">
            <v>WARDSVILLE HYDRO ELECTRIC COMMISSION</v>
          </cell>
          <cell r="B598" t="str">
            <v>HYDRO ONE NETWORKS INC.</v>
          </cell>
          <cell r="D598">
            <v>-3384</v>
          </cell>
        </row>
        <row r="599">
          <cell r="A599" t="str">
            <v>WARKWORTH HYDRO ELECTRIC COMMISSION</v>
          </cell>
          <cell r="B599" t="str">
            <v>HYDRO ONE NETWORKS INC.</v>
          </cell>
          <cell r="D599">
            <v>-24604</v>
          </cell>
        </row>
        <row r="600">
          <cell r="A600" t="str">
            <v>WATERLOO NORTH HYDRO INC.</v>
          </cell>
          <cell r="B600" t="str">
            <v>WATERLOO NORTH HYDRO INC.</v>
          </cell>
          <cell r="D600">
            <v>-2339718</v>
          </cell>
        </row>
        <row r="601">
          <cell r="A601" t="str">
            <v>WAUBAUSHENE PUBLIC UTILITIES COMMISSION</v>
          </cell>
          <cell r="B601" t="str">
            <v>NEWMARKET-TAY POWER DISTRIBUTION LTD.</v>
          </cell>
          <cell r="D601">
            <v>-26</v>
          </cell>
        </row>
        <row r="602">
          <cell r="A602" t="str">
            <v>WELLAND HYDRO-ELECTRIC SYSTEM CORP.</v>
          </cell>
          <cell r="B602" t="str">
            <v>WELLAND HYDRO-ELECTRIC SYSTEM CORP.</v>
          </cell>
          <cell r="D602">
            <v>-1064408</v>
          </cell>
        </row>
        <row r="603">
          <cell r="A603" t="str">
            <v>WELLINGTON ELECTRIC DISTRIBUTION COMPANY INC.</v>
          </cell>
          <cell r="B603" t="str">
            <v>GUELPH HYDRO ELECTRIC SYSTEMS INC.</v>
          </cell>
          <cell r="D603">
            <v>-22235</v>
          </cell>
        </row>
        <row r="604">
          <cell r="A604" t="str">
            <v>WEST LINCOLN HYDRO ELECTRIC COMMISSION</v>
          </cell>
          <cell r="B604" t="str">
            <v>NIAGARA PENINSULA ENERGY INC.</v>
          </cell>
          <cell r="D604">
            <v>-45607</v>
          </cell>
        </row>
        <row r="605">
          <cell r="A605" t="str">
            <v>WHITBY HYDRO ELECTRIC CORPORATION</v>
          </cell>
          <cell r="B605" t="str">
            <v>WHITBY HYDRO ELECTRIC CORPORATION</v>
          </cell>
          <cell r="D605">
            <v>-2799307</v>
          </cell>
        </row>
        <row r="606">
          <cell r="A606" t="str">
            <v>WHITCHURCH STOUFFVILLE HYDRO ELECTRIC COMMISSION</v>
          </cell>
          <cell r="B606" t="str">
            <v>HYDRO ONE NETWORKS INC.</v>
          </cell>
          <cell r="D606">
            <v>-469971</v>
          </cell>
        </row>
        <row r="607">
          <cell r="A607" t="str">
            <v>WINCHESTER HYDRO COMMISSION</v>
          </cell>
          <cell r="B607" t="str">
            <v>HYDRO ONE NETWORKS INC.</v>
          </cell>
          <cell r="D607">
            <v>-4100</v>
          </cell>
        </row>
        <row r="608">
          <cell r="A608" t="str">
            <v>WINDSOR UTILITIES COMMISSION</v>
          </cell>
          <cell r="B608" t="str">
            <v>ENWIN UTILITIES LTD.</v>
          </cell>
          <cell r="D608">
            <v>-1547949</v>
          </cell>
        </row>
        <row r="609">
          <cell r="A609" t="str">
            <v>WINGHAM PUBLIC UTILITIES COMMISSION</v>
          </cell>
          <cell r="B609" t="str">
            <v>WESTARIO POWER INC.</v>
          </cell>
          <cell r="D609">
            <v>-79392</v>
          </cell>
        </row>
        <row r="610">
          <cell r="A610" t="str">
            <v>WOODSTOCK HYDRO SERVICES INC.</v>
          </cell>
          <cell r="B610" t="str">
            <v>WOODSTOCK HYDRO SERVICES INC.</v>
          </cell>
          <cell r="D610">
            <v>-428497</v>
          </cell>
        </row>
        <row r="611">
          <cell r="A611" t="str">
            <v>WOODVILLE HYDRO-ELECTRIC SYSTEM</v>
          </cell>
          <cell r="B611" t="str">
            <v>HYDRO ONE NETWORKS INC.</v>
          </cell>
          <cell r="D611">
            <v>-28164</v>
          </cell>
        </row>
        <row r="612">
          <cell r="A612" t="str">
            <v>WYOMING HYDRO ELECTRIC COMMISSION</v>
          </cell>
          <cell r="B612" t="str">
            <v>HYDRO ONE NETWORKS INC.</v>
          </cell>
          <cell r="D612">
            <v>-20134</v>
          </cell>
        </row>
        <row r="613">
          <cell r="A613" t="str">
            <v>ZORRA ELECTRIC SUPPLY AUTHORITY</v>
          </cell>
          <cell r="B613" t="str">
            <v>ERIE THAMES POWERLINES CORPORATION</v>
          </cell>
          <cell r="D613">
            <v>-46988</v>
          </cell>
        </row>
        <row r="614">
          <cell r="A614" t="str">
            <v>ZURICH HYDRO ELECTRIC COMMISSION</v>
          </cell>
          <cell r="B614" t="str">
            <v>FESTIVAL HYDRO INC.</v>
          </cell>
          <cell r="D614">
            <v>-12515</v>
          </cell>
        </row>
        <row r="619">
          <cell r="A619" t="str">
            <v>AILSA CRAIG HYDRO ELECTRIC SYSTEM</v>
          </cell>
          <cell r="B619" t="str">
            <v>HYDRO ONE NETWORKS INC.</v>
          </cell>
          <cell r="D619">
            <v>-11297</v>
          </cell>
        </row>
        <row r="620">
          <cell r="A620" t="str">
            <v>AJAX HYDRO-ELECTRIC COMMISSION</v>
          </cell>
          <cell r="B620" t="str">
            <v>VERIDIAN CONNECTIONS INC.</v>
          </cell>
          <cell r="D620">
            <v>-1214160</v>
          </cell>
        </row>
        <row r="621">
          <cell r="A621" t="str">
            <v>ALVINSTON PUBLIC UTILITIES COMMISSION</v>
          </cell>
          <cell r="B621" t="str">
            <v>BLUEWATER POWER DISTRIBUTION CORPORATION</v>
          </cell>
          <cell r="D621">
            <v>-13792</v>
          </cell>
        </row>
        <row r="622">
          <cell r="A622" t="str">
            <v>ANCASTER HYDRO-ELECTRIC COMMISSION</v>
          </cell>
          <cell r="B622" t="str">
            <v>HORIZON UTILITIES CORPORATION</v>
          </cell>
          <cell r="D622">
            <v>-296080</v>
          </cell>
        </row>
        <row r="623">
          <cell r="A623" t="str">
            <v>ARKONA HYDRO ELECTRIC COMMISSION</v>
          </cell>
          <cell r="B623" t="str">
            <v>HYDRO ONE NETWORKS INC.</v>
          </cell>
          <cell r="D623">
            <v>-512</v>
          </cell>
        </row>
        <row r="624">
          <cell r="A624" t="str">
            <v>ARNPRIOR HYDRO ELECTRIC COMMISSION</v>
          </cell>
          <cell r="B624" t="str">
            <v>HYDRO ONE NETWORKS INC.</v>
          </cell>
          <cell r="D624">
            <v>-55356</v>
          </cell>
        </row>
        <row r="625">
          <cell r="A625" t="str">
            <v>ASPHODEL-NORWOOD DISTRIBUTION INCORPORATED</v>
          </cell>
          <cell r="B625" t="str">
            <v>PETERBOROUGH DISTRIBUTION INCORPORATED</v>
          </cell>
          <cell r="D625">
            <v>-56817</v>
          </cell>
        </row>
        <row r="626">
          <cell r="A626" t="str">
            <v>ATIKOKAN HYDRO INC.</v>
          </cell>
          <cell r="B626" t="str">
            <v>ATIKOKAN HYDRO INC.</v>
          </cell>
          <cell r="D626">
            <v>-138338</v>
          </cell>
        </row>
        <row r="627">
          <cell r="A627" t="str">
            <v>AURORA HYDRO CONNECTIONS LIMITED</v>
          </cell>
          <cell r="B627" t="str">
            <v>POWERSTREAM INC.</v>
          </cell>
          <cell r="D627">
            <v>-1064644</v>
          </cell>
        </row>
        <row r="628">
          <cell r="A628" t="str">
            <v>AYLMER PUBLIC UTILITIES COMMISSION</v>
          </cell>
          <cell r="B628" t="str">
            <v>ERIE THAMES POWERLINES CORPORATION</v>
          </cell>
          <cell r="D628">
            <v>-78534</v>
          </cell>
        </row>
        <row r="629">
          <cell r="A629" t="str">
            <v>BATH HYDRO</v>
          </cell>
          <cell r="B629" t="str">
            <v>HYDRO ONE NETWORKS INC.</v>
          </cell>
          <cell r="D629">
            <v>-14356</v>
          </cell>
        </row>
        <row r="630">
          <cell r="A630" t="str">
            <v>BEACHBURG HYDRO</v>
          </cell>
          <cell r="B630" t="str">
            <v>OTTAWA RIVER POWER CORPORATION</v>
          </cell>
          <cell r="D630">
            <v>-11615</v>
          </cell>
        </row>
        <row r="631">
          <cell r="A631" t="str">
            <v>BELLEVILLE ELECTRIC CORPORATION</v>
          </cell>
          <cell r="B631" t="str">
            <v>VERIDIAN CONNECTIONS INC.</v>
          </cell>
          <cell r="D631">
            <v>-257617</v>
          </cell>
        </row>
        <row r="632">
          <cell r="A632" t="str">
            <v>BLANDFORD-BLENHEIM PUBLIC UTILITIES COMMISSION</v>
          </cell>
          <cell r="B632" t="str">
            <v>HYDRO ONE NETWORKS INC.</v>
          </cell>
          <cell r="D632">
            <v>-8118</v>
          </cell>
        </row>
        <row r="633">
          <cell r="A633" t="str">
            <v>BLUE MOUNTAINS HYDRO SERVICES COMPANY INC.</v>
          </cell>
          <cell r="B633" t="str">
            <v>COLLUS POWER CORP.</v>
          </cell>
          <cell r="D633">
            <v>-61159</v>
          </cell>
        </row>
        <row r="634">
          <cell r="A634" t="str">
            <v>BLYTH HYDRO ELECTRIC COMMISSION</v>
          </cell>
          <cell r="B634" t="str">
            <v>HYDRO ONE NETWORKS INC.</v>
          </cell>
          <cell r="D634">
            <v>-21600</v>
          </cell>
        </row>
        <row r="635">
          <cell r="A635" t="str">
            <v>BOARD OF LIGHT &amp; HEAT COMM. OF THE CITY OF GUELPH</v>
          </cell>
          <cell r="B635" t="str">
            <v>GUELPH HYDRO ELECTRIC SYSTEMS INC.</v>
          </cell>
          <cell r="D635">
            <v>-3280287</v>
          </cell>
        </row>
        <row r="636">
          <cell r="A636" t="str">
            <v>BOBCAYGEON HYDRO ELECTRIC COMMISSION</v>
          </cell>
          <cell r="B636" t="str">
            <v>HYDRO ONE NETWORKS INC.</v>
          </cell>
          <cell r="D636">
            <v>-30357</v>
          </cell>
        </row>
        <row r="637">
          <cell r="A637" t="str">
            <v>BRADFORD WEST GWILLIMBURY PUBLIC UTILITIES COMMISSION</v>
          </cell>
          <cell r="B637" t="str">
            <v>POWERSTREAM INC.</v>
          </cell>
          <cell r="D637">
            <v>-482271</v>
          </cell>
        </row>
        <row r="638">
          <cell r="A638" t="str">
            <v>BRIGHTON DISTRIBUTION INC.</v>
          </cell>
          <cell r="B638" t="str">
            <v>HYDRO ONE NETWORKS INC.</v>
          </cell>
          <cell r="D638">
            <v>-84276</v>
          </cell>
        </row>
        <row r="639">
          <cell r="A639" t="str">
            <v>BROCK HYDRO-ELECTRIC COMMISSION</v>
          </cell>
          <cell r="B639" t="str">
            <v>VERIDIAN CONNECTIONS INC.</v>
          </cell>
          <cell r="D639">
            <v>-118719</v>
          </cell>
        </row>
        <row r="640">
          <cell r="A640" t="str">
            <v>BROCKVILLE UTILITIES INCORPORATED</v>
          </cell>
          <cell r="B640" t="str">
            <v>HYDRO ONE NETWORKS INC.</v>
          </cell>
          <cell r="D640">
            <v>-454703</v>
          </cell>
        </row>
        <row r="641">
          <cell r="A641" t="str">
            <v>BRUSSELS PUBLIC UTILITIES COMMISSION</v>
          </cell>
          <cell r="B641" t="str">
            <v>FESTIVAL HYDRO INC.</v>
          </cell>
          <cell r="D641">
            <v>-7778</v>
          </cell>
        </row>
        <row r="642">
          <cell r="A642" t="str">
            <v>BURK'S FALLS HYDRO ELECTRIC COMMISSION</v>
          </cell>
          <cell r="B642" t="str">
            <v>LAKELAND POWER DISTRIBUTION LTD.</v>
          </cell>
          <cell r="D642">
            <v>-42691</v>
          </cell>
        </row>
        <row r="643">
          <cell r="A643" t="str">
            <v>BURLINGTON HYDRO INC.</v>
          </cell>
          <cell r="B643" t="str">
            <v>BURLINGTON HYDRO INC.</v>
          </cell>
          <cell r="D643">
            <v>-4699681</v>
          </cell>
        </row>
        <row r="644">
          <cell r="A644" t="str">
            <v>CALEDON HYDRO CORPORATION</v>
          </cell>
          <cell r="B644" t="str">
            <v>HYDRO ONE NETWORKS INC.</v>
          </cell>
          <cell r="D644">
            <v>-1025158</v>
          </cell>
        </row>
        <row r="645">
          <cell r="A645" t="str">
            <v>CAMBRIDGE AND NORTH DUMFRIES HYDRO INC.</v>
          </cell>
          <cell r="B645" t="str">
            <v>CAMBRIDGE AND NORTH DUMFRIES HYDRO INC.</v>
          </cell>
          <cell r="D645">
            <v>-2213124</v>
          </cell>
        </row>
        <row r="646">
          <cell r="A646" t="str">
            <v>CAPREOL HYDRO ELECTRIC COMMISSION</v>
          </cell>
          <cell r="B646" t="str">
            <v>GREATER SUDBURY HYDRO INC.</v>
          </cell>
          <cell r="D646">
            <v>-158031</v>
          </cell>
        </row>
        <row r="647">
          <cell r="A647" t="str">
            <v>CASSELMAN HYDRO INC.</v>
          </cell>
          <cell r="B647" t="str">
            <v>HYDRO OTTAWA LIMITED</v>
          </cell>
          <cell r="D647">
            <v>-32757</v>
          </cell>
        </row>
        <row r="648">
          <cell r="A648" t="str">
            <v>CAVAN-MILLBROOK-NORTH MONAGHAN PUBLIC UTILITIES COMMISSION</v>
          </cell>
          <cell r="B648" t="str">
            <v>HYDRO ONE NETWORKS INC.</v>
          </cell>
          <cell r="D648">
            <v>-32841</v>
          </cell>
        </row>
        <row r="649">
          <cell r="A649" t="str">
            <v>CENTRE HASTINGS HYDRO ELECTRIC COMMISSION</v>
          </cell>
          <cell r="B649" t="str">
            <v>HYDRO ONE NETWORKS INC.</v>
          </cell>
          <cell r="D649">
            <v>-12753</v>
          </cell>
        </row>
        <row r="650">
          <cell r="A650" t="str">
            <v>CHALK RIVER HYDRO</v>
          </cell>
          <cell r="B650" t="str">
            <v>HYDRO ONE NETWORKS INC.</v>
          </cell>
          <cell r="D650">
            <v>-14160</v>
          </cell>
        </row>
        <row r="651">
          <cell r="A651" t="str">
            <v>CHAPLEAU PUBLIC UTILITIES CORPORATION</v>
          </cell>
          <cell r="B651" t="str">
            <v>CHAPLEAU PUBLIC UTILITIES CORPORATION</v>
          </cell>
          <cell r="D651">
            <v>-8179</v>
          </cell>
        </row>
        <row r="652">
          <cell r="A652" t="str">
            <v>CITY OF DRYDEN HYDRO ELECTRIC COMMISSION</v>
          </cell>
          <cell r="B652" t="str">
            <v>HYDRO ONE NETWORKS INC.</v>
          </cell>
          <cell r="D652">
            <v>-71382</v>
          </cell>
        </row>
        <row r="653">
          <cell r="A653" t="str">
            <v>CLARINGTON HYDRO-ELECTRIC COMMISSION</v>
          </cell>
          <cell r="B653" t="str">
            <v>VERIDIAN CONNECTIONS INC.</v>
          </cell>
          <cell r="D653">
            <v>-719052</v>
          </cell>
        </row>
        <row r="654">
          <cell r="A654" t="str">
            <v>CLINTON POWER CORPORATION</v>
          </cell>
          <cell r="B654" t="str">
            <v>ERIE THAMES POWERLINES CORPORATION</v>
          </cell>
          <cell r="D654">
            <v>-15123</v>
          </cell>
        </row>
        <row r="655">
          <cell r="A655" t="str">
            <v>COBDEN HYDRO</v>
          </cell>
          <cell r="B655" t="str">
            <v>HYDRO ONE NETWORKS INC.</v>
          </cell>
          <cell r="D655">
            <v>-7778</v>
          </cell>
        </row>
        <row r="656">
          <cell r="A656" t="str">
            <v>COLBORNE PUBLIC UTILITIES COMMISSION</v>
          </cell>
          <cell r="B656" t="str">
            <v>LAKEFRONT UTILITIES INC.</v>
          </cell>
          <cell r="D656">
            <v>-16834</v>
          </cell>
        </row>
        <row r="657">
          <cell r="A657" t="str">
            <v>COTTAM HYDRO-ELECTRIC SYSTEM</v>
          </cell>
          <cell r="B657" t="str">
            <v>E.L.K. ENERGY INC.</v>
          </cell>
          <cell r="D657">
            <v>-148231</v>
          </cell>
        </row>
        <row r="658">
          <cell r="A658" t="str">
            <v>DASHWOOD HYDRO-ELECTRIC SYSTEM</v>
          </cell>
          <cell r="B658" t="str">
            <v>FESTIVAL HYDRO INC.</v>
          </cell>
          <cell r="D658">
            <v>-129</v>
          </cell>
        </row>
        <row r="659">
          <cell r="A659" t="str">
            <v>DEEP RIVER HYDRO</v>
          </cell>
          <cell r="B659" t="str">
            <v>HYDRO ONE NETWORKS INC.</v>
          </cell>
          <cell r="D659">
            <v>-229875</v>
          </cell>
        </row>
        <row r="660">
          <cell r="A660" t="str">
            <v>DELHI HYDRO-ELECTRIC COMMISSION</v>
          </cell>
          <cell r="B660" t="str">
            <v>NORFOLK POWER DISTRIBUTION INC.</v>
          </cell>
          <cell r="D660">
            <v>-20713</v>
          </cell>
        </row>
        <row r="661">
          <cell r="A661" t="str">
            <v>DESERONTO PUBLIC UTILITIES COMMISSION</v>
          </cell>
          <cell r="B661" t="str">
            <v>HYDRO ONE NETWORKS INC.</v>
          </cell>
          <cell r="D661">
            <v>-7940</v>
          </cell>
        </row>
        <row r="662">
          <cell r="A662" t="str">
            <v>DRESDEN UTILITIES COMMISSION</v>
          </cell>
          <cell r="B662" t="str">
            <v>CHATHAM-KENT HYDRO INC.</v>
          </cell>
          <cell r="D662">
            <v>-33135</v>
          </cell>
        </row>
        <row r="663">
          <cell r="A663" t="str">
            <v>DUNDALK HYDRO ELECTRIC SYSTEM</v>
          </cell>
          <cell r="B663" t="str">
            <v>HYDRO ONE NETWORKS INC.</v>
          </cell>
          <cell r="D663">
            <v>-2020</v>
          </cell>
        </row>
        <row r="664">
          <cell r="A664" t="str">
            <v>DUNDAS HYDRO-ELECTRIC COMMISSION</v>
          </cell>
          <cell r="B664" t="str">
            <v>HORIZON UTILITIES CORPORATION</v>
          </cell>
          <cell r="D664">
            <v>-490989</v>
          </cell>
        </row>
        <row r="665">
          <cell r="A665" t="str">
            <v>DUNNVILLE HYDRO ELECTRIC COMMISSION</v>
          </cell>
          <cell r="B665" t="str">
            <v>HALDIMAND COUNTY HYDRO INC.</v>
          </cell>
          <cell r="D665">
            <v>-141195</v>
          </cell>
        </row>
        <row r="666">
          <cell r="A666" t="str">
            <v>DURHAM HYDRO ELECTRIC COMMISSION</v>
          </cell>
          <cell r="B666" t="str">
            <v>HYDRO ONE NETWORKS INC.</v>
          </cell>
          <cell r="D666">
            <v>-11586</v>
          </cell>
        </row>
        <row r="667">
          <cell r="A667" t="str">
            <v>DUTTON HYDRO LIMITED</v>
          </cell>
          <cell r="B667" t="str">
            <v>MIDDLESEX POWER DISTRIBUTION CORPORATION</v>
          </cell>
          <cell r="D667">
            <v>-4834</v>
          </cell>
        </row>
        <row r="668">
          <cell r="A668" t="str">
            <v>EAST ZORRA-TAVISTOCK PUBLIC UTILITY COMMISSION</v>
          </cell>
          <cell r="B668" t="str">
            <v>ERIE THAMES POWERLINES CORPORATION</v>
          </cell>
          <cell r="D668">
            <v>-38969</v>
          </cell>
        </row>
        <row r="669">
          <cell r="A669" t="str">
            <v>ELMWOOD HYDRO-ELECTRIC SYSTEM</v>
          </cell>
          <cell r="B669" t="str">
            <v>WESTARIO POWER INC.</v>
          </cell>
          <cell r="D669">
            <v>-234</v>
          </cell>
        </row>
        <row r="670">
          <cell r="A670" t="str">
            <v>EMBRUN COOPERATIVE HYDRO INC.</v>
          </cell>
          <cell r="B670" t="str">
            <v>COOPERATIVE HYDRO EMBRUN INC.</v>
          </cell>
          <cell r="D670">
            <v>-30195</v>
          </cell>
        </row>
        <row r="671">
          <cell r="A671" t="str">
            <v>ERIN HYDRO ELECTRIC COMMISSION</v>
          </cell>
          <cell r="B671" t="str">
            <v>HYDRO ONE NETWORKS INC.</v>
          </cell>
          <cell r="D671">
            <v>-228679</v>
          </cell>
        </row>
        <row r="672">
          <cell r="A672" t="str">
            <v>ESSEX HYDRO-ELECTRIC COMMISSION</v>
          </cell>
          <cell r="B672" t="str">
            <v>E.L.K. ENERGY INC.</v>
          </cell>
          <cell r="D672">
            <v>-199203</v>
          </cell>
        </row>
        <row r="673">
          <cell r="A673" t="str">
            <v>FENELON FALLS BOARD OF WATER, LIGHT AND POWER COMMISSIONERS</v>
          </cell>
          <cell r="B673" t="str">
            <v>HYDRO ONE NETWORKS INC.</v>
          </cell>
          <cell r="D673">
            <v>-14194</v>
          </cell>
        </row>
        <row r="674">
          <cell r="A674" t="str">
            <v>FLAMBOROUGH HYDRO ELECTRIC COMMISSION</v>
          </cell>
          <cell r="B674" t="str">
            <v>HORIZON UTILITIES CORPORATION</v>
          </cell>
          <cell r="D674">
            <v>-84589</v>
          </cell>
        </row>
        <row r="675">
          <cell r="A675" t="str">
            <v>FOREST PUBLIC UTILITIES COMMISSION</v>
          </cell>
          <cell r="B675" t="str">
            <v>HYDRO ONE NETWORKS INC.</v>
          </cell>
          <cell r="D675">
            <v>-14335</v>
          </cell>
        </row>
        <row r="676">
          <cell r="A676" t="str">
            <v>GEORGINA HYDRO ELECTRIC COMMISSION</v>
          </cell>
          <cell r="B676" t="str">
            <v>HYDRO ONE NETWORKS INC.</v>
          </cell>
          <cell r="D676">
            <v>-219735</v>
          </cell>
        </row>
        <row r="677">
          <cell r="A677" t="str">
            <v>GLENCOE PUBLIC UTILITIES COMMISSION</v>
          </cell>
          <cell r="B677" t="str">
            <v>HYDRO ONE NETWORKS INC.</v>
          </cell>
          <cell r="D677">
            <v>-31325</v>
          </cell>
        </row>
        <row r="678">
          <cell r="A678" t="str">
            <v>GOULBOURN HYDRO ELECTRIC COMMISSION</v>
          </cell>
          <cell r="B678" t="str">
            <v>HYDRO OTTAWA LIMITED</v>
          </cell>
          <cell r="D678">
            <v>-129459</v>
          </cell>
        </row>
        <row r="679">
          <cell r="A679" t="str">
            <v>GRAND BEND PUBLIC UTILITIES COMMISSION</v>
          </cell>
          <cell r="B679" t="str">
            <v>HYDRO ONE NETWORKS INC.</v>
          </cell>
          <cell r="D679">
            <v>-31267</v>
          </cell>
        </row>
        <row r="680">
          <cell r="A680" t="str">
            <v>GRAND VALLEY ENERGY INC.</v>
          </cell>
          <cell r="B680" t="str">
            <v>ORANGEVILLE HYDRO LIMITED</v>
          </cell>
          <cell r="D680">
            <v>-11046</v>
          </cell>
        </row>
        <row r="681">
          <cell r="A681" t="str">
            <v>GRAVENHURST HYDRO ELECTRIC INC.</v>
          </cell>
          <cell r="B681" t="str">
            <v>VERIDIAN CONNECTIONS INC.</v>
          </cell>
          <cell r="D681">
            <v>-71431</v>
          </cell>
        </row>
        <row r="682">
          <cell r="A682" t="str">
            <v>GRIMSBY POWER INCORPORATED</v>
          </cell>
          <cell r="B682" t="str">
            <v>GRIMSBY POWER INCORPORATED</v>
          </cell>
          <cell r="D682">
            <v>-107612</v>
          </cell>
        </row>
        <row r="683">
          <cell r="A683" t="str">
            <v>GUELPH/ERAMOSA HYDRO-ELECTRIC COMMISSION</v>
          </cell>
          <cell r="B683" t="str">
            <v>GUELPH HYDRO ELECTRIC SYSTEMS INC.</v>
          </cell>
          <cell r="D683">
            <v>-12633</v>
          </cell>
        </row>
        <row r="684">
          <cell r="A684" t="str">
            <v>HALDIMAND HYDRO-ELECTRIC COMMISSION</v>
          </cell>
          <cell r="B684" t="str">
            <v>HALDIMAND COUNTY HYDRO INC.</v>
          </cell>
          <cell r="D684">
            <v>-189717</v>
          </cell>
        </row>
        <row r="685">
          <cell r="A685" t="str">
            <v>HALTON HILLS HYDRO INC.</v>
          </cell>
          <cell r="B685" t="str">
            <v>HALTON HILLS HYDRO INC.</v>
          </cell>
          <cell r="D685">
            <v>-657710</v>
          </cell>
        </row>
        <row r="686">
          <cell r="A686" t="str">
            <v>HAMILTON HYDRO INC.</v>
          </cell>
          <cell r="B686" t="str">
            <v>HORIZON UTILITIES CORPORATION</v>
          </cell>
          <cell r="D686">
            <v>-1968216</v>
          </cell>
        </row>
        <row r="687">
          <cell r="A687" t="str">
            <v>HANOVER ELECTRIC SERVICES INC.</v>
          </cell>
          <cell r="B687" t="str">
            <v>WESTARIO POWER INC.</v>
          </cell>
          <cell r="D687">
            <v>-23479</v>
          </cell>
        </row>
        <row r="688">
          <cell r="A688" t="str">
            <v>HASTINGS PUBLIC UTILITIES</v>
          </cell>
          <cell r="B688" t="str">
            <v>HYDRO ONE NETWORKS INC.</v>
          </cell>
          <cell r="D688">
            <v>-2979</v>
          </cell>
        </row>
        <row r="689">
          <cell r="A689" t="str">
            <v>HAVELOCK-BELMONT-METHUEN HYDRO ELECTRIC COMMISSION</v>
          </cell>
          <cell r="B689" t="str">
            <v>HYDRO ONE NETWORKS INC.</v>
          </cell>
          <cell r="D689">
            <v>-13956</v>
          </cell>
        </row>
        <row r="690">
          <cell r="A690" t="str">
            <v>HEARST POWER DISTRIBUTION COMPANY LIMITED</v>
          </cell>
          <cell r="B690" t="str">
            <v>HEARST POWER DISTRIBUTION COMPANY LIMITED</v>
          </cell>
          <cell r="D690">
            <v>-78090</v>
          </cell>
        </row>
        <row r="691">
          <cell r="A691" t="str">
            <v>HENSALL PUBLIC UTILITIES COMMISSION</v>
          </cell>
          <cell r="B691" t="str">
            <v>FESTIVAL HYDRO INC.</v>
          </cell>
          <cell r="D691">
            <v>-13612</v>
          </cell>
        </row>
        <row r="692">
          <cell r="A692" t="str">
            <v>HOLSTEIN HYDRO ELECTRIC SYSTEM</v>
          </cell>
          <cell r="B692" t="str">
            <v>WELLINGTON NORTH POWER INC.</v>
          </cell>
          <cell r="D692">
            <v>-5000</v>
          </cell>
        </row>
        <row r="693">
          <cell r="A693" t="str">
            <v>HUNTSVILLE PUBLIC UTILITIES COMMISSION</v>
          </cell>
          <cell r="B693" t="str">
            <v>LAKELAND POWER DISTRIBUTION LTD.</v>
          </cell>
          <cell r="D693">
            <v>-27094</v>
          </cell>
        </row>
        <row r="694">
          <cell r="A694" t="str">
            <v>HYDRO ELECTRIC COMMISSION OF THE CORPORATION OF THE TOWNSHIP OF MIDDLESEX CENTRE</v>
          </cell>
          <cell r="B694" t="str">
            <v>HYDRO ONE NETWORKS INC.</v>
          </cell>
          <cell r="D694">
            <v>-4306</v>
          </cell>
        </row>
        <row r="695">
          <cell r="A695" t="str">
            <v>HYDRO ELECTRIC COMMISSION OF THE TOWN OF LEAMINGTON</v>
          </cell>
          <cell r="B695" t="str">
            <v>ESSEX POWERLINES CORPORATION</v>
          </cell>
          <cell r="D695">
            <v>-224853</v>
          </cell>
        </row>
        <row r="696">
          <cell r="A696" t="str">
            <v>HYDRO ELECTRIC COMMISSION OF THE TOWNSHIP OF SPRINGWATER</v>
          </cell>
          <cell r="B696" t="str">
            <v>HYDRO ONE NETWORKS INC.</v>
          </cell>
          <cell r="D696">
            <v>-4028</v>
          </cell>
        </row>
        <row r="697">
          <cell r="A697" t="str">
            <v>HYDRO HAWKESBURY INC.</v>
          </cell>
          <cell r="B697" t="str">
            <v>HYDRO HAWKESBURY INC.</v>
          </cell>
          <cell r="D697">
            <v>-55841</v>
          </cell>
        </row>
        <row r="698">
          <cell r="A698" t="str">
            <v>HYDRO MISSISSAUGA CORPORATION</v>
          </cell>
          <cell r="B698" t="str">
            <v>ENERSOURCE HYDRO MISSISSAUGA INC.</v>
          </cell>
          <cell r="D698">
            <v>-25023071</v>
          </cell>
        </row>
        <row r="699">
          <cell r="A699" t="str">
            <v>HYDRO ONE BRAMPTON NETWORKS INC.</v>
          </cell>
          <cell r="B699" t="str">
            <v>HYDRO ONE BRAMPTON NETWORKS INC.</v>
          </cell>
          <cell r="D699">
            <v>-5425168</v>
          </cell>
        </row>
        <row r="700">
          <cell r="A700" t="str">
            <v>HYDRO OTTAWA LIMITED</v>
          </cell>
          <cell r="B700" t="str">
            <v>HYDRO OTTAWA LIMITED</v>
          </cell>
          <cell r="D700">
            <v>-10547515</v>
          </cell>
        </row>
        <row r="701">
          <cell r="A701" t="str">
            <v>HYDRO VAUGHAN DISTRIBUTION INC.</v>
          </cell>
          <cell r="B701" t="str">
            <v>POWERSTREAM INC.</v>
          </cell>
          <cell r="D701">
            <v>-2445760</v>
          </cell>
        </row>
        <row r="702">
          <cell r="A702" t="str">
            <v>HYDRO-ELECTRIC COMMISSION FOR THE TOWN OF AMHERSTBURG</v>
          </cell>
          <cell r="B702" t="str">
            <v>ESSEX POWERLINES CORPORATION</v>
          </cell>
          <cell r="D702">
            <v>-99742</v>
          </cell>
        </row>
        <row r="703">
          <cell r="A703" t="str">
            <v>HYDRO-ELECTRIC COMMISSION OF SOUTH DUMFRIES</v>
          </cell>
          <cell r="B703" t="str">
            <v>BRANT COUNTY POWER INC.</v>
          </cell>
          <cell r="D703">
            <v>-198</v>
          </cell>
        </row>
        <row r="704">
          <cell r="A704" t="str">
            <v>HYDRO-ELECTRIC COMMISSION OF THE CITY OF BRANTFORD</v>
          </cell>
          <cell r="B704" t="str">
            <v>BRANTFORD POWER INC.</v>
          </cell>
          <cell r="D704">
            <v>-2369968</v>
          </cell>
        </row>
        <row r="705">
          <cell r="A705" t="str">
            <v>HYDRO-ELECTRIC COMMISSION OF THE CITY OF PEMBROKE</v>
          </cell>
          <cell r="B705" t="str">
            <v>OTTAWA RIVER POWER CORPORATION</v>
          </cell>
          <cell r="D705">
            <v>-206736</v>
          </cell>
        </row>
        <row r="706">
          <cell r="A706" t="str">
            <v>HYDRO-ELECTRIC COMMISSION OF THE CITY OF SARNIA</v>
          </cell>
          <cell r="B706" t="str">
            <v>BLUEWATER POWER DISTRIBUTION CORPORATION</v>
          </cell>
          <cell r="D706">
            <v>-207180</v>
          </cell>
        </row>
        <row r="707">
          <cell r="A707" t="str">
            <v>HYDRO-ELECTRIC COMMISSION OF THE CITY OF TORONTO - EAST YORK OFFICE</v>
          </cell>
          <cell r="B707" t="str">
            <v>TORONTO HYDRO-ELECTRIC SYSTEM LIMITED</v>
          </cell>
          <cell r="D707">
            <v>-440772</v>
          </cell>
        </row>
        <row r="708">
          <cell r="A708" t="str">
            <v>HYDRO-ELECTRIC COMMISSION OF THE CITY OF TORONTO - ETOBICOKE OFFICE</v>
          </cell>
          <cell r="B708" t="str">
            <v>TORONTO HYDRO-ELECTRIC SYSTEM LIMITED</v>
          </cell>
          <cell r="D708">
            <v>-4809570</v>
          </cell>
        </row>
        <row r="709">
          <cell r="A709" t="str">
            <v>HYDRO-ELECTRIC COMMISSION OF THE CITY OF TORONTO - NORTH YORK OFFICE</v>
          </cell>
          <cell r="B709" t="str">
            <v>TORONTO HYDRO-ELECTRIC SYSTEM LIMITED</v>
          </cell>
          <cell r="D709">
            <v>-5644332</v>
          </cell>
        </row>
        <row r="710">
          <cell r="A710" t="str">
            <v>HYDRO-ELECTRIC COMMISSION OF THE CITY OF TORONTO - SCARBOROUGH OFFICE</v>
          </cell>
          <cell r="B710" t="str">
            <v>TORONTO HYDRO-ELECTRIC SYSTEM LIMITED</v>
          </cell>
          <cell r="D710">
            <v>-11302126</v>
          </cell>
        </row>
        <row r="711">
          <cell r="A711" t="str">
            <v>HYDRO-ELECTRIC COMMISSION OF THE CITY OF TORONTO - TORONTO OFFICE</v>
          </cell>
          <cell r="B711" t="str">
            <v>TORONTO HYDRO-ELECTRIC SYSTEM LIMITED</v>
          </cell>
          <cell r="D711">
            <v>-5379481</v>
          </cell>
        </row>
        <row r="712">
          <cell r="A712" t="str">
            <v>HYDRO-ELECTRIC COMMISSION OF THE CITY OF TORONTO - YORK OFFICE</v>
          </cell>
          <cell r="B712" t="str">
            <v>TORONTO HYDRO-ELECTRIC SYSTEM LIMITED</v>
          </cell>
          <cell r="D712">
            <v>-65062</v>
          </cell>
        </row>
        <row r="713">
          <cell r="A713" t="str">
            <v>HYDRO-ELECTRIC COMMISSION OF THE TOWN OF BOTHWELL</v>
          </cell>
          <cell r="B713" t="str">
            <v>CHATHAM-KENT HYDRO INC.</v>
          </cell>
          <cell r="D713">
            <v>-7508</v>
          </cell>
        </row>
        <row r="714">
          <cell r="A714" t="str">
            <v>HYDRO-ELECTRIC COMMISSION OF THE TOWN OF BRACEBRIDGE</v>
          </cell>
          <cell r="B714" t="str">
            <v>LAKELAND POWER DISTRIBUTION LTD.</v>
          </cell>
          <cell r="D714">
            <v>-28516</v>
          </cell>
        </row>
        <row r="715">
          <cell r="A715" t="str">
            <v>HYDRO-ELECTRIC COMMISSION OF THE TOWN OF CACHE BAY</v>
          </cell>
          <cell r="B715" t="str">
            <v>GREATER SUDBURY HYDRO INC.</v>
          </cell>
          <cell r="D715">
            <v>-2373</v>
          </cell>
        </row>
        <row r="716">
          <cell r="A716" t="str">
            <v>HYDRO-ELECTRIC COMMISSION OF THE TOWN OF HARRISTON</v>
          </cell>
          <cell r="B716" t="str">
            <v>WESTARIO POWER INC.</v>
          </cell>
          <cell r="D716">
            <v>-19398</v>
          </cell>
        </row>
        <row r="717">
          <cell r="A717" t="str">
            <v>HYDRO-ELECTRIC COMMISSION OF THE TOWN OF HARROW</v>
          </cell>
          <cell r="B717" t="str">
            <v>E.L.K. ENERGY INC.</v>
          </cell>
          <cell r="D717">
            <v>-179669</v>
          </cell>
        </row>
        <row r="718">
          <cell r="A718" t="str">
            <v>HYDRO-ELECTRIC COMMISSION OF THE TOWN OF LASALLE</v>
          </cell>
          <cell r="B718" t="str">
            <v>ESSEX POWERLINES CORPORATION</v>
          </cell>
          <cell r="D718">
            <v>-195418</v>
          </cell>
        </row>
        <row r="719">
          <cell r="A719" t="str">
            <v>HYDRO-ELECTRIC COMMISSION OF THE TOWN OF PORT ELGIN</v>
          </cell>
          <cell r="B719" t="str">
            <v>WESTARIO POWER INC.</v>
          </cell>
          <cell r="D719">
            <v>-712701</v>
          </cell>
        </row>
        <row r="720">
          <cell r="A720" t="str">
            <v>HYDRO-ELECTRIC COMMISSION OF THE TOWN OF STAYNER</v>
          </cell>
          <cell r="B720" t="str">
            <v>COLLUS POWER CORP.</v>
          </cell>
          <cell r="D720">
            <v>-6815</v>
          </cell>
        </row>
        <row r="721">
          <cell r="A721" t="str">
            <v>HYDRO-ELECTRIC COMMISSION OF THE TOWN OF STURGEON FALLS</v>
          </cell>
          <cell r="B721" t="str">
            <v>GREATER SUDBURY HYDRO INC.</v>
          </cell>
          <cell r="D721">
            <v>-3460</v>
          </cell>
        </row>
        <row r="722">
          <cell r="A722" t="str">
            <v>HYDRO-ELECTRIC COMMISSION OF THE TOWN OF VANKLEEK HILL</v>
          </cell>
          <cell r="B722" t="str">
            <v>HYDRO ONE NETWORKS INC.</v>
          </cell>
          <cell r="D722">
            <v>-64435</v>
          </cell>
        </row>
        <row r="723">
          <cell r="A723" t="str">
            <v>HYDRO-ELECTRIC COMMISSION OF THE TOWN OF WALLACEBURG</v>
          </cell>
          <cell r="B723" t="str">
            <v>CHATHAM-KENT HYDRO INC.</v>
          </cell>
          <cell r="D723">
            <v>-210055</v>
          </cell>
        </row>
        <row r="724">
          <cell r="A724" t="str">
            <v>HYDRO-ELECTRIC COMMISSION OF THE TOWN OF WASAGA BEACH</v>
          </cell>
          <cell r="B724" t="str">
            <v>WASAGA DISTRIBUTION INC.</v>
          </cell>
          <cell r="D724">
            <v>-138457</v>
          </cell>
        </row>
        <row r="725">
          <cell r="A725" t="str">
            <v>HYDRO-ELECTRIC COMMISSION OF THE TOWN OF WEBBWOOD</v>
          </cell>
          <cell r="B725" t="str">
            <v>ESPANOLA REGIONAL HYDRO DISTRIBUTION CORPORATION</v>
          </cell>
          <cell r="D725">
            <v>-2162</v>
          </cell>
        </row>
        <row r="726">
          <cell r="A726" t="str">
            <v>HYDRO-ELECTRIC COMMISSION OF THE TOWN OF WIARTON</v>
          </cell>
          <cell r="B726" t="str">
            <v>HYDRO ONE NETWORKS INC.</v>
          </cell>
          <cell r="D726">
            <v>-12430</v>
          </cell>
        </row>
        <row r="727">
          <cell r="A727" t="str">
            <v>HYDRO-ELECTRIC COMMISSION OF THE TOWNSHIP OF BRANTFORD</v>
          </cell>
          <cell r="B727" t="str">
            <v>BRANT COUNTY POWER INC.</v>
          </cell>
          <cell r="D727">
            <v>-234847</v>
          </cell>
        </row>
        <row r="728">
          <cell r="A728" t="str">
            <v>HYDRO-ELECTRIC COMMISSION OF THE TOWNSHIP OF ESSA</v>
          </cell>
          <cell r="B728" t="str">
            <v>POWERSTREAM INC.</v>
          </cell>
          <cell r="D728">
            <v>-7200</v>
          </cell>
        </row>
        <row r="729">
          <cell r="A729" t="str">
            <v>HYDRO-ELECTRIC COMMISSION OF THE VILLAGE OF ALFRED</v>
          </cell>
          <cell r="B729" t="str">
            <v>HYDRO 2000 INC.</v>
          </cell>
          <cell r="D729">
            <v>-11969</v>
          </cell>
        </row>
        <row r="730">
          <cell r="A730" t="str">
            <v>HYDRO-ELECTRIC COMMISSION OF THE VILLAGE OF CLIFFORD</v>
          </cell>
          <cell r="B730" t="str">
            <v>WESTARIO POWER INC.</v>
          </cell>
          <cell r="D730">
            <v>-5623</v>
          </cell>
        </row>
        <row r="731">
          <cell r="A731" t="str">
            <v>HYDRO-ELECTRIC COMMISSION OF THE VILLAGE OF ELORA</v>
          </cell>
          <cell r="B731" t="str">
            <v>CENTRE WELLINGTON HYDRO LTD.</v>
          </cell>
          <cell r="D731">
            <v>-11776</v>
          </cell>
        </row>
        <row r="732">
          <cell r="A732" t="str">
            <v>HYDRO-ELECTRIC COMMISSION OF THE VILLAGE OF FINCH</v>
          </cell>
          <cell r="B732" t="str">
            <v>HYDRO ONE NETWORKS INC.</v>
          </cell>
          <cell r="D732">
            <v>-6624</v>
          </cell>
        </row>
        <row r="733">
          <cell r="A733" t="str">
            <v>HYDRO-ELECTRIC COMMISSION OF THE VILLAGE OF FRANKFORD</v>
          </cell>
          <cell r="B733" t="str">
            <v>HYDRO ONE NETWORKS INC.</v>
          </cell>
          <cell r="D733">
            <v>-9515</v>
          </cell>
        </row>
        <row r="734">
          <cell r="A734" t="str">
            <v>HYDRO-ELECTRIC COMMISSION OF THE VILLAGE OF L'ORIGNAL</v>
          </cell>
          <cell r="B734" t="str">
            <v>HYDRO ONE NETWORKS INC.</v>
          </cell>
          <cell r="D734">
            <v>-88699</v>
          </cell>
        </row>
        <row r="735">
          <cell r="A735" t="str">
            <v>HYDRO-ELECTRIC COMMISSION OF THE VILLAGE OF LUCAN</v>
          </cell>
          <cell r="B735" t="str">
            <v>HYDRO ONE NETWORKS INC.</v>
          </cell>
          <cell r="D735">
            <v>-81993</v>
          </cell>
        </row>
        <row r="736">
          <cell r="A736" t="str">
            <v>HYDRO-ELECTRIC COMMISSION OF THE VILLAGE OF MORRISBURG</v>
          </cell>
          <cell r="B736" t="str">
            <v>RIDEAU ST. LAWRENCE DISTRIBUTION INC.</v>
          </cell>
          <cell r="D736">
            <v>-100351</v>
          </cell>
        </row>
        <row r="737">
          <cell r="A737" t="str">
            <v>HYDRO-ELECTRIC COMMISSION OF THE VILLAGE OF PAISLEY</v>
          </cell>
          <cell r="B737" t="str">
            <v>HYDRO ONE NETWORKS INC.</v>
          </cell>
          <cell r="D737">
            <v>-36754</v>
          </cell>
        </row>
        <row r="738">
          <cell r="A738" t="str">
            <v>HYDRO-ELECTRIC COMMISSION OF THE VILLAGE OF PLANTAGENET</v>
          </cell>
          <cell r="B738" t="str">
            <v>HYDRO 2000 INC.</v>
          </cell>
          <cell r="D738">
            <v>-2442</v>
          </cell>
        </row>
        <row r="739">
          <cell r="A739" t="str">
            <v>HYDRO-ELECTRIC COMMISSION OF THE VILLAGE OF ST. CLAIR BEACH</v>
          </cell>
          <cell r="B739" t="str">
            <v>ESSEX POWERLINES CORPORATION</v>
          </cell>
          <cell r="D739">
            <v>-544852</v>
          </cell>
        </row>
        <row r="740">
          <cell r="A740" t="str">
            <v>HYDRO-ELECTRIC COMMISSION OF THE VILLAGE OF VICTORIA HARBOUR</v>
          </cell>
          <cell r="B740" t="str">
            <v>NEWMARKET-TAY POWER DISTRIBUTION LTD.</v>
          </cell>
          <cell r="D740">
            <v>-9338</v>
          </cell>
        </row>
        <row r="741">
          <cell r="A741" t="str">
            <v>INGERSOLL PUBLIC UTILITY COMMISSION</v>
          </cell>
          <cell r="B741" t="str">
            <v>ERIE THAMES POWERLINES CORPORATION</v>
          </cell>
          <cell r="D741">
            <v>-123199</v>
          </cell>
        </row>
        <row r="742">
          <cell r="A742" t="str">
            <v>INNISFIL HYDRO DISTRIBUTION SYSTEMS LIMITED</v>
          </cell>
          <cell r="B742" t="str">
            <v>INNISFIL HYDRO DISTRIBUTION SYSTEMS LIMITED</v>
          </cell>
          <cell r="D742">
            <v>-46807</v>
          </cell>
        </row>
        <row r="743">
          <cell r="A743" t="str">
            <v>KENORA HYDRO ELECTRIC CORPORATION LTD.</v>
          </cell>
          <cell r="B743" t="str">
            <v>KENORA HYDRO ELECTRIC CORPORATION LTD.</v>
          </cell>
          <cell r="D743">
            <v>-52588</v>
          </cell>
        </row>
        <row r="744">
          <cell r="A744" t="str">
            <v>KILLALOE HYDRO ELECTRIC COMMISSION</v>
          </cell>
          <cell r="B744" t="str">
            <v>OTTAWA RIVER POWER CORPORATION</v>
          </cell>
          <cell r="D744">
            <v>-5864</v>
          </cell>
        </row>
        <row r="745">
          <cell r="A745" t="str">
            <v>KINCARDINE HYDRO ELECTRIC COMMISSION</v>
          </cell>
          <cell r="B745" t="str">
            <v>WESTARIO POWER INC.</v>
          </cell>
          <cell r="D745">
            <v>-610241</v>
          </cell>
        </row>
        <row r="746">
          <cell r="A746" t="str">
            <v>KINGSTON ELECTRICITY DISTRIBUTION LIMITED</v>
          </cell>
          <cell r="B746" t="str">
            <v>KINGSTON ELECTRICITY DISTRIBUTION LIMITED</v>
          </cell>
          <cell r="D746">
            <v>-91585</v>
          </cell>
        </row>
        <row r="747">
          <cell r="B747" t="str">
            <v>KINGSTON HYDRO CORPORATION</v>
          </cell>
          <cell r="D747">
            <v>-91585</v>
          </cell>
        </row>
        <row r="748">
          <cell r="A748" t="str">
            <v>KINGSVILLE PUBLIC UTILITY COMMISSION</v>
          </cell>
          <cell r="B748" t="str">
            <v>E.L.K. ENERGY INC.</v>
          </cell>
          <cell r="D748">
            <v>-252323</v>
          </cell>
        </row>
        <row r="749">
          <cell r="A749" t="str">
            <v>KIRKFIELD HYDRO ELECTRIC SYSTEM</v>
          </cell>
          <cell r="B749" t="str">
            <v>HYDRO ONE NETWORKS INC.</v>
          </cell>
          <cell r="D749">
            <v>-10027</v>
          </cell>
        </row>
        <row r="750">
          <cell r="A750" t="str">
            <v>KITCHENER-WILMOT HYDRO INC.</v>
          </cell>
          <cell r="B750" t="str">
            <v>KITCHENER-WILMOT HYDRO INC.</v>
          </cell>
          <cell r="D750">
            <v>-2341206</v>
          </cell>
        </row>
        <row r="751">
          <cell r="A751" t="str">
            <v>LAKEFIELD DISTRIBUTION INCORPORATED</v>
          </cell>
          <cell r="B751" t="str">
            <v>PETERBOROUGH DISTRIBUTION INCORPORATED</v>
          </cell>
          <cell r="D751">
            <v>-95910</v>
          </cell>
        </row>
        <row r="752">
          <cell r="A752" t="str">
            <v>LAKESHORE TOWNSHIP HEC</v>
          </cell>
          <cell r="B752" t="str">
            <v>E.L.K. ENERGY INC.</v>
          </cell>
          <cell r="D752">
            <v>-222757</v>
          </cell>
        </row>
        <row r="753">
          <cell r="A753" t="str">
            <v>LANARK HIGHLANDS PUBLIC UTILITIES COMMISSION</v>
          </cell>
          <cell r="B753" t="str">
            <v>HYDRO ONE NETWORKS INC.</v>
          </cell>
          <cell r="D753">
            <v>-7179</v>
          </cell>
        </row>
        <row r="754">
          <cell r="A754" t="str">
            <v>LARDER LAKE ELECTRIC COMPANY</v>
          </cell>
          <cell r="B754" t="str">
            <v>HYDRO ONE NETWORKS INC.</v>
          </cell>
          <cell r="D754">
            <v>-7045</v>
          </cell>
        </row>
        <row r="755">
          <cell r="A755" t="str">
            <v>LATCHFORD HYDRO ELECTRIC</v>
          </cell>
          <cell r="B755" t="str">
            <v>HYDRO ONE NETWORKS INC.</v>
          </cell>
          <cell r="D755">
            <v>-6945</v>
          </cell>
        </row>
        <row r="756">
          <cell r="A756" t="str">
            <v>LINCOLN HYDRO-ELECTRIC COMMISSION</v>
          </cell>
          <cell r="B756" t="str">
            <v>NIAGARA PENINSULA ENERGY INC.</v>
          </cell>
          <cell r="D756">
            <v>-91083</v>
          </cell>
        </row>
        <row r="757">
          <cell r="A757" t="str">
            <v>LINDSAY HYDRO-ELECTRIC SYSTEM</v>
          </cell>
          <cell r="B757" t="str">
            <v>HYDRO ONE NETWORKS INC.</v>
          </cell>
          <cell r="D757">
            <v>-202013</v>
          </cell>
        </row>
        <row r="758">
          <cell r="A758" t="str">
            <v>LONDON HYDRO UTILITIES SERVICES INC.</v>
          </cell>
          <cell r="B758" t="str">
            <v>LONDON HYDRO INC.</v>
          </cell>
          <cell r="D758">
            <v>-6893891</v>
          </cell>
        </row>
        <row r="759">
          <cell r="A759" t="str">
            <v>MALAHIDE UTILITY COMMISSION</v>
          </cell>
          <cell r="B759" t="str">
            <v>HYDRO ONE NETWORKS INC.</v>
          </cell>
          <cell r="D759">
            <v>-3029</v>
          </cell>
        </row>
        <row r="760">
          <cell r="A760" t="str">
            <v>MAPLETON HYDRO ELECTRIC COMMISSION</v>
          </cell>
          <cell r="B760" t="str">
            <v>HYDRO ONE NETWORKS INC.</v>
          </cell>
          <cell r="D760">
            <v>-2741</v>
          </cell>
        </row>
        <row r="761">
          <cell r="A761" t="str">
            <v>MARKDALE HYDRO SYSTEM</v>
          </cell>
          <cell r="B761" t="str">
            <v>HYDRO ONE NETWORKS INC.</v>
          </cell>
          <cell r="D761">
            <v>-18412</v>
          </cell>
        </row>
        <row r="762">
          <cell r="A762" t="str">
            <v>MARKHAM HYDRO DISTRIBUTION INC.</v>
          </cell>
          <cell r="B762" t="str">
            <v>POWERSTREAM INC.</v>
          </cell>
          <cell r="D762">
            <v>-3424963</v>
          </cell>
        </row>
        <row r="763">
          <cell r="A763" t="str">
            <v>MARMORA HYDRO COMMISSION</v>
          </cell>
          <cell r="B763" t="str">
            <v>HYDRO ONE NETWORKS INC.</v>
          </cell>
          <cell r="D763">
            <v>-21445</v>
          </cell>
        </row>
        <row r="764">
          <cell r="A764" t="str">
            <v>MARTINTOWN HYDRO SYSTEM</v>
          </cell>
          <cell r="B764" t="str">
            <v>HYDRO ONE NETWORKS INC.</v>
          </cell>
          <cell r="D764">
            <v>-843</v>
          </cell>
        </row>
        <row r="765">
          <cell r="A765" t="str">
            <v>MIDLAND POWER UTILITY CORPORATION</v>
          </cell>
          <cell r="B765" t="str">
            <v>MIDLAND POWER UTILITY CORPORATION</v>
          </cell>
          <cell r="D765">
            <v>-26525</v>
          </cell>
        </row>
        <row r="766">
          <cell r="A766" t="str">
            <v>MILDMAY HYDRO-ELECTRIC COMMISSION</v>
          </cell>
          <cell r="B766" t="str">
            <v>WESTARIO POWER INC.</v>
          </cell>
          <cell r="D766">
            <v>-3976</v>
          </cell>
        </row>
        <row r="767">
          <cell r="A767" t="str">
            <v>MILTON HYDRO DISTRIBUTION INC.</v>
          </cell>
          <cell r="B767" t="str">
            <v>MILTON HYDRO DISTRIBUTION INC.</v>
          </cell>
          <cell r="D767">
            <v>-1932501</v>
          </cell>
        </row>
        <row r="768">
          <cell r="A768" t="str">
            <v>MISSISSIPPI MILLS PUBLIC UTILITIES COMMISSION</v>
          </cell>
          <cell r="B768" t="str">
            <v>OTTAWA RIVER POWER CORPORATION</v>
          </cell>
          <cell r="D768">
            <v>-40818</v>
          </cell>
        </row>
        <row r="769">
          <cell r="A769" t="str">
            <v>NANTICOKE HYDRO ELECTRIC COMMISSION</v>
          </cell>
          <cell r="B769" t="str">
            <v>HALDIMAND COUNTY HYDRO INC.</v>
          </cell>
          <cell r="D769">
            <v>-401779</v>
          </cell>
        </row>
        <row r="770">
          <cell r="A770" t="str">
            <v>NAPANEE HYDRO-ELECTRIC COMMISSION</v>
          </cell>
          <cell r="B770" t="str">
            <v>HYDRO ONE NETWORKS INC.</v>
          </cell>
          <cell r="D770">
            <v>-38335</v>
          </cell>
        </row>
        <row r="771">
          <cell r="A771" t="str">
            <v>NEPEAN HYDRO ELECTRIC COMMISSION</v>
          </cell>
          <cell r="B771" t="str">
            <v>HYDRO OTTAWA LIMITED</v>
          </cell>
          <cell r="D771">
            <v>-3913299</v>
          </cell>
        </row>
        <row r="772">
          <cell r="A772" t="str">
            <v>NEW TECUMSETH HYDRO</v>
          </cell>
          <cell r="B772" t="str">
            <v>POWERSTREAM INC.</v>
          </cell>
          <cell r="D772">
            <v>-177928</v>
          </cell>
        </row>
        <row r="773">
          <cell r="A773" t="str">
            <v>NEWBURY POWER INC.</v>
          </cell>
          <cell r="B773" t="str">
            <v>MIDDLESEX POWER DISTRIBUTION CORPORATION</v>
          </cell>
          <cell r="D773">
            <v>-3415</v>
          </cell>
        </row>
        <row r="774">
          <cell r="A774" t="str">
            <v>NEWMARKET HYDRO LTD.</v>
          </cell>
          <cell r="B774" t="str">
            <v>NEWMARKET-TAY POWER DISTRIBUTION LTD.</v>
          </cell>
          <cell r="D774">
            <v>-1766340</v>
          </cell>
        </row>
        <row r="775">
          <cell r="A775" t="str">
            <v>NIAGARA FALLS HYDRO INC.</v>
          </cell>
          <cell r="B775" t="str">
            <v>NIAGARA PENINSULA ENERGY INC.</v>
          </cell>
          <cell r="D775">
            <v>-1629285</v>
          </cell>
        </row>
        <row r="776">
          <cell r="A776" t="str">
            <v>NIAGARA-ON-THE-LAKE HYDRO INC.</v>
          </cell>
          <cell r="B776" t="str">
            <v>NIAGARA-ON-THE-LAKE HYDRO INC.</v>
          </cell>
          <cell r="D776">
            <v>-185586</v>
          </cell>
        </row>
        <row r="777">
          <cell r="A777" t="str">
            <v>NICKEL CENTRE HYDRO-ELECTRIC COMMISSION</v>
          </cell>
          <cell r="B777" t="str">
            <v>GREATER SUDBURY HYDRO INC.</v>
          </cell>
          <cell r="D777">
            <v>-12457</v>
          </cell>
        </row>
        <row r="778">
          <cell r="A778" t="str">
            <v>NIPIGON HYDRO ELECTRIC COMMISSION</v>
          </cell>
          <cell r="B778" t="str">
            <v>HYDRO ONE NETWORKS INC.</v>
          </cell>
          <cell r="D778">
            <v>-16664</v>
          </cell>
        </row>
        <row r="779">
          <cell r="A779" t="str">
            <v>NORFOLK POWER DISTRIBUTION INC.</v>
          </cell>
          <cell r="B779" t="str">
            <v>NORFOLK POWER DISTRIBUTION INC.</v>
          </cell>
          <cell r="D779">
            <v>-31602</v>
          </cell>
        </row>
        <row r="780">
          <cell r="A780" t="str">
            <v>NORTH BAY HYDRO DISTRIBUTION LIMITED</v>
          </cell>
          <cell r="B780" t="str">
            <v>NORTH BAY HYDRO DISTRIBUTION LIMITED</v>
          </cell>
          <cell r="D780">
            <v>-366446</v>
          </cell>
        </row>
        <row r="781">
          <cell r="A781" t="str">
            <v>NORTH GRENVILLE HYDRO-ELECTRIC COMMISSION</v>
          </cell>
          <cell r="B781" t="str">
            <v>HYDRO ONE NETWORKS INC.</v>
          </cell>
          <cell r="D781">
            <v>-4401</v>
          </cell>
        </row>
        <row r="782">
          <cell r="A782" t="str">
            <v>NORTH PERTH UTILITY COMMISSION</v>
          </cell>
          <cell r="B782" t="str">
            <v>HYDRO ONE NETWORKS INC.</v>
          </cell>
          <cell r="D782">
            <v>-109179</v>
          </cell>
        </row>
        <row r="783">
          <cell r="A783" t="str">
            <v>NORWICH PUBLIC UTILITY COMMISSION</v>
          </cell>
          <cell r="B783" t="str">
            <v>ERIE THAMES POWERLINES CORPORATION</v>
          </cell>
          <cell r="D783">
            <v>-61495</v>
          </cell>
        </row>
        <row r="784">
          <cell r="A784" t="str">
            <v>OAKVILLE HYDRO ELECTRICITY DISTRIBUTION INC.</v>
          </cell>
          <cell r="B784" t="str">
            <v>OAKVILLE HYDRO ELECTRICITY DISTRIBUTION INC.</v>
          </cell>
          <cell r="D784">
            <v>-6005524</v>
          </cell>
        </row>
        <row r="785">
          <cell r="A785" t="str">
            <v>OIL SPRINGS HYDRO ELECTRIC COMMISSION</v>
          </cell>
          <cell r="B785" t="str">
            <v>BLUEWATER POWER DISTRIBUTION CORPORATION</v>
          </cell>
          <cell r="D785">
            <v>-5065</v>
          </cell>
        </row>
        <row r="786">
          <cell r="A786" t="str">
            <v>ORANGEVILLE HYDRO LIMITED</v>
          </cell>
          <cell r="B786" t="str">
            <v>ORANGEVILLE HYDRO LIMITED</v>
          </cell>
          <cell r="D786">
            <v>-919210</v>
          </cell>
        </row>
        <row r="787">
          <cell r="A787" t="str">
            <v>ORILLIA POWER DISTRIBUTION CORPORATION</v>
          </cell>
          <cell r="B787" t="str">
            <v>ORILLIA POWER DISTRIBUTION CORPORATION</v>
          </cell>
          <cell r="D787">
            <v>-461777</v>
          </cell>
        </row>
        <row r="788">
          <cell r="A788" t="str">
            <v>OSHAWA PUC NETWORKS INC.</v>
          </cell>
          <cell r="B788" t="str">
            <v>OSHAWA PUC NETWORKS INC.</v>
          </cell>
          <cell r="D788">
            <v>-2854490</v>
          </cell>
        </row>
        <row r="789">
          <cell r="A789" t="str">
            <v>PARKHILL P.U.C.</v>
          </cell>
          <cell r="B789" t="str">
            <v>MIDDLESEX POWER DISTRIBUTION CORPORATION</v>
          </cell>
          <cell r="D789">
            <v>-22663</v>
          </cell>
        </row>
        <row r="790">
          <cell r="A790" t="str">
            <v>PARRY SOUND POWER CORPORATION</v>
          </cell>
          <cell r="B790" t="str">
            <v>PARRY SOUND POWER CORPORATION</v>
          </cell>
          <cell r="D790">
            <v>-38660</v>
          </cell>
        </row>
        <row r="791">
          <cell r="A791" t="str">
            <v>PELHAM HYDRO-ELECTRIC COMMISSION</v>
          </cell>
          <cell r="B791" t="str">
            <v>NIAGARA PENINSULA ENERGY INC.</v>
          </cell>
          <cell r="D791">
            <v>-52420</v>
          </cell>
        </row>
        <row r="792">
          <cell r="A792" t="str">
            <v>PERTH EAST HYDRO ELECTRIC COMMISSION</v>
          </cell>
          <cell r="B792" t="str">
            <v>HYDRO ONE NETWORKS INC.</v>
          </cell>
          <cell r="D792">
            <v>-23746</v>
          </cell>
        </row>
        <row r="793">
          <cell r="A793" t="str">
            <v>PETERBOROUGH UTILITIES COMMISSION</v>
          </cell>
          <cell r="B793" t="str">
            <v>PETERBOROUGH DISTRIBUTION INCORPORATED</v>
          </cell>
          <cell r="D793">
            <v>-1184532</v>
          </cell>
        </row>
        <row r="794">
          <cell r="A794" t="str">
            <v>PICKERING HYDRO-ELECTRIC COMMISSION</v>
          </cell>
          <cell r="B794" t="str">
            <v>VERIDIAN CONNECTIONS INC.</v>
          </cell>
          <cell r="D794">
            <v>-708917</v>
          </cell>
        </row>
        <row r="795">
          <cell r="A795" t="str">
            <v>POLICE VILLAGE OF APPLE HILL HYDRO SYSTEM</v>
          </cell>
          <cell r="B795" t="str">
            <v>HYDRO ONE NETWORKS INC.</v>
          </cell>
          <cell r="D795">
            <v>-698</v>
          </cell>
        </row>
        <row r="796">
          <cell r="A796" t="str">
            <v>POLICE VILLAGE OF AVONMORE HYDRO SYSTEM</v>
          </cell>
          <cell r="B796" t="str">
            <v>HYDRO ONE NETWORKS INC.</v>
          </cell>
          <cell r="D796">
            <v>-2588</v>
          </cell>
        </row>
        <row r="797">
          <cell r="A797" t="str">
            <v>POLICE VILLAGE OF COMBER HYDRO SYSTEM</v>
          </cell>
          <cell r="B797" t="str">
            <v>E.L.K. ENERGY INC.</v>
          </cell>
          <cell r="D797">
            <v>-31005</v>
          </cell>
        </row>
        <row r="798">
          <cell r="A798" t="str">
            <v>POLICE VILLAGE OF DUBLIN HYDRO SYSTEM</v>
          </cell>
          <cell r="B798" t="str">
            <v>ERIE THAMES POWERLINES CORPORATION</v>
          </cell>
          <cell r="D798">
            <v>-1945</v>
          </cell>
        </row>
        <row r="799">
          <cell r="A799" t="str">
            <v>POLICE VILLAGE OF GRANTON HYDRO SYSTEM</v>
          </cell>
          <cell r="B799" t="str">
            <v>HYDRO ONE NETWORKS INC.</v>
          </cell>
          <cell r="D799">
            <v>-42896</v>
          </cell>
        </row>
        <row r="800">
          <cell r="A800" t="str">
            <v>POLICE VILLAGE OF MERLIN HYDRO SYSTEM</v>
          </cell>
          <cell r="B800" t="str">
            <v>CHATHAM-KENT HYDRO INC.</v>
          </cell>
          <cell r="D800">
            <v>-24071</v>
          </cell>
        </row>
        <row r="801">
          <cell r="A801" t="str">
            <v>POLICE VILLAGE OF MOOREFIELD HYDRO SYSTEM</v>
          </cell>
          <cell r="B801" t="str">
            <v>HYDRO ONE NETWORKS INC.</v>
          </cell>
          <cell r="D801">
            <v>-99</v>
          </cell>
        </row>
        <row r="802">
          <cell r="A802" t="str">
            <v>POLICE VILLAGE OF MOUNT BRYDGES HYDRO SYSTEM</v>
          </cell>
          <cell r="B802" t="str">
            <v>MIDDLESEX POWER DISTRIBUTION CORPORATION</v>
          </cell>
          <cell r="D802">
            <v>-27561</v>
          </cell>
        </row>
        <row r="803">
          <cell r="A803" t="str">
            <v>POLICE VILLAGE OF PRICEVILLE HYDRO SYSTEM</v>
          </cell>
          <cell r="B803" t="str">
            <v>HYDRO ONE NETWORKS INC.</v>
          </cell>
          <cell r="D803">
            <v>-2111</v>
          </cell>
        </row>
        <row r="804">
          <cell r="A804" t="str">
            <v>POLICE VILLAGE OF RUSSELL HYDRO ELECTRIC SYSTEM</v>
          </cell>
          <cell r="B804" t="str">
            <v>HYDRO ONE NETWORKS INC.</v>
          </cell>
          <cell r="D804">
            <v>-6098</v>
          </cell>
        </row>
        <row r="805">
          <cell r="A805" t="str">
            <v>PORT COLBORNE HYDRO INC.</v>
          </cell>
          <cell r="B805" t="str">
            <v>CANADIAN NIAGARA POWER INC.</v>
          </cell>
          <cell r="D805">
            <v>-48570</v>
          </cell>
        </row>
        <row r="806">
          <cell r="A806" t="str">
            <v>PORT HOPE HYDRO</v>
          </cell>
          <cell r="B806" t="str">
            <v>VERIDIAN CONNECTIONS INC.</v>
          </cell>
          <cell r="D806">
            <v>-515719</v>
          </cell>
        </row>
        <row r="807">
          <cell r="A807" t="str">
            <v>PRESCOTT PUBLIC UTILITIES COMMISSION</v>
          </cell>
          <cell r="B807" t="str">
            <v>RIDEAU ST. LAWRENCE DISTRIBUTION INC.</v>
          </cell>
          <cell r="D807">
            <v>-33640</v>
          </cell>
        </row>
        <row r="808">
          <cell r="A808" t="str">
            <v>PUBLIC UTILITIES COMMISSION OF CHATHAM-KENT</v>
          </cell>
          <cell r="B808" t="str">
            <v>CHATHAM-KENT HYDRO INC.</v>
          </cell>
          <cell r="D808">
            <v>-931984</v>
          </cell>
        </row>
        <row r="809">
          <cell r="A809" t="str">
            <v>PUBLIC UTILITIES COMMISSION OF THE CITY OF BARRIE</v>
          </cell>
          <cell r="B809" t="str">
            <v>POWERSTREAM INC.</v>
          </cell>
          <cell r="D809">
            <v>-3573120</v>
          </cell>
        </row>
        <row r="810">
          <cell r="A810" t="str">
            <v>PUBLIC UTILITIES COMMISSION OF THE CITY OF OWEN SOUND</v>
          </cell>
          <cell r="B810" t="str">
            <v>HYDRO ONE NETWORKS INC.</v>
          </cell>
          <cell r="D810">
            <v>-172860</v>
          </cell>
        </row>
        <row r="811">
          <cell r="A811" t="str">
            <v>PUBLIC UTILITIES COMMISSION OF THE CITY OF TRENTON</v>
          </cell>
          <cell r="B811" t="str">
            <v>HYDRO ONE NETWORKS INC.</v>
          </cell>
          <cell r="D811">
            <v>-785703</v>
          </cell>
        </row>
        <row r="812">
          <cell r="A812" t="str">
            <v>PUBLIC UTILITIES COMMISSION OF THE CORPORATION OF THE TOWNSHIP OF MAGNETAWAN</v>
          </cell>
          <cell r="B812" t="str">
            <v>LAKELAND POWER DISTRIBUTION LTD.</v>
          </cell>
          <cell r="D812">
            <v>-26307</v>
          </cell>
        </row>
        <row r="813">
          <cell r="A813" t="str">
            <v>PUBLIC UTILITIES COMMISSION OF THE TOWN OF ALEXANDRIA</v>
          </cell>
          <cell r="B813" t="str">
            <v>HYDRO ONE NETWORKS INC.</v>
          </cell>
          <cell r="D813">
            <v>-15360</v>
          </cell>
        </row>
        <row r="814">
          <cell r="A814" t="str">
            <v>PUBLIC UTILITIES COMMISSION OF THE TOWN OF BLENHEIM</v>
          </cell>
          <cell r="B814" t="str">
            <v>CHATHAM-KENT HYDRO INC.</v>
          </cell>
          <cell r="D814">
            <v>-25316</v>
          </cell>
        </row>
        <row r="815">
          <cell r="A815" t="str">
            <v>PUBLIC UTILITIES COMMISSION OF THE TOWN OF CAMPBELLFORD</v>
          </cell>
          <cell r="B815" t="str">
            <v>HYDRO ONE NETWORKS INC.</v>
          </cell>
          <cell r="D815">
            <v>-32228</v>
          </cell>
        </row>
        <row r="816">
          <cell r="A816" t="str">
            <v>PUBLIC UTILITIES COMMISSION OF THE TOWN OF CHESLEY</v>
          </cell>
          <cell r="B816" t="str">
            <v>HYDRO ONE NETWORKS INC.</v>
          </cell>
          <cell r="D816">
            <v>-16267</v>
          </cell>
        </row>
        <row r="817">
          <cell r="A817" t="str">
            <v>PUBLIC UTILITIES COMMISSION OF THE TOWN OF COBOURG</v>
          </cell>
          <cell r="B817" t="str">
            <v>LAKEFRONT UTILITIES INC.</v>
          </cell>
          <cell r="D817">
            <v>-14001</v>
          </cell>
        </row>
        <row r="818">
          <cell r="A818" t="str">
            <v>PUBLIC UTILITIES COMMISSION OF THE TOWN OF FERGUS</v>
          </cell>
          <cell r="B818" t="str">
            <v>CENTRE WELLINGTON HYDRO LTD.</v>
          </cell>
          <cell r="D818">
            <v>-52302</v>
          </cell>
        </row>
        <row r="819">
          <cell r="A819" t="str">
            <v>PUBLIC UTILITIES COMMISSION OF THE TOWN OF GODERICH</v>
          </cell>
          <cell r="B819" t="str">
            <v>WEST COAST HURON ENERGY INC.</v>
          </cell>
          <cell r="D819">
            <v>-143766</v>
          </cell>
        </row>
        <row r="820">
          <cell r="A820" t="str">
            <v>PUBLIC UTILITIES COMMISSION OF THE TOWN OF MASSEY</v>
          </cell>
          <cell r="B820" t="str">
            <v>ESPANOLA REGIONAL HYDRO DISTRIBUTION CORPORATION</v>
          </cell>
          <cell r="D820">
            <v>-10397</v>
          </cell>
        </row>
        <row r="821">
          <cell r="A821" t="str">
            <v>PUBLIC UTILITIES COMMISSION OF THE TOWN OF MEAFORD</v>
          </cell>
          <cell r="B821" t="str">
            <v>HYDRO ONE NETWORKS INC.</v>
          </cell>
          <cell r="D821">
            <v>-107901</v>
          </cell>
        </row>
        <row r="822">
          <cell r="A822" t="str">
            <v>PUBLIC UTILITIES COMMISSION OF THE TOWN OF MITCHELL</v>
          </cell>
          <cell r="B822" t="str">
            <v>ERIE THAMES POWERLINES CORPORATION</v>
          </cell>
          <cell r="D822">
            <v>-48613</v>
          </cell>
        </row>
        <row r="823">
          <cell r="A823" t="str">
            <v>PUBLIC UTILITIES COMMISSION OF THE TOWN OF MOUNT FOREST</v>
          </cell>
          <cell r="B823" t="str">
            <v>WELLINGTON NORTH POWER INC.</v>
          </cell>
          <cell r="D823">
            <v>-26398</v>
          </cell>
        </row>
        <row r="824">
          <cell r="A824" t="str">
            <v>PUBLIC UTILITIES COMMISSION OF THE TOWN OF PALMERSTON</v>
          </cell>
          <cell r="B824" t="str">
            <v>WESTARIO POWER INC.</v>
          </cell>
          <cell r="D824">
            <v>-30315</v>
          </cell>
        </row>
        <row r="825">
          <cell r="A825" t="str">
            <v>PUBLIC UTILITIES COMMISSION OF THE TOWN OF PARIS</v>
          </cell>
          <cell r="B825" t="str">
            <v>BRANT COUNTY POWER INC.</v>
          </cell>
          <cell r="D825">
            <v>-262478</v>
          </cell>
        </row>
        <row r="826">
          <cell r="A826" t="str">
            <v>PUBLIC UTILITIES COMMISSION OF THE TOWN OF PICTON</v>
          </cell>
          <cell r="B826" t="str">
            <v>HYDRO ONE NETWORKS INC.</v>
          </cell>
          <cell r="D826">
            <v>-23971</v>
          </cell>
        </row>
        <row r="827">
          <cell r="A827" t="str">
            <v>PUBLIC UTILITIES COMMISSION OF THE TOWN OF RIDGETOWN</v>
          </cell>
          <cell r="B827" t="str">
            <v>CHATHAM-KENT HYDRO INC.</v>
          </cell>
          <cell r="D827">
            <v>-35371</v>
          </cell>
        </row>
        <row r="828">
          <cell r="A828" t="str">
            <v>PUBLIC UTILITIES COMMISSION OF THE TOWN OF SOUTHAMPTON</v>
          </cell>
          <cell r="B828" t="str">
            <v>WESTARIO POWER INC.</v>
          </cell>
          <cell r="D828">
            <v>-66730</v>
          </cell>
        </row>
        <row r="829">
          <cell r="A829" t="str">
            <v>PUBLIC UTILITIES COMMISSION OF THE TOWN OF TECUMSEH</v>
          </cell>
          <cell r="B829" t="str">
            <v>ESSEX POWERLINES CORPORATION</v>
          </cell>
          <cell r="D829">
            <v>-868582</v>
          </cell>
        </row>
        <row r="830">
          <cell r="A830" t="str">
            <v>PUBLIC UTILITIES COMMISSION OF THE TOWN OF TILBURY</v>
          </cell>
          <cell r="B830" t="str">
            <v>CHATHAM-KENT HYDRO INC.</v>
          </cell>
          <cell r="D830">
            <v>-90846</v>
          </cell>
        </row>
        <row r="831">
          <cell r="A831" t="str">
            <v>PUBLIC UTILITIES COMMISSION OF THE TOWN OF WESTMINSTER</v>
          </cell>
          <cell r="B831" t="str">
            <v>LONDON HYDRO INC.</v>
          </cell>
          <cell r="D831">
            <v>-290502</v>
          </cell>
        </row>
        <row r="832">
          <cell r="A832" t="str">
            <v>PUBLIC UTILITIES COMMISSION OF THE VILLAGE OF ARTHUR</v>
          </cell>
          <cell r="B832" t="str">
            <v>WELLINGTON NORTH POWER INC.</v>
          </cell>
          <cell r="D832">
            <v>-7242</v>
          </cell>
        </row>
        <row r="833">
          <cell r="A833" t="str">
            <v>PUBLIC UTILITIES COMMISSION OF THE VILLAGE OF BELMONT</v>
          </cell>
          <cell r="B833" t="str">
            <v>ERIE THAMES POWERLINES CORPORATION</v>
          </cell>
          <cell r="D833">
            <v>-133842</v>
          </cell>
        </row>
        <row r="834">
          <cell r="A834" t="str">
            <v>PUBLIC UTILITIES COMMISSION OF THE VILLAGE OF LANCASTER</v>
          </cell>
          <cell r="B834" t="str">
            <v>HYDRO ONE NETWORKS INC.</v>
          </cell>
          <cell r="D834">
            <v>-27168</v>
          </cell>
        </row>
        <row r="835">
          <cell r="A835" t="str">
            <v>PUBLIC UTILITIES COMMISSION OF THE VILLAGE OF PORT MCNICOLL</v>
          </cell>
          <cell r="B835" t="str">
            <v>NEWMARKET-TAY POWER DISTRIBUTION LTD.</v>
          </cell>
          <cell r="D835">
            <v>-7421</v>
          </cell>
        </row>
        <row r="836">
          <cell r="A836" t="str">
            <v>PUBLIC UTILITIES COMMISSION OF THE VILLAGE OF PORT STANLEY</v>
          </cell>
          <cell r="B836" t="str">
            <v>ERIE THAMES POWERLINES CORPORATION</v>
          </cell>
          <cell r="D836">
            <v>-4706</v>
          </cell>
        </row>
        <row r="837">
          <cell r="A837" t="str">
            <v>PUBLIC UTILITIES COMMISSION OF THE VILLAGE OF THAMESVILLE</v>
          </cell>
          <cell r="B837" t="str">
            <v>CHATHAM-KENT HYDRO INC.</v>
          </cell>
          <cell r="D837">
            <v>-4713</v>
          </cell>
        </row>
        <row r="838">
          <cell r="A838" t="str">
            <v>PUBLIC UTILITIES COMMISSION OF THE VILLAGE OF WESTPORT</v>
          </cell>
          <cell r="B838" t="str">
            <v>RIDEAU ST. LAWRENCE DISTRIBUTION INC.</v>
          </cell>
          <cell r="D838">
            <v>-564</v>
          </cell>
        </row>
        <row r="839">
          <cell r="A839" t="str">
            <v>PUBLIC UTILITIES COMMISSION OF THE VILLAGE OF WHEATLEY</v>
          </cell>
          <cell r="B839" t="str">
            <v>CHATHAM-KENT HYDRO INC.</v>
          </cell>
          <cell r="D839">
            <v>-9927</v>
          </cell>
        </row>
        <row r="840">
          <cell r="A840" t="str">
            <v>PUBLIC UTILITY COMMISSION OF THE VILLAGE OF WEST LORNE</v>
          </cell>
          <cell r="B840" t="str">
            <v>HYDRO ONE NETWORKS INC.</v>
          </cell>
          <cell r="D840">
            <v>-21813</v>
          </cell>
        </row>
        <row r="841">
          <cell r="A841" t="str">
            <v>PUBLIC UTILITY COMMISSION OF TOWN OF PERTH</v>
          </cell>
          <cell r="B841" t="str">
            <v>HYDRO ONE NETWORKS INC.</v>
          </cell>
          <cell r="D841">
            <v>-102809</v>
          </cell>
        </row>
        <row r="842">
          <cell r="A842" t="str">
            <v>RAINY RIVER PUBLIC UTILITIES COMMISSION</v>
          </cell>
          <cell r="B842" t="str">
            <v>HYDRO ONE NETWORKS INC.</v>
          </cell>
          <cell r="D842">
            <v>-21851</v>
          </cell>
        </row>
        <row r="843">
          <cell r="A843" t="str">
            <v>RED ROCK HYDRO</v>
          </cell>
          <cell r="B843" t="str">
            <v>HYDRO ONE NETWORKS INC.</v>
          </cell>
          <cell r="D843">
            <v>-9068</v>
          </cell>
        </row>
        <row r="844">
          <cell r="A844" t="str">
            <v>RENFREW HYDRO INC.</v>
          </cell>
          <cell r="B844" t="str">
            <v>RENFREW HYDRO INC.</v>
          </cell>
          <cell r="D844">
            <v>-45216</v>
          </cell>
        </row>
        <row r="845">
          <cell r="A845" t="str">
            <v>RICHMOND HILL HYDRO INC.</v>
          </cell>
          <cell r="B845" t="str">
            <v>POWERSTREAM INC.</v>
          </cell>
          <cell r="D845">
            <v>-1379841</v>
          </cell>
        </row>
        <row r="846">
          <cell r="A846" t="str">
            <v>RIPLEY PUBLIC UTILITIES COMMISSION</v>
          </cell>
          <cell r="B846" t="str">
            <v>WESTARIO POWER INC.</v>
          </cell>
          <cell r="D846">
            <v>-17351</v>
          </cell>
        </row>
        <row r="847">
          <cell r="A847" t="str">
            <v>ROCKLAND HYDRO ELECTRIC COMMISSION</v>
          </cell>
          <cell r="B847" t="str">
            <v>HYDRO ONE NETWORKS INC.</v>
          </cell>
          <cell r="D847">
            <v>-137786</v>
          </cell>
        </row>
        <row r="848">
          <cell r="A848" t="str">
            <v>RODNEY PUBLIC UTILITIES COMMISSION</v>
          </cell>
          <cell r="B848" t="str">
            <v>HYDRO ONE NETWORKS INC.</v>
          </cell>
          <cell r="D848">
            <v>-5016</v>
          </cell>
        </row>
        <row r="849">
          <cell r="A849" t="str">
            <v>SCHREIBER HYDRO-ELECTRIC COMMISSION</v>
          </cell>
          <cell r="B849" t="str">
            <v>HYDRO ONE NETWORKS INC.</v>
          </cell>
          <cell r="D849">
            <v>-7023</v>
          </cell>
        </row>
        <row r="850">
          <cell r="A850" t="str">
            <v>SCUGOG HYDRO ELECTRIC CORPORATION</v>
          </cell>
          <cell r="B850" t="str">
            <v>VERIDIAN CONNECTIONS INC.</v>
          </cell>
          <cell r="D850">
            <v>-369615</v>
          </cell>
        </row>
        <row r="851">
          <cell r="A851" t="str">
            <v>SEAFORTH PUBLIC UTILITY COMMISSION</v>
          </cell>
          <cell r="B851" t="str">
            <v>FESTIVAL HYDRO INC.</v>
          </cell>
          <cell r="D851">
            <v>-20125</v>
          </cell>
        </row>
        <row r="852">
          <cell r="A852" t="str">
            <v>SEVERN HYDRO-ELECTRIC SYSTEM</v>
          </cell>
          <cell r="B852" t="str">
            <v>HYDRO ONE NETWORKS INC.</v>
          </cell>
          <cell r="D852">
            <v>-15706</v>
          </cell>
        </row>
        <row r="853">
          <cell r="A853" t="str">
            <v>SIMCOE HYDRO-ELECTRIC COMMISSION</v>
          </cell>
          <cell r="B853" t="str">
            <v>NORFOLK POWER DISTRIBUTION INC.</v>
          </cell>
          <cell r="D853">
            <v>-305797</v>
          </cell>
        </row>
        <row r="854">
          <cell r="A854" t="str">
            <v>SIOUX LOOKOUT HYDRO INC.</v>
          </cell>
          <cell r="B854" t="str">
            <v>SIOUX LOOKOUT HYDRO INC.</v>
          </cell>
          <cell r="D854">
            <v>-34147</v>
          </cell>
        </row>
        <row r="855">
          <cell r="A855" t="str">
            <v>SMITHS FALLS HYDRO ELECTRIC COMMISSION</v>
          </cell>
          <cell r="B855" t="str">
            <v>HYDRO ONE NETWORKS INC.</v>
          </cell>
          <cell r="D855">
            <v>-30355</v>
          </cell>
        </row>
        <row r="856">
          <cell r="A856" t="str">
            <v>SOUTH RIVER PUBLIC UTILITIES COMMISSION</v>
          </cell>
          <cell r="B856" t="str">
            <v>HYDRO ONE NETWORKS INC.</v>
          </cell>
          <cell r="D856">
            <v>-7367</v>
          </cell>
        </row>
        <row r="857">
          <cell r="A857" t="str">
            <v>SOUTH-WEST OXFORD PUBLIC UTILITIES COMMISSION</v>
          </cell>
          <cell r="B857" t="str">
            <v>ERIE THAMES POWERLINES CORPORATION</v>
          </cell>
          <cell r="D857">
            <v>-2699</v>
          </cell>
        </row>
        <row r="858">
          <cell r="A858" t="str">
            <v>ST. CATHARINES HYDRO UTILITY SERVICES INC.</v>
          </cell>
          <cell r="B858" t="str">
            <v>HORIZON UTILITIES CORPORATION</v>
          </cell>
          <cell r="D858">
            <v>-2312521</v>
          </cell>
        </row>
        <row r="859">
          <cell r="A859" t="str">
            <v>ST. MARY'S PUBLIC UTILITIES COMMISSION</v>
          </cell>
          <cell r="B859" t="str">
            <v>FESTIVAL HYDRO INC.</v>
          </cell>
          <cell r="D859">
            <v>-98097</v>
          </cell>
        </row>
        <row r="860">
          <cell r="A860" t="str">
            <v>ST. THOMAS ENERGY INC.</v>
          </cell>
          <cell r="B860" t="str">
            <v>ST. THOMAS ENERGY INC.</v>
          </cell>
          <cell r="D860">
            <v>-240213</v>
          </cell>
        </row>
        <row r="861">
          <cell r="A861" t="str">
            <v>STIRLING-RAWDON PUBLIC UTILITIES COMMISSION</v>
          </cell>
          <cell r="B861" t="str">
            <v>HYDRO ONE NETWORKS INC.</v>
          </cell>
          <cell r="D861">
            <v>-8927</v>
          </cell>
        </row>
        <row r="862">
          <cell r="A862" t="str">
            <v>STONEY CREEK HYDRO-ELECTRIC COMMISSION</v>
          </cell>
          <cell r="B862" t="str">
            <v>HORIZON UTILITIES CORPORATION</v>
          </cell>
          <cell r="D862">
            <v>-39287</v>
          </cell>
        </row>
        <row r="863">
          <cell r="A863" t="str">
            <v>STRATFORD PUBLIC UTILITY COMMISSION</v>
          </cell>
          <cell r="B863" t="str">
            <v>FESTIVAL HYDRO INC.</v>
          </cell>
          <cell r="D863">
            <v>-768620</v>
          </cell>
        </row>
        <row r="864">
          <cell r="A864" t="str">
            <v>SUNDRIDGE HYDRO ELECTRIC SYSTEM</v>
          </cell>
          <cell r="B864" t="str">
            <v>LAKELAND POWER DISTRIBUTION LTD.</v>
          </cell>
          <cell r="D864">
            <v>-50123</v>
          </cell>
        </row>
        <row r="865">
          <cell r="A865" t="str">
            <v>TARA HYDRO-ELECTRIC SYSTEM</v>
          </cell>
          <cell r="B865" t="str">
            <v>HYDRO ONE NETWORKS INC.</v>
          </cell>
          <cell r="D865">
            <v>-5476</v>
          </cell>
        </row>
        <row r="866">
          <cell r="A866" t="str">
            <v>TEESWATER HYDRO-ELECTRIC COMMISSION</v>
          </cell>
          <cell r="B866" t="str">
            <v>WESTARIO POWER INC.</v>
          </cell>
          <cell r="D866">
            <v>-34494</v>
          </cell>
        </row>
        <row r="867">
          <cell r="A867" t="str">
            <v>TERRACE BAY SUPERIOR WIRES INC.</v>
          </cell>
          <cell r="B867" t="str">
            <v>HYDRO ONE NETWORKS INC.</v>
          </cell>
          <cell r="D867">
            <v>-100996</v>
          </cell>
        </row>
        <row r="868">
          <cell r="A868" t="str">
            <v>THE HYDRO ELECTRIC COMMISSION OF THE TOWN OF CARLETON PLACE</v>
          </cell>
          <cell r="B868" t="str">
            <v>HYDRO ONE NETWORKS INC.</v>
          </cell>
          <cell r="D868">
            <v>-67511</v>
          </cell>
        </row>
        <row r="869">
          <cell r="A869" t="str">
            <v>THE HYDRO ELECTRIC COMMISSION OF THE TOWN OF SHELBURNE</v>
          </cell>
          <cell r="B869" t="str">
            <v>HYDRO ONE NETWORKS INC.</v>
          </cell>
          <cell r="D869">
            <v>-69722</v>
          </cell>
        </row>
        <row r="870">
          <cell r="A870" t="str">
            <v>THE HYDRO ELECTRIC COMMISSION OF THE TOWNSHIP OF WARWICK</v>
          </cell>
          <cell r="B870" t="str">
            <v>BLUEWATER POWER DISTRIBUTION CORPORATION</v>
          </cell>
          <cell r="D870">
            <v>-39551</v>
          </cell>
        </row>
        <row r="871">
          <cell r="A871" t="str">
            <v>THE HYDRO-ELECTRIC COMMISSION FOR THE TOWN OF EXETER</v>
          </cell>
          <cell r="B871" t="str">
            <v>HYDRO ONE NETWORKS INC.</v>
          </cell>
          <cell r="D871">
            <v>-87426</v>
          </cell>
        </row>
        <row r="872">
          <cell r="A872" t="str">
            <v>THE HYDRO-ELECTRIC COMMISSION OF THE CITY OF GLOUCESTER</v>
          </cell>
          <cell r="B872" t="str">
            <v>HYDRO OTTAWA LIMITED</v>
          </cell>
          <cell r="D872">
            <v>-5716466</v>
          </cell>
        </row>
        <row r="873">
          <cell r="A873" t="str">
            <v>THE HYDRO-ELECTRIC COMMISSION OF THE TOWN OF PENETANGUISHENE</v>
          </cell>
          <cell r="B873" t="str">
            <v>POWERSTREAM INC.</v>
          </cell>
          <cell r="D873">
            <v>-213396</v>
          </cell>
        </row>
        <row r="874">
          <cell r="A874" t="str">
            <v>THE PUBLIC UTILITIES COMMISSION FOR THE TOWN OF BANCROFT</v>
          </cell>
          <cell r="B874" t="str">
            <v>HYDRO ONE NETWORKS INC.</v>
          </cell>
          <cell r="D874">
            <v>-57504</v>
          </cell>
        </row>
        <row r="875">
          <cell r="A875" t="str">
            <v>THE PUBLIC UTILITIES COMMISSION OF THE TOWN OF COLLINGWOOD</v>
          </cell>
          <cell r="B875" t="str">
            <v>COLLUS POWER CORP.</v>
          </cell>
          <cell r="D875">
            <v>-338454</v>
          </cell>
        </row>
        <row r="876">
          <cell r="A876" t="str">
            <v>THE PUBLIC UTILITIES COMMISSION OF THE TOWN OF KAPUSKASING</v>
          </cell>
          <cell r="B876" t="str">
            <v>NORTHERN ONTARIO WIRES INC.</v>
          </cell>
          <cell r="D876">
            <v>-28610</v>
          </cell>
        </row>
        <row r="877">
          <cell r="A877" t="str">
            <v>THE PUBLIC UTILITIES COMMISSION OF THE TOWN OF PETROLIA</v>
          </cell>
          <cell r="B877" t="str">
            <v>BLUEWATER POWER DISTRIBUTION CORPORATION</v>
          </cell>
          <cell r="D877">
            <v>-69367</v>
          </cell>
        </row>
        <row r="878">
          <cell r="A878" t="str">
            <v>THE PUBLIC UTILITIES COMMISSION OF THE VILLAGE OF EGANVILLE</v>
          </cell>
          <cell r="B878" t="str">
            <v>HYDRO ONE NETWORKS INC.</v>
          </cell>
          <cell r="D878">
            <v>-11994</v>
          </cell>
        </row>
        <row r="879">
          <cell r="A879" t="str">
            <v>THE PUBLIC UTILITIES COMMISSION OF THE VILLAGE OF POINT EDWARD</v>
          </cell>
          <cell r="B879" t="str">
            <v>BLUEWATER POWER DISTRIBUTION CORPORATION</v>
          </cell>
          <cell r="D879">
            <v>-3856</v>
          </cell>
        </row>
        <row r="880">
          <cell r="A880" t="str">
            <v>THE VILLAGE OF OMEMEE HYDRO-ELECTRIC COMMISSION</v>
          </cell>
          <cell r="B880" t="str">
            <v>HYDRO ONE NETWORKS INC.</v>
          </cell>
          <cell r="D880">
            <v>-20017</v>
          </cell>
        </row>
        <row r="881">
          <cell r="A881" t="str">
            <v>THEDFORD HYDRO ELECTRIC COMMISSION</v>
          </cell>
          <cell r="B881" t="str">
            <v>HYDRO ONE NETWORKS INC.</v>
          </cell>
          <cell r="D881">
            <v>-13800</v>
          </cell>
        </row>
        <row r="882">
          <cell r="A882" t="str">
            <v>THORNDALE HYDRO ELECTRIC COMMISSION</v>
          </cell>
          <cell r="B882" t="str">
            <v>HYDRO ONE NETWORKS INC.</v>
          </cell>
          <cell r="D882">
            <v>-2064</v>
          </cell>
        </row>
        <row r="883">
          <cell r="A883" t="str">
            <v>THOROLD HYDRO CORPORATION</v>
          </cell>
          <cell r="B883" t="str">
            <v>HYDRO ONE NETWORKS INC.</v>
          </cell>
          <cell r="D883">
            <v>-29789</v>
          </cell>
        </row>
        <row r="884">
          <cell r="A884" t="str">
            <v>THUNDER BAY HYDRO ELECTRICITY DISTRIBUTION INC.</v>
          </cell>
          <cell r="B884" t="str">
            <v>THUNDER BAY HYDRO ELECTRICITY DISTRIBUTION INC.</v>
          </cell>
          <cell r="D884">
            <v>-4646255</v>
          </cell>
        </row>
        <row r="885">
          <cell r="A885" t="str">
            <v>TILLSONBURG HYDRO INC.</v>
          </cell>
          <cell r="B885" t="str">
            <v>TILLSONBURG HYDRO INC.</v>
          </cell>
          <cell r="D885">
            <v>-371406</v>
          </cell>
        </row>
        <row r="886">
          <cell r="A886" t="str">
            <v>TOWNSHIP OF MCGARRY HYDRO SYSTEM</v>
          </cell>
          <cell r="B886" t="str">
            <v>HYDRO ONE NETWORKS INC.</v>
          </cell>
          <cell r="D886">
            <v>-6273</v>
          </cell>
        </row>
        <row r="887">
          <cell r="A887" t="str">
            <v>TOWNSHIP OF NORTH DORCHESTER HYDRO</v>
          </cell>
          <cell r="B887" t="str">
            <v>HYDRO ONE NETWORKS INC.</v>
          </cell>
          <cell r="D887">
            <v>-48671</v>
          </cell>
        </row>
        <row r="888">
          <cell r="A888" t="str">
            <v>TWEED HYDRO ELECTRIC COMMISSION</v>
          </cell>
          <cell r="B888" t="str">
            <v>HYDRO ONE NETWORKS INC.</v>
          </cell>
          <cell r="D888">
            <v>-21650</v>
          </cell>
        </row>
        <row r="889">
          <cell r="A889" t="str">
            <v>UXBRIDGE HYDRO ELECTRIC COMMISSION</v>
          </cell>
          <cell r="B889" t="str">
            <v>VERIDIAN CONNECTIONS INC.</v>
          </cell>
          <cell r="D889">
            <v>-15283</v>
          </cell>
        </row>
        <row r="890">
          <cell r="A890" t="str">
            <v>VILLAGE OF BARRY'S BAY HYDRO SYSTEM</v>
          </cell>
          <cell r="B890" t="str">
            <v>HYDRO ONE NETWORKS INC.</v>
          </cell>
          <cell r="D890">
            <v>-3903</v>
          </cell>
        </row>
        <row r="891">
          <cell r="A891" t="str">
            <v>VILLAGE OF BLOOMFIELD HYDRO SYSTEM</v>
          </cell>
          <cell r="B891" t="str">
            <v>HYDRO ONE NETWORKS INC.</v>
          </cell>
          <cell r="D891">
            <v>-153</v>
          </cell>
        </row>
        <row r="892">
          <cell r="A892" t="str">
            <v>VILLAGE OF CARDINAL HYDRO SYSTEM</v>
          </cell>
          <cell r="B892" t="str">
            <v>RIDEAU ST. LAWRENCE DISTRIBUTION INC.</v>
          </cell>
          <cell r="D892">
            <v>-1018</v>
          </cell>
        </row>
        <row r="893">
          <cell r="A893" t="str">
            <v>VILLAGE OF CHESTERVILLE HYDRO SYSTEM</v>
          </cell>
          <cell r="B893" t="str">
            <v>HYDRO ONE NETWORKS INC.</v>
          </cell>
          <cell r="D893">
            <v>-7189</v>
          </cell>
        </row>
        <row r="894">
          <cell r="A894" t="str">
            <v>VILLAGE OF CREEMORE HYDRO SYSTEM</v>
          </cell>
          <cell r="B894" t="str">
            <v>COLLUS POWER CORP.</v>
          </cell>
          <cell r="D894">
            <v>-73</v>
          </cell>
        </row>
        <row r="895">
          <cell r="A895" t="str">
            <v>VILLAGE OF ERIEAU HYDRO SYSTEM</v>
          </cell>
          <cell r="B895" t="str">
            <v>CHATHAM-KENT HYDRO INC.</v>
          </cell>
          <cell r="D895">
            <v>-1633</v>
          </cell>
        </row>
        <row r="896">
          <cell r="A896" t="str">
            <v>VILLAGE OF FLESHERTON HYDRO SYSTEM</v>
          </cell>
          <cell r="B896" t="str">
            <v>HYDRO ONE NETWORKS INC.</v>
          </cell>
          <cell r="D896">
            <v>-6944</v>
          </cell>
        </row>
        <row r="897">
          <cell r="A897" t="str">
            <v>VILLAGE OF IROQUOIS HYDRO SYSTEM</v>
          </cell>
          <cell r="B897" t="str">
            <v>RIDEAU ST. LAWRENCE DISTRIBUTION INC.</v>
          </cell>
          <cell r="D897">
            <v>-127553</v>
          </cell>
        </row>
        <row r="898">
          <cell r="A898" t="str">
            <v>VILLAGE OF LUCKNOW HYDRO SYSTEM</v>
          </cell>
          <cell r="B898" t="str">
            <v>WESTARIO POWER INC.</v>
          </cell>
          <cell r="D898">
            <v>-37471</v>
          </cell>
        </row>
        <row r="899">
          <cell r="A899" t="str">
            <v>VILLAGE OF MAXVILLE HYDRO SYSTEM</v>
          </cell>
          <cell r="B899" t="str">
            <v>HYDRO ONE NETWORKS INC.</v>
          </cell>
          <cell r="D899">
            <v>-9847</v>
          </cell>
        </row>
        <row r="900">
          <cell r="A900" t="str">
            <v>WALKERTON PUBLIC UTILITIES COMMISSION</v>
          </cell>
          <cell r="B900" t="str">
            <v>WESTARIO POWER INC.</v>
          </cell>
          <cell r="D900">
            <v>-30508</v>
          </cell>
        </row>
        <row r="901">
          <cell r="A901" t="str">
            <v>WARDSVILLE HYDRO ELECTRIC COMMISSION</v>
          </cell>
          <cell r="B901" t="str">
            <v>HYDRO ONE NETWORKS INC.</v>
          </cell>
          <cell r="D901">
            <v>-3384</v>
          </cell>
        </row>
        <row r="902">
          <cell r="A902" t="str">
            <v>WARKWORTH HYDRO ELECTRIC COMMISSION</v>
          </cell>
          <cell r="B902" t="str">
            <v>HYDRO ONE NETWORKS INC.</v>
          </cell>
          <cell r="D902">
            <v>-24604</v>
          </cell>
        </row>
        <row r="903">
          <cell r="A903" t="str">
            <v>WATERLOO NORTH HYDRO INC.</v>
          </cell>
          <cell r="B903" t="str">
            <v>WATERLOO NORTH HYDRO INC.</v>
          </cell>
          <cell r="D903">
            <v>-2339718</v>
          </cell>
        </row>
        <row r="904">
          <cell r="A904" t="str">
            <v>WAUBAUSHENE PUBLIC UTILITIES COMMISSION</v>
          </cell>
          <cell r="B904" t="str">
            <v>NEWMARKET-TAY POWER DISTRIBUTION LTD.</v>
          </cell>
          <cell r="D904">
            <v>-26</v>
          </cell>
        </row>
        <row r="905">
          <cell r="A905" t="str">
            <v>WELLAND HYDRO-ELECTRIC SYSTEM CORP.</v>
          </cell>
          <cell r="B905" t="str">
            <v>WELLAND HYDRO-ELECTRIC SYSTEM CORP.</v>
          </cell>
          <cell r="D905">
            <v>-1064408</v>
          </cell>
        </row>
        <row r="906">
          <cell r="A906" t="str">
            <v>WELLINGTON ELECTRIC DISTRIBUTION COMPANY INC.</v>
          </cell>
          <cell r="B906" t="str">
            <v>GUELPH HYDRO ELECTRIC SYSTEMS INC.</v>
          </cell>
          <cell r="D906">
            <v>-22235</v>
          </cell>
        </row>
        <row r="907">
          <cell r="A907" t="str">
            <v>WEST LINCOLN HYDRO ELECTRIC COMMISSION</v>
          </cell>
          <cell r="B907" t="str">
            <v>NIAGARA PENINSULA ENERGY INC.</v>
          </cell>
          <cell r="D907">
            <v>-45607</v>
          </cell>
        </row>
        <row r="908">
          <cell r="A908" t="str">
            <v>WHITBY HYDRO ELECTRIC CORPORATION</v>
          </cell>
          <cell r="B908" t="str">
            <v>WHITBY HYDRO ELECTRIC CORPORATION</v>
          </cell>
          <cell r="D908">
            <v>-2799307</v>
          </cell>
        </row>
        <row r="909">
          <cell r="A909" t="str">
            <v>WHITCHURCH STOUFFVILLE HYDRO ELECTRIC COMMISSION</v>
          </cell>
          <cell r="B909" t="str">
            <v>HYDRO ONE NETWORKS INC.</v>
          </cell>
          <cell r="D909">
            <v>-469971</v>
          </cell>
        </row>
        <row r="910">
          <cell r="A910" t="str">
            <v>WINCHESTER HYDRO COMMISSION</v>
          </cell>
          <cell r="B910" t="str">
            <v>HYDRO ONE NETWORKS INC.</v>
          </cell>
          <cell r="D910">
            <v>-4100</v>
          </cell>
        </row>
        <row r="911">
          <cell r="A911" t="str">
            <v>WINDSOR UTILITIES COMMISSION</v>
          </cell>
          <cell r="B911" t="str">
            <v>ENWIN UTILITIES LTD.</v>
          </cell>
          <cell r="D911">
            <v>-1547949</v>
          </cell>
        </row>
        <row r="912">
          <cell r="A912" t="str">
            <v>WINGHAM PUBLIC UTILITIES COMMISSION</v>
          </cell>
          <cell r="B912" t="str">
            <v>WESTARIO POWER INC.</v>
          </cell>
          <cell r="D912">
            <v>-79392</v>
          </cell>
        </row>
        <row r="913">
          <cell r="A913" t="str">
            <v>WOODSTOCK HYDRO SERVICES INC.</v>
          </cell>
          <cell r="B913" t="str">
            <v>WOODSTOCK HYDRO SERVICES INC.</v>
          </cell>
          <cell r="D913">
            <v>-428497</v>
          </cell>
        </row>
        <row r="914">
          <cell r="A914" t="str">
            <v>WOODVILLE HYDRO-ELECTRIC SYSTEM</v>
          </cell>
          <cell r="B914" t="str">
            <v>HYDRO ONE NETWORKS INC.</v>
          </cell>
          <cell r="D914">
            <v>-28164</v>
          </cell>
        </row>
        <row r="915">
          <cell r="A915" t="str">
            <v>WYOMING HYDRO ELECTRIC COMMISSION</v>
          </cell>
          <cell r="B915" t="str">
            <v>HYDRO ONE NETWORKS INC.</v>
          </cell>
          <cell r="D915">
            <v>-20134</v>
          </cell>
        </row>
        <row r="916">
          <cell r="A916" t="str">
            <v>ZORRA ELECTRIC SUPPLY AUTHORITY</v>
          </cell>
          <cell r="B916" t="str">
            <v>ERIE THAMES POWERLINES CORPORATION</v>
          </cell>
          <cell r="D916">
            <v>-46988</v>
          </cell>
        </row>
        <row r="917">
          <cell r="A917" t="str">
            <v>ZURICH HYDRO ELECTRIC COMMISSION</v>
          </cell>
          <cell r="B917" t="str">
            <v>FESTIVAL HYDRO INC.</v>
          </cell>
          <cell r="D917">
            <v>-12515</v>
          </cell>
        </row>
        <row r="922">
          <cell r="A922" t="str">
            <v>AILSA CRAIG HYDRO ELECTRIC SYSTEM</v>
          </cell>
          <cell r="B922" t="str">
            <v>HYDRO ONE NETWORKS INC.</v>
          </cell>
          <cell r="D922">
            <v>-11297</v>
          </cell>
        </row>
        <row r="923">
          <cell r="A923" t="str">
            <v>AJAX HYDRO-ELECTRIC COMMISSION</v>
          </cell>
          <cell r="B923" t="str">
            <v>VERIDIAN CONNECTIONS INC.</v>
          </cell>
          <cell r="D923">
            <v>-1214160</v>
          </cell>
        </row>
        <row r="924">
          <cell r="A924" t="str">
            <v>ALVINSTON PUBLIC UTILITIES COMMISSION</v>
          </cell>
          <cell r="B924" t="str">
            <v>BLUEWATER POWER DISTRIBUTION CORPORATION</v>
          </cell>
          <cell r="D924">
            <v>-13792</v>
          </cell>
        </row>
        <row r="925">
          <cell r="A925" t="str">
            <v>ANCASTER HYDRO-ELECTRIC COMMISSION</v>
          </cell>
          <cell r="B925" t="str">
            <v>HORIZON UTILITIES CORPORATION</v>
          </cell>
          <cell r="D925">
            <v>-296080</v>
          </cell>
        </row>
        <row r="926">
          <cell r="A926" t="str">
            <v>ARKONA HYDRO ELECTRIC COMMISSION</v>
          </cell>
          <cell r="B926" t="str">
            <v>HYDRO ONE NETWORKS INC.</v>
          </cell>
          <cell r="D926">
            <v>-512</v>
          </cell>
        </row>
        <row r="927">
          <cell r="A927" t="str">
            <v>ARNPRIOR HYDRO ELECTRIC COMMISSION</v>
          </cell>
          <cell r="B927" t="str">
            <v>HYDRO ONE NETWORKS INC.</v>
          </cell>
          <cell r="D927">
            <v>-55356</v>
          </cell>
        </row>
        <row r="928">
          <cell r="A928" t="str">
            <v>ASPHODEL-NORWOOD DISTRIBUTION INCORPORATED</v>
          </cell>
          <cell r="B928" t="str">
            <v>PETERBOROUGH DISTRIBUTION INCORPORATED</v>
          </cell>
          <cell r="D928">
            <v>-56817</v>
          </cell>
        </row>
        <row r="929">
          <cell r="A929" t="str">
            <v>ATIKOKAN HYDRO INC.</v>
          </cell>
          <cell r="B929" t="str">
            <v>ATIKOKAN HYDRO INC.</v>
          </cell>
          <cell r="D929">
            <v>-138338</v>
          </cell>
        </row>
        <row r="930">
          <cell r="A930" t="str">
            <v>AURORA HYDRO CONNECTIONS LIMITED</v>
          </cell>
          <cell r="B930" t="str">
            <v>POWERSTREAM INC.</v>
          </cell>
          <cell r="D930">
            <v>-1064644</v>
          </cell>
        </row>
        <row r="931">
          <cell r="A931" t="str">
            <v>AYLMER PUBLIC UTILITIES COMMISSION</v>
          </cell>
          <cell r="B931" t="str">
            <v>ERIE THAMES POWERLINES CORPORATION</v>
          </cell>
          <cell r="D931">
            <v>-78534</v>
          </cell>
        </row>
        <row r="932">
          <cell r="A932" t="str">
            <v>BATH HYDRO</v>
          </cell>
          <cell r="B932" t="str">
            <v>HYDRO ONE NETWORKS INC.</v>
          </cell>
          <cell r="D932">
            <v>-14356</v>
          </cell>
        </row>
        <row r="933">
          <cell r="A933" t="str">
            <v>BEACHBURG HYDRO</v>
          </cell>
          <cell r="B933" t="str">
            <v>OTTAWA RIVER POWER CORPORATION</v>
          </cell>
          <cell r="D933">
            <v>-11615</v>
          </cell>
        </row>
        <row r="934">
          <cell r="A934" t="str">
            <v>BELLEVILLE ELECTRIC CORPORATION</v>
          </cell>
          <cell r="B934" t="str">
            <v>VERIDIAN CONNECTIONS INC.</v>
          </cell>
          <cell r="D934">
            <v>-257617</v>
          </cell>
        </row>
        <row r="935">
          <cell r="A935" t="str">
            <v>BLANDFORD-BLENHEIM PUBLIC UTILITIES COMMISSION</v>
          </cell>
          <cell r="B935" t="str">
            <v>HYDRO ONE NETWORKS INC.</v>
          </cell>
          <cell r="D935">
            <v>-8118</v>
          </cell>
        </row>
        <row r="936">
          <cell r="A936" t="str">
            <v>BLUE MOUNTAINS HYDRO SERVICES COMPANY INC.</v>
          </cell>
          <cell r="B936" t="str">
            <v>COLLUS POWER CORP.</v>
          </cell>
          <cell r="D936">
            <v>-61159</v>
          </cell>
        </row>
        <row r="937">
          <cell r="A937" t="str">
            <v>BLYTH HYDRO ELECTRIC COMMISSION</v>
          </cell>
          <cell r="B937" t="str">
            <v>HYDRO ONE NETWORKS INC.</v>
          </cell>
          <cell r="D937">
            <v>-21600</v>
          </cell>
        </row>
        <row r="938">
          <cell r="A938" t="str">
            <v>BOARD OF LIGHT &amp; HEAT COMM. OF THE CITY OF GUELPH</v>
          </cell>
          <cell r="B938" t="str">
            <v>GUELPH HYDRO ELECTRIC SYSTEMS INC.</v>
          </cell>
          <cell r="D938">
            <v>-3280287</v>
          </cell>
        </row>
        <row r="939">
          <cell r="A939" t="str">
            <v>BOBCAYGEON HYDRO ELECTRIC COMMISSION</v>
          </cell>
          <cell r="B939" t="str">
            <v>HYDRO ONE NETWORKS INC.</v>
          </cell>
          <cell r="D939">
            <v>-30357</v>
          </cell>
        </row>
        <row r="940">
          <cell r="A940" t="str">
            <v>BRADFORD WEST GWILLIMBURY PUBLIC UTILITIES COMMISSION</v>
          </cell>
          <cell r="B940" t="str">
            <v>POWERSTREAM INC.</v>
          </cell>
          <cell r="D940">
            <v>-482271</v>
          </cell>
        </row>
        <row r="941">
          <cell r="A941" t="str">
            <v>BRIGHTON DISTRIBUTION INC.</v>
          </cell>
          <cell r="B941" t="str">
            <v>HYDRO ONE NETWORKS INC.</v>
          </cell>
          <cell r="D941">
            <v>-84276</v>
          </cell>
        </row>
        <row r="942">
          <cell r="A942" t="str">
            <v>BROCK HYDRO-ELECTRIC COMMISSION</v>
          </cell>
          <cell r="B942" t="str">
            <v>VERIDIAN CONNECTIONS INC.</v>
          </cell>
          <cell r="D942">
            <v>-118719</v>
          </cell>
        </row>
        <row r="943">
          <cell r="A943" t="str">
            <v>BROCKVILLE UTILITIES INCORPORATED</v>
          </cell>
          <cell r="B943" t="str">
            <v>HYDRO ONE NETWORKS INC.</v>
          </cell>
          <cell r="D943">
            <v>-454703</v>
          </cell>
        </row>
        <row r="944">
          <cell r="A944" t="str">
            <v>BRUSSELS PUBLIC UTILITIES COMMISSION</v>
          </cell>
          <cell r="B944" t="str">
            <v>FESTIVAL HYDRO INC.</v>
          </cell>
          <cell r="D944">
            <v>-7778</v>
          </cell>
        </row>
        <row r="945">
          <cell r="A945" t="str">
            <v>BURK'S FALLS HYDRO ELECTRIC COMMISSION</v>
          </cell>
          <cell r="B945" t="str">
            <v>LAKELAND POWER DISTRIBUTION LTD.</v>
          </cell>
          <cell r="D945">
            <v>-42691</v>
          </cell>
        </row>
        <row r="946">
          <cell r="A946" t="str">
            <v>BURLINGTON HYDRO INC.</v>
          </cell>
          <cell r="B946" t="str">
            <v>BURLINGTON HYDRO INC.</v>
          </cell>
          <cell r="D946">
            <v>-4699681</v>
          </cell>
        </row>
        <row r="947">
          <cell r="A947" t="str">
            <v>CALEDON HYDRO CORPORATION</v>
          </cell>
          <cell r="B947" t="str">
            <v>HYDRO ONE NETWORKS INC.</v>
          </cell>
          <cell r="D947">
            <v>-1025158</v>
          </cell>
        </row>
        <row r="948">
          <cell r="A948" t="str">
            <v>CAMBRIDGE AND NORTH DUMFRIES HYDRO INC.</v>
          </cell>
          <cell r="B948" t="str">
            <v>CAMBRIDGE AND NORTH DUMFRIES HYDRO INC.</v>
          </cell>
          <cell r="D948">
            <v>-2213124</v>
          </cell>
        </row>
        <row r="949">
          <cell r="A949" t="str">
            <v>CAPREOL HYDRO ELECTRIC COMMISSION</v>
          </cell>
          <cell r="B949" t="str">
            <v>GREATER SUDBURY HYDRO INC.</v>
          </cell>
          <cell r="D949">
            <v>-158031</v>
          </cell>
        </row>
        <row r="950">
          <cell r="A950" t="str">
            <v>CASSELMAN HYDRO INC.</v>
          </cell>
          <cell r="B950" t="str">
            <v>HYDRO OTTAWA LIMITED</v>
          </cell>
          <cell r="D950">
            <v>-32757</v>
          </cell>
        </row>
        <row r="951">
          <cell r="A951" t="str">
            <v>CAVAN-MILLBROOK-NORTH MONAGHAN PUBLIC UTILITIES COMMISSION</v>
          </cell>
          <cell r="B951" t="str">
            <v>HYDRO ONE NETWORKS INC.</v>
          </cell>
          <cell r="D951">
            <v>-32841</v>
          </cell>
        </row>
        <row r="952">
          <cell r="A952" t="str">
            <v>CENTRE HASTINGS HYDRO ELECTRIC COMMISSION</v>
          </cell>
          <cell r="B952" t="str">
            <v>HYDRO ONE NETWORKS INC.</v>
          </cell>
          <cell r="D952">
            <v>-12753</v>
          </cell>
        </row>
        <row r="953">
          <cell r="A953" t="str">
            <v>CHALK RIVER HYDRO</v>
          </cell>
          <cell r="B953" t="str">
            <v>HYDRO ONE NETWORKS INC.</v>
          </cell>
          <cell r="D953">
            <v>-14160</v>
          </cell>
        </row>
        <row r="954">
          <cell r="A954" t="str">
            <v>CHAPLEAU PUBLIC UTILITIES CORPORATION</v>
          </cell>
          <cell r="B954" t="str">
            <v>CHAPLEAU PUBLIC UTILITIES CORPORATION</v>
          </cell>
          <cell r="D954">
            <v>-8179</v>
          </cell>
        </row>
        <row r="955">
          <cell r="A955" t="str">
            <v>CITY OF DRYDEN HYDRO ELECTRIC COMMISSION</v>
          </cell>
          <cell r="B955" t="str">
            <v>HYDRO ONE NETWORKS INC.</v>
          </cell>
          <cell r="D955">
            <v>-71382</v>
          </cell>
        </row>
        <row r="956">
          <cell r="A956" t="str">
            <v>CLARINGTON HYDRO-ELECTRIC COMMISSION</v>
          </cell>
          <cell r="B956" t="str">
            <v>VERIDIAN CONNECTIONS INC.</v>
          </cell>
          <cell r="D956">
            <v>-719052</v>
          </cell>
        </row>
        <row r="957">
          <cell r="A957" t="str">
            <v>CLINTON POWER CORPORATION</v>
          </cell>
          <cell r="B957" t="str">
            <v>ERIE THAMES POWERLINES CORPORATION</v>
          </cell>
          <cell r="D957">
            <v>-15123</v>
          </cell>
        </row>
        <row r="958">
          <cell r="A958" t="str">
            <v>COBDEN HYDRO</v>
          </cell>
          <cell r="B958" t="str">
            <v>HYDRO ONE NETWORKS INC.</v>
          </cell>
          <cell r="D958">
            <v>-7778</v>
          </cell>
        </row>
        <row r="959">
          <cell r="A959" t="str">
            <v>COLBORNE PUBLIC UTILITIES COMMISSION</v>
          </cell>
          <cell r="B959" t="str">
            <v>LAKEFRONT UTILITIES INC.</v>
          </cell>
          <cell r="D959">
            <v>-16834</v>
          </cell>
        </row>
        <row r="960">
          <cell r="A960" t="str">
            <v>COTTAM HYDRO-ELECTRIC SYSTEM</v>
          </cell>
          <cell r="B960" t="str">
            <v>E.L.K. ENERGY INC.</v>
          </cell>
          <cell r="D960">
            <v>-148231</v>
          </cell>
        </row>
        <row r="961">
          <cell r="A961" t="str">
            <v>DASHWOOD HYDRO-ELECTRIC SYSTEM</v>
          </cell>
          <cell r="B961" t="str">
            <v>FESTIVAL HYDRO INC.</v>
          </cell>
          <cell r="D961">
            <v>-129</v>
          </cell>
        </row>
        <row r="962">
          <cell r="A962" t="str">
            <v>DEEP RIVER HYDRO</v>
          </cell>
          <cell r="B962" t="str">
            <v>HYDRO ONE NETWORKS INC.</v>
          </cell>
          <cell r="D962">
            <v>-229875</v>
          </cell>
        </row>
        <row r="963">
          <cell r="A963" t="str">
            <v>DELHI HYDRO-ELECTRIC COMMISSION</v>
          </cell>
          <cell r="B963" t="str">
            <v>NORFOLK POWER DISTRIBUTION INC.</v>
          </cell>
          <cell r="D963">
            <v>-20713</v>
          </cell>
        </row>
        <row r="964">
          <cell r="A964" t="str">
            <v>DESERONTO PUBLIC UTILITIES COMMISSION</v>
          </cell>
          <cell r="B964" t="str">
            <v>HYDRO ONE NETWORKS INC.</v>
          </cell>
          <cell r="D964">
            <v>-7940</v>
          </cell>
        </row>
        <row r="965">
          <cell r="A965" t="str">
            <v>DRESDEN UTILITIES COMMISSION</v>
          </cell>
          <cell r="B965" t="str">
            <v>CHATHAM-KENT HYDRO INC.</v>
          </cell>
          <cell r="D965">
            <v>-33135</v>
          </cell>
        </row>
        <row r="966">
          <cell r="A966" t="str">
            <v>DUNDALK HYDRO ELECTRIC SYSTEM</v>
          </cell>
          <cell r="B966" t="str">
            <v>HYDRO ONE NETWORKS INC.</v>
          </cell>
          <cell r="D966">
            <v>-2020</v>
          </cell>
        </row>
        <row r="967">
          <cell r="A967" t="str">
            <v>DUNDAS HYDRO-ELECTRIC COMMISSION</v>
          </cell>
          <cell r="B967" t="str">
            <v>HORIZON UTILITIES CORPORATION</v>
          </cell>
          <cell r="D967">
            <v>-490989</v>
          </cell>
        </row>
        <row r="968">
          <cell r="A968" t="str">
            <v>DUNNVILLE HYDRO ELECTRIC COMMISSION</v>
          </cell>
          <cell r="B968" t="str">
            <v>HALDIMAND COUNTY HYDRO INC.</v>
          </cell>
          <cell r="D968">
            <v>-141195</v>
          </cell>
        </row>
        <row r="969">
          <cell r="A969" t="str">
            <v>DURHAM HYDRO ELECTRIC COMMISSION</v>
          </cell>
          <cell r="B969" t="str">
            <v>HYDRO ONE NETWORKS INC.</v>
          </cell>
          <cell r="D969">
            <v>-11586</v>
          </cell>
        </row>
        <row r="970">
          <cell r="A970" t="str">
            <v>DUTTON HYDRO LIMITED</v>
          </cell>
          <cell r="B970" t="str">
            <v>MIDDLESEX POWER DISTRIBUTION CORPORATION</v>
          </cell>
          <cell r="D970">
            <v>-4834</v>
          </cell>
        </row>
        <row r="971">
          <cell r="A971" t="str">
            <v>EAST ZORRA-TAVISTOCK PUBLIC UTILITY COMMISSION</v>
          </cell>
          <cell r="B971" t="str">
            <v>ERIE THAMES POWERLINES CORPORATION</v>
          </cell>
          <cell r="D971">
            <v>-38969</v>
          </cell>
        </row>
        <row r="972">
          <cell r="A972" t="str">
            <v>ELMWOOD HYDRO-ELECTRIC SYSTEM</v>
          </cell>
          <cell r="B972" t="str">
            <v>WESTARIO POWER INC.</v>
          </cell>
          <cell r="D972">
            <v>-234</v>
          </cell>
        </row>
        <row r="973">
          <cell r="A973" t="str">
            <v>EMBRUN COOPERATIVE HYDRO INC.</v>
          </cell>
          <cell r="B973" t="str">
            <v>COOPERATIVE HYDRO EMBRUN INC.</v>
          </cell>
          <cell r="D973">
            <v>-30195</v>
          </cell>
        </row>
        <row r="974">
          <cell r="A974" t="str">
            <v>ERIN HYDRO ELECTRIC COMMISSION</v>
          </cell>
          <cell r="B974" t="str">
            <v>HYDRO ONE NETWORKS INC.</v>
          </cell>
          <cell r="D974">
            <v>-228679</v>
          </cell>
        </row>
        <row r="975">
          <cell r="A975" t="str">
            <v>ESSEX HYDRO-ELECTRIC COMMISSION</v>
          </cell>
          <cell r="B975" t="str">
            <v>E.L.K. ENERGY INC.</v>
          </cell>
          <cell r="D975">
            <v>-199203</v>
          </cell>
        </row>
        <row r="976">
          <cell r="A976" t="str">
            <v>FENELON FALLS BOARD OF WATER, LIGHT AND POWER COMMISSIONERS</v>
          </cell>
          <cell r="B976" t="str">
            <v>HYDRO ONE NETWORKS INC.</v>
          </cell>
          <cell r="D976">
            <v>-14194</v>
          </cell>
        </row>
        <row r="977">
          <cell r="A977" t="str">
            <v>FLAMBOROUGH HYDRO ELECTRIC COMMISSION</v>
          </cell>
          <cell r="B977" t="str">
            <v>HORIZON UTILITIES CORPORATION</v>
          </cell>
          <cell r="D977">
            <v>-84589</v>
          </cell>
        </row>
        <row r="978">
          <cell r="A978" t="str">
            <v>FOREST PUBLIC UTILITIES COMMISSION</v>
          </cell>
          <cell r="B978" t="str">
            <v>HYDRO ONE NETWORKS INC.</v>
          </cell>
          <cell r="D978">
            <v>-14335</v>
          </cell>
        </row>
        <row r="979">
          <cell r="A979" t="str">
            <v>GEORGINA HYDRO ELECTRIC COMMISSION</v>
          </cell>
          <cell r="B979" t="str">
            <v>HYDRO ONE NETWORKS INC.</v>
          </cell>
          <cell r="D979">
            <v>-219735</v>
          </cell>
        </row>
        <row r="980">
          <cell r="A980" t="str">
            <v>GLENCOE PUBLIC UTILITIES COMMISSION</v>
          </cell>
          <cell r="B980" t="str">
            <v>HYDRO ONE NETWORKS INC.</v>
          </cell>
          <cell r="D980">
            <v>-31325</v>
          </cell>
        </row>
        <row r="981">
          <cell r="A981" t="str">
            <v>GOULBOURN HYDRO ELECTRIC COMMISSION</v>
          </cell>
          <cell r="B981" t="str">
            <v>HYDRO OTTAWA LIMITED</v>
          </cell>
          <cell r="D981">
            <v>-129459</v>
          </cell>
        </row>
        <row r="982">
          <cell r="A982" t="str">
            <v>GRAND BEND PUBLIC UTILITIES COMMISSION</v>
          </cell>
          <cell r="B982" t="str">
            <v>HYDRO ONE NETWORKS INC.</v>
          </cell>
          <cell r="D982">
            <v>-31267</v>
          </cell>
        </row>
        <row r="983">
          <cell r="A983" t="str">
            <v>GRAND VALLEY ENERGY INC.</v>
          </cell>
          <cell r="B983" t="str">
            <v>ORANGEVILLE HYDRO LIMITED</v>
          </cell>
          <cell r="D983">
            <v>-11046</v>
          </cell>
        </row>
        <row r="984">
          <cell r="A984" t="str">
            <v>GRAVENHURST HYDRO ELECTRIC INC.</v>
          </cell>
          <cell r="B984" t="str">
            <v>VERIDIAN CONNECTIONS INC.</v>
          </cell>
          <cell r="D984">
            <v>-71431</v>
          </cell>
        </row>
        <row r="985">
          <cell r="A985" t="str">
            <v>GRIMSBY POWER INCORPORATED</v>
          </cell>
          <cell r="B985" t="str">
            <v>GRIMSBY POWER INCORPORATED</v>
          </cell>
          <cell r="D985">
            <v>-107612</v>
          </cell>
        </row>
        <row r="986">
          <cell r="A986" t="str">
            <v>GUELPH/ERAMOSA HYDRO-ELECTRIC COMMISSION</v>
          </cell>
          <cell r="B986" t="str">
            <v>GUELPH HYDRO ELECTRIC SYSTEMS INC.</v>
          </cell>
          <cell r="D986">
            <v>-12633</v>
          </cell>
        </row>
        <row r="987">
          <cell r="A987" t="str">
            <v>HALDIMAND HYDRO-ELECTRIC COMMISSION</v>
          </cell>
          <cell r="B987" t="str">
            <v>HALDIMAND COUNTY HYDRO INC.</v>
          </cell>
          <cell r="D987">
            <v>-189717</v>
          </cell>
        </row>
        <row r="988">
          <cell r="A988" t="str">
            <v>HALTON HILLS HYDRO INC.</v>
          </cell>
          <cell r="B988" t="str">
            <v>HALTON HILLS HYDRO INC.</v>
          </cell>
          <cell r="D988">
            <v>-657710</v>
          </cell>
        </row>
        <row r="989">
          <cell r="A989" t="str">
            <v>HAMILTON HYDRO INC.</v>
          </cell>
          <cell r="B989" t="str">
            <v>HORIZON UTILITIES CORPORATION</v>
          </cell>
          <cell r="D989">
            <v>-1968216</v>
          </cell>
        </row>
        <row r="990">
          <cell r="A990" t="str">
            <v>HANOVER ELECTRIC SERVICES INC.</v>
          </cell>
          <cell r="B990" t="str">
            <v>WESTARIO POWER INC.</v>
          </cell>
          <cell r="D990">
            <v>-23479</v>
          </cell>
        </row>
        <row r="991">
          <cell r="A991" t="str">
            <v>HASTINGS PUBLIC UTILITIES</v>
          </cell>
          <cell r="B991" t="str">
            <v>HYDRO ONE NETWORKS INC.</v>
          </cell>
          <cell r="D991">
            <v>-2979</v>
          </cell>
        </row>
        <row r="992">
          <cell r="A992" t="str">
            <v>HAVELOCK-BELMONT-METHUEN HYDRO ELECTRIC COMMISSION</v>
          </cell>
          <cell r="B992" t="str">
            <v>HYDRO ONE NETWORKS INC.</v>
          </cell>
          <cell r="D992">
            <v>-13956</v>
          </cell>
        </row>
        <row r="993">
          <cell r="A993" t="str">
            <v>HEARST POWER DISTRIBUTION COMPANY LIMITED</v>
          </cell>
          <cell r="B993" t="str">
            <v>HEARST POWER DISTRIBUTION COMPANY LIMITED</v>
          </cell>
          <cell r="D993">
            <v>-78090</v>
          </cell>
        </row>
        <row r="994">
          <cell r="A994" t="str">
            <v>HENSALL PUBLIC UTILITIES COMMISSION</v>
          </cell>
          <cell r="B994" t="str">
            <v>FESTIVAL HYDRO INC.</v>
          </cell>
          <cell r="D994">
            <v>-13612</v>
          </cell>
        </row>
        <row r="995">
          <cell r="A995" t="str">
            <v>HOLSTEIN HYDRO ELECTRIC SYSTEM</v>
          </cell>
          <cell r="B995" t="str">
            <v>WELLINGTON NORTH POWER INC.</v>
          </cell>
          <cell r="D995">
            <v>-5000</v>
          </cell>
        </row>
        <row r="996">
          <cell r="A996" t="str">
            <v>HUNTSVILLE PUBLIC UTILITIES COMMISSION</v>
          </cell>
          <cell r="B996" t="str">
            <v>LAKELAND POWER DISTRIBUTION LTD.</v>
          </cell>
          <cell r="D996">
            <v>-27094</v>
          </cell>
        </row>
        <row r="997">
          <cell r="A997" t="str">
            <v>HYDRO ELECTRIC COMMISSION OF THE CORPORATION OF THE TOWNSHIP OF MIDDLESEX CENTRE</v>
          </cell>
          <cell r="B997" t="str">
            <v>HYDRO ONE NETWORKS INC.</v>
          </cell>
          <cell r="D997">
            <v>-4306</v>
          </cell>
        </row>
        <row r="998">
          <cell r="A998" t="str">
            <v>HYDRO ELECTRIC COMMISSION OF THE TOWN OF LEAMINGTON</v>
          </cell>
          <cell r="B998" t="str">
            <v>ESSEX POWERLINES CORPORATION</v>
          </cell>
          <cell r="D998">
            <v>-224853</v>
          </cell>
        </row>
        <row r="999">
          <cell r="A999" t="str">
            <v>HYDRO ELECTRIC COMMISSION OF THE TOWNSHIP OF SPRINGWATER</v>
          </cell>
          <cell r="B999" t="str">
            <v>HYDRO ONE NETWORKS INC.</v>
          </cell>
          <cell r="D999">
            <v>-4028</v>
          </cell>
        </row>
        <row r="1000">
          <cell r="A1000" t="str">
            <v>HYDRO HAWKESBURY INC.</v>
          </cell>
          <cell r="B1000" t="str">
            <v>HYDRO HAWKESBURY INC.</v>
          </cell>
          <cell r="D1000">
            <v>-55841</v>
          </cell>
        </row>
        <row r="1001">
          <cell r="A1001" t="str">
            <v>HYDRO MISSISSAUGA CORPORATION</v>
          </cell>
          <cell r="B1001" t="str">
            <v>ENERSOURCE HYDRO MISSISSAUGA INC.</v>
          </cell>
          <cell r="D1001">
            <v>-25023071</v>
          </cell>
        </row>
        <row r="1002">
          <cell r="A1002" t="str">
            <v>HYDRO ONE BRAMPTON NETWORKS INC.</v>
          </cell>
          <cell r="B1002" t="str">
            <v>HYDRO ONE BRAMPTON NETWORKS INC.</v>
          </cell>
          <cell r="D1002">
            <v>-5425168</v>
          </cell>
        </row>
        <row r="1003">
          <cell r="A1003" t="str">
            <v>HYDRO OTTAWA LIMITED</v>
          </cell>
          <cell r="B1003" t="str">
            <v>HYDRO OTTAWA LIMITED</v>
          </cell>
          <cell r="D1003">
            <v>-10547515</v>
          </cell>
        </row>
        <row r="1004">
          <cell r="A1004" t="str">
            <v>HYDRO VAUGHAN DISTRIBUTION INC.</v>
          </cell>
          <cell r="B1004" t="str">
            <v>POWERSTREAM INC.</v>
          </cell>
          <cell r="D1004">
            <v>-2445760</v>
          </cell>
        </row>
        <row r="1005">
          <cell r="A1005" t="str">
            <v>HYDRO-ELECTRIC COMMISSION FOR THE TOWN OF AMHERSTBURG</v>
          </cell>
          <cell r="B1005" t="str">
            <v>ESSEX POWERLINES CORPORATION</v>
          </cell>
          <cell r="D1005">
            <v>-99742</v>
          </cell>
        </row>
        <row r="1006">
          <cell r="A1006" t="str">
            <v>HYDRO-ELECTRIC COMMISSION OF SOUTH DUMFRIES</v>
          </cell>
          <cell r="B1006" t="str">
            <v>BRANT COUNTY POWER INC.</v>
          </cell>
          <cell r="D1006">
            <v>-198</v>
          </cell>
        </row>
        <row r="1007">
          <cell r="A1007" t="str">
            <v>HYDRO-ELECTRIC COMMISSION OF THE CITY OF BRANTFORD</v>
          </cell>
          <cell r="B1007" t="str">
            <v>BRANTFORD POWER INC.</v>
          </cell>
          <cell r="D1007">
            <v>-2369968</v>
          </cell>
        </row>
        <row r="1008">
          <cell r="A1008" t="str">
            <v>HYDRO-ELECTRIC COMMISSION OF THE CITY OF PEMBROKE</v>
          </cell>
          <cell r="B1008" t="str">
            <v>OTTAWA RIVER POWER CORPORATION</v>
          </cell>
          <cell r="D1008">
            <v>-206736</v>
          </cell>
        </row>
        <row r="1009">
          <cell r="A1009" t="str">
            <v>HYDRO-ELECTRIC COMMISSION OF THE CITY OF SARNIA</v>
          </cell>
          <cell r="B1009" t="str">
            <v>BLUEWATER POWER DISTRIBUTION CORPORATION</v>
          </cell>
          <cell r="D1009">
            <v>-207180</v>
          </cell>
        </row>
        <row r="1010">
          <cell r="A1010" t="str">
            <v>HYDRO-ELECTRIC COMMISSION OF THE CITY OF TORONTO - EAST YORK OFFICE</v>
          </cell>
          <cell r="B1010" t="str">
            <v>TORONTO HYDRO-ELECTRIC SYSTEM LIMITED</v>
          </cell>
          <cell r="D1010">
            <v>-440772</v>
          </cell>
        </row>
        <row r="1011">
          <cell r="A1011" t="str">
            <v>HYDRO-ELECTRIC COMMISSION OF THE CITY OF TORONTO - ETOBICOKE OFFICE</v>
          </cell>
          <cell r="B1011" t="str">
            <v>TORONTO HYDRO-ELECTRIC SYSTEM LIMITED</v>
          </cell>
          <cell r="D1011">
            <v>-4809570</v>
          </cell>
        </row>
        <row r="1012">
          <cell r="A1012" t="str">
            <v>HYDRO-ELECTRIC COMMISSION OF THE CITY OF TORONTO - NORTH YORK OFFICE</v>
          </cell>
          <cell r="B1012" t="str">
            <v>TORONTO HYDRO-ELECTRIC SYSTEM LIMITED</v>
          </cell>
          <cell r="D1012">
            <v>-5644332</v>
          </cell>
        </row>
        <row r="1013">
          <cell r="A1013" t="str">
            <v>HYDRO-ELECTRIC COMMISSION OF THE CITY OF TORONTO - SCARBOROUGH OFFICE</v>
          </cell>
          <cell r="B1013" t="str">
            <v>TORONTO HYDRO-ELECTRIC SYSTEM LIMITED</v>
          </cell>
          <cell r="D1013">
            <v>-11302126</v>
          </cell>
        </row>
        <row r="1014">
          <cell r="A1014" t="str">
            <v>HYDRO-ELECTRIC COMMISSION OF THE CITY OF TORONTO - TORONTO OFFICE</v>
          </cell>
          <cell r="B1014" t="str">
            <v>TORONTO HYDRO-ELECTRIC SYSTEM LIMITED</v>
          </cell>
          <cell r="D1014">
            <v>-5379481</v>
          </cell>
        </row>
        <row r="1015">
          <cell r="A1015" t="str">
            <v>HYDRO-ELECTRIC COMMISSION OF THE CITY OF TORONTO - YORK OFFICE</v>
          </cell>
          <cell r="B1015" t="str">
            <v>TORONTO HYDRO-ELECTRIC SYSTEM LIMITED</v>
          </cell>
          <cell r="D1015">
            <v>-65062</v>
          </cell>
        </row>
        <row r="1016">
          <cell r="A1016" t="str">
            <v>HYDRO-ELECTRIC COMMISSION OF THE TOWN OF BOTHWELL</v>
          </cell>
          <cell r="B1016" t="str">
            <v>CHATHAM-KENT HYDRO INC.</v>
          </cell>
          <cell r="D1016">
            <v>-7508</v>
          </cell>
        </row>
        <row r="1017">
          <cell r="A1017" t="str">
            <v>HYDRO-ELECTRIC COMMISSION OF THE TOWN OF BRACEBRIDGE</v>
          </cell>
          <cell r="B1017" t="str">
            <v>LAKELAND POWER DISTRIBUTION LTD.</v>
          </cell>
          <cell r="D1017">
            <v>-28516</v>
          </cell>
        </row>
        <row r="1018">
          <cell r="A1018" t="str">
            <v>HYDRO-ELECTRIC COMMISSION OF THE TOWN OF CACHE BAY</v>
          </cell>
          <cell r="B1018" t="str">
            <v>GREATER SUDBURY HYDRO INC.</v>
          </cell>
          <cell r="D1018">
            <v>-2373</v>
          </cell>
        </row>
        <row r="1019">
          <cell r="A1019" t="str">
            <v>HYDRO-ELECTRIC COMMISSION OF THE TOWN OF HARRISTON</v>
          </cell>
          <cell r="B1019" t="str">
            <v>WESTARIO POWER INC.</v>
          </cell>
          <cell r="D1019">
            <v>-19398</v>
          </cell>
        </row>
        <row r="1020">
          <cell r="A1020" t="str">
            <v>HYDRO-ELECTRIC COMMISSION OF THE TOWN OF HARROW</v>
          </cell>
          <cell r="B1020" t="str">
            <v>E.L.K. ENERGY INC.</v>
          </cell>
          <cell r="D1020">
            <v>-179669</v>
          </cell>
        </row>
        <row r="1021">
          <cell r="A1021" t="str">
            <v>HYDRO-ELECTRIC COMMISSION OF THE TOWN OF LASALLE</v>
          </cell>
          <cell r="B1021" t="str">
            <v>ESSEX POWERLINES CORPORATION</v>
          </cell>
          <cell r="D1021">
            <v>-195418</v>
          </cell>
        </row>
        <row r="1022">
          <cell r="A1022" t="str">
            <v>HYDRO-ELECTRIC COMMISSION OF THE TOWN OF PORT ELGIN</v>
          </cell>
          <cell r="B1022" t="str">
            <v>WESTARIO POWER INC.</v>
          </cell>
          <cell r="D1022">
            <v>-712701</v>
          </cell>
        </row>
        <row r="1023">
          <cell r="A1023" t="str">
            <v>HYDRO-ELECTRIC COMMISSION OF THE TOWN OF STAYNER</v>
          </cell>
          <cell r="B1023" t="str">
            <v>COLLUS POWER CORP.</v>
          </cell>
          <cell r="D1023">
            <v>-6815</v>
          </cell>
        </row>
        <row r="1024">
          <cell r="A1024" t="str">
            <v>HYDRO-ELECTRIC COMMISSION OF THE TOWN OF STURGEON FALLS</v>
          </cell>
          <cell r="B1024" t="str">
            <v>GREATER SUDBURY HYDRO INC.</v>
          </cell>
          <cell r="D1024">
            <v>-3460</v>
          </cell>
        </row>
        <row r="1025">
          <cell r="A1025" t="str">
            <v>HYDRO-ELECTRIC COMMISSION OF THE TOWN OF VANKLEEK HILL</v>
          </cell>
          <cell r="B1025" t="str">
            <v>HYDRO ONE NETWORKS INC.</v>
          </cell>
          <cell r="D1025">
            <v>-64435</v>
          </cell>
        </row>
        <row r="1026">
          <cell r="A1026" t="str">
            <v>HYDRO-ELECTRIC COMMISSION OF THE TOWN OF WALLACEBURG</v>
          </cell>
          <cell r="B1026" t="str">
            <v>CHATHAM-KENT HYDRO INC.</v>
          </cell>
          <cell r="D1026">
            <v>-210055</v>
          </cell>
        </row>
        <row r="1027">
          <cell r="A1027" t="str">
            <v>HYDRO-ELECTRIC COMMISSION OF THE TOWN OF WASAGA BEACH</v>
          </cell>
          <cell r="B1027" t="str">
            <v>WASAGA DISTRIBUTION INC.</v>
          </cell>
          <cell r="D1027">
            <v>-138457</v>
          </cell>
        </row>
        <row r="1028">
          <cell r="A1028" t="str">
            <v>HYDRO-ELECTRIC COMMISSION OF THE TOWN OF WEBBWOOD</v>
          </cell>
          <cell r="B1028" t="str">
            <v>ESPANOLA REGIONAL HYDRO DISTRIBUTION CORPORATION</v>
          </cell>
          <cell r="D1028">
            <v>-2162</v>
          </cell>
        </row>
        <row r="1029">
          <cell r="A1029" t="str">
            <v>HYDRO-ELECTRIC COMMISSION OF THE TOWN OF WIARTON</v>
          </cell>
          <cell r="B1029" t="str">
            <v>HYDRO ONE NETWORKS INC.</v>
          </cell>
          <cell r="D1029">
            <v>-12430</v>
          </cell>
        </row>
        <row r="1030">
          <cell r="A1030" t="str">
            <v>HYDRO-ELECTRIC COMMISSION OF THE TOWNSHIP OF BRANTFORD</v>
          </cell>
          <cell r="B1030" t="str">
            <v>BRANT COUNTY POWER INC.</v>
          </cell>
          <cell r="D1030">
            <v>-234847</v>
          </cell>
        </row>
        <row r="1031">
          <cell r="A1031" t="str">
            <v>HYDRO-ELECTRIC COMMISSION OF THE TOWNSHIP OF ESSA</v>
          </cell>
          <cell r="B1031" t="str">
            <v>POWERSTREAM INC.</v>
          </cell>
          <cell r="D1031">
            <v>-7200</v>
          </cell>
        </row>
        <row r="1032">
          <cell r="A1032" t="str">
            <v>HYDRO-ELECTRIC COMMISSION OF THE VILLAGE OF ALFRED</v>
          </cell>
          <cell r="B1032" t="str">
            <v>HYDRO 2000 INC.</v>
          </cell>
          <cell r="D1032">
            <v>-11969</v>
          </cell>
        </row>
        <row r="1033">
          <cell r="A1033" t="str">
            <v>HYDRO-ELECTRIC COMMISSION OF THE VILLAGE OF CLIFFORD</v>
          </cell>
          <cell r="B1033" t="str">
            <v>WESTARIO POWER INC.</v>
          </cell>
          <cell r="D1033">
            <v>-5623</v>
          </cell>
        </row>
        <row r="1034">
          <cell r="A1034" t="str">
            <v>HYDRO-ELECTRIC COMMISSION OF THE VILLAGE OF ELORA</v>
          </cell>
          <cell r="B1034" t="str">
            <v>CENTRE WELLINGTON HYDRO LTD.</v>
          </cell>
          <cell r="D1034">
            <v>-11776</v>
          </cell>
        </row>
        <row r="1035">
          <cell r="A1035" t="str">
            <v>HYDRO-ELECTRIC COMMISSION OF THE VILLAGE OF FINCH</v>
          </cell>
          <cell r="B1035" t="str">
            <v>HYDRO ONE NETWORKS INC.</v>
          </cell>
          <cell r="D1035">
            <v>-6624</v>
          </cell>
        </row>
        <row r="1036">
          <cell r="A1036" t="str">
            <v>HYDRO-ELECTRIC COMMISSION OF THE VILLAGE OF FRANKFORD</v>
          </cell>
          <cell r="B1036" t="str">
            <v>HYDRO ONE NETWORKS INC.</v>
          </cell>
          <cell r="D1036">
            <v>-9515</v>
          </cell>
        </row>
        <row r="1037">
          <cell r="A1037" t="str">
            <v>HYDRO-ELECTRIC COMMISSION OF THE VILLAGE OF L'ORIGNAL</v>
          </cell>
          <cell r="B1037" t="str">
            <v>HYDRO ONE NETWORKS INC.</v>
          </cell>
          <cell r="D1037">
            <v>-88699</v>
          </cell>
        </row>
        <row r="1038">
          <cell r="A1038" t="str">
            <v>HYDRO-ELECTRIC COMMISSION OF THE VILLAGE OF LUCAN</v>
          </cell>
          <cell r="B1038" t="str">
            <v>HYDRO ONE NETWORKS INC.</v>
          </cell>
          <cell r="D1038">
            <v>-81993</v>
          </cell>
        </row>
        <row r="1039">
          <cell r="A1039" t="str">
            <v>HYDRO-ELECTRIC COMMISSION OF THE VILLAGE OF MORRISBURG</v>
          </cell>
          <cell r="B1039" t="str">
            <v>RIDEAU ST. LAWRENCE DISTRIBUTION INC.</v>
          </cell>
          <cell r="D1039">
            <v>-100351</v>
          </cell>
        </row>
        <row r="1040">
          <cell r="A1040" t="str">
            <v>HYDRO-ELECTRIC COMMISSION OF THE VILLAGE OF PAISLEY</v>
          </cell>
          <cell r="B1040" t="str">
            <v>HYDRO ONE NETWORKS INC.</v>
          </cell>
          <cell r="D1040">
            <v>-36754</v>
          </cell>
        </row>
        <row r="1041">
          <cell r="A1041" t="str">
            <v>HYDRO-ELECTRIC COMMISSION OF THE VILLAGE OF PLANTAGENET</v>
          </cell>
          <cell r="B1041" t="str">
            <v>HYDRO 2000 INC.</v>
          </cell>
          <cell r="D1041">
            <v>-2442</v>
          </cell>
        </row>
        <row r="1042">
          <cell r="A1042" t="str">
            <v>HYDRO-ELECTRIC COMMISSION OF THE VILLAGE OF ST. CLAIR BEACH</v>
          </cell>
          <cell r="B1042" t="str">
            <v>ESSEX POWERLINES CORPORATION</v>
          </cell>
          <cell r="D1042">
            <v>-544852</v>
          </cell>
        </row>
        <row r="1043">
          <cell r="A1043" t="str">
            <v>HYDRO-ELECTRIC COMMISSION OF THE VILLAGE OF VICTORIA HARBOUR</v>
          </cell>
          <cell r="B1043" t="str">
            <v>NEWMARKET-TAY POWER DISTRIBUTION LTD.</v>
          </cell>
          <cell r="D1043">
            <v>-9338</v>
          </cell>
        </row>
        <row r="1044">
          <cell r="A1044" t="str">
            <v>INGERSOLL PUBLIC UTILITY COMMISSION</v>
          </cell>
          <cell r="B1044" t="str">
            <v>ERIE THAMES POWERLINES CORPORATION</v>
          </cell>
          <cell r="D1044">
            <v>-123199</v>
          </cell>
        </row>
        <row r="1045">
          <cell r="A1045" t="str">
            <v>INNISFIL HYDRO DISTRIBUTION SYSTEMS LIMITED</v>
          </cell>
          <cell r="B1045" t="str">
            <v>INNISFIL HYDRO DISTRIBUTION SYSTEMS LIMITED</v>
          </cell>
          <cell r="D1045">
            <v>-46807</v>
          </cell>
        </row>
        <row r="1046">
          <cell r="A1046" t="str">
            <v>KENORA HYDRO ELECTRIC CORPORATION LTD.</v>
          </cell>
          <cell r="B1046" t="str">
            <v>KENORA HYDRO ELECTRIC CORPORATION LTD.</v>
          </cell>
          <cell r="D1046">
            <v>-52588</v>
          </cell>
        </row>
        <row r="1047">
          <cell r="A1047" t="str">
            <v>KILLALOE HYDRO ELECTRIC COMMISSION</v>
          </cell>
          <cell r="B1047" t="str">
            <v>OTTAWA RIVER POWER CORPORATION</v>
          </cell>
          <cell r="D1047">
            <v>-5864</v>
          </cell>
        </row>
        <row r="1048">
          <cell r="A1048" t="str">
            <v>KINCARDINE HYDRO ELECTRIC COMMISSION</v>
          </cell>
          <cell r="B1048" t="str">
            <v>WESTARIO POWER INC.</v>
          </cell>
          <cell r="D1048">
            <v>-610241</v>
          </cell>
        </row>
        <row r="1049">
          <cell r="A1049" t="str">
            <v>KINGSTON ELECTRICITY DISTRIBUTION LIMITED</v>
          </cell>
          <cell r="B1049" t="str">
            <v>KINGSTON ELECTRICITY DISTRIBUTION LIMITED</v>
          </cell>
          <cell r="D1049">
            <v>-91585</v>
          </cell>
        </row>
        <row r="1050">
          <cell r="B1050" t="str">
            <v>KINGSTON HYDRO CORPORATION</v>
          </cell>
          <cell r="D1050">
            <v>-91585</v>
          </cell>
        </row>
        <row r="1051">
          <cell r="A1051" t="str">
            <v>KINGSVILLE PUBLIC UTILITY COMMISSION</v>
          </cell>
          <cell r="B1051" t="str">
            <v>E.L.K. ENERGY INC.</v>
          </cell>
          <cell r="D1051">
            <v>-252323</v>
          </cell>
        </row>
        <row r="1052">
          <cell r="A1052" t="str">
            <v>KIRKFIELD HYDRO ELECTRIC SYSTEM</v>
          </cell>
          <cell r="B1052" t="str">
            <v>HYDRO ONE NETWORKS INC.</v>
          </cell>
          <cell r="D1052">
            <v>-10027</v>
          </cell>
        </row>
        <row r="1053">
          <cell r="A1053" t="str">
            <v>KITCHENER-WILMOT HYDRO INC.</v>
          </cell>
          <cell r="B1053" t="str">
            <v>KITCHENER-WILMOT HYDRO INC.</v>
          </cell>
          <cell r="D1053">
            <v>-2341206</v>
          </cell>
        </row>
        <row r="1054">
          <cell r="A1054" t="str">
            <v>LAKEFIELD DISTRIBUTION INCORPORATED</v>
          </cell>
          <cell r="B1054" t="str">
            <v>PETERBOROUGH DISTRIBUTION INCORPORATED</v>
          </cell>
          <cell r="D1054">
            <v>-95910</v>
          </cell>
        </row>
        <row r="1055">
          <cell r="A1055" t="str">
            <v>LAKESHORE TOWNSHIP HEC</v>
          </cell>
          <cell r="B1055" t="str">
            <v>E.L.K. ENERGY INC.</v>
          </cell>
          <cell r="D1055">
            <v>-222757</v>
          </cell>
        </row>
        <row r="1056">
          <cell r="A1056" t="str">
            <v>LANARK HIGHLANDS PUBLIC UTILITIES COMMISSION</v>
          </cell>
          <cell r="B1056" t="str">
            <v>HYDRO ONE NETWORKS INC.</v>
          </cell>
          <cell r="D1056">
            <v>-7179</v>
          </cell>
        </row>
        <row r="1057">
          <cell r="A1057" t="str">
            <v>LARDER LAKE ELECTRIC COMPANY</v>
          </cell>
          <cell r="B1057" t="str">
            <v>HYDRO ONE NETWORKS INC.</v>
          </cell>
          <cell r="D1057">
            <v>-7045</v>
          </cell>
        </row>
        <row r="1058">
          <cell r="A1058" t="str">
            <v>LATCHFORD HYDRO ELECTRIC</v>
          </cell>
          <cell r="B1058" t="str">
            <v>HYDRO ONE NETWORKS INC.</v>
          </cell>
          <cell r="D1058">
            <v>-6945</v>
          </cell>
        </row>
        <row r="1059">
          <cell r="A1059" t="str">
            <v>LINCOLN HYDRO-ELECTRIC COMMISSION</v>
          </cell>
          <cell r="B1059" t="str">
            <v>NIAGARA PENINSULA ENERGY INC.</v>
          </cell>
          <cell r="D1059">
            <v>-91083</v>
          </cell>
        </row>
        <row r="1060">
          <cell r="A1060" t="str">
            <v>LINDSAY HYDRO-ELECTRIC SYSTEM</v>
          </cell>
          <cell r="B1060" t="str">
            <v>HYDRO ONE NETWORKS INC.</v>
          </cell>
          <cell r="D1060">
            <v>-202013</v>
          </cell>
        </row>
        <row r="1061">
          <cell r="A1061" t="str">
            <v>LONDON HYDRO UTILITIES SERVICES INC.</v>
          </cell>
          <cell r="B1061" t="str">
            <v>LONDON HYDRO INC.</v>
          </cell>
          <cell r="D1061">
            <v>-6893891</v>
          </cell>
        </row>
        <row r="1062">
          <cell r="A1062" t="str">
            <v>MALAHIDE UTILITY COMMISSION</v>
          </cell>
          <cell r="B1062" t="str">
            <v>HYDRO ONE NETWORKS INC.</v>
          </cell>
          <cell r="D1062">
            <v>-3029</v>
          </cell>
        </row>
        <row r="1063">
          <cell r="A1063" t="str">
            <v>MAPLETON HYDRO ELECTRIC COMMISSION</v>
          </cell>
          <cell r="B1063" t="str">
            <v>HYDRO ONE NETWORKS INC.</v>
          </cell>
          <cell r="D1063">
            <v>-2741</v>
          </cell>
        </row>
        <row r="1064">
          <cell r="A1064" t="str">
            <v>MARKDALE HYDRO SYSTEM</v>
          </cell>
          <cell r="B1064" t="str">
            <v>HYDRO ONE NETWORKS INC.</v>
          </cell>
          <cell r="D1064">
            <v>-18412</v>
          </cell>
        </row>
        <row r="1065">
          <cell r="A1065" t="str">
            <v>MARKHAM HYDRO DISTRIBUTION INC.</v>
          </cell>
          <cell r="B1065" t="str">
            <v>POWERSTREAM INC.</v>
          </cell>
          <cell r="D1065">
            <v>-3424963</v>
          </cell>
        </row>
        <row r="1066">
          <cell r="A1066" t="str">
            <v>MARMORA HYDRO COMMISSION</v>
          </cell>
          <cell r="B1066" t="str">
            <v>HYDRO ONE NETWORKS INC.</v>
          </cell>
          <cell r="D1066">
            <v>-21445</v>
          </cell>
        </row>
        <row r="1067">
          <cell r="A1067" t="str">
            <v>MARTINTOWN HYDRO SYSTEM</v>
          </cell>
          <cell r="B1067" t="str">
            <v>HYDRO ONE NETWORKS INC.</v>
          </cell>
          <cell r="D1067">
            <v>-843</v>
          </cell>
        </row>
        <row r="1068">
          <cell r="A1068" t="str">
            <v>MIDLAND POWER UTILITY CORPORATION</v>
          </cell>
          <cell r="B1068" t="str">
            <v>MIDLAND POWER UTILITY CORPORATION</v>
          </cell>
          <cell r="D1068">
            <v>-26525</v>
          </cell>
        </row>
        <row r="1069">
          <cell r="A1069" t="str">
            <v>MILDMAY HYDRO-ELECTRIC COMMISSION</v>
          </cell>
          <cell r="B1069" t="str">
            <v>WESTARIO POWER INC.</v>
          </cell>
          <cell r="D1069">
            <v>-3976</v>
          </cell>
        </row>
        <row r="1070">
          <cell r="A1070" t="str">
            <v>MILTON HYDRO DISTRIBUTION INC.</v>
          </cell>
          <cell r="B1070" t="str">
            <v>MILTON HYDRO DISTRIBUTION INC.</v>
          </cell>
          <cell r="D1070">
            <v>-1932501</v>
          </cell>
        </row>
        <row r="1071">
          <cell r="A1071" t="str">
            <v>MISSISSIPPI MILLS PUBLIC UTILITIES COMMISSION</v>
          </cell>
          <cell r="B1071" t="str">
            <v>OTTAWA RIVER POWER CORPORATION</v>
          </cell>
          <cell r="D1071">
            <v>-40818</v>
          </cell>
        </row>
        <row r="1072">
          <cell r="A1072" t="str">
            <v>NANTICOKE HYDRO ELECTRIC COMMISSION</v>
          </cell>
          <cell r="B1072" t="str">
            <v>HALDIMAND COUNTY HYDRO INC.</v>
          </cell>
          <cell r="D1072">
            <v>-401779</v>
          </cell>
        </row>
        <row r="1073">
          <cell r="A1073" t="str">
            <v>NAPANEE HYDRO-ELECTRIC COMMISSION</v>
          </cell>
          <cell r="B1073" t="str">
            <v>HYDRO ONE NETWORKS INC.</v>
          </cell>
          <cell r="D1073">
            <v>-38335</v>
          </cell>
        </row>
        <row r="1074">
          <cell r="A1074" t="str">
            <v>NEPEAN HYDRO ELECTRIC COMMISSION</v>
          </cell>
          <cell r="B1074" t="str">
            <v>HYDRO OTTAWA LIMITED</v>
          </cell>
          <cell r="D1074">
            <v>-3913299</v>
          </cell>
        </row>
        <row r="1075">
          <cell r="A1075" t="str">
            <v>NEW TECUMSETH HYDRO</v>
          </cell>
          <cell r="B1075" t="str">
            <v>POWERSTREAM INC.</v>
          </cell>
          <cell r="D1075">
            <v>-177928</v>
          </cell>
        </row>
        <row r="1076">
          <cell r="A1076" t="str">
            <v>NEWBURY POWER INC.</v>
          </cell>
          <cell r="B1076" t="str">
            <v>MIDDLESEX POWER DISTRIBUTION CORPORATION</v>
          </cell>
          <cell r="D1076">
            <v>-3415</v>
          </cell>
        </row>
        <row r="1077">
          <cell r="A1077" t="str">
            <v>NEWMARKET HYDRO LTD.</v>
          </cell>
          <cell r="B1077" t="str">
            <v>NEWMARKET-TAY POWER DISTRIBUTION LTD.</v>
          </cell>
          <cell r="D1077">
            <v>-1766340</v>
          </cell>
        </row>
        <row r="1078">
          <cell r="A1078" t="str">
            <v>NIAGARA FALLS HYDRO INC.</v>
          </cell>
          <cell r="B1078" t="str">
            <v>NIAGARA PENINSULA ENERGY INC.</v>
          </cell>
          <cell r="D1078">
            <v>-1629285</v>
          </cell>
        </row>
        <row r="1079">
          <cell r="A1079" t="str">
            <v>NIAGARA-ON-THE-LAKE HYDRO INC.</v>
          </cell>
          <cell r="B1079" t="str">
            <v>NIAGARA-ON-THE-LAKE HYDRO INC.</v>
          </cell>
          <cell r="D1079">
            <v>-185586</v>
          </cell>
        </row>
        <row r="1080">
          <cell r="A1080" t="str">
            <v>NICKEL CENTRE HYDRO-ELECTRIC COMMISSION</v>
          </cell>
          <cell r="B1080" t="str">
            <v>GREATER SUDBURY HYDRO INC.</v>
          </cell>
          <cell r="D1080">
            <v>-12457</v>
          </cell>
        </row>
        <row r="1081">
          <cell r="A1081" t="str">
            <v>NIPIGON HYDRO ELECTRIC COMMISSION</v>
          </cell>
          <cell r="B1081" t="str">
            <v>HYDRO ONE NETWORKS INC.</v>
          </cell>
          <cell r="D1081">
            <v>-16664</v>
          </cell>
        </row>
        <row r="1082">
          <cell r="A1082" t="str">
            <v>NORFOLK POWER DISTRIBUTION INC.</v>
          </cell>
          <cell r="B1082" t="str">
            <v>NORFOLK POWER DISTRIBUTION INC.</v>
          </cell>
          <cell r="D1082">
            <v>-31602</v>
          </cell>
        </row>
        <row r="1083">
          <cell r="A1083" t="str">
            <v>NORTH BAY HYDRO DISTRIBUTION LIMITED</v>
          </cell>
          <cell r="B1083" t="str">
            <v>NORTH BAY HYDRO DISTRIBUTION LIMITED</v>
          </cell>
          <cell r="D1083">
            <v>-366446</v>
          </cell>
        </row>
        <row r="1084">
          <cell r="A1084" t="str">
            <v>NORTH GRENVILLE HYDRO-ELECTRIC COMMISSION</v>
          </cell>
          <cell r="B1084" t="str">
            <v>HYDRO ONE NETWORKS INC.</v>
          </cell>
          <cell r="D1084">
            <v>-4401</v>
          </cell>
        </row>
        <row r="1085">
          <cell r="A1085" t="str">
            <v>NORTH PERTH UTILITY COMMISSION</v>
          </cell>
          <cell r="B1085" t="str">
            <v>HYDRO ONE NETWORKS INC.</v>
          </cell>
          <cell r="D1085">
            <v>-109179</v>
          </cell>
        </row>
        <row r="1086">
          <cell r="A1086" t="str">
            <v>NORWICH PUBLIC UTILITY COMMISSION</v>
          </cell>
          <cell r="B1086" t="str">
            <v>ERIE THAMES POWERLINES CORPORATION</v>
          </cell>
          <cell r="D1086">
            <v>-61495</v>
          </cell>
        </row>
        <row r="1087">
          <cell r="A1087" t="str">
            <v>OAKVILLE HYDRO ELECTRICITY DISTRIBUTION INC.</v>
          </cell>
          <cell r="B1087" t="str">
            <v>OAKVILLE HYDRO ELECTRICITY DISTRIBUTION INC.</v>
          </cell>
          <cell r="D1087">
            <v>-6005524</v>
          </cell>
        </row>
        <row r="1088">
          <cell r="A1088" t="str">
            <v>OIL SPRINGS HYDRO ELECTRIC COMMISSION</v>
          </cell>
          <cell r="B1088" t="str">
            <v>BLUEWATER POWER DISTRIBUTION CORPORATION</v>
          </cell>
          <cell r="D1088">
            <v>-5065</v>
          </cell>
        </row>
        <row r="1089">
          <cell r="A1089" t="str">
            <v>ORANGEVILLE HYDRO LIMITED</v>
          </cell>
          <cell r="B1089" t="str">
            <v>ORANGEVILLE HYDRO LIMITED</v>
          </cell>
          <cell r="D1089">
            <v>-919210</v>
          </cell>
        </row>
        <row r="1090">
          <cell r="A1090" t="str">
            <v>ORILLIA POWER DISTRIBUTION CORPORATION</v>
          </cell>
          <cell r="B1090" t="str">
            <v>ORILLIA POWER DISTRIBUTION CORPORATION</v>
          </cell>
          <cell r="D1090">
            <v>-461777</v>
          </cell>
        </row>
        <row r="1091">
          <cell r="A1091" t="str">
            <v>OSHAWA PUC NETWORKS INC.</v>
          </cell>
          <cell r="B1091" t="str">
            <v>OSHAWA PUC NETWORKS INC.</v>
          </cell>
          <cell r="D1091">
            <v>-2854490</v>
          </cell>
        </row>
        <row r="1092">
          <cell r="A1092" t="str">
            <v>PARKHILL P.U.C.</v>
          </cell>
          <cell r="B1092" t="str">
            <v>MIDDLESEX POWER DISTRIBUTION CORPORATION</v>
          </cell>
          <cell r="D1092">
            <v>-22663</v>
          </cell>
        </row>
        <row r="1093">
          <cell r="A1093" t="str">
            <v>PARRY SOUND POWER CORPORATION</v>
          </cell>
          <cell r="B1093" t="str">
            <v>PARRY SOUND POWER CORPORATION</v>
          </cell>
          <cell r="D1093">
            <v>-38660</v>
          </cell>
        </row>
        <row r="1094">
          <cell r="A1094" t="str">
            <v>PELHAM HYDRO-ELECTRIC COMMISSION</v>
          </cell>
          <cell r="B1094" t="str">
            <v>NIAGARA PENINSULA ENERGY INC.</v>
          </cell>
          <cell r="D1094">
            <v>-52420</v>
          </cell>
        </row>
        <row r="1095">
          <cell r="A1095" t="str">
            <v>PERTH EAST HYDRO ELECTRIC COMMISSION</v>
          </cell>
          <cell r="B1095" t="str">
            <v>HYDRO ONE NETWORKS INC.</v>
          </cell>
          <cell r="D1095">
            <v>-23746</v>
          </cell>
        </row>
        <row r="1096">
          <cell r="A1096" t="str">
            <v>PETERBOROUGH UTILITIES COMMISSION</v>
          </cell>
          <cell r="B1096" t="str">
            <v>PETERBOROUGH DISTRIBUTION INCORPORATED</v>
          </cell>
          <cell r="D1096">
            <v>-1184532</v>
          </cell>
        </row>
        <row r="1097">
          <cell r="A1097" t="str">
            <v>PICKERING HYDRO-ELECTRIC COMMISSION</v>
          </cell>
          <cell r="B1097" t="str">
            <v>VERIDIAN CONNECTIONS INC.</v>
          </cell>
          <cell r="D1097">
            <v>-708917</v>
          </cell>
        </row>
        <row r="1098">
          <cell r="A1098" t="str">
            <v>POLICE VILLAGE OF APPLE HILL HYDRO SYSTEM</v>
          </cell>
          <cell r="B1098" t="str">
            <v>HYDRO ONE NETWORKS INC.</v>
          </cell>
          <cell r="D1098">
            <v>-698</v>
          </cell>
        </row>
        <row r="1099">
          <cell r="A1099" t="str">
            <v>POLICE VILLAGE OF AVONMORE HYDRO SYSTEM</v>
          </cell>
          <cell r="B1099" t="str">
            <v>HYDRO ONE NETWORKS INC.</v>
          </cell>
          <cell r="D1099">
            <v>-2588</v>
          </cell>
        </row>
        <row r="1100">
          <cell r="A1100" t="str">
            <v>POLICE VILLAGE OF COMBER HYDRO SYSTEM</v>
          </cell>
          <cell r="B1100" t="str">
            <v>E.L.K. ENERGY INC.</v>
          </cell>
          <cell r="D1100">
            <v>-31005</v>
          </cell>
        </row>
        <row r="1101">
          <cell r="A1101" t="str">
            <v>POLICE VILLAGE OF DUBLIN HYDRO SYSTEM</v>
          </cell>
          <cell r="B1101" t="str">
            <v>ERIE THAMES POWERLINES CORPORATION</v>
          </cell>
          <cell r="D1101">
            <v>-1945</v>
          </cell>
        </row>
        <row r="1102">
          <cell r="A1102" t="str">
            <v>POLICE VILLAGE OF GRANTON HYDRO SYSTEM</v>
          </cell>
          <cell r="B1102" t="str">
            <v>HYDRO ONE NETWORKS INC.</v>
          </cell>
          <cell r="D1102">
            <v>-42896</v>
          </cell>
        </row>
        <row r="1103">
          <cell r="A1103" t="str">
            <v>POLICE VILLAGE OF MERLIN HYDRO SYSTEM</v>
          </cell>
          <cell r="B1103" t="str">
            <v>CHATHAM-KENT HYDRO INC.</v>
          </cell>
          <cell r="D1103">
            <v>-24071</v>
          </cell>
        </row>
        <row r="1104">
          <cell r="A1104" t="str">
            <v>POLICE VILLAGE OF MOOREFIELD HYDRO SYSTEM</v>
          </cell>
          <cell r="B1104" t="str">
            <v>HYDRO ONE NETWORKS INC.</v>
          </cell>
          <cell r="D1104">
            <v>-99</v>
          </cell>
        </row>
        <row r="1105">
          <cell r="A1105" t="str">
            <v>POLICE VILLAGE OF MOUNT BRYDGES HYDRO SYSTEM</v>
          </cell>
          <cell r="B1105" t="str">
            <v>MIDDLESEX POWER DISTRIBUTION CORPORATION</v>
          </cell>
          <cell r="D1105">
            <v>-27561</v>
          </cell>
        </row>
        <row r="1106">
          <cell r="A1106" t="str">
            <v>POLICE VILLAGE OF PRICEVILLE HYDRO SYSTEM</v>
          </cell>
          <cell r="B1106" t="str">
            <v>HYDRO ONE NETWORKS INC.</v>
          </cell>
          <cell r="D1106">
            <v>-2111</v>
          </cell>
        </row>
        <row r="1107">
          <cell r="A1107" t="str">
            <v>POLICE VILLAGE OF RUSSELL HYDRO ELECTRIC SYSTEM</v>
          </cell>
          <cell r="B1107" t="str">
            <v>HYDRO ONE NETWORKS INC.</v>
          </cell>
          <cell r="D1107">
            <v>-6098</v>
          </cell>
        </row>
        <row r="1108">
          <cell r="A1108" t="str">
            <v>PORT COLBORNE HYDRO INC.</v>
          </cell>
          <cell r="B1108" t="str">
            <v>CANADIAN NIAGARA POWER INC.</v>
          </cell>
          <cell r="D1108">
            <v>-48570</v>
          </cell>
        </row>
        <row r="1109">
          <cell r="A1109" t="str">
            <v>PORT HOPE HYDRO</v>
          </cell>
          <cell r="B1109" t="str">
            <v>VERIDIAN CONNECTIONS INC.</v>
          </cell>
          <cell r="D1109">
            <v>-515719</v>
          </cell>
        </row>
        <row r="1110">
          <cell r="A1110" t="str">
            <v>PRESCOTT PUBLIC UTILITIES COMMISSION</v>
          </cell>
          <cell r="B1110" t="str">
            <v>RIDEAU ST. LAWRENCE DISTRIBUTION INC.</v>
          </cell>
          <cell r="D1110">
            <v>-33640</v>
          </cell>
        </row>
        <row r="1111">
          <cell r="A1111" t="str">
            <v>PUBLIC UTILITIES COMMISSION OF CHATHAM-KENT</v>
          </cell>
          <cell r="B1111" t="str">
            <v>CHATHAM-KENT HYDRO INC.</v>
          </cell>
          <cell r="D1111">
            <v>-931984</v>
          </cell>
        </row>
        <row r="1112">
          <cell r="A1112" t="str">
            <v>PUBLIC UTILITIES COMMISSION OF THE CITY OF BARRIE</v>
          </cell>
          <cell r="B1112" t="str">
            <v>POWERSTREAM INC.</v>
          </cell>
          <cell r="D1112">
            <v>-3573120</v>
          </cell>
        </row>
        <row r="1113">
          <cell r="A1113" t="str">
            <v>PUBLIC UTILITIES COMMISSION OF THE CITY OF OWEN SOUND</v>
          </cell>
          <cell r="B1113" t="str">
            <v>HYDRO ONE NETWORKS INC.</v>
          </cell>
          <cell r="D1113">
            <v>-172860</v>
          </cell>
        </row>
        <row r="1114">
          <cell r="A1114" t="str">
            <v>PUBLIC UTILITIES COMMISSION OF THE CITY OF TRENTON</v>
          </cell>
          <cell r="B1114" t="str">
            <v>HYDRO ONE NETWORKS INC.</v>
          </cell>
          <cell r="D1114">
            <v>-785703</v>
          </cell>
        </row>
        <row r="1115">
          <cell r="A1115" t="str">
            <v>PUBLIC UTILITIES COMMISSION OF THE CORPORATION OF THE TOWNSHIP OF MAGNETAWAN</v>
          </cell>
          <cell r="B1115" t="str">
            <v>LAKELAND POWER DISTRIBUTION LTD.</v>
          </cell>
          <cell r="D1115">
            <v>-26307</v>
          </cell>
        </row>
        <row r="1116">
          <cell r="A1116" t="str">
            <v>PUBLIC UTILITIES COMMISSION OF THE TOWN OF ALEXANDRIA</v>
          </cell>
          <cell r="B1116" t="str">
            <v>HYDRO ONE NETWORKS INC.</v>
          </cell>
          <cell r="D1116">
            <v>-15360</v>
          </cell>
        </row>
        <row r="1117">
          <cell r="A1117" t="str">
            <v>PUBLIC UTILITIES COMMISSION OF THE TOWN OF BLENHEIM</v>
          </cell>
          <cell r="B1117" t="str">
            <v>CHATHAM-KENT HYDRO INC.</v>
          </cell>
          <cell r="D1117">
            <v>-25316</v>
          </cell>
        </row>
        <row r="1118">
          <cell r="A1118" t="str">
            <v>PUBLIC UTILITIES COMMISSION OF THE TOWN OF CAMPBELLFORD</v>
          </cell>
          <cell r="B1118" t="str">
            <v>HYDRO ONE NETWORKS INC.</v>
          </cell>
          <cell r="D1118">
            <v>-32228</v>
          </cell>
        </row>
        <row r="1119">
          <cell r="A1119" t="str">
            <v>PUBLIC UTILITIES COMMISSION OF THE TOWN OF CHESLEY</v>
          </cell>
          <cell r="B1119" t="str">
            <v>HYDRO ONE NETWORKS INC.</v>
          </cell>
          <cell r="D1119">
            <v>-16267</v>
          </cell>
        </row>
        <row r="1120">
          <cell r="A1120" t="str">
            <v>PUBLIC UTILITIES COMMISSION OF THE TOWN OF COBOURG</v>
          </cell>
          <cell r="B1120" t="str">
            <v>LAKEFRONT UTILITIES INC.</v>
          </cell>
          <cell r="D1120">
            <v>-14001</v>
          </cell>
        </row>
        <row r="1121">
          <cell r="A1121" t="str">
            <v>PUBLIC UTILITIES COMMISSION OF THE TOWN OF FERGUS</v>
          </cell>
          <cell r="B1121" t="str">
            <v>CENTRE WELLINGTON HYDRO LTD.</v>
          </cell>
          <cell r="D1121">
            <v>-52302</v>
          </cell>
        </row>
        <row r="1122">
          <cell r="A1122" t="str">
            <v>PUBLIC UTILITIES COMMISSION OF THE TOWN OF GODERICH</v>
          </cell>
          <cell r="B1122" t="str">
            <v>WEST COAST HURON ENERGY INC.</v>
          </cell>
          <cell r="D1122">
            <v>-143766</v>
          </cell>
        </row>
        <row r="1123">
          <cell r="A1123" t="str">
            <v>PUBLIC UTILITIES COMMISSION OF THE TOWN OF MASSEY</v>
          </cell>
          <cell r="B1123" t="str">
            <v>ESPANOLA REGIONAL HYDRO DISTRIBUTION CORPORATION</v>
          </cell>
          <cell r="D1123">
            <v>-10397</v>
          </cell>
        </row>
        <row r="1124">
          <cell r="A1124" t="str">
            <v>PUBLIC UTILITIES COMMISSION OF THE TOWN OF MEAFORD</v>
          </cell>
          <cell r="B1124" t="str">
            <v>HYDRO ONE NETWORKS INC.</v>
          </cell>
          <cell r="D1124">
            <v>-107901</v>
          </cell>
        </row>
        <row r="1125">
          <cell r="A1125" t="str">
            <v>PUBLIC UTILITIES COMMISSION OF THE TOWN OF MITCHELL</v>
          </cell>
          <cell r="B1125" t="str">
            <v>ERIE THAMES POWERLINES CORPORATION</v>
          </cell>
          <cell r="D1125">
            <v>-48613</v>
          </cell>
        </row>
        <row r="1126">
          <cell r="A1126" t="str">
            <v>PUBLIC UTILITIES COMMISSION OF THE TOWN OF MOUNT FOREST</v>
          </cell>
          <cell r="B1126" t="str">
            <v>WELLINGTON NORTH POWER INC.</v>
          </cell>
          <cell r="D1126">
            <v>-26398</v>
          </cell>
        </row>
        <row r="1127">
          <cell r="A1127" t="str">
            <v>PUBLIC UTILITIES COMMISSION OF THE TOWN OF PALMERSTON</v>
          </cell>
          <cell r="B1127" t="str">
            <v>WESTARIO POWER INC.</v>
          </cell>
          <cell r="D1127">
            <v>-30315</v>
          </cell>
        </row>
        <row r="1128">
          <cell r="A1128" t="str">
            <v>PUBLIC UTILITIES COMMISSION OF THE TOWN OF PARIS</v>
          </cell>
          <cell r="B1128" t="str">
            <v>BRANT COUNTY POWER INC.</v>
          </cell>
          <cell r="D1128">
            <v>-262478</v>
          </cell>
        </row>
        <row r="1129">
          <cell r="A1129" t="str">
            <v>PUBLIC UTILITIES COMMISSION OF THE TOWN OF PICTON</v>
          </cell>
          <cell r="B1129" t="str">
            <v>HYDRO ONE NETWORKS INC.</v>
          </cell>
          <cell r="D1129">
            <v>-23971</v>
          </cell>
        </row>
        <row r="1130">
          <cell r="A1130" t="str">
            <v>PUBLIC UTILITIES COMMISSION OF THE TOWN OF RIDGETOWN</v>
          </cell>
          <cell r="B1130" t="str">
            <v>CHATHAM-KENT HYDRO INC.</v>
          </cell>
          <cell r="D1130">
            <v>-35371</v>
          </cell>
        </row>
        <row r="1131">
          <cell r="A1131" t="str">
            <v>PUBLIC UTILITIES COMMISSION OF THE TOWN OF SOUTHAMPTON</v>
          </cell>
          <cell r="B1131" t="str">
            <v>WESTARIO POWER INC.</v>
          </cell>
          <cell r="D1131">
            <v>-66730</v>
          </cell>
        </row>
        <row r="1132">
          <cell r="A1132" t="str">
            <v>PUBLIC UTILITIES COMMISSION OF THE TOWN OF TECUMSEH</v>
          </cell>
          <cell r="B1132" t="str">
            <v>ESSEX POWERLINES CORPORATION</v>
          </cell>
          <cell r="D1132">
            <v>-868582</v>
          </cell>
        </row>
        <row r="1133">
          <cell r="A1133" t="str">
            <v>PUBLIC UTILITIES COMMISSION OF THE TOWN OF TILBURY</v>
          </cell>
          <cell r="B1133" t="str">
            <v>CHATHAM-KENT HYDRO INC.</v>
          </cell>
          <cell r="D1133">
            <v>-90846</v>
          </cell>
        </row>
        <row r="1134">
          <cell r="A1134" t="str">
            <v>PUBLIC UTILITIES COMMISSION OF THE TOWN OF WESTMINSTER</v>
          </cell>
          <cell r="B1134" t="str">
            <v>LONDON HYDRO INC.</v>
          </cell>
          <cell r="D1134">
            <v>-290502</v>
          </cell>
        </row>
        <row r="1135">
          <cell r="A1135" t="str">
            <v>PUBLIC UTILITIES COMMISSION OF THE VILLAGE OF ARTHUR</v>
          </cell>
          <cell r="B1135" t="str">
            <v>WELLINGTON NORTH POWER INC.</v>
          </cell>
          <cell r="D1135">
            <v>-7242</v>
          </cell>
        </row>
        <row r="1136">
          <cell r="A1136" t="str">
            <v>PUBLIC UTILITIES COMMISSION OF THE VILLAGE OF BELMONT</v>
          </cell>
          <cell r="B1136" t="str">
            <v>ERIE THAMES POWERLINES CORPORATION</v>
          </cell>
          <cell r="D1136">
            <v>-133842</v>
          </cell>
        </row>
        <row r="1137">
          <cell r="A1137" t="str">
            <v>PUBLIC UTILITIES COMMISSION OF THE VILLAGE OF LANCASTER</v>
          </cell>
          <cell r="B1137" t="str">
            <v>HYDRO ONE NETWORKS INC.</v>
          </cell>
          <cell r="D1137">
            <v>-27168</v>
          </cell>
        </row>
        <row r="1138">
          <cell r="A1138" t="str">
            <v>PUBLIC UTILITIES COMMISSION OF THE VILLAGE OF PORT MCNICOLL</v>
          </cell>
          <cell r="B1138" t="str">
            <v>NEWMARKET-TAY POWER DISTRIBUTION LTD.</v>
          </cell>
          <cell r="D1138">
            <v>-7421</v>
          </cell>
        </row>
        <row r="1139">
          <cell r="A1139" t="str">
            <v>PUBLIC UTILITIES COMMISSION OF THE VILLAGE OF PORT STANLEY</v>
          </cell>
          <cell r="B1139" t="str">
            <v>ERIE THAMES POWERLINES CORPORATION</v>
          </cell>
          <cell r="D1139">
            <v>-4706</v>
          </cell>
        </row>
        <row r="1140">
          <cell r="A1140" t="str">
            <v>PUBLIC UTILITIES COMMISSION OF THE VILLAGE OF THAMESVILLE</v>
          </cell>
          <cell r="B1140" t="str">
            <v>CHATHAM-KENT HYDRO INC.</v>
          </cell>
          <cell r="D1140">
            <v>-4713</v>
          </cell>
        </row>
        <row r="1141">
          <cell r="A1141" t="str">
            <v>PUBLIC UTILITIES COMMISSION OF THE VILLAGE OF WESTPORT</v>
          </cell>
          <cell r="B1141" t="str">
            <v>RIDEAU ST. LAWRENCE DISTRIBUTION INC.</v>
          </cell>
          <cell r="D1141">
            <v>-564</v>
          </cell>
        </row>
        <row r="1142">
          <cell r="A1142" t="str">
            <v>PUBLIC UTILITIES COMMISSION OF THE VILLAGE OF WHEATLEY</v>
          </cell>
          <cell r="B1142" t="str">
            <v>CHATHAM-KENT HYDRO INC.</v>
          </cell>
          <cell r="D1142">
            <v>-9927</v>
          </cell>
        </row>
        <row r="1143">
          <cell r="A1143" t="str">
            <v>PUBLIC UTILITY COMMISSION OF THE VILLAGE OF WEST LORNE</v>
          </cell>
          <cell r="B1143" t="str">
            <v>HYDRO ONE NETWORKS INC.</v>
          </cell>
          <cell r="D1143">
            <v>-21813</v>
          </cell>
        </row>
        <row r="1144">
          <cell r="A1144" t="str">
            <v>PUBLIC UTILITY COMMISSION OF TOWN OF PERTH</v>
          </cell>
          <cell r="B1144" t="str">
            <v>HYDRO ONE NETWORKS INC.</v>
          </cell>
          <cell r="D1144">
            <v>-102809</v>
          </cell>
        </row>
        <row r="1145">
          <cell r="A1145" t="str">
            <v>RAINY RIVER PUBLIC UTILITIES COMMISSION</v>
          </cell>
          <cell r="B1145" t="str">
            <v>HYDRO ONE NETWORKS INC.</v>
          </cell>
          <cell r="D1145">
            <v>-21851</v>
          </cell>
        </row>
        <row r="1146">
          <cell r="A1146" t="str">
            <v>RED ROCK HYDRO</v>
          </cell>
          <cell r="B1146" t="str">
            <v>HYDRO ONE NETWORKS INC.</v>
          </cell>
          <cell r="D1146">
            <v>-9068</v>
          </cell>
        </row>
        <row r="1147">
          <cell r="A1147" t="str">
            <v>RENFREW HYDRO INC.</v>
          </cell>
          <cell r="B1147" t="str">
            <v>RENFREW HYDRO INC.</v>
          </cell>
          <cell r="D1147">
            <v>-45216</v>
          </cell>
        </row>
        <row r="1148">
          <cell r="A1148" t="str">
            <v>RICHMOND HILL HYDRO INC.</v>
          </cell>
          <cell r="B1148" t="str">
            <v>POWERSTREAM INC.</v>
          </cell>
          <cell r="D1148">
            <v>-1379841</v>
          </cell>
        </row>
        <row r="1149">
          <cell r="A1149" t="str">
            <v>RIPLEY PUBLIC UTILITIES COMMISSION</v>
          </cell>
          <cell r="B1149" t="str">
            <v>WESTARIO POWER INC.</v>
          </cell>
          <cell r="D1149">
            <v>-17351</v>
          </cell>
        </row>
        <row r="1150">
          <cell r="A1150" t="str">
            <v>ROCKLAND HYDRO ELECTRIC COMMISSION</v>
          </cell>
          <cell r="B1150" t="str">
            <v>HYDRO ONE NETWORKS INC.</v>
          </cell>
          <cell r="D1150">
            <v>-137786</v>
          </cell>
        </row>
        <row r="1151">
          <cell r="A1151" t="str">
            <v>RODNEY PUBLIC UTILITIES COMMISSION</v>
          </cell>
          <cell r="B1151" t="str">
            <v>HYDRO ONE NETWORKS INC.</v>
          </cell>
          <cell r="D1151">
            <v>-5016</v>
          </cell>
        </row>
        <row r="1152">
          <cell r="A1152" t="str">
            <v>SCHREIBER HYDRO-ELECTRIC COMMISSION</v>
          </cell>
          <cell r="B1152" t="str">
            <v>HYDRO ONE NETWORKS INC.</v>
          </cell>
          <cell r="D1152">
            <v>-7023</v>
          </cell>
        </row>
        <row r="1153">
          <cell r="A1153" t="str">
            <v>SCUGOG HYDRO ELECTRIC CORPORATION</v>
          </cell>
          <cell r="B1153" t="str">
            <v>VERIDIAN CONNECTIONS INC.</v>
          </cell>
          <cell r="D1153">
            <v>-369615</v>
          </cell>
        </row>
        <row r="1154">
          <cell r="A1154" t="str">
            <v>SEAFORTH PUBLIC UTILITY COMMISSION</v>
          </cell>
          <cell r="B1154" t="str">
            <v>FESTIVAL HYDRO INC.</v>
          </cell>
          <cell r="D1154">
            <v>-20125</v>
          </cell>
        </row>
        <row r="1155">
          <cell r="A1155" t="str">
            <v>SEVERN HYDRO-ELECTRIC SYSTEM</v>
          </cell>
          <cell r="B1155" t="str">
            <v>HYDRO ONE NETWORKS INC.</v>
          </cell>
          <cell r="D1155">
            <v>-15706</v>
          </cell>
        </row>
        <row r="1156">
          <cell r="A1156" t="str">
            <v>SIMCOE HYDRO-ELECTRIC COMMISSION</v>
          </cell>
          <cell r="B1156" t="str">
            <v>NORFOLK POWER DISTRIBUTION INC.</v>
          </cell>
          <cell r="D1156">
            <v>-305797</v>
          </cell>
        </row>
        <row r="1157">
          <cell r="A1157" t="str">
            <v>SIOUX LOOKOUT HYDRO INC.</v>
          </cell>
          <cell r="B1157" t="str">
            <v>SIOUX LOOKOUT HYDRO INC.</v>
          </cell>
          <cell r="D1157">
            <v>-34147</v>
          </cell>
        </row>
        <row r="1158">
          <cell r="A1158" t="str">
            <v>SMITHS FALLS HYDRO ELECTRIC COMMISSION</v>
          </cell>
          <cell r="B1158" t="str">
            <v>HYDRO ONE NETWORKS INC.</v>
          </cell>
          <cell r="D1158">
            <v>-30355</v>
          </cell>
        </row>
        <row r="1159">
          <cell r="A1159" t="str">
            <v>SOUTH RIVER PUBLIC UTILITIES COMMISSION</v>
          </cell>
          <cell r="B1159" t="str">
            <v>HYDRO ONE NETWORKS INC.</v>
          </cell>
          <cell r="D1159">
            <v>-7367</v>
          </cell>
        </row>
        <row r="1160">
          <cell r="A1160" t="str">
            <v>SOUTH-WEST OXFORD PUBLIC UTILITIES COMMISSION</v>
          </cell>
          <cell r="B1160" t="str">
            <v>ERIE THAMES POWERLINES CORPORATION</v>
          </cell>
          <cell r="D1160">
            <v>-2699</v>
          </cell>
        </row>
        <row r="1161">
          <cell r="A1161" t="str">
            <v>ST. CATHARINES HYDRO UTILITY SERVICES INC.</v>
          </cell>
          <cell r="B1161" t="str">
            <v>HORIZON UTILITIES CORPORATION</v>
          </cell>
          <cell r="D1161">
            <v>-2312521</v>
          </cell>
        </row>
        <row r="1162">
          <cell r="A1162" t="str">
            <v>ST. MARY'S PUBLIC UTILITIES COMMISSION</v>
          </cell>
          <cell r="B1162" t="str">
            <v>FESTIVAL HYDRO INC.</v>
          </cell>
          <cell r="D1162">
            <v>-98097</v>
          </cell>
        </row>
        <row r="1163">
          <cell r="A1163" t="str">
            <v>ST. THOMAS ENERGY INC.</v>
          </cell>
          <cell r="B1163" t="str">
            <v>ST. THOMAS ENERGY INC.</v>
          </cell>
          <cell r="D1163">
            <v>-240213</v>
          </cell>
        </row>
        <row r="1164">
          <cell r="A1164" t="str">
            <v>STIRLING-RAWDON PUBLIC UTILITIES COMMISSION</v>
          </cell>
          <cell r="B1164" t="str">
            <v>HYDRO ONE NETWORKS INC.</v>
          </cell>
          <cell r="D1164">
            <v>-8927</v>
          </cell>
        </row>
        <row r="1165">
          <cell r="A1165" t="str">
            <v>STONEY CREEK HYDRO-ELECTRIC COMMISSION</v>
          </cell>
          <cell r="B1165" t="str">
            <v>HORIZON UTILITIES CORPORATION</v>
          </cell>
          <cell r="D1165">
            <v>-39287</v>
          </cell>
        </row>
        <row r="1166">
          <cell r="A1166" t="str">
            <v>STRATFORD PUBLIC UTILITY COMMISSION</v>
          </cell>
          <cell r="B1166" t="str">
            <v>FESTIVAL HYDRO INC.</v>
          </cell>
          <cell r="D1166">
            <v>-768620</v>
          </cell>
        </row>
        <row r="1167">
          <cell r="A1167" t="str">
            <v>SUNDRIDGE HYDRO ELECTRIC SYSTEM</v>
          </cell>
          <cell r="B1167" t="str">
            <v>LAKELAND POWER DISTRIBUTION LTD.</v>
          </cell>
          <cell r="D1167">
            <v>-50123</v>
          </cell>
        </row>
        <row r="1168">
          <cell r="A1168" t="str">
            <v>TARA HYDRO-ELECTRIC SYSTEM</v>
          </cell>
          <cell r="B1168" t="str">
            <v>HYDRO ONE NETWORKS INC.</v>
          </cell>
          <cell r="D1168">
            <v>-5476</v>
          </cell>
        </row>
        <row r="1169">
          <cell r="A1169" t="str">
            <v>TEESWATER HYDRO-ELECTRIC COMMISSION</v>
          </cell>
          <cell r="B1169" t="str">
            <v>WESTARIO POWER INC.</v>
          </cell>
          <cell r="D1169">
            <v>-34494</v>
          </cell>
        </row>
        <row r="1170">
          <cell r="A1170" t="str">
            <v>TERRACE BAY SUPERIOR WIRES INC.</v>
          </cell>
          <cell r="B1170" t="str">
            <v>HYDRO ONE NETWORKS INC.</v>
          </cell>
          <cell r="D1170">
            <v>-100996</v>
          </cell>
        </row>
        <row r="1171">
          <cell r="A1171" t="str">
            <v>THE HYDRO ELECTRIC COMMISSION OF THE TOWN OF CARLETON PLACE</v>
          </cell>
          <cell r="B1171" t="str">
            <v>HYDRO ONE NETWORKS INC.</v>
          </cell>
          <cell r="D1171">
            <v>-67511</v>
          </cell>
        </row>
        <row r="1172">
          <cell r="A1172" t="str">
            <v>THE HYDRO ELECTRIC COMMISSION OF THE TOWN OF SHELBURNE</v>
          </cell>
          <cell r="B1172" t="str">
            <v>HYDRO ONE NETWORKS INC.</v>
          </cell>
          <cell r="D1172">
            <v>-69722</v>
          </cell>
        </row>
        <row r="1173">
          <cell r="A1173" t="str">
            <v>THE HYDRO ELECTRIC COMMISSION OF THE TOWNSHIP OF WARWICK</v>
          </cell>
          <cell r="B1173" t="str">
            <v>BLUEWATER POWER DISTRIBUTION CORPORATION</v>
          </cell>
          <cell r="D1173">
            <v>-39551</v>
          </cell>
        </row>
        <row r="1174">
          <cell r="A1174" t="str">
            <v>THE HYDRO-ELECTRIC COMMISSION FOR THE TOWN OF EXETER</v>
          </cell>
          <cell r="B1174" t="str">
            <v>HYDRO ONE NETWORKS INC.</v>
          </cell>
          <cell r="D1174">
            <v>-87426</v>
          </cell>
        </row>
        <row r="1175">
          <cell r="A1175" t="str">
            <v>THE HYDRO-ELECTRIC COMMISSION OF THE CITY OF GLOUCESTER</v>
          </cell>
          <cell r="B1175" t="str">
            <v>HYDRO OTTAWA LIMITED</v>
          </cell>
          <cell r="D1175">
            <v>-5716466</v>
          </cell>
        </row>
        <row r="1176">
          <cell r="A1176" t="str">
            <v>THE HYDRO-ELECTRIC COMMISSION OF THE TOWN OF PENETANGUISHENE</v>
          </cell>
          <cell r="B1176" t="str">
            <v>POWERSTREAM INC.</v>
          </cell>
          <cell r="D1176">
            <v>-213396</v>
          </cell>
        </row>
        <row r="1177">
          <cell r="A1177" t="str">
            <v>THE PUBLIC UTILITIES COMMISSION FOR THE TOWN OF BANCROFT</v>
          </cell>
          <cell r="B1177" t="str">
            <v>HYDRO ONE NETWORKS INC.</v>
          </cell>
          <cell r="D1177">
            <v>-57504</v>
          </cell>
        </row>
        <row r="1178">
          <cell r="A1178" t="str">
            <v>THE PUBLIC UTILITIES COMMISSION OF THE TOWN OF COLLINGWOOD</v>
          </cell>
          <cell r="B1178" t="str">
            <v>COLLUS POWER CORP.</v>
          </cell>
          <cell r="D1178">
            <v>-338454</v>
          </cell>
        </row>
        <row r="1179">
          <cell r="A1179" t="str">
            <v>THE PUBLIC UTILITIES COMMISSION OF THE TOWN OF KAPUSKASING</v>
          </cell>
          <cell r="B1179" t="str">
            <v>NORTHERN ONTARIO WIRES INC.</v>
          </cell>
          <cell r="D1179">
            <v>-28610</v>
          </cell>
        </row>
        <row r="1180">
          <cell r="A1180" t="str">
            <v>THE PUBLIC UTILITIES COMMISSION OF THE TOWN OF PETROLIA</v>
          </cell>
          <cell r="B1180" t="str">
            <v>BLUEWATER POWER DISTRIBUTION CORPORATION</v>
          </cell>
          <cell r="D1180">
            <v>-69367</v>
          </cell>
        </row>
        <row r="1181">
          <cell r="A1181" t="str">
            <v>THE PUBLIC UTILITIES COMMISSION OF THE VILLAGE OF EGANVILLE</v>
          </cell>
          <cell r="B1181" t="str">
            <v>HYDRO ONE NETWORKS INC.</v>
          </cell>
          <cell r="D1181">
            <v>-11994</v>
          </cell>
        </row>
        <row r="1182">
          <cell r="A1182" t="str">
            <v>THE PUBLIC UTILITIES COMMISSION OF THE VILLAGE OF POINT EDWARD</v>
          </cell>
          <cell r="B1182" t="str">
            <v>BLUEWATER POWER DISTRIBUTION CORPORATION</v>
          </cell>
          <cell r="D1182">
            <v>-3856</v>
          </cell>
        </row>
        <row r="1183">
          <cell r="A1183" t="str">
            <v>THE VILLAGE OF OMEMEE HYDRO-ELECTRIC COMMISSION</v>
          </cell>
          <cell r="B1183" t="str">
            <v>HYDRO ONE NETWORKS INC.</v>
          </cell>
          <cell r="D1183">
            <v>-20017</v>
          </cell>
        </row>
        <row r="1184">
          <cell r="A1184" t="str">
            <v>THEDFORD HYDRO ELECTRIC COMMISSION</v>
          </cell>
          <cell r="B1184" t="str">
            <v>HYDRO ONE NETWORKS INC.</v>
          </cell>
          <cell r="D1184">
            <v>-13800</v>
          </cell>
        </row>
        <row r="1185">
          <cell r="A1185" t="str">
            <v>THORNDALE HYDRO ELECTRIC COMMISSION</v>
          </cell>
          <cell r="B1185" t="str">
            <v>HYDRO ONE NETWORKS INC.</v>
          </cell>
          <cell r="D1185">
            <v>-2064</v>
          </cell>
        </row>
        <row r="1186">
          <cell r="A1186" t="str">
            <v>THOROLD HYDRO CORPORATION</v>
          </cell>
          <cell r="B1186" t="str">
            <v>HYDRO ONE NETWORKS INC.</v>
          </cell>
          <cell r="D1186">
            <v>-29789</v>
          </cell>
        </row>
        <row r="1187">
          <cell r="A1187" t="str">
            <v>THUNDER BAY HYDRO ELECTRICITY DISTRIBUTION INC.</v>
          </cell>
          <cell r="B1187" t="str">
            <v>THUNDER BAY HYDRO ELECTRICITY DISTRIBUTION INC.</v>
          </cell>
          <cell r="D1187">
            <v>-4646255</v>
          </cell>
        </row>
        <row r="1188">
          <cell r="A1188" t="str">
            <v>TILLSONBURG HYDRO INC.</v>
          </cell>
          <cell r="B1188" t="str">
            <v>TILLSONBURG HYDRO INC.</v>
          </cell>
          <cell r="D1188">
            <v>-371406</v>
          </cell>
        </row>
        <row r="1189">
          <cell r="A1189" t="str">
            <v>TOWNSHIP OF MCGARRY HYDRO SYSTEM</v>
          </cell>
          <cell r="B1189" t="str">
            <v>HYDRO ONE NETWORKS INC.</v>
          </cell>
          <cell r="D1189">
            <v>-6273</v>
          </cell>
        </row>
        <row r="1190">
          <cell r="A1190" t="str">
            <v>TOWNSHIP OF NORTH DORCHESTER HYDRO</v>
          </cell>
          <cell r="B1190" t="str">
            <v>HYDRO ONE NETWORKS INC.</v>
          </cell>
          <cell r="D1190">
            <v>-48671</v>
          </cell>
        </row>
        <row r="1191">
          <cell r="A1191" t="str">
            <v>TWEED HYDRO ELECTRIC COMMISSION</v>
          </cell>
          <cell r="B1191" t="str">
            <v>HYDRO ONE NETWORKS INC.</v>
          </cell>
          <cell r="D1191">
            <v>-21650</v>
          </cell>
        </row>
        <row r="1192">
          <cell r="A1192" t="str">
            <v>UXBRIDGE HYDRO ELECTRIC COMMISSION</v>
          </cell>
          <cell r="B1192" t="str">
            <v>VERIDIAN CONNECTIONS INC.</v>
          </cell>
          <cell r="D1192">
            <v>-15283</v>
          </cell>
        </row>
        <row r="1193">
          <cell r="A1193" t="str">
            <v>VILLAGE OF BARRY'S BAY HYDRO SYSTEM</v>
          </cell>
          <cell r="B1193" t="str">
            <v>HYDRO ONE NETWORKS INC.</v>
          </cell>
          <cell r="D1193">
            <v>-3903</v>
          </cell>
        </row>
        <row r="1194">
          <cell r="A1194" t="str">
            <v>VILLAGE OF BLOOMFIELD HYDRO SYSTEM</v>
          </cell>
          <cell r="B1194" t="str">
            <v>HYDRO ONE NETWORKS INC.</v>
          </cell>
          <cell r="D1194">
            <v>-153</v>
          </cell>
        </row>
        <row r="1195">
          <cell r="A1195" t="str">
            <v>VILLAGE OF CARDINAL HYDRO SYSTEM</v>
          </cell>
          <cell r="B1195" t="str">
            <v>RIDEAU ST. LAWRENCE DISTRIBUTION INC.</v>
          </cell>
          <cell r="D1195">
            <v>-1018</v>
          </cell>
        </row>
        <row r="1196">
          <cell r="A1196" t="str">
            <v>VILLAGE OF CHESTERVILLE HYDRO SYSTEM</v>
          </cell>
          <cell r="B1196" t="str">
            <v>HYDRO ONE NETWORKS INC.</v>
          </cell>
          <cell r="D1196">
            <v>-7189</v>
          </cell>
        </row>
        <row r="1197">
          <cell r="A1197" t="str">
            <v>VILLAGE OF CREEMORE HYDRO SYSTEM</v>
          </cell>
          <cell r="B1197" t="str">
            <v>COLLUS POWER CORP.</v>
          </cell>
          <cell r="D1197">
            <v>-73</v>
          </cell>
        </row>
        <row r="1198">
          <cell r="A1198" t="str">
            <v>VILLAGE OF ERIEAU HYDRO SYSTEM</v>
          </cell>
          <cell r="B1198" t="str">
            <v>CHATHAM-KENT HYDRO INC.</v>
          </cell>
          <cell r="D1198">
            <v>-1633</v>
          </cell>
        </row>
        <row r="1199">
          <cell r="A1199" t="str">
            <v>VILLAGE OF FLESHERTON HYDRO SYSTEM</v>
          </cell>
          <cell r="B1199" t="str">
            <v>HYDRO ONE NETWORKS INC.</v>
          </cell>
          <cell r="D1199">
            <v>-6944</v>
          </cell>
        </row>
        <row r="1200">
          <cell r="A1200" t="str">
            <v>VILLAGE OF IROQUOIS HYDRO SYSTEM</v>
          </cell>
          <cell r="B1200" t="str">
            <v>RIDEAU ST. LAWRENCE DISTRIBUTION INC.</v>
          </cell>
          <cell r="D1200">
            <v>-127553</v>
          </cell>
        </row>
        <row r="1201">
          <cell r="A1201" t="str">
            <v>VILLAGE OF LUCKNOW HYDRO SYSTEM</v>
          </cell>
          <cell r="B1201" t="str">
            <v>WESTARIO POWER INC.</v>
          </cell>
          <cell r="D1201">
            <v>-37471</v>
          </cell>
        </row>
        <row r="1202">
          <cell r="A1202" t="str">
            <v>VILLAGE OF MAXVILLE HYDRO SYSTEM</v>
          </cell>
          <cell r="B1202" t="str">
            <v>HYDRO ONE NETWORKS INC.</v>
          </cell>
          <cell r="D1202">
            <v>-9847</v>
          </cell>
        </row>
        <row r="1203">
          <cell r="A1203" t="str">
            <v>WALKERTON PUBLIC UTILITIES COMMISSION</v>
          </cell>
          <cell r="B1203" t="str">
            <v>WESTARIO POWER INC.</v>
          </cell>
          <cell r="D1203">
            <v>-30508</v>
          </cell>
        </row>
        <row r="1204">
          <cell r="A1204" t="str">
            <v>WARDSVILLE HYDRO ELECTRIC COMMISSION</v>
          </cell>
          <cell r="B1204" t="str">
            <v>HYDRO ONE NETWORKS INC.</v>
          </cell>
          <cell r="D1204">
            <v>-3384</v>
          </cell>
        </row>
        <row r="1205">
          <cell r="A1205" t="str">
            <v>WARKWORTH HYDRO ELECTRIC COMMISSION</v>
          </cell>
          <cell r="B1205" t="str">
            <v>HYDRO ONE NETWORKS INC.</v>
          </cell>
          <cell r="D1205">
            <v>-24604</v>
          </cell>
        </row>
        <row r="1206">
          <cell r="A1206" t="str">
            <v>WATERLOO NORTH HYDRO INC.</v>
          </cell>
          <cell r="B1206" t="str">
            <v>WATERLOO NORTH HYDRO INC.</v>
          </cell>
          <cell r="D1206">
            <v>-2339718</v>
          </cell>
        </row>
        <row r="1207">
          <cell r="A1207" t="str">
            <v>WAUBAUSHENE PUBLIC UTILITIES COMMISSION</v>
          </cell>
          <cell r="B1207" t="str">
            <v>NEWMARKET-TAY POWER DISTRIBUTION LTD.</v>
          </cell>
          <cell r="D1207">
            <v>-26</v>
          </cell>
        </row>
        <row r="1208">
          <cell r="A1208" t="str">
            <v>WELLAND HYDRO-ELECTRIC SYSTEM CORP.</v>
          </cell>
          <cell r="B1208" t="str">
            <v>WELLAND HYDRO-ELECTRIC SYSTEM CORP.</v>
          </cell>
          <cell r="D1208">
            <v>-1064408</v>
          </cell>
        </row>
        <row r="1209">
          <cell r="A1209" t="str">
            <v>WELLINGTON ELECTRIC DISTRIBUTION COMPANY INC.</v>
          </cell>
          <cell r="B1209" t="str">
            <v>GUELPH HYDRO ELECTRIC SYSTEMS INC.</v>
          </cell>
          <cell r="D1209">
            <v>-22235</v>
          </cell>
        </row>
        <row r="1210">
          <cell r="A1210" t="str">
            <v>WEST LINCOLN HYDRO ELECTRIC COMMISSION</v>
          </cell>
          <cell r="B1210" t="str">
            <v>NIAGARA PENINSULA ENERGY INC.</v>
          </cell>
          <cell r="D1210">
            <v>-45607</v>
          </cell>
        </row>
        <row r="1211">
          <cell r="A1211" t="str">
            <v>WHITBY HYDRO ELECTRIC CORPORATION</v>
          </cell>
          <cell r="B1211" t="str">
            <v>WHITBY HYDRO ELECTRIC CORPORATION</v>
          </cell>
          <cell r="D1211">
            <v>-2799307</v>
          </cell>
        </row>
        <row r="1212">
          <cell r="A1212" t="str">
            <v>WHITCHURCH STOUFFVILLE HYDRO ELECTRIC COMMISSION</v>
          </cell>
          <cell r="B1212" t="str">
            <v>HYDRO ONE NETWORKS INC.</v>
          </cell>
          <cell r="D1212">
            <v>-469971</v>
          </cell>
        </row>
        <row r="1213">
          <cell r="A1213" t="str">
            <v>WINCHESTER HYDRO COMMISSION</v>
          </cell>
          <cell r="B1213" t="str">
            <v>HYDRO ONE NETWORKS INC.</v>
          </cell>
          <cell r="D1213">
            <v>-4100</v>
          </cell>
        </row>
        <row r="1214">
          <cell r="A1214" t="str">
            <v>WINDSOR UTILITIES COMMISSION</v>
          </cell>
          <cell r="B1214" t="str">
            <v>ENWIN UTILITIES LTD.</v>
          </cell>
          <cell r="D1214">
            <v>-1547949</v>
          </cell>
        </row>
        <row r="1215">
          <cell r="A1215" t="str">
            <v>WINGHAM PUBLIC UTILITIES COMMISSION</v>
          </cell>
          <cell r="B1215" t="str">
            <v>WESTARIO POWER INC.</v>
          </cell>
          <cell r="D1215">
            <v>-79392</v>
          </cell>
        </row>
        <row r="1216">
          <cell r="A1216" t="str">
            <v>WOODSTOCK HYDRO SERVICES INC.</v>
          </cell>
          <cell r="B1216" t="str">
            <v>WOODSTOCK HYDRO SERVICES INC.</v>
          </cell>
          <cell r="D1216">
            <v>-428497</v>
          </cell>
        </row>
        <row r="1217">
          <cell r="A1217" t="str">
            <v>WOODVILLE HYDRO-ELECTRIC SYSTEM</v>
          </cell>
          <cell r="B1217" t="str">
            <v>HYDRO ONE NETWORKS INC.</v>
          </cell>
          <cell r="D1217">
            <v>-28164</v>
          </cell>
        </row>
        <row r="1218">
          <cell r="A1218" t="str">
            <v>WYOMING HYDRO ELECTRIC COMMISSION</v>
          </cell>
          <cell r="B1218" t="str">
            <v>HYDRO ONE NETWORKS INC.</v>
          </cell>
          <cell r="D1218">
            <v>-20134</v>
          </cell>
        </row>
        <row r="1219">
          <cell r="A1219" t="str">
            <v>ZORRA ELECTRIC SUPPLY AUTHORITY</v>
          </cell>
          <cell r="B1219" t="str">
            <v>ERIE THAMES POWERLINES CORPORATION</v>
          </cell>
          <cell r="D1219">
            <v>-46988</v>
          </cell>
        </row>
        <row r="1220">
          <cell r="A1220" t="str">
            <v>ZURICH HYDRO ELECTRIC COMMISSION</v>
          </cell>
          <cell r="B1220" t="str">
            <v>FESTIVAL HYDRO INC.</v>
          </cell>
          <cell r="D1220">
            <v>-12515</v>
          </cell>
        </row>
        <row r="1225">
          <cell r="A1225" t="str">
            <v>AILSA CRAIG HYDRO ELECTRIC SYSTEM</v>
          </cell>
          <cell r="B1225" t="str">
            <v>HYDRO ONE NETWORKS INC.</v>
          </cell>
          <cell r="D1225">
            <v>-11297</v>
          </cell>
        </row>
        <row r="1226">
          <cell r="A1226" t="str">
            <v>AJAX HYDRO-ELECTRIC COMMISSION</v>
          </cell>
          <cell r="B1226" t="str">
            <v>VERIDIAN CONNECTIONS INC.</v>
          </cell>
          <cell r="D1226">
            <v>-1214160</v>
          </cell>
        </row>
        <row r="1227">
          <cell r="A1227" t="str">
            <v>ALVINSTON PUBLIC UTILITIES COMMISSION</v>
          </cell>
          <cell r="B1227" t="str">
            <v>BLUEWATER POWER DISTRIBUTION CORPORATION</v>
          </cell>
          <cell r="D1227">
            <v>-13792</v>
          </cell>
        </row>
        <row r="1228">
          <cell r="A1228" t="str">
            <v>ANCASTER HYDRO-ELECTRIC COMMISSION</v>
          </cell>
          <cell r="B1228" t="str">
            <v>HORIZON UTILITIES CORPORATION</v>
          </cell>
          <cell r="D1228">
            <v>-296080</v>
          </cell>
        </row>
        <row r="1229">
          <cell r="A1229" t="str">
            <v>ARKONA HYDRO ELECTRIC COMMISSION</v>
          </cell>
          <cell r="B1229" t="str">
            <v>HYDRO ONE NETWORKS INC.</v>
          </cell>
          <cell r="D1229">
            <v>-512</v>
          </cell>
        </row>
        <row r="1230">
          <cell r="A1230" t="str">
            <v>ARNPRIOR HYDRO ELECTRIC COMMISSION</v>
          </cell>
          <cell r="B1230" t="str">
            <v>HYDRO ONE NETWORKS INC.</v>
          </cell>
          <cell r="D1230">
            <v>-55356</v>
          </cell>
        </row>
        <row r="1231">
          <cell r="A1231" t="str">
            <v>ASPHODEL-NORWOOD DISTRIBUTION INCORPORATED</v>
          </cell>
          <cell r="B1231" t="str">
            <v>PETERBOROUGH DISTRIBUTION INCORPORATED</v>
          </cell>
          <cell r="D1231">
            <v>-56817</v>
          </cell>
        </row>
        <row r="1232">
          <cell r="A1232" t="str">
            <v>ATIKOKAN HYDRO INC.</v>
          </cell>
          <cell r="B1232" t="str">
            <v>ATIKOKAN HYDRO INC.</v>
          </cell>
          <cell r="D1232">
            <v>-138338</v>
          </cell>
        </row>
        <row r="1233">
          <cell r="A1233" t="str">
            <v>AURORA HYDRO CONNECTIONS LIMITED</v>
          </cell>
          <cell r="B1233" t="str">
            <v>POWERSTREAM INC.</v>
          </cell>
          <cell r="D1233">
            <v>-1064644</v>
          </cell>
        </row>
        <row r="1234">
          <cell r="A1234" t="str">
            <v>AYLMER PUBLIC UTILITIES COMMISSION</v>
          </cell>
          <cell r="B1234" t="str">
            <v>ERIE THAMES POWERLINES CORPORATION</v>
          </cell>
          <cell r="D1234">
            <v>-78534</v>
          </cell>
        </row>
        <row r="1235">
          <cell r="A1235" t="str">
            <v>BATH HYDRO</v>
          </cell>
          <cell r="B1235" t="str">
            <v>HYDRO ONE NETWORKS INC.</v>
          </cell>
          <cell r="D1235">
            <v>-14356</v>
          </cell>
        </row>
        <row r="1236">
          <cell r="A1236" t="str">
            <v>BEACHBURG HYDRO</v>
          </cell>
          <cell r="B1236" t="str">
            <v>OTTAWA RIVER POWER CORPORATION</v>
          </cell>
          <cell r="D1236">
            <v>-11615</v>
          </cell>
        </row>
        <row r="1237">
          <cell r="A1237" t="str">
            <v>BELLEVILLE ELECTRIC CORPORATION</v>
          </cell>
          <cell r="B1237" t="str">
            <v>VERIDIAN CONNECTIONS INC.</v>
          </cell>
          <cell r="D1237">
            <v>-257617</v>
          </cell>
        </row>
        <row r="1238">
          <cell r="A1238" t="str">
            <v>BLANDFORD-BLENHEIM PUBLIC UTILITIES COMMISSION</v>
          </cell>
          <cell r="B1238" t="str">
            <v>HYDRO ONE NETWORKS INC.</v>
          </cell>
          <cell r="D1238">
            <v>-8118</v>
          </cell>
        </row>
        <row r="1239">
          <cell r="A1239" t="str">
            <v>BLUE MOUNTAINS HYDRO SERVICES COMPANY INC.</v>
          </cell>
          <cell r="B1239" t="str">
            <v>COLLUS POWER CORP.</v>
          </cell>
          <cell r="D1239">
            <v>-61159</v>
          </cell>
        </row>
        <row r="1240">
          <cell r="A1240" t="str">
            <v>BLYTH HYDRO ELECTRIC COMMISSION</v>
          </cell>
          <cell r="B1240" t="str">
            <v>HYDRO ONE NETWORKS INC.</v>
          </cell>
          <cell r="D1240">
            <v>-21600</v>
          </cell>
        </row>
        <row r="1241">
          <cell r="A1241" t="str">
            <v>BOARD OF LIGHT &amp; HEAT COMM. OF THE CITY OF GUELPH</v>
          </cell>
          <cell r="B1241" t="str">
            <v>GUELPH HYDRO ELECTRIC SYSTEMS INC.</v>
          </cell>
          <cell r="D1241">
            <v>-3280287</v>
          </cell>
        </row>
        <row r="1242">
          <cell r="A1242" t="str">
            <v>BOBCAYGEON HYDRO ELECTRIC COMMISSION</v>
          </cell>
          <cell r="B1242" t="str">
            <v>HYDRO ONE NETWORKS INC.</v>
          </cell>
          <cell r="D1242">
            <v>-30357</v>
          </cell>
        </row>
        <row r="1243">
          <cell r="A1243" t="str">
            <v>BRADFORD WEST GWILLIMBURY PUBLIC UTILITIES COMMISSION</v>
          </cell>
          <cell r="B1243" t="str">
            <v>POWERSTREAM INC.</v>
          </cell>
          <cell r="D1243">
            <v>-482271</v>
          </cell>
        </row>
        <row r="1244">
          <cell r="A1244" t="str">
            <v>BRIGHTON DISTRIBUTION INC.</v>
          </cell>
          <cell r="B1244" t="str">
            <v>HYDRO ONE NETWORKS INC.</v>
          </cell>
          <cell r="D1244">
            <v>-84276</v>
          </cell>
        </row>
        <row r="1245">
          <cell r="A1245" t="str">
            <v>BROCK HYDRO-ELECTRIC COMMISSION</v>
          </cell>
          <cell r="B1245" t="str">
            <v>VERIDIAN CONNECTIONS INC.</v>
          </cell>
          <cell r="D1245">
            <v>-118719</v>
          </cell>
        </row>
        <row r="1246">
          <cell r="A1246" t="str">
            <v>BROCKVILLE UTILITIES INCORPORATED</v>
          </cell>
          <cell r="B1246" t="str">
            <v>HYDRO ONE NETWORKS INC.</v>
          </cell>
          <cell r="D1246">
            <v>-454703</v>
          </cell>
        </row>
        <row r="1247">
          <cell r="A1247" t="str">
            <v>BRUSSELS PUBLIC UTILITIES COMMISSION</v>
          </cell>
          <cell r="B1247" t="str">
            <v>FESTIVAL HYDRO INC.</v>
          </cell>
          <cell r="D1247">
            <v>-7778</v>
          </cell>
        </row>
        <row r="1248">
          <cell r="A1248" t="str">
            <v>BURK'S FALLS HYDRO ELECTRIC COMMISSION</v>
          </cell>
          <cell r="B1248" t="str">
            <v>LAKELAND POWER DISTRIBUTION LTD.</v>
          </cell>
          <cell r="D1248">
            <v>-42691</v>
          </cell>
        </row>
        <row r="1249">
          <cell r="A1249" t="str">
            <v>BURLINGTON HYDRO INC.</v>
          </cell>
          <cell r="B1249" t="str">
            <v>BURLINGTON HYDRO INC.</v>
          </cell>
          <cell r="D1249">
            <v>-4699681</v>
          </cell>
        </row>
        <row r="1250">
          <cell r="A1250" t="str">
            <v>CALEDON HYDRO CORPORATION</v>
          </cell>
          <cell r="B1250" t="str">
            <v>HYDRO ONE NETWORKS INC.</v>
          </cell>
          <cell r="D1250">
            <v>-1025158</v>
          </cell>
        </row>
        <row r="1251">
          <cell r="A1251" t="str">
            <v>CAMBRIDGE AND NORTH DUMFRIES HYDRO INC.</v>
          </cell>
          <cell r="B1251" t="str">
            <v>CAMBRIDGE AND NORTH DUMFRIES HYDRO INC.</v>
          </cell>
          <cell r="D1251">
            <v>-2213124</v>
          </cell>
        </row>
        <row r="1252">
          <cell r="A1252" t="str">
            <v>CAPREOL HYDRO ELECTRIC COMMISSION</v>
          </cell>
          <cell r="B1252" t="str">
            <v>GREATER SUDBURY HYDRO INC.</v>
          </cell>
          <cell r="D1252">
            <v>-158031</v>
          </cell>
        </row>
        <row r="1253">
          <cell r="A1253" t="str">
            <v>CASSELMAN HYDRO INC.</v>
          </cell>
          <cell r="B1253" t="str">
            <v>HYDRO OTTAWA LIMITED</v>
          </cell>
          <cell r="D1253">
            <v>-32757</v>
          </cell>
        </row>
        <row r="1254">
          <cell r="A1254" t="str">
            <v>CAVAN-MILLBROOK-NORTH MONAGHAN PUBLIC UTILITIES COMMISSION</v>
          </cell>
          <cell r="B1254" t="str">
            <v>HYDRO ONE NETWORKS INC.</v>
          </cell>
          <cell r="D1254">
            <v>-32841</v>
          </cell>
        </row>
        <row r="1255">
          <cell r="A1255" t="str">
            <v>CENTRE HASTINGS HYDRO ELECTRIC COMMISSION</v>
          </cell>
          <cell r="B1255" t="str">
            <v>HYDRO ONE NETWORKS INC.</v>
          </cell>
          <cell r="D1255">
            <v>-12753</v>
          </cell>
        </row>
        <row r="1256">
          <cell r="A1256" t="str">
            <v>CHALK RIVER HYDRO</v>
          </cell>
          <cell r="B1256" t="str">
            <v>HYDRO ONE NETWORKS INC.</v>
          </cell>
          <cell r="D1256">
            <v>-14160</v>
          </cell>
        </row>
        <row r="1257">
          <cell r="A1257" t="str">
            <v>CHAPLEAU PUBLIC UTILITIES CORPORATION</v>
          </cell>
          <cell r="B1257" t="str">
            <v>CHAPLEAU PUBLIC UTILITIES CORPORATION</v>
          </cell>
          <cell r="D1257">
            <v>-8179</v>
          </cell>
        </row>
        <row r="1258">
          <cell r="A1258" t="str">
            <v>CITY OF DRYDEN HYDRO ELECTRIC COMMISSION</v>
          </cell>
          <cell r="B1258" t="str">
            <v>HYDRO ONE NETWORKS INC.</v>
          </cell>
          <cell r="D1258">
            <v>-71382</v>
          </cell>
        </row>
        <row r="1259">
          <cell r="A1259" t="str">
            <v>CLARINGTON HYDRO-ELECTRIC COMMISSION</v>
          </cell>
          <cell r="B1259" t="str">
            <v>VERIDIAN CONNECTIONS INC.</v>
          </cell>
          <cell r="D1259">
            <v>-719052</v>
          </cell>
        </row>
        <row r="1260">
          <cell r="A1260" t="str">
            <v>CLINTON POWER CORPORATION</v>
          </cell>
          <cell r="B1260" t="str">
            <v>ERIE THAMES POWERLINES CORPORATION</v>
          </cell>
          <cell r="D1260">
            <v>-15123</v>
          </cell>
        </row>
        <row r="1261">
          <cell r="A1261" t="str">
            <v>COBDEN HYDRO</v>
          </cell>
          <cell r="B1261" t="str">
            <v>HYDRO ONE NETWORKS INC.</v>
          </cell>
          <cell r="D1261">
            <v>-7778</v>
          </cell>
        </row>
        <row r="1262">
          <cell r="A1262" t="str">
            <v>COLBORNE PUBLIC UTILITIES COMMISSION</v>
          </cell>
          <cell r="B1262" t="str">
            <v>LAKEFRONT UTILITIES INC.</v>
          </cell>
          <cell r="D1262">
            <v>-16834</v>
          </cell>
        </row>
        <row r="1263">
          <cell r="A1263" t="str">
            <v>COTTAM HYDRO-ELECTRIC SYSTEM</v>
          </cell>
          <cell r="B1263" t="str">
            <v>E.L.K. ENERGY INC.</v>
          </cell>
          <cell r="D1263">
            <v>-148231</v>
          </cell>
        </row>
        <row r="1264">
          <cell r="A1264" t="str">
            <v>DASHWOOD HYDRO-ELECTRIC SYSTEM</v>
          </cell>
          <cell r="B1264" t="str">
            <v>FESTIVAL HYDRO INC.</v>
          </cell>
          <cell r="D1264">
            <v>-129</v>
          </cell>
        </row>
        <row r="1265">
          <cell r="A1265" t="str">
            <v>DEEP RIVER HYDRO</v>
          </cell>
          <cell r="B1265" t="str">
            <v>HYDRO ONE NETWORKS INC.</v>
          </cell>
          <cell r="D1265">
            <v>-229875</v>
          </cell>
        </row>
        <row r="1266">
          <cell r="A1266" t="str">
            <v>DELHI HYDRO-ELECTRIC COMMISSION</v>
          </cell>
          <cell r="B1266" t="str">
            <v>NORFOLK POWER DISTRIBUTION INC.</v>
          </cell>
          <cell r="D1266">
            <v>-20713</v>
          </cell>
        </row>
        <row r="1267">
          <cell r="A1267" t="str">
            <v>DESERONTO PUBLIC UTILITIES COMMISSION</v>
          </cell>
          <cell r="B1267" t="str">
            <v>HYDRO ONE NETWORKS INC.</v>
          </cell>
          <cell r="D1267">
            <v>-7940</v>
          </cell>
        </row>
        <row r="1268">
          <cell r="A1268" t="str">
            <v>DRESDEN UTILITIES COMMISSION</v>
          </cell>
          <cell r="B1268" t="str">
            <v>CHATHAM-KENT HYDRO INC.</v>
          </cell>
          <cell r="D1268">
            <v>-33135</v>
          </cell>
        </row>
        <row r="1269">
          <cell r="A1269" t="str">
            <v>DUNDALK HYDRO ELECTRIC SYSTEM</v>
          </cell>
          <cell r="B1269" t="str">
            <v>HYDRO ONE NETWORKS INC.</v>
          </cell>
          <cell r="D1269">
            <v>-2020</v>
          </cell>
        </row>
        <row r="1270">
          <cell r="A1270" t="str">
            <v>DUNDAS HYDRO-ELECTRIC COMMISSION</v>
          </cell>
          <cell r="B1270" t="str">
            <v>HORIZON UTILITIES CORPORATION</v>
          </cell>
          <cell r="D1270">
            <v>-490989</v>
          </cell>
        </row>
        <row r="1271">
          <cell r="A1271" t="str">
            <v>DUNNVILLE HYDRO ELECTRIC COMMISSION</v>
          </cell>
          <cell r="B1271" t="str">
            <v>HALDIMAND COUNTY HYDRO INC.</v>
          </cell>
          <cell r="D1271">
            <v>-141195</v>
          </cell>
        </row>
        <row r="1272">
          <cell r="A1272" t="str">
            <v>DURHAM HYDRO ELECTRIC COMMISSION</v>
          </cell>
          <cell r="B1272" t="str">
            <v>HYDRO ONE NETWORKS INC.</v>
          </cell>
          <cell r="D1272">
            <v>-11586</v>
          </cell>
        </row>
        <row r="1273">
          <cell r="A1273" t="str">
            <v>DUTTON HYDRO LIMITED</v>
          </cell>
          <cell r="B1273" t="str">
            <v>MIDDLESEX POWER DISTRIBUTION CORPORATION</v>
          </cell>
          <cell r="D1273">
            <v>-4834</v>
          </cell>
        </row>
        <row r="1274">
          <cell r="A1274" t="str">
            <v>EAST ZORRA-TAVISTOCK PUBLIC UTILITY COMMISSION</v>
          </cell>
          <cell r="B1274" t="str">
            <v>ERIE THAMES POWERLINES CORPORATION</v>
          </cell>
          <cell r="D1274">
            <v>-38969</v>
          </cell>
        </row>
        <row r="1275">
          <cell r="A1275" t="str">
            <v>ELMWOOD HYDRO-ELECTRIC SYSTEM</v>
          </cell>
          <cell r="B1275" t="str">
            <v>WESTARIO POWER INC.</v>
          </cell>
          <cell r="D1275">
            <v>-234</v>
          </cell>
        </row>
        <row r="1276">
          <cell r="A1276" t="str">
            <v>EMBRUN COOPERATIVE HYDRO INC.</v>
          </cell>
          <cell r="B1276" t="str">
            <v>COOPERATIVE HYDRO EMBRUN INC.</v>
          </cell>
          <cell r="D1276">
            <v>-30195</v>
          </cell>
        </row>
        <row r="1277">
          <cell r="A1277" t="str">
            <v>ERIN HYDRO ELECTRIC COMMISSION</v>
          </cell>
          <cell r="B1277" t="str">
            <v>HYDRO ONE NETWORKS INC.</v>
          </cell>
          <cell r="D1277">
            <v>-228679</v>
          </cell>
        </row>
        <row r="1278">
          <cell r="A1278" t="str">
            <v>ESSEX HYDRO-ELECTRIC COMMISSION</v>
          </cell>
          <cell r="B1278" t="str">
            <v>E.L.K. ENERGY INC.</v>
          </cell>
          <cell r="D1278">
            <v>-199203</v>
          </cell>
        </row>
        <row r="1279">
          <cell r="A1279" t="str">
            <v>FENELON FALLS BOARD OF WATER, LIGHT AND POWER COMMISSIONERS</v>
          </cell>
          <cell r="B1279" t="str">
            <v>HYDRO ONE NETWORKS INC.</v>
          </cell>
          <cell r="D1279">
            <v>-14194</v>
          </cell>
        </row>
        <row r="1280">
          <cell r="A1280" t="str">
            <v>FLAMBOROUGH HYDRO ELECTRIC COMMISSION</v>
          </cell>
          <cell r="B1280" t="str">
            <v>HORIZON UTILITIES CORPORATION</v>
          </cell>
          <cell r="D1280">
            <v>-84589</v>
          </cell>
        </row>
        <row r="1281">
          <cell r="A1281" t="str">
            <v>FOREST PUBLIC UTILITIES COMMISSION</v>
          </cell>
          <cell r="B1281" t="str">
            <v>HYDRO ONE NETWORKS INC.</v>
          </cell>
          <cell r="D1281">
            <v>-14335</v>
          </cell>
        </row>
        <row r="1282">
          <cell r="A1282" t="str">
            <v>GEORGINA HYDRO ELECTRIC COMMISSION</v>
          </cell>
          <cell r="B1282" t="str">
            <v>HYDRO ONE NETWORKS INC.</v>
          </cell>
          <cell r="D1282">
            <v>-219735</v>
          </cell>
        </row>
        <row r="1283">
          <cell r="A1283" t="str">
            <v>GLENCOE PUBLIC UTILITIES COMMISSION</v>
          </cell>
          <cell r="B1283" t="str">
            <v>HYDRO ONE NETWORKS INC.</v>
          </cell>
          <cell r="D1283">
            <v>-31325</v>
          </cell>
        </row>
        <row r="1284">
          <cell r="A1284" t="str">
            <v>GOULBOURN HYDRO ELECTRIC COMMISSION</v>
          </cell>
          <cell r="B1284" t="str">
            <v>HYDRO OTTAWA LIMITED</v>
          </cell>
          <cell r="D1284">
            <v>-129459</v>
          </cell>
        </row>
        <row r="1285">
          <cell r="A1285" t="str">
            <v>GRAND BEND PUBLIC UTILITIES COMMISSION</v>
          </cell>
          <cell r="B1285" t="str">
            <v>HYDRO ONE NETWORKS INC.</v>
          </cell>
          <cell r="D1285">
            <v>-31267</v>
          </cell>
        </row>
        <row r="1286">
          <cell r="A1286" t="str">
            <v>GRAND VALLEY ENERGY INC.</v>
          </cell>
          <cell r="B1286" t="str">
            <v>ORANGEVILLE HYDRO LIMITED</v>
          </cell>
          <cell r="D1286">
            <v>-11046</v>
          </cell>
        </row>
        <row r="1287">
          <cell r="A1287" t="str">
            <v>GRAVENHURST HYDRO ELECTRIC INC.</v>
          </cell>
          <cell r="B1287" t="str">
            <v>VERIDIAN CONNECTIONS INC.</v>
          </cell>
          <cell r="D1287">
            <v>-71431</v>
          </cell>
        </row>
        <row r="1288">
          <cell r="A1288" t="str">
            <v>GRIMSBY POWER INCORPORATED</v>
          </cell>
          <cell r="B1288" t="str">
            <v>GRIMSBY POWER INCORPORATED</v>
          </cell>
          <cell r="D1288">
            <v>-107612</v>
          </cell>
        </row>
        <row r="1289">
          <cell r="A1289" t="str">
            <v>GUELPH/ERAMOSA HYDRO-ELECTRIC COMMISSION</v>
          </cell>
          <cell r="B1289" t="str">
            <v>GUELPH HYDRO ELECTRIC SYSTEMS INC.</v>
          </cell>
          <cell r="D1289">
            <v>-12633</v>
          </cell>
        </row>
        <row r="1290">
          <cell r="A1290" t="str">
            <v>HALDIMAND HYDRO-ELECTRIC COMMISSION</v>
          </cell>
          <cell r="B1290" t="str">
            <v>HALDIMAND COUNTY HYDRO INC.</v>
          </cell>
          <cell r="D1290">
            <v>-189717</v>
          </cell>
        </row>
        <row r="1291">
          <cell r="A1291" t="str">
            <v>HALTON HILLS HYDRO INC.</v>
          </cell>
          <cell r="B1291" t="str">
            <v>HALTON HILLS HYDRO INC.</v>
          </cell>
          <cell r="D1291">
            <v>-657710</v>
          </cell>
        </row>
        <row r="1292">
          <cell r="A1292" t="str">
            <v>HAMILTON HYDRO INC.</v>
          </cell>
          <cell r="B1292" t="str">
            <v>HORIZON UTILITIES CORPORATION</v>
          </cell>
          <cell r="D1292">
            <v>-1968216</v>
          </cell>
        </row>
        <row r="1293">
          <cell r="A1293" t="str">
            <v>HANOVER ELECTRIC SERVICES INC.</v>
          </cell>
          <cell r="B1293" t="str">
            <v>WESTARIO POWER INC.</v>
          </cell>
          <cell r="D1293">
            <v>-23479</v>
          </cell>
        </row>
        <row r="1294">
          <cell r="A1294" t="str">
            <v>HASTINGS PUBLIC UTILITIES</v>
          </cell>
          <cell r="B1294" t="str">
            <v>HYDRO ONE NETWORKS INC.</v>
          </cell>
          <cell r="D1294">
            <v>-2979</v>
          </cell>
        </row>
        <row r="1295">
          <cell r="A1295" t="str">
            <v>HAVELOCK-BELMONT-METHUEN HYDRO ELECTRIC COMMISSION</v>
          </cell>
          <cell r="B1295" t="str">
            <v>HYDRO ONE NETWORKS INC.</v>
          </cell>
          <cell r="D1295">
            <v>-13956</v>
          </cell>
        </row>
        <row r="1296">
          <cell r="A1296" t="str">
            <v>HEARST POWER DISTRIBUTION COMPANY LIMITED</v>
          </cell>
          <cell r="B1296" t="str">
            <v>HEARST POWER DISTRIBUTION COMPANY LIMITED</v>
          </cell>
          <cell r="D1296">
            <v>-78090</v>
          </cell>
        </row>
        <row r="1297">
          <cell r="A1297" t="str">
            <v>HENSALL PUBLIC UTILITIES COMMISSION</v>
          </cell>
          <cell r="B1297" t="str">
            <v>FESTIVAL HYDRO INC.</v>
          </cell>
          <cell r="D1297">
            <v>-13612</v>
          </cell>
        </row>
        <row r="1298">
          <cell r="A1298" t="str">
            <v>HOLSTEIN HYDRO ELECTRIC SYSTEM</v>
          </cell>
          <cell r="B1298" t="str">
            <v>WELLINGTON NORTH POWER INC.</v>
          </cell>
          <cell r="D1298">
            <v>-5000</v>
          </cell>
        </row>
        <row r="1299">
          <cell r="A1299" t="str">
            <v>HUNTSVILLE PUBLIC UTILITIES COMMISSION</v>
          </cell>
          <cell r="B1299" t="str">
            <v>LAKELAND POWER DISTRIBUTION LTD.</v>
          </cell>
          <cell r="D1299">
            <v>-27094</v>
          </cell>
        </row>
        <row r="1300">
          <cell r="A1300" t="str">
            <v>HYDRO ELECTRIC COMMISSION OF THE CORPORATION OF THE TOWNSHIP OF MIDDLESEX CENTRE</v>
          </cell>
          <cell r="B1300" t="str">
            <v>HYDRO ONE NETWORKS INC.</v>
          </cell>
          <cell r="D1300">
            <v>-4306</v>
          </cell>
        </row>
        <row r="1301">
          <cell r="A1301" t="str">
            <v>HYDRO ELECTRIC COMMISSION OF THE TOWN OF LEAMINGTON</v>
          </cell>
          <cell r="B1301" t="str">
            <v>ESSEX POWERLINES CORPORATION</v>
          </cell>
          <cell r="D1301">
            <v>-224853</v>
          </cell>
        </row>
        <row r="1302">
          <cell r="A1302" t="str">
            <v>HYDRO ELECTRIC COMMISSION OF THE TOWNSHIP OF SPRINGWATER</v>
          </cell>
          <cell r="B1302" t="str">
            <v>HYDRO ONE NETWORKS INC.</v>
          </cell>
          <cell r="D1302">
            <v>-4028</v>
          </cell>
        </row>
        <row r="1303">
          <cell r="A1303" t="str">
            <v>HYDRO HAWKESBURY INC.</v>
          </cell>
          <cell r="B1303" t="str">
            <v>HYDRO HAWKESBURY INC.</v>
          </cell>
          <cell r="D1303">
            <v>-55841</v>
          </cell>
        </row>
        <row r="1304">
          <cell r="A1304" t="str">
            <v>HYDRO MISSISSAUGA CORPORATION</v>
          </cell>
          <cell r="B1304" t="str">
            <v>ENERSOURCE HYDRO MISSISSAUGA INC.</v>
          </cell>
          <cell r="D1304">
            <v>-25023071</v>
          </cell>
        </row>
        <row r="1305">
          <cell r="A1305" t="str">
            <v>HYDRO ONE BRAMPTON NETWORKS INC.</v>
          </cell>
          <cell r="B1305" t="str">
            <v>HYDRO ONE BRAMPTON NETWORKS INC.</v>
          </cell>
          <cell r="D1305">
            <v>-5425168</v>
          </cell>
        </row>
        <row r="1306">
          <cell r="A1306" t="str">
            <v>HYDRO OTTAWA LIMITED</v>
          </cell>
          <cell r="B1306" t="str">
            <v>HYDRO OTTAWA LIMITED</v>
          </cell>
          <cell r="D1306">
            <v>-10547515</v>
          </cell>
        </row>
        <row r="1307">
          <cell r="A1307" t="str">
            <v>HYDRO VAUGHAN DISTRIBUTION INC.</v>
          </cell>
          <cell r="B1307" t="str">
            <v>POWERSTREAM INC.</v>
          </cell>
          <cell r="D1307">
            <v>-2445760</v>
          </cell>
        </row>
        <row r="1308">
          <cell r="A1308" t="str">
            <v>HYDRO-ELECTRIC COMMISSION FOR THE TOWN OF AMHERSTBURG</v>
          </cell>
          <cell r="B1308" t="str">
            <v>ESSEX POWERLINES CORPORATION</v>
          </cell>
          <cell r="D1308">
            <v>-99742</v>
          </cell>
        </row>
        <row r="1309">
          <cell r="A1309" t="str">
            <v>HYDRO-ELECTRIC COMMISSION OF SOUTH DUMFRIES</v>
          </cell>
          <cell r="B1309" t="str">
            <v>BRANT COUNTY POWER INC.</v>
          </cell>
          <cell r="D1309">
            <v>-198</v>
          </cell>
        </row>
        <row r="1310">
          <cell r="A1310" t="str">
            <v>HYDRO-ELECTRIC COMMISSION OF THE CITY OF BRANTFORD</v>
          </cell>
          <cell r="B1310" t="str">
            <v>BRANTFORD POWER INC.</v>
          </cell>
          <cell r="D1310">
            <v>-2369968</v>
          </cell>
        </row>
        <row r="1311">
          <cell r="A1311" t="str">
            <v>HYDRO-ELECTRIC COMMISSION OF THE CITY OF PEMBROKE</v>
          </cell>
          <cell r="B1311" t="str">
            <v>OTTAWA RIVER POWER CORPORATION</v>
          </cell>
          <cell r="D1311">
            <v>-206736</v>
          </cell>
        </row>
        <row r="1312">
          <cell r="A1312" t="str">
            <v>HYDRO-ELECTRIC COMMISSION OF THE CITY OF SARNIA</v>
          </cell>
          <cell r="B1312" t="str">
            <v>BLUEWATER POWER DISTRIBUTION CORPORATION</v>
          </cell>
          <cell r="D1312">
            <v>-207180</v>
          </cell>
        </row>
        <row r="1313">
          <cell r="A1313" t="str">
            <v>HYDRO-ELECTRIC COMMISSION OF THE CITY OF TORONTO - EAST YORK OFFICE</v>
          </cell>
          <cell r="B1313" t="str">
            <v>TORONTO HYDRO-ELECTRIC SYSTEM LIMITED</v>
          </cell>
          <cell r="D1313">
            <v>-440772</v>
          </cell>
        </row>
        <row r="1314">
          <cell r="A1314" t="str">
            <v>HYDRO-ELECTRIC COMMISSION OF THE CITY OF TORONTO - ETOBICOKE OFFICE</v>
          </cell>
          <cell r="B1314" t="str">
            <v>TORONTO HYDRO-ELECTRIC SYSTEM LIMITED</v>
          </cell>
          <cell r="D1314">
            <v>-4809570</v>
          </cell>
        </row>
        <row r="1315">
          <cell r="A1315" t="str">
            <v>HYDRO-ELECTRIC COMMISSION OF THE CITY OF TORONTO - NORTH YORK OFFICE</v>
          </cell>
          <cell r="B1315" t="str">
            <v>TORONTO HYDRO-ELECTRIC SYSTEM LIMITED</v>
          </cell>
          <cell r="D1315">
            <v>-5644332</v>
          </cell>
        </row>
        <row r="1316">
          <cell r="A1316" t="str">
            <v>HYDRO-ELECTRIC COMMISSION OF THE CITY OF TORONTO - SCARBOROUGH OFFICE</v>
          </cell>
          <cell r="B1316" t="str">
            <v>TORONTO HYDRO-ELECTRIC SYSTEM LIMITED</v>
          </cell>
          <cell r="D1316">
            <v>-11302126</v>
          </cell>
        </row>
        <row r="1317">
          <cell r="A1317" t="str">
            <v>HYDRO-ELECTRIC COMMISSION OF THE CITY OF TORONTO - TORONTO OFFICE</v>
          </cell>
          <cell r="B1317" t="str">
            <v>TORONTO HYDRO-ELECTRIC SYSTEM LIMITED</v>
          </cell>
          <cell r="D1317">
            <v>-5379481</v>
          </cell>
        </row>
        <row r="1318">
          <cell r="A1318" t="str">
            <v>HYDRO-ELECTRIC COMMISSION OF THE CITY OF TORONTO - YORK OFFICE</v>
          </cell>
          <cell r="B1318" t="str">
            <v>TORONTO HYDRO-ELECTRIC SYSTEM LIMITED</v>
          </cell>
          <cell r="D1318">
            <v>-65062</v>
          </cell>
        </row>
        <row r="1319">
          <cell r="A1319" t="str">
            <v>HYDRO-ELECTRIC COMMISSION OF THE TOWN OF BOTHWELL</v>
          </cell>
          <cell r="B1319" t="str">
            <v>CHATHAM-KENT HYDRO INC.</v>
          </cell>
          <cell r="D1319">
            <v>-7508</v>
          </cell>
        </row>
        <row r="1320">
          <cell r="A1320" t="str">
            <v>HYDRO-ELECTRIC COMMISSION OF THE TOWN OF BRACEBRIDGE</v>
          </cell>
          <cell r="B1320" t="str">
            <v>LAKELAND POWER DISTRIBUTION LTD.</v>
          </cell>
          <cell r="D1320">
            <v>-28516</v>
          </cell>
        </row>
        <row r="1321">
          <cell r="A1321" t="str">
            <v>HYDRO-ELECTRIC COMMISSION OF THE TOWN OF CACHE BAY</v>
          </cell>
          <cell r="B1321" t="str">
            <v>GREATER SUDBURY HYDRO INC.</v>
          </cell>
          <cell r="D1321">
            <v>-2373</v>
          </cell>
        </row>
        <row r="1322">
          <cell r="A1322" t="str">
            <v>HYDRO-ELECTRIC COMMISSION OF THE TOWN OF HARRISTON</v>
          </cell>
          <cell r="B1322" t="str">
            <v>WESTARIO POWER INC.</v>
          </cell>
          <cell r="D1322">
            <v>-19398</v>
          </cell>
        </row>
        <row r="1323">
          <cell r="A1323" t="str">
            <v>HYDRO-ELECTRIC COMMISSION OF THE TOWN OF HARROW</v>
          </cell>
          <cell r="B1323" t="str">
            <v>E.L.K. ENERGY INC.</v>
          </cell>
          <cell r="D1323">
            <v>-179669</v>
          </cell>
        </row>
        <row r="1324">
          <cell r="A1324" t="str">
            <v>HYDRO-ELECTRIC COMMISSION OF THE TOWN OF LASALLE</v>
          </cell>
          <cell r="B1324" t="str">
            <v>ESSEX POWERLINES CORPORATION</v>
          </cell>
          <cell r="D1324">
            <v>-195418</v>
          </cell>
        </row>
        <row r="1325">
          <cell r="A1325" t="str">
            <v>HYDRO-ELECTRIC COMMISSION OF THE TOWN OF PORT ELGIN</v>
          </cell>
          <cell r="B1325" t="str">
            <v>WESTARIO POWER INC.</v>
          </cell>
          <cell r="D1325">
            <v>-712701</v>
          </cell>
        </row>
        <row r="1326">
          <cell r="A1326" t="str">
            <v>HYDRO-ELECTRIC COMMISSION OF THE TOWN OF STAYNER</v>
          </cell>
          <cell r="B1326" t="str">
            <v>COLLUS POWER CORP.</v>
          </cell>
          <cell r="D1326">
            <v>-6815</v>
          </cell>
        </row>
        <row r="1327">
          <cell r="A1327" t="str">
            <v>HYDRO-ELECTRIC COMMISSION OF THE TOWN OF STURGEON FALLS</v>
          </cell>
          <cell r="B1327" t="str">
            <v>GREATER SUDBURY HYDRO INC.</v>
          </cell>
          <cell r="D1327">
            <v>-3460</v>
          </cell>
        </row>
        <row r="1328">
          <cell r="A1328" t="str">
            <v>HYDRO-ELECTRIC COMMISSION OF THE TOWN OF VANKLEEK HILL</v>
          </cell>
          <cell r="B1328" t="str">
            <v>HYDRO ONE NETWORKS INC.</v>
          </cell>
          <cell r="D1328">
            <v>-64435</v>
          </cell>
        </row>
        <row r="1329">
          <cell r="A1329" t="str">
            <v>HYDRO-ELECTRIC COMMISSION OF THE TOWN OF WALLACEBURG</v>
          </cell>
          <cell r="B1329" t="str">
            <v>CHATHAM-KENT HYDRO INC.</v>
          </cell>
          <cell r="D1329">
            <v>-210055</v>
          </cell>
        </row>
        <row r="1330">
          <cell r="A1330" t="str">
            <v>HYDRO-ELECTRIC COMMISSION OF THE TOWN OF WASAGA BEACH</v>
          </cell>
          <cell r="B1330" t="str">
            <v>WASAGA DISTRIBUTION INC.</v>
          </cell>
          <cell r="D1330">
            <v>-138457</v>
          </cell>
        </row>
        <row r="1331">
          <cell r="A1331" t="str">
            <v>HYDRO-ELECTRIC COMMISSION OF THE TOWN OF WEBBWOOD</v>
          </cell>
          <cell r="B1331" t="str">
            <v>ESPANOLA REGIONAL HYDRO DISTRIBUTION CORPORATION</v>
          </cell>
          <cell r="D1331">
            <v>-2162</v>
          </cell>
        </row>
        <row r="1332">
          <cell r="A1332" t="str">
            <v>HYDRO-ELECTRIC COMMISSION OF THE TOWN OF WIARTON</v>
          </cell>
          <cell r="B1332" t="str">
            <v>HYDRO ONE NETWORKS INC.</v>
          </cell>
          <cell r="D1332">
            <v>-12430</v>
          </cell>
        </row>
        <row r="1333">
          <cell r="A1333" t="str">
            <v>HYDRO-ELECTRIC COMMISSION OF THE TOWNSHIP OF BRANTFORD</v>
          </cell>
          <cell r="B1333" t="str">
            <v>BRANT COUNTY POWER INC.</v>
          </cell>
          <cell r="D1333">
            <v>-234847</v>
          </cell>
        </row>
        <row r="1334">
          <cell r="A1334" t="str">
            <v>HYDRO-ELECTRIC COMMISSION OF THE TOWNSHIP OF ESSA</v>
          </cell>
          <cell r="B1334" t="str">
            <v>POWERSTREAM INC.</v>
          </cell>
          <cell r="D1334">
            <v>-7200</v>
          </cell>
        </row>
        <row r="1335">
          <cell r="A1335" t="str">
            <v>HYDRO-ELECTRIC COMMISSION OF THE VILLAGE OF ALFRED</v>
          </cell>
          <cell r="B1335" t="str">
            <v>HYDRO 2000 INC.</v>
          </cell>
          <cell r="D1335">
            <v>-11969</v>
          </cell>
        </row>
        <row r="1336">
          <cell r="A1336" t="str">
            <v>HYDRO-ELECTRIC COMMISSION OF THE VILLAGE OF CLIFFORD</v>
          </cell>
          <cell r="B1336" t="str">
            <v>WESTARIO POWER INC.</v>
          </cell>
          <cell r="D1336">
            <v>-5623</v>
          </cell>
        </row>
        <row r="1337">
          <cell r="A1337" t="str">
            <v>HYDRO-ELECTRIC COMMISSION OF THE VILLAGE OF ELORA</v>
          </cell>
          <cell r="B1337" t="str">
            <v>CENTRE WELLINGTON HYDRO LTD.</v>
          </cell>
          <cell r="D1337">
            <v>-11776</v>
          </cell>
        </row>
        <row r="1338">
          <cell r="A1338" t="str">
            <v>HYDRO-ELECTRIC COMMISSION OF THE VILLAGE OF FINCH</v>
          </cell>
          <cell r="B1338" t="str">
            <v>HYDRO ONE NETWORKS INC.</v>
          </cell>
          <cell r="D1338">
            <v>-6624</v>
          </cell>
        </row>
        <row r="1339">
          <cell r="A1339" t="str">
            <v>HYDRO-ELECTRIC COMMISSION OF THE VILLAGE OF FRANKFORD</v>
          </cell>
          <cell r="B1339" t="str">
            <v>HYDRO ONE NETWORKS INC.</v>
          </cell>
          <cell r="D1339">
            <v>-9515</v>
          </cell>
        </row>
        <row r="1340">
          <cell r="A1340" t="str">
            <v>HYDRO-ELECTRIC COMMISSION OF THE VILLAGE OF L'ORIGNAL</v>
          </cell>
          <cell r="B1340" t="str">
            <v>HYDRO ONE NETWORKS INC.</v>
          </cell>
          <cell r="D1340">
            <v>-88699</v>
          </cell>
        </row>
        <row r="1341">
          <cell r="A1341" t="str">
            <v>HYDRO-ELECTRIC COMMISSION OF THE VILLAGE OF LUCAN</v>
          </cell>
          <cell r="B1341" t="str">
            <v>HYDRO ONE NETWORKS INC.</v>
          </cell>
          <cell r="D1341">
            <v>-81993</v>
          </cell>
        </row>
        <row r="1342">
          <cell r="A1342" t="str">
            <v>HYDRO-ELECTRIC COMMISSION OF THE VILLAGE OF MORRISBURG</v>
          </cell>
          <cell r="B1342" t="str">
            <v>RIDEAU ST. LAWRENCE DISTRIBUTION INC.</v>
          </cell>
          <cell r="D1342">
            <v>-100351</v>
          </cell>
        </row>
        <row r="1343">
          <cell r="A1343" t="str">
            <v>HYDRO-ELECTRIC COMMISSION OF THE VILLAGE OF PAISLEY</v>
          </cell>
          <cell r="B1343" t="str">
            <v>HYDRO ONE NETWORKS INC.</v>
          </cell>
          <cell r="D1343">
            <v>-36754</v>
          </cell>
        </row>
        <row r="1344">
          <cell r="A1344" t="str">
            <v>HYDRO-ELECTRIC COMMISSION OF THE VILLAGE OF PLANTAGENET</v>
          </cell>
          <cell r="B1344" t="str">
            <v>HYDRO 2000 INC.</v>
          </cell>
          <cell r="D1344">
            <v>-2442</v>
          </cell>
        </row>
        <row r="1345">
          <cell r="A1345" t="str">
            <v>HYDRO-ELECTRIC COMMISSION OF THE VILLAGE OF ST. CLAIR BEACH</v>
          </cell>
          <cell r="B1345" t="str">
            <v>ESSEX POWERLINES CORPORATION</v>
          </cell>
          <cell r="D1345">
            <v>-544852</v>
          </cell>
        </row>
        <row r="1346">
          <cell r="A1346" t="str">
            <v>HYDRO-ELECTRIC COMMISSION OF THE VILLAGE OF VICTORIA HARBOUR</v>
          </cell>
          <cell r="B1346" t="str">
            <v>NEWMARKET-TAY POWER DISTRIBUTION LTD.</v>
          </cell>
          <cell r="D1346">
            <v>-9338</v>
          </cell>
        </row>
        <row r="1347">
          <cell r="A1347" t="str">
            <v>INGERSOLL PUBLIC UTILITY COMMISSION</v>
          </cell>
          <cell r="B1347" t="str">
            <v>ERIE THAMES POWERLINES CORPORATION</v>
          </cell>
          <cell r="D1347">
            <v>-123199</v>
          </cell>
        </row>
        <row r="1348">
          <cell r="A1348" t="str">
            <v>INNISFIL HYDRO DISTRIBUTION SYSTEMS LIMITED</v>
          </cell>
          <cell r="B1348" t="str">
            <v>INNISFIL HYDRO DISTRIBUTION SYSTEMS LIMITED</v>
          </cell>
          <cell r="D1348">
            <v>-46807</v>
          </cell>
        </row>
        <row r="1349">
          <cell r="A1349" t="str">
            <v>KENORA HYDRO ELECTRIC CORPORATION LTD.</v>
          </cell>
          <cell r="B1349" t="str">
            <v>KENORA HYDRO ELECTRIC CORPORATION LTD.</v>
          </cell>
          <cell r="D1349">
            <v>-52588</v>
          </cell>
        </row>
        <row r="1350">
          <cell r="A1350" t="str">
            <v>KILLALOE HYDRO ELECTRIC COMMISSION</v>
          </cell>
          <cell r="B1350" t="str">
            <v>OTTAWA RIVER POWER CORPORATION</v>
          </cell>
          <cell r="D1350">
            <v>-5864</v>
          </cell>
        </row>
        <row r="1351">
          <cell r="A1351" t="str">
            <v>KINCARDINE HYDRO ELECTRIC COMMISSION</v>
          </cell>
          <cell r="B1351" t="str">
            <v>WESTARIO POWER INC.</v>
          </cell>
          <cell r="D1351">
            <v>-610241</v>
          </cell>
        </row>
        <row r="1352">
          <cell r="A1352" t="str">
            <v>KINGSTON ELECTRICITY DISTRIBUTION LIMITED</v>
          </cell>
          <cell r="B1352" t="str">
            <v>KINGSTON ELECTRICITY DISTRIBUTION LIMITED</v>
          </cell>
          <cell r="D1352">
            <v>-91585</v>
          </cell>
        </row>
        <row r="1353">
          <cell r="B1353" t="str">
            <v>KINGSTON HYDRO CORPORATION</v>
          </cell>
          <cell r="D1353">
            <v>-91585</v>
          </cell>
        </row>
        <row r="1354">
          <cell r="A1354" t="str">
            <v>KINGSVILLE PUBLIC UTILITY COMMISSION</v>
          </cell>
          <cell r="B1354" t="str">
            <v>E.L.K. ENERGY INC.</v>
          </cell>
          <cell r="D1354">
            <v>-252323</v>
          </cell>
        </row>
        <row r="1355">
          <cell r="A1355" t="str">
            <v>KIRKFIELD HYDRO ELECTRIC SYSTEM</v>
          </cell>
          <cell r="B1355" t="str">
            <v>HYDRO ONE NETWORKS INC.</v>
          </cell>
          <cell r="D1355">
            <v>-10027</v>
          </cell>
        </row>
        <row r="1356">
          <cell r="A1356" t="str">
            <v>KITCHENER-WILMOT HYDRO INC.</v>
          </cell>
          <cell r="B1356" t="str">
            <v>KITCHENER-WILMOT HYDRO INC.</v>
          </cell>
          <cell r="D1356">
            <v>-2341206</v>
          </cell>
        </row>
        <row r="1357">
          <cell r="A1357" t="str">
            <v>LAKEFIELD DISTRIBUTION INCORPORATED</v>
          </cell>
          <cell r="B1357" t="str">
            <v>PETERBOROUGH DISTRIBUTION INCORPORATED</v>
          </cell>
          <cell r="D1357">
            <v>-95910</v>
          </cell>
        </row>
        <row r="1358">
          <cell r="A1358" t="str">
            <v>LAKESHORE TOWNSHIP HEC</v>
          </cell>
          <cell r="B1358" t="str">
            <v>E.L.K. ENERGY INC.</v>
          </cell>
          <cell r="D1358">
            <v>-222757</v>
          </cell>
        </row>
        <row r="1359">
          <cell r="A1359" t="str">
            <v>LANARK HIGHLANDS PUBLIC UTILITIES COMMISSION</v>
          </cell>
          <cell r="B1359" t="str">
            <v>HYDRO ONE NETWORKS INC.</v>
          </cell>
          <cell r="D1359">
            <v>-7179</v>
          </cell>
        </row>
        <row r="1360">
          <cell r="A1360" t="str">
            <v>LARDER LAKE ELECTRIC COMPANY</v>
          </cell>
          <cell r="B1360" t="str">
            <v>HYDRO ONE NETWORKS INC.</v>
          </cell>
          <cell r="D1360">
            <v>-7045</v>
          </cell>
        </row>
        <row r="1361">
          <cell r="A1361" t="str">
            <v>LATCHFORD HYDRO ELECTRIC</v>
          </cell>
          <cell r="B1361" t="str">
            <v>HYDRO ONE NETWORKS INC.</v>
          </cell>
          <cell r="D1361">
            <v>-6945</v>
          </cell>
        </row>
        <row r="1362">
          <cell r="A1362" t="str">
            <v>LINCOLN HYDRO-ELECTRIC COMMISSION</v>
          </cell>
          <cell r="B1362" t="str">
            <v>NIAGARA PENINSULA ENERGY INC.</v>
          </cell>
          <cell r="D1362">
            <v>-91083</v>
          </cell>
        </row>
        <row r="1363">
          <cell r="A1363" t="str">
            <v>LINDSAY HYDRO-ELECTRIC SYSTEM</v>
          </cell>
          <cell r="B1363" t="str">
            <v>HYDRO ONE NETWORKS INC.</v>
          </cell>
          <cell r="D1363">
            <v>-202013</v>
          </cell>
        </row>
        <row r="1364">
          <cell r="A1364" t="str">
            <v>LONDON HYDRO UTILITIES SERVICES INC.</v>
          </cell>
          <cell r="B1364" t="str">
            <v>LONDON HYDRO INC.</v>
          </cell>
          <cell r="D1364">
            <v>-7184393</v>
          </cell>
        </row>
        <row r="1365">
          <cell r="A1365" t="str">
            <v>MALAHIDE UTILITY COMMISSION</v>
          </cell>
          <cell r="B1365" t="str">
            <v>HYDRO ONE NETWORKS INC.</v>
          </cell>
          <cell r="D1365">
            <v>-3029</v>
          </cell>
        </row>
        <row r="1366">
          <cell r="A1366" t="str">
            <v>MAPLETON HYDRO ELECTRIC COMMISSION</v>
          </cell>
          <cell r="B1366" t="str">
            <v>HYDRO ONE NETWORKS INC.</v>
          </cell>
          <cell r="D1366">
            <v>-2741</v>
          </cell>
        </row>
        <row r="1367">
          <cell r="A1367" t="str">
            <v>MARKDALE HYDRO SYSTEM</v>
          </cell>
          <cell r="B1367" t="str">
            <v>HYDRO ONE NETWORKS INC.</v>
          </cell>
          <cell r="D1367">
            <v>-18412</v>
          </cell>
        </row>
        <row r="1368">
          <cell r="A1368" t="str">
            <v>MARKHAM HYDRO DISTRIBUTION INC.</v>
          </cell>
          <cell r="B1368" t="str">
            <v>POWERSTREAM INC.</v>
          </cell>
          <cell r="D1368">
            <v>-3424963</v>
          </cell>
        </row>
        <row r="1369">
          <cell r="A1369" t="str">
            <v>MARMORA HYDRO COMMISSION</v>
          </cell>
          <cell r="B1369" t="str">
            <v>HYDRO ONE NETWORKS INC.</v>
          </cell>
          <cell r="D1369">
            <v>-21445</v>
          </cell>
        </row>
        <row r="1370">
          <cell r="A1370" t="str">
            <v>MARTINTOWN HYDRO SYSTEM</v>
          </cell>
          <cell r="B1370" t="str">
            <v>HYDRO ONE NETWORKS INC.</v>
          </cell>
          <cell r="D1370">
            <v>-843</v>
          </cell>
        </row>
        <row r="1371">
          <cell r="A1371" t="str">
            <v>MIDLAND POWER UTILITY CORPORATION</v>
          </cell>
          <cell r="B1371" t="str">
            <v>MIDLAND POWER UTILITY CORPORATION</v>
          </cell>
          <cell r="D1371">
            <v>-26525</v>
          </cell>
        </row>
        <row r="1372">
          <cell r="A1372" t="str">
            <v>MILDMAY HYDRO-ELECTRIC COMMISSION</v>
          </cell>
          <cell r="B1372" t="str">
            <v>WESTARIO POWER INC.</v>
          </cell>
          <cell r="D1372">
            <v>-3976</v>
          </cell>
        </row>
        <row r="1373">
          <cell r="A1373" t="str">
            <v>MILTON HYDRO DISTRIBUTION INC.</v>
          </cell>
          <cell r="B1373" t="str">
            <v>MILTON HYDRO DISTRIBUTION INC.</v>
          </cell>
          <cell r="D1373">
            <v>-1932501</v>
          </cell>
        </row>
        <row r="1374">
          <cell r="A1374" t="str">
            <v>MISSISSIPPI MILLS PUBLIC UTILITIES COMMISSION</v>
          </cell>
          <cell r="B1374" t="str">
            <v>OTTAWA RIVER POWER CORPORATION</v>
          </cell>
          <cell r="D1374">
            <v>-40818</v>
          </cell>
        </row>
        <row r="1375">
          <cell r="A1375" t="str">
            <v>NANTICOKE HYDRO ELECTRIC COMMISSION</v>
          </cell>
          <cell r="B1375" t="str">
            <v>HALDIMAND COUNTY HYDRO INC.</v>
          </cell>
          <cell r="D1375">
            <v>-401779</v>
          </cell>
        </row>
        <row r="1376">
          <cell r="A1376" t="str">
            <v>NAPANEE HYDRO-ELECTRIC COMMISSION</v>
          </cell>
          <cell r="B1376" t="str">
            <v>HYDRO ONE NETWORKS INC.</v>
          </cell>
          <cell r="D1376">
            <v>-38335</v>
          </cell>
        </row>
        <row r="1377">
          <cell r="A1377" t="str">
            <v>NEPEAN HYDRO ELECTRIC COMMISSION</v>
          </cell>
          <cell r="B1377" t="str">
            <v>HYDRO OTTAWA LIMITED</v>
          </cell>
          <cell r="D1377">
            <v>-3913299</v>
          </cell>
        </row>
        <row r="1378">
          <cell r="A1378" t="str">
            <v>NEW TECUMSETH HYDRO</v>
          </cell>
          <cell r="B1378" t="str">
            <v>POWERSTREAM INC.</v>
          </cell>
          <cell r="D1378">
            <v>-177928</v>
          </cell>
        </row>
        <row r="1379">
          <cell r="A1379" t="str">
            <v>NEWBURY POWER INC.</v>
          </cell>
          <cell r="B1379" t="str">
            <v>MIDDLESEX POWER DISTRIBUTION CORPORATION</v>
          </cell>
          <cell r="D1379">
            <v>-3415</v>
          </cell>
        </row>
        <row r="1380">
          <cell r="A1380" t="str">
            <v>NEWMARKET HYDRO LTD.</v>
          </cell>
          <cell r="B1380" t="str">
            <v>NEWMARKET-TAY POWER DISTRIBUTION LTD.</v>
          </cell>
          <cell r="D1380">
            <v>-1766340</v>
          </cell>
        </row>
        <row r="1381">
          <cell r="A1381" t="str">
            <v>NIAGARA FALLS HYDRO INC.</v>
          </cell>
          <cell r="B1381" t="str">
            <v>NIAGARA PENINSULA ENERGY INC.</v>
          </cell>
          <cell r="D1381">
            <v>-1629285</v>
          </cell>
        </row>
        <row r="1382">
          <cell r="A1382" t="str">
            <v>NIAGARA-ON-THE-LAKE HYDRO INC.</v>
          </cell>
          <cell r="B1382" t="str">
            <v>NIAGARA-ON-THE-LAKE HYDRO INC.</v>
          </cell>
          <cell r="D1382">
            <v>-185586</v>
          </cell>
        </row>
        <row r="1383">
          <cell r="A1383" t="str">
            <v>NICKEL CENTRE HYDRO-ELECTRIC COMMISSION</v>
          </cell>
          <cell r="B1383" t="str">
            <v>GREATER SUDBURY HYDRO INC.</v>
          </cell>
          <cell r="D1383">
            <v>-12457</v>
          </cell>
        </row>
        <row r="1384">
          <cell r="A1384" t="str">
            <v>NIPIGON HYDRO ELECTRIC COMMISSION</v>
          </cell>
          <cell r="B1384" t="str">
            <v>HYDRO ONE NETWORKS INC.</v>
          </cell>
          <cell r="D1384">
            <v>-16664</v>
          </cell>
        </row>
        <row r="1385">
          <cell r="A1385" t="str">
            <v>NORFOLK POWER DISTRIBUTION INC.</v>
          </cell>
          <cell r="B1385" t="str">
            <v>NORFOLK POWER DISTRIBUTION INC.</v>
          </cell>
          <cell r="D1385">
            <v>-31602</v>
          </cell>
        </row>
        <row r="1386">
          <cell r="A1386" t="str">
            <v>NORTH BAY HYDRO DISTRIBUTION LIMITED</v>
          </cell>
          <cell r="B1386" t="str">
            <v>NORTH BAY HYDRO DISTRIBUTION LIMITED</v>
          </cell>
          <cell r="D1386">
            <v>-366445</v>
          </cell>
        </row>
        <row r="1387">
          <cell r="A1387" t="str">
            <v>NORTH GRENVILLE HYDRO-ELECTRIC COMMISSION</v>
          </cell>
          <cell r="B1387" t="str">
            <v>HYDRO ONE NETWORKS INC.</v>
          </cell>
          <cell r="D1387">
            <v>-4401</v>
          </cell>
        </row>
        <row r="1388">
          <cell r="A1388" t="str">
            <v>NORTH PERTH UTILITY COMMISSION</v>
          </cell>
          <cell r="B1388" t="str">
            <v>HYDRO ONE NETWORKS INC.</v>
          </cell>
          <cell r="D1388">
            <v>-109179</v>
          </cell>
        </row>
        <row r="1389">
          <cell r="A1389" t="str">
            <v>NORWICH PUBLIC UTILITY COMMISSION</v>
          </cell>
          <cell r="B1389" t="str">
            <v>ERIE THAMES POWERLINES CORPORATION</v>
          </cell>
          <cell r="D1389">
            <v>-61495</v>
          </cell>
        </row>
        <row r="1390">
          <cell r="A1390" t="str">
            <v>OAKVILLE HYDRO ELECTRICITY DISTRIBUTION INC.</v>
          </cell>
          <cell r="B1390" t="str">
            <v>OAKVILLE HYDRO ELECTRICITY DISTRIBUTION INC.</v>
          </cell>
          <cell r="D1390">
            <v>-6005524</v>
          </cell>
        </row>
        <row r="1391">
          <cell r="A1391" t="str">
            <v>OIL SPRINGS HYDRO ELECTRIC COMMISSION</v>
          </cell>
          <cell r="B1391" t="str">
            <v>BLUEWATER POWER DISTRIBUTION CORPORATION</v>
          </cell>
          <cell r="D1391">
            <v>-5065</v>
          </cell>
        </row>
        <row r="1392">
          <cell r="A1392" t="str">
            <v>ORANGEVILLE HYDRO LIMITED</v>
          </cell>
          <cell r="B1392" t="str">
            <v>ORANGEVILLE HYDRO LIMITED</v>
          </cell>
          <cell r="D1392">
            <v>-919210</v>
          </cell>
        </row>
        <row r="1393">
          <cell r="A1393" t="str">
            <v>ORILLIA POWER DISTRIBUTION CORPORATION</v>
          </cell>
          <cell r="B1393" t="str">
            <v>ORILLIA POWER DISTRIBUTION CORPORATION</v>
          </cell>
          <cell r="D1393">
            <v>-461777</v>
          </cell>
        </row>
        <row r="1394">
          <cell r="A1394" t="str">
            <v>OSHAWA PUC NETWORKS INC.</v>
          </cell>
          <cell r="B1394" t="str">
            <v>OSHAWA PUC NETWORKS INC.</v>
          </cell>
          <cell r="D1394">
            <v>-2854490</v>
          </cell>
        </row>
        <row r="1395">
          <cell r="A1395" t="str">
            <v>PARKHILL P.U.C.</v>
          </cell>
          <cell r="B1395" t="str">
            <v>MIDDLESEX POWER DISTRIBUTION CORPORATION</v>
          </cell>
          <cell r="D1395">
            <v>-22663</v>
          </cell>
        </row>
        <row r="1396">
          <cell r="A1396" t="str">
            <v>PARRY SOUND POWER CORPORATION</v>
          </cell>
          <cell r="B1396" t="str">
            <v>PARRY SOUND POWER CORPORATION</v>
          </cell>
          <cell r="D1396">
            <v>-38660</v>
          </cell>
        </row>
        <row r="1397">
          <cell r="A1397" t="str">
            <v>PELHAM HYDRO-ELECTRIC COMMISSION</v>
          </cell>
          <cell r="B1397" t="str">
            <v>NIAGARA PENINSULA ENERGY INC.</v>
          </cell>
          <cell r="D1397">
            <v>-52420</v>
          </cell>
        </row>
        <row r="1398">
          <cell r="A1398" t="str">
            <v>PERTH EAST HYDRO ELECTRIC COMMISSION</v>
          </cell>
          <cell r="B1398" t="str">
            <v>HYDRO ONE NETWORKS INC.</v>
          </cell>
          <cell r="D1398">
            <v>-23746</v>
          </cell>
        </row>
        <row r="1399">
          <cell r="A1399" t="str">
            <v>PETERBOROUGH UTILITIES COMMISSION</v>
          </cell>
          <cell r="B1399" t="str">
            <v>PETERBOROUGH DISTRIBUTION INCORPORATED</v>
          </cell>
          <cell r="D1399">
            <v>-1184532</v>
          </cell>
        </row>
        <row r="1400">
          <cell r="A1400" t="str">
            <v>PICKERING HYDRO-ELECTRIC COMMISSION</v>
          </cell>
          <cell r="B1400" t="str">
            <v>VERIDIAN CONNECTIONS INC.</v>
          </cell>
          <cell r="D1400">
            <v>-708917</v>
          </cell>
        </row>
        <row r="1401">
          <cell r="A1401" t="str">
            <v>POLICE VILLAGE OF APPLE HILL HYDRO SYSTEM</v>
          </cell>
          <cell r="B1401" t="str">
            <v>HYDRO ONE NETWORKS INC.</v>
          </cell>
          <cell r="D1401">
            <v>-698</v>
          </cell>
        </row>
        <row r="1402">
          <cell r="A1402" t="str">
            <v>POLICE VILLAGE OF AVONMORE HYDRO SYSTEM</v>
          </cell>
          <cell r="B1402" t="str">
            <v>HYDRO ONE NETWORKS INC.</v>
          </cell>
          <cell r="D1402">
            <v>-2588</v>
          </cell>
        </row>
        <row r="1403">
          <cell r="A1403" t="str">
            <v>POLICE VILLAGE OF COMBER HYDRO SYSTEM</v>
          </cell>
          <cell r="B1403" t="str">
            <v>E.L.K. ENERGY INC.</v>
          </cell>
          <cell r="D1403">
            <v>-31005</v>
          </cell>
        </row>
        <row r="1404">
          <cell r="A1404" t="str">
            <v>POLICE VILLAGE OF DUBLIN HYDRO SYSTEM</v>
          </cell>
          <cell r="B1404" t="str">
            <v>ERIE THAMES POWERLINES CORPORATION</v>
          </cell>
          <cell r="D1404">
            <v>-1945</v>
          </cell>
        </row>
        <row r="1405">
          <cell r="A1405" t="str">
            <v>POLICE VILLAGE OF GRANTON HYDRO SYSTEM</v>
          </cell>
          <cell r="B1405" t="str">
            <v>HYDRO ONE NETWORKS INC.</v>
          </cell>
          <cell r="D1405">
            <v>-42896</v>
          </cell>
        </row>
        <row r="1406">
          <cell r="A1406" t="str">
            <v>POLICE VILLAGE OF MERLIN HYDRO SYSTEM</v>
          </cell>
          <cell r="B1406" t="str">
            <v>CHATHAM-KENT HYDRO INC.</v>
          </cell>
          <cell r="D1406">
            <v>-24071</v>
          </cell>
        </row>
        <row r="1407">
          <cell r="A1407" t="str">
            <v>POLICE VILLAGE OF MOOREFIELD HYDRO SYSTEM</v>
          </cell>
          <cell r="B1407" t="str">
            <v>HYDRO ONE NETWORKS INC.</v>
          </cell>
          <cell r="D1407">
            <v>-99</v>
          </cell>
        </row>
        <row r="1408">
          <cell r="A1408" t="str">
            <v>POLICE VILLAGE OF MOUNT BRYDGES HYDRO SYSTEM</v>
          </cell>
          <cell r="B1408" t="str">
            <v>MIDDLESEX POWER DISTRIBUTION CORPORATION</v>
          </cell>
          <cell r="D1408">
            <v>-27561</v>
          </cell>
        </row>
        <row r="1409">
          <cell r="A1409" t="str">
            <v>POLICE VILLAGE OF PRICEVILLE HYDRO SYSTEM</v>
          </cell>
          <cell r="B1409" t="str">
            <v>HYDRO ONE NETWORKS INC.</v>
          </cell>
          <cell r="D1409">
            <v>-2111</v>
          </cell>
        </row>
        <row r="1410">
          <cell r="A1410" t="str">
            <v>POLICE VILLAGE OF RUSSELL HYDRO ELECTRIC SYSTEM</v>
          </cell>
          <cell r="B1410" t="str">
            <v>HYDRO ONE NETWORKS INC.</v>
          </cell>
          <cell r="D1410">
            <v>-6098</v>
          </cell>
        </row>
        <row r="1411">
          <cell r="A1411" t="str">
            <v>PORT COLBORNE HYDRO INC.</v>
          </cell>
          <cell r="B1411" t="str">
            <v>CANADIAN NIAGARA POWER INC.</v>
          </cell>
          <cell r="D1411">
            <v>-48570</v>
          </cell>
        </row>
        <row r="1412">
          <cell r="A1412" t="str">
            <v>PORT HOPE HYDRO</v>
          </cell>
          <cell r="B1412" t="str">
            <v>VERIDIAN CONNECTIONS INC.</v>
          </cell>
          <cell r="D1412">
            <v>-515719</v>
          </cell>
        </row>
        <row r="1413">
          <cell r="A1413" t="str">
            <v>PRESCOTT PUBLIC UTILITIES COMMISSION</v>
          </cell>
          <cell r="B1413" t="str">
            <v>RIDEAU ST. LAWRENCE DISTRIBUTION INC.</v>
          </cell>
          <cell r="D1413">
            <v>-33640</v>
          </cell>
        </row>
        <row r="1414">
          <cell r="A1414" t="str">
            <v>PUBLIC UTILITIES COMMISSION OF CHATHAM-KENT</v>
          </cell>
          <cell r="B1414" t="str">
            <v>CHATHAM-KENT HYDRO INC.</v>
          </cell>
          <cell r="D1414">
            <v>-931984</v>
          </cell>
        </row>
        <row r="1415">
          <cell r="A1415" t="str">
            <v>PUBLIC UTILITIES COMMISSION OF THE CITY OF BARRIE</v>
          </cell>
          <cell r="B1415" t="str">
            <v>POWERSTREAM INC.</v>
          </cell>
          <cell r="D1415">
            <v>-3573120</v>
          </cell>
        </row>
        <row r="1416">
          <cell r="A1416" t="str">
            <v>PUBLIC UTILITIES COMMISSION OF THE CITY OF OWEN SOUND</v>
          </cell>
          <cell r="B1416" t="str">
            <v>HYDRO ONE NETWORKS INC.</v>
          </cell>
          <cell r="D1416">
            <v>-172860</v>
          </cell>
        </row>
        <row r="1417">
          <cell r="A1417" t="str">
            <v>PUBLIC UTILITIES COMMISSION OF THE CITY OF TRENTON</v>
          </cell>
          <cell r="B1417" t="str">
            <v>HYDRO ONE NETWORKS INC.</v>
          </cell>
          <cell r="D1417">
            <v>-785703</v>
          </cell>
        </row>
        <row r="1418">
          <cell r="A1418" t="str">
            <v>PUBLIC UTILITIES COMMISSION OF THE CORPORATION OF THE TOWNSHIP OF MAGNETAWAN</v>
          </cell>
          <cell r="B1418" t="str">
            <v>LAKELAND POWER DISTRIBUTION LTD.</v>
          </cell>
          <cell r="D1418">
            <v>-26307</v>
          </cell>
        </row>
        <row r="1419">
          <cell r="A1419" t="str">
            <v>PUBLIC UTILITIES COMMISSION OF THE TOWN OF ALEXANDRIA</v>
          </cell>
          <cell r="B1419" t="str">
            <v>HYDRO ONE NETWORKS INC.</v>
          </cell>
          <cell r="D1419">
            <v>-15360</v>
          </cell>
        </row>
        <row r="1420">
          <cell r="A1420" t="str">
            <v>PUBLIC UTILITIES COMMISSION OF THE TOWN OF BLENHEIM</v>
          </cell>
          <cell r="B1420" t="str">
            <v>CHATHAM-KENT HYDRO INC.</v>
          </cell>
          <cell r="D1420">
            <v>-25316</v>
          </cell>
        </row>
        <row r="1421">
          <cell r="A1421" t="str">
            <v>PUBLIC UTILITIES COMMISSION OF THE TOWN OF CAMPBELLFORD</v>
          </cell>
          <cell r="B1421" t="str">
            <v>HYDRO ONE NETWORKS INC.</v>
          </cell>
          <cell r="D1421">
            <v>-32228</v>
          </cell>
        </row>
        <row r="1422">
          <cell r="A1422" t="str">
            <v>PUBLIC UTILITIES COMMISSION OF THE TOWN OF CHESLEY</v>
          </cell>
          <cell r="B1422" t="str">
            <v>HYDRO ONE NETWORKS INC.</v>
          </cell>
          <cell r="D1422">
            <v>-16267</v>
          </cell>
        </row>
        <row r="1423">
          <cell r="A1423" t="str">
            <v>PUBLIC UTILITIES COMMISSION OF THE TOWN OF COBOURG</v>
          </cell>
          <cell r="B1423" t="str">
            <v>LAKEFRONT UTILITIES INC.</v>
          </cell>
          <cell r="D1423">
            <v>-14001</v>
          </cell>
        </row>
        <row r="1424">
          <cell r="A1424" t="str">
            <v>PUBLIC UTILITIES COMMISSION OF THE TOWN OF FERGUS</v>
          </cell>
          <cell r="B1424" t="str">
            <v>CENTRE WELLINGTON HYDRO LTD.</v>
          </cell>
          <cell r="D1424">
            <v>-52302</v>
          </cell>
        </row>
        <row r="1425">
          <cell r="A1425" t="str">
            <v>PUBLIC UTILITIES COMMISSION OF THE TOWN OF GODERICH</v>
          </cell>
          <cell r="B1425" t="str">
            <v>WEST COAST HURON ENERGY INC.</v>
          </cell>
          <cell r="D1425">
            <v>-143766</v>
          </cell>
        </row>
        <row r="1426">
          <cell r="A1426" t="str">
            <v>PUBLIC UTILITIES COMMISSION OF THE TOWN OF MASSEY</v>
          </cell>
          <cell r="B1426" t="str">
            <v>ESPANOLA REGIONAL HYDRO DISTRIBUTION CORPORATION</v>
          </cell>
          <cell r="D1426">
            <v>-10397</v>
          </cell>
        </row>
        <row r="1427">
          <cell r="A1427" t="str">
            <v>PUBLIC UTILITIES COMMISSION OF THE TOWN OF MEAFORD</v>
          </cell>
          <cell r="B1427" t="str">
            <v>HYDRO ONE NETWORKS INC.</v>
          </cell>
          <cell r="D1427">
            <v>-107901</v>
          </cell>
        </row>
        <row r="1428">
          <cell r="A1428" t="str">
            <v>PUBLIC UTILITIES COMMISSION OF THE TOWN OF MITCHELL</v>
          </cell>
          <cell r="B1428" t="str">
            <v>ERIE THAMES POWERLINES CORPORATION</v>
          </cell>
          <cell r="D1428">
            <v>-48613</v>
          </cell>
        </row>
        <row r="1429">
          <cell r="A1429" t="str">
            <v>PUBLIC UTILITIES COMMISSION OF THE TOWN OF MOUNT FOREST</v>
          </cell>
          <cell r="B1429" t="str">
            <v>WELLINGTON NORTH POWER INC.</v>
          </cell>
          <cell r="D1429">
            <v>-26398</v>
          </cell>
        </row>
        <row r="1430">
          <cell r="A1430" t="str">
            <v>PUBLIC UTILITIES COMMISSION OF THE TOWN OF PALMERSTON</v>
          </cell>
          <cell r="B1430" t="str">
            <v>WESTARIO POWER INC.</v>
          </cell>
          <cell r="D1430">
            <v>-30315</v>
          </cell>
        </row>
        <row r="1431">
          <cell r="A1431" t="str">
            <v>PUBLIC UTILITIES COMMISSION OF THE TOWN OF PARIS</v>
          </cell>
          <cell r="B1431" t="str">
            <v>BRANT COUNTY POWER INC.</v>
          </cell>
          <cell r="D1431">
            <v>-262478</v>
          </cell>
        </row>
        <row r="1432">
          <cell r="A1432" t="str">
            <v>PUBLIC UTILITIES COMMISSION OF THE TOWN OF PICTON</v>
          </cell>
          <cell r="B1432" t="str">
            <v>HYDRO ONE NETWORKS INC.</v>
          </cell>
          <cell r="D1432">
            <v>-23971</v>
          </cell>
        </row>
        <row r="1433">
          <cell r="A1433" t="str">
            <v>PUBLIC UTILITIES COMMISSION OF THE TOWN OF RIDGETOWN</v>
          </cell>
          <cell r="B1433" t="str">
            <v>CHATHAM-KENT HYDRO INC.</v>
          </cell>
          <cell r="D1433">
            <v>-35371</v>
          </cell>
        </row>
        <row r="1434">
          <cell r="A1434" t="str">
            <v>PUBLIC UTILITIES COMMISSION OF THE TOWN OF SOUTHAMPTON</v>
          </cell>
          <cell r="B1434" t="str">
            <v>WESTARIO POWER INC.</v>
          </cell>
          <cell r="D1434">
            <v>-66730</v>
          </cell>
        </row>
        <row r="1435">
          <cell r="A1435" t="str">
            <v>PUBLIC UTILITIES COMMISSION OF THE TOWN OF TECUMSEH</v>
          </cell>
          <cell r="B1435" t="str">
            <v>ESSEX POWERLINES CORPORATION</v>
          </cell>
          <cell r="D1435">
            <v>-868582</v>
          </cell>
        </row>
        <row r="1436">
          <cell r="A1436" t="str">
            <v>PUBLIC UTILITIES COMMISSION OF THE TOWN OF TILBURY</v>
          </cell>
          <cell r="B1436" t="str">
            <v>CHATHAM-KENT HYDRO INC.</v>
          </cell>
          <cell r="D1436">
            <v>-90846</v>
          </cell>
        </row>
        <row r="1437">
          <cell r="A1437" t="str">
            <v>PUBLIC UTILITIES COMMISSION OF THE VILLAGE OF ARTHUR</v>
          </cell>
          <cell r="B1437" t="str">
            <v>WELLINGTON NORTH POWER INC.</v>
          </cell>
          <cell r="D1437">
            <v>-7242</v>
          </cell>
        </row>
        <row r="1438">
          <cell r="A1438" t="str">
            <v>PUBLIC UTILITIES COMMISSION OF THE VILLAGE OF BELMONT</v>
          </cell>
          <cell r="B1438" t="str">
            <v>ERIE THAMES POWERLINES CORPORATION</v>
          </cell>
          <cell r="D1438">
            <v>-133842</v>
          </cell>
        </row>
        <row r="1439">
          <cell r="A1439" t="str">
            <v>PUBLIC UTILITIES COMMISSION OF THE VILLAGE OF LANCASTER</v>
          </cell>
          <cell r="B1439" t="str">
            <v>HYDRO ONE NETWORKS INC.</v>
          </cell>
          <cell r="D1439">
            <v>-27168</v>
          </cell>
        </row>
        <row r="1440">
          <cell r="A1440" t="str">
            <v>PUBLIC UTILITIES COMMISSION OF THE VILLAGE OF PORT MCNICOLL</v>
          </cell>
          <cell r="B1440" t="str">
            <v>NEWMARKET-TAY POWER DISTRIBUTION LTD.</v>
          </cell>
          <cell r="D1440">
            <v>-7421</v>
          </cell>
        </row>
        <row r="1441">
          <cell r="A1441" t="str">
            <v>PUBLIC UTILITIES COMMISSION OF THE VILLAGE OF PORT STANLEY</v>
          </cell>
          <cell r="B1441" t="str">
            <v>ERIE THAMES POWERLINES CORPORATION</v>
          </cell>
          <cell r="D1441">
            <v>-4706</v>
          </cell>
        </row>
        <row r="1442">
          <cell r="A1442" t="str">
            <v>PUBLIC UTILITIES COMMISSION OF THE VILLAGE OF THAMESVILLE</v>
          </cell>
          <cell r="B1442" t="str">
            <v>CHATHAM-KENT HYDRO INC.</v>
          </cell>
          <cell r="D1442">
            <v>-4713</v>
          </cell>
        </row>
        <row r="1443">
          <cell r="A1443" t="str">
            <v>PUBLIC UTILITIES COMMISSION OF THE VILLAGE OF WESTPORT</v>
          </cell>
          <cell r="B1443" t="str">
            <v>RIDEAU ST. LAWRENCE DISTRIBUTION INC.</v>
          </cell>
          <cell r="D1443">
            <v>-564</v>
          </cell>
        </row>
        <row r="1444">
          <cell r="A1444" t="str">
            <v>PUBLIC UTILITIES COMMISSION OF THE VILLAGE OF WHEATLEY</v>
          </cell>
          <cell r="B1444" t="str">
            <v>CHATHAM-KENT HYDRO INC.</v>
          </cell>
          <cell r="D1444">
            <v>-9927</v>
          </cell>
        </row>
        <row r="1445">
          <cell r="A1445" t="str">
            <v>PUBLIC UTILITY COMMISSION OF THE VILLAGE OF WEST LORNE</v>
          </cell>
          <cell r="B1445" t="str">
            <v>HYDRO ONE NETWORKS INC.</v>
          </cell>
          <cell r="D1445">
            <v>-21813</v>
          </cell>
        </row>
        <row r="1446">
          <cell r="A1446" t="str">
            <v>PUBLIC UTILITY COMMISSION OF TOWN OF PERTH</v>
          </cell>
          <cell r="B1446" t="str">
            <v>HYDRO ONE NETWORKS INC.</v>
          </cell>
          <cell r="D1446">
            <v>-102809</v>
          </cell>
        </row>
        <row r="1447">
          <cell r="A1447" t="str">
            <v>RAINY RIVER PUBLIC UTILITIES COMMISSION</v>
          </cell>
          <cell r="B1447" t="str">
            <v>HYDRO ONE NETWORKS INC.</v>
          </cell>
          <cell r="D1447">
            <v>-21851</v>
          </cell>
        </row>
        <row r="1448">
          <cell r="A1448" t="str">
            <v>RED ROCK HYDRO</v>
          </cell>
          <cell r="B1448" t="str">
            <v>HYDRO ONE NETWORKS INC.</v>
          </cell>
          <cell r="D1448">
            <v>-9068</v>
          </cell>
        </row>
        <row r="1449">
          <cell r="A1449" t="str">
            <v>RENFREW HYDRO INC.</v>
          </cell>
          <cell r="B1449" t="str">
            <v>RENFREW HYDRO INC.</v>
          </cell>
          <cell r="D1449">
            <v>-45216</v>
          </cell>
        </row>
        <row r="1450">
          <cell r="A1450" t="str">
            <v>RICHMOND HILL HYDRO INC.</v>
          </cell>
          <cell r="B1450" t="str">
            <v>POWERSTREAM INC.</v>
          </cell>
          <cell r="D1450">
            <v>-1379841</v>
          </cell>
        </row>
        <row r="1451">
          <cell r="A1451" t="str">
            <v>RIPLEY PUBLIC UTILITIES COMMISSION</v>
          </cell>
          <cell r="B1451" t="str">
            <v>WESTARIO POWER INC.</v>
          </cell>
          <cell r="D1451">
            <v>-17351</v>
          </cell>
        </row>
        <row r="1452">
          <cell r="A1452" t="str">
            <v>ROCKLAND HYDRO ELECTRIC COMMISSION</v>
          </cell>
          <cell r="B1452" t="str">
            <v>HYDRO ONE NETWORKS INC.</v>
          </cell>
          <cell r="D1452">
            <v>-137786</v>
          </cell>
        </row>
        <row r="1453">
          <cell r="A1453" t="str">
            <v>RODNEY PUBLIC UTILITIES COMMISSION</v>
          </cell>
          <cell r="B1453" t="str">
            <v>HYDRO ONE NETWORKS INC.</v>
          </cell>
          <cell r="D1453">
            <v>-5016</v>
          </cell>
        </row>
        <row r="1454">
          <cell r="A1454" t="str">
            <v>SCHREIBER HYDRO-ELECTRIC COMMISSION</v>
          </cell>
          <cell r="B1454" t="str">
            <v>HYDRO ONE NETWORKS INC.</v>
          </cell>
          <cell r="D1454">
            <v>-7023</v>
          </cell>
        </row>
        <row r="1455">
          <cell r="A1455" t="str">
            <v>SCUGOG HYDRO ELECTRIC CORPORATION</v>
          </cell>
          <cell r="B1455" t="str">
            <v>VERIDIAN CONNECTIONS INC.</v>
          </cell>
          <cell r="D1455">
            <v>-369615</v>
          </cell>
        </row>
        <row r="1456">
          <cell r="A1456" t="str">
            <v>SEAFORTH PUBLIC UTILITY COMMISSION</v>
          </cell>
          <cell r="B1456" t="str">
            <v>FESTIVAL HYDRO INC.</v>
          </cell>
          <cell r="D1456">
            <v>-20125</v>
          </cell>
        </row>
        <row r="1457">
          <cell r="A1457" t="str">
            <v>SEVERN HYDRO-ELECTRIC SYSTEM</v>
          </cell>
          <cell r="B1457" t="str">
            <v>HYDRO ONE NETWORKS INC.</v>
          </cell>
          <cell r="D1457">
            <v>-15706</v>
          </cell>
        </row>
        <row r="1458">
          <cell r="A1458" t="str">
            <v>SIMCOE HYDRO-ELECTRIC COMMISSION</v>
          </cell>
          <cell r="B1458" t="str">
            <v>NORFOLK POWER DISTRIBUTION INC.</v>
          </cell>
          <cell r="D1458">
            <v>-305797</v>
          </cell>
        </row>
        <row r="1459">
          <cell r="A1459" t="str">
            <v>SIOUX LOOKOUT HYDRO INC.</v>
          </cell>
          <cell r="B1459" t="str">
            <v>SIOUX LOOKOUT HYDRO INC.</v>
          </cell>
          <cell r="D1459">
            <v>-34147</v>
          </cell>
        </row>
        <row r="1460">
          <cell r="A1460" t="str">
            <v>SMITHS FALLS HYDRO ELECTRIC COMMISSION</v>
          </cell>
          <cell r="B1460" t="str">
            <v>HYDRO ONE NETWORKS INC.</v>
          </cell>
          <cell r="D1460">
            <v>-30355</v>
          </cell>
        </row>
        <row r="1461">
          <cell r="A1461" t="str">
            <v>SOUTH RIVER PUBLIC UTILITIES COMMISSION</v>
          </cell>
          <cell r="B1461" t="str">
            <v>HYDRO ONE NETWORKS INC.</v>
          </cell>
          <cell r="D1461">
            <v>-7367</v>
          </cell>
        </row>
        <row r="1462">
          <cell r="A1462" t="str">
            <v>SOUTH-WEST OXFORD PUBLIC UTILITIES COMMISSION</v>
          </cell>
          <cell r="B1462" t="str">
            <v>ERIE THAMES POWERLINES CORPORATION</v>
          </cell>
          <cell r="D1462">
            <v>-2699</v>
          </cell>
        </row>
        <row r="1463">
          <cell r="A1463" t="str">
            <v>ST. CATHARINES HYDRO UTILITY SERVICES INC.</v>
          </cell>
          <cell r="B1463" t="str">
            <v>HORIZON UTILITIES CORPORATION</v>
          </cell>
          <cell r="D1463">
            <v>-2312521</v>
          </cell>
        </row>
        <row r="1464">
          <cell r="A1464" t="str">
            <v>ST. MARY'S PUBLIC UTILITIES COMMISSION</v>
          </cell>
          <cell r="B1464" t="str">
            <v>FESTIVAL HYDRO INC.</v>
          </cell>
          <cell r="D1464">
            <v>-98097</v>
          </cell>
        </row>
        <row r="1465">
          <cell r="A1465" t="str">
            <v>ST. THOMAS ENERGY INC.</v>
          </cell>
          <cell r="B1465" t="str">
            <v>ST. THOMAS ENERGY INC.</v>
          </cell>
          <cell r="D1465">
            <v>-240213</v>
          </cell>
        </row>
        <row r="1466">
          <cell r="A1466" t="str">
            <v>STIRLING-RAWDON PUBLIC UTILITIES COMMISSION</v>
          </cell>
          <cell r="B1466" t="str">
            <v>HYDRO ONE NETWORKS INC.</v>
          </cell>
          <cell r="D1466">
            <v>-8927</v>
          </cell>
        </row>
        <row r="1467">
          <cell r="A1467" t="str">
            <v>STONEY CREEK HYDRO-ELECTRIC COMMISSION</v>
          </cell>
          <cell r="B1467" t="str">
            <v>HORIZON UTILITIES CORPORATION</v>
          </cell>
          <cell r="D1467">
            <v>-39287</v>
          </cell>
        </row>
        <row r="1468">
          <cell r="A1468" t="str">
            <v>STRATFORD PUBLIC UTILITY COMMISSION</v>
          </cell>
          <cell r="B1468" t="str">
            <v>FESTIVAL HYDRO INC.</v>
          </cell>
          <cell r="D1468">
            <v>-768620</v>
          </cell>
        </row>
        <row r="1469">
          <cell r="A1469" t="str">
            <v>SUNDRIDGE HYDRO ELECTRIC SYSTEM</v>
          </cell>
          <cell r="B1469" t="str">
            <v>LAKELAND POWER DISTRIBUTION LTD.</v>
          </cell>
          <cell r="D1469">
            <v>-50123</v>
          </cell>
        </row>
        <row r="1470">
          <cell r="A1470" t="str">
            <v>TARA HYDRO-ELECTRIC SYSTEM</v>
          </cell>
          <cell r="B1470" t="str">
            <v>HYDRO ONE NETWORKS INC.</v>
          </cell>
          <cell r="D1470">
            <v>-5476</v>
          </cell>
        </row>
        <row r="1471">
          <cell r="A1471" t="str">
            <v>TEESWATER HYDRO-ELECTRIC COMMISSION</v>
          </cell>
          <cell r="B1471" t="str">
            <v>WESTARIO POWER INC.</v>
          </cell>
          <cell r="D1471">
            <v>-34494</v>
          </cell>
        </row>
        <row r="1472">
          <cell r="A1472" t="str">
            <v>TERRACE BAY SUPERIOR WIRES INC.</v>
          </cell>
          <cell r="B1472" t="str">
            <v>HYDRO ONE NETWORKS INC.</v>
          </cell>
          <cell r="D1472">
            <v>-100996</v>
          </cell>
        </row>
        <row r="1473">
          <cell r="A1473" t="str">
            <v>THE HYDRO ELECTRIC COMMISSION OF THE TOWN OF CARLETON PLACE</v>
          </cell>
          <cell r="B1473" t="str">
            <v>HYDRO ONE NETWORKS INC.</v>
          </cell>
          <cell r="D1473">
            <v>-67511</v>
          </cell>
        </row>
        <row r="1474">
          <cell r="A1474" t="str">
            <v>THE HYDRO ELECTRIC COMMISSION OF THE TOWN OF SHELBURNE</v>
          </cell>
          <cell r="B1474" t="str">
            <v>HYDRO ONE NETWORKS INC.</v>
          </cell>
          <cell r="D1474">
            <v>-69722</v>
          </cell>
        </row>
        <row r="1475">
          <cell r="A1475" t="str">
            <v>THE HYDRO ELECTRIC COMMISSION OF THE TOWNSHIP OF WARWICK</v>
          </cell>
          <cell r="B1475" t="str">
            <v>BLUEWATER POWER DISTRIBUTION CORPORATION</v>
          </cell>
          <cell r="D1475">
            <v>-39551</v>
          </cell>
        </row>
        <row r="1476">
          <cell r="A1476" t="str">
            <v>THE HYDRO-ELECTRIC COMMISSION FOR THE TOWN OF EXETER</v>
          </cell>
          <cell r="B1476" t="str">
            <v>HYDRO ONE NETWORKS INC.</v>
          </cell>
          <cell r="D1476">
            <v>-87426</v>
          </cell>
        </row>
        <row r="1477">
          <cell r="A1477" t="str">
            <v>THE HYDRO-ELECTRIC COMMISSION OF THE CITY OF GLOUCESTER</v>
          </cell>
          <cell r="B1477" t="str">
            <v>HYDRO OTTAWA LIMITED</v>
          </cell>
          <cell r="D1477">
            <v>-5716466</v>
          </cell>
        </row>
        <row r="1478">
          <cell r="A1478" t="str">
            <v>THE HYDRO-ELECTRIC COMMISSION OF THE TOWN OF PENETANGUISHENE</v>
          </cell>
          <cell r="B1478" t="str">
            <v>POWERSTREAM INC.</v>
          </cell>
          <cell r="D1478">
            <v>-213396</v>
          </cell>
        </row>
        <row r="1479">
          <cell r="A1479" t="str">
            <v>THE PUBLIC UTILITIES COMMISSION FOR THE TOWN OF BANCROFT</v>
          </cell>
          <cell r="B1479" t="str">
            <v>HYDRO ONE NETWORKS INC.</v>
          </cell>
          <cell r="D1479">
            <v>-57504</v>
          </cell>
        </row>
        <row r="1480">
          <cell r="A1480" t="str">
            <v>THE PUBLIC UTILITIES COMMISSION OF THE TOWN OF COLLINGWOOD</v>
          </cell>
          <cell r="B1480" t="str">
            <v>COLLUS POWER CORP.</v>
          </cell>
          <cell r="D1480">
            <v>-338454</v>
          </cell>
        </row>
        <row r="1481">
          <cell r="A1481" t="str">
            <v>THE PUBLIC UTILITIES COMMISSION OF THE TOWN OF KAPUSKASING</v>
          </cell>
          <cell r="B1481" t="str">
            <v>NORTHERN ONTARIO WIRES INC.</v>
          </cell>
          <cell r="D1481">
            <v>-28610</v>
          </cell>
        </row>
        <row r="1482">
          <cell r="A1482" t="str">
            <v>THE PUBLIC UTILITIES COMMISSION OF THE TOWN OF PETROLIA</v>
          </cell>
          <cell r="B1482" t="str">
            <v>BLUEWATER POWER DISTRIBUTION CORPORATION</v>
          </cell>
          <cell r="D1482">
            <v>-69367</v>
          </cell>
        </row>
        <row r="1483">
          <cell r="A1483" t="str">
            <v>THE PUBLIC UTILITIES COMMISSION OF THE VILLAGE OF EGANVILLE</v>
          </cell>
          <cell r="B1483" t="str">
            <v>HYDRO ONE NETWORKS INC.</v>
          </cell>
          <cell r="D1483">
            <v>-11994</v>
          </cell>
        </row>
        <row r="1484">
          <cell r="A1484" t="str">
            <v>THE PUBLIC UTILITIES COMMISSION OF THE VILLAGE OF POINT EDWARD</v>
          </cell>
          <cell r="B1484" t="str">
            <v>BLUEWATER POWER DISTRIBUTION CORPORATION</v>
          </cell>
          <cell r="D1484">
            <v>-3856</v>
          </cell>
        </row>
        <row r="1485">
          <cell r="A1485" t="str">
            <v>THE VILLAGE OF OMEMEE HYDRO-ELECTRIC COMMISSION</v>
          </cell>
          <cell r="B1485" t="str">
            <v>HYDRO ONE NETWORKS INC.</v>
          </cell>
          <cell r="D1485">
            <v>-20017</v>
          </cell>
        </row>
        <row r="1486">
          <cell r="A1486" t="str">
            <v>THEDFORD HYDRO ELECTRIC COMMISSION</v>
          </cell>
          <cell r="B1486" t="str">
            <v>HYDRO ONE NETWORKS INC.</v>
          </cell>
          <cell r="D1486">
            <v>-13800</v>
          </cell>
        </row>
        <row r="1487">
          <cell r="A1487" t="str">
            <v>THORNDALE HYDRO ELECTRIC COMMISSION</v>
          </cell>
          <cell r="B1487" t="str">
            <v>HYDRO ONE NETWORKS INC.</v>
          </cell>
          <cell r="D1487">
            <v>-2064</v>
          </cell>
        </row>
        <row r="1488">
          <cell r="A1488" t="str">
            <v>THOROLD HYDRO CORPORATION</v>
          </cell>
          <cell r="B1488" t="str">
            <v>HYDRO ONE NETWORKS INC.</v>
          </cell>
          <cell r="D1488">
            <v>-29789</v>
          </cell>
        </row>
        <row r="1489">
          <cell r="A1489" t="str">
            <v>THUNDER BAY HYDRO ELECTRICITY DISTRIBUTION INC.</v>
          </cell>
          <cell r="B1489" t="str">
            <v>THUNDER BAY HYDRO ELECTRICITY DISTRIBUTION INC.</v>
          </cell>
          <cell r="D1489">
            <v>-4646255</v>
          </cell>
        </row>
        <row r="1490">
          <cell r="A1490" t="str">
            <v>TILLSONBURG HYDRO INC.</v>
          </cell>
          <cell r="B1490" t="str">
            <v>TILLSONBURG HYDRO INC.</v>
          </cell>
          <cell r="D1490">
            <v>-371406</v>
          </cell>
        </row>
        <row r="1491">
          <cell r="A1491" t="str">
            <v>TOWNSHIP OF MCGARRY HYDRO SYSTEM</v>
          </cell>
          <cell r="B1491" t="str">
            <v>HYDRO ONE NETWORKS INC.</v>
          </cell>
          <cell r="D1491">
            <v>-6273</v>
          </cell>
        </row>
        <row r="1492">
          <cell r="A1492" t="str">
            <v>TOWNSHIP OF NORTH DORCHESTER HYDRO</v>
          </cell>
          <cell r="B1492" t="str">
            <v>HYDRO ONE NETWORKS INC.</v>
          </cell>
          <cell r="D1492">
            <v>-48671</v>
          </cell>
        </row>
        <row r="1493">
          <cell r="A1493" t="str">
            <v>TWEED HYDRO ELECTRIC COMMISSION</v>
          </cell>
          <cell r="B1493" t="str">
            <v>HYDRO ONE NETWORKS INC.</v>
          </cell>
          <cell r="D1493">
            <v>-21650</v>
          </cell>
        </row>
        <row r="1494">
          <cell r="A1494" t="str">
            <v>UXBRIDGE HYDRO ELECTRIC COMMISSION</v>
          </cell>
          <cell r="B1494" t="str">
            <v>VERIDIAN CONNECTIONS INC.</v>
          </cell>
          <cell r="D1494">
            <v>-15283</v>
          </cell>
        </row>
        <row r="1495">
          <cell r="A1495" t="str">
            <v>VILLAGE OF BARRY'S BAY HYDRO SYSTEM</v>
          </cell>
          <cell r="B1495" t="str">
            <v>HYDRO ONE NETWORKS INC.</v>
          </cell>
          <cell r="D1495">
            <v>-3903</v>
          </cell>
        </row>
        <row r="1496">
          <cell r="A1496" t="str">
            <v>VILLAGE OF BLOOMFIELD HYDRO SYSTEM</v>
          </cell>
          <cell r="B1496" t="str">
            <v>HYDRO ONE NETWORKS INC.</v>
          </cell>
          <cell r="D1496">
            <v>-153</v>
          </cell>
        </row>
        <row r="1497">
          <cell r="A1497" t="str">
            <v>VILLAGE OF CARDINAL HYDRO SYSTEM</v>
          </cell>
          <cell r="B1497" t="str">
            <v>RIDEAU ST. LAWRENCE DISTRIBUTION INC.</v>
          </cell>
          <cell r="D1497">
            <v>-1018</v>
          </cell>
        </row>
        <row r="1498">
          <cell r="A1498" t="str">
            <v>VILLAGE OF CHESTERVILLE HYDRO SYSTEM</v>
          </cell>
          <cell r="B1498" t="str">
            <v>HYDRO ONE NETWORKS INC.</v>
          </cell>
          <cell r="D1498">
            <v>-7189</v>
          </cell>
        </row>
        <row r="1499">
          <cell r="A1499" t="str">
            <v>VILLAGE OF CREEMORE HYDRO SYSTEM</v>
          </cell>
          <cell r="B1499" t="str">
            <v>COLLUS POWER CORP.</v>
          </cell>
          <cell r="D1499">
            <v>-73</v>
          </cell>
        </row>
        <row r="1500">
          <cell r="A1500" t="str">
            <v>VILLAGE OF ERIEAU HYDRO SYSTEM</v>
          </cell>
          <cell r="B1500" t="str">
            <v>CHATHAM-KENT HYDRO INC.</v>
          </cell>
          <cell r="D1500">
            <v>-1633</v>
          </cell>
        </row>
        <row r="1501">
          <cell r="A1501" t="str">
            <v>VILLAGE OF FLESHERTON HYDRO SYSTEM</v>
          </cell>
          <cell r="B1501" t="str">
            <v>HYDRO ONE NETWORKS INC.</v>
          </cell>
          <cell r="D1501">
            <v>-6944</v>
          </cell>
        </row>
        <row r="1502">
          <cell r="A1502" t="str">
            <v>VILLAGE OF IROQUOIS HYDRO SYSTEM</v>
          </cell>
          <cell r="B1502" t="str">
            <v>RIDEAU ST. LAWRENCE DISTRIBUTION INC.</v>
          </cell>
          <cell r="D1502">
            <v>-127553</v>
          </cell>
        </row>
        <row r="1503">
          <cell r="A1503" t="str">
            <v>VILLAGE OF LUCKNOW HYDRO SYSTEM</v>
          </cell>
          <cell r="B1503" t="str">
            <v>WESTARIO POWER INC.</v>
          </cell>
          <cell r="D1503">
            <v>-37471</v>
          </cell>
        </row>
        <row r="1504">
          <cell r="A1504" t="str">
            <v>VILLAGE OF MAXVILLE HYDRO SYSTEM</v>
          </cell>
          <cell r="B1504" t="str">
            <v>HYDRO ONE NETWORKS INC.</v>
          </cell>
          <cell r="D1504">
            <v>-9847</v>
          </cell>
        </row>
        <row r="1505">
          <cell r="A1505" t="str">
            <v>WALKERTON PUBLIC UTILITIES COMMISSION</v>
          </cell>
          <cell r="B1505" t="str">
            <v>WESTARIO POWER INC.</v>
          </cell>
          <cell r="D1505">
            <v>-30508</v>
          </cell>
        </row>
        <row r="1506">
          <cell r="A1506" t="str">
            <v>WARDSVILLE HYDRO ELECTRIC COMMISSION</v>
          </cell>
          <cell r="B1506" t="str">
            <v>HYDRO ONE NETWORKS INC.</v>
          </cell>
          <cell r="D1506">
            <v>-3384</v>
          </cell>
        </row>
        <row r="1507">
          <cell r="A1507" t="str">
            <v>WARKWORTH HYDRO ELECTRIC COMMISSION</v>
          </cell>
          <cell r="B1507" t="str">
            <v>HYDRO ONE NETWORKS INC.</v>
          </cell>
          <cell r="D1507">
            <v>-24604</v>
          </cell>
        </row>
        <row r="1508">
          <cell r="A1508" t="str">
            <v>WATERLOO NORTH HYDRO INC.</v>
          </cell>
          <cell r="B1508" t="str">
            <v>WATERLOO NORTH HYDRO INC.</v>
          </cell>
          <cell r="D1508">
            <v>-2339718</v>
          </cell>
        </row>
        <row r="1509">
          <cell r="A1509" t="str">
            <v>WAUBAUSHENE PUBLIC UTILITIES COMMISSION</v>
          </cell>
          <cell r="B1509" t="str">
            <v>NEWMARKET-TAY POWER DISTRIBUTION LTD.</v>
          </cell>
          <cell r="D1509">
            <v>-26</v>
          </cell>
        </row>
        <row r="1510">
          <cell r="A1510" t="str">
            <v>WELLAND HYDRO-ELECTRIC SYSTEM CORP.</v>
          </cell>
          <cell r="B1510" t="str">
            <v>WELLAND HYDRO-ELECTRIC SYSTEM CORP.</v>
          </cell>
          <cell r="D1510">
            <v>-1064408</v>
          </cell>
        </row>
        <row r="1511">
          <cell r="A1511" t="str">
            <v>WELLINGTON ELECTRIC DISTRIBUTION COMPANY INC.</v>
          </cell>
          <cell r="B1511" t="str">
            <v>GUELPH HYDRO ELECTRIC SYSTEMS INC.</v>
          </cell>
          <cell r="D1511">
            <v>-22235</v>
          </cell>
        </row>
        <row r="1512">
          <cell r="A1512" t="str">
            <v>WEST LINCOLN HYDRO ELECTRIC COMMISSION</v>
          </cell>
          <cell r="B1512" t="str">
            <v>NIAGARA PENINSULA ENERGY INC.</v>
          </cell>
          <cell r="D1512">
            <v>-45607</v>
          </cell>
        </row>
        <row r="1513">
          <cell r="A1513" t="str">
            <v>WHITBY HYDRO ELECTRIC CORPORATION</v>
          </cell>
          <cell r="B1513" t="str">
            <v>WHITBY HYDRO ELECTRIC CORPORATION</v>
          </cell>
          <cell r="D1513">
            <v>-2799307</v>
          </cell>
        </row>
        <row r="1514">
          <cell r="A1514" t="str">
            <v>WHITCHURCH STOUFFVILLE HYDRO ELECTRIC COMMISSION</v>
          </cell>
          <cell r="B1514" t="str">
            <v>HYDRO ONE NETWORKS INC.</v>
          </cell>
          <cell r="D1514">
            <v>-469971</v>
          </cell>
        </row>
        <row r="1515">
          <cell r="A1515" t="str">
            <v>WINCHESTER HYDRO COMMISSION</v>
          </cell>
          <cell r="B1515" t="str">
            <v>HYDRO ONE NETWORKS INC.</v>
          </cell>
          <cell r="D1515">
            <v>-4100</v>
          </cell>
        </row>
        <row r="1516">
          <cell r="A1516" t="str">
            <v>WINDSOR UTILITIES COMMISSION</v>
          </cell>
          <cell r="B1516" t="str">
            <v>ENWIN UTILITIES LTD.</v>
          </cell>
          <cell r="D1516">
            <v>-1547949</v>
          </cell>
        </row>
        <row r="1517">
          <cell r="A1517" t="str">
            <v>WINGHAM PUBLIC UTILITIES COMMISSION</v>
          </cell>
          <cell r="B1517" t="str">
            <v>WESTARIO POWER INC.</v>
          </cell>
          <cell r="D1517">
            <v>-79392</v>
          </cell>
        </row>
        <row r="1518">
          <cell r="A1518" t="str">
            <v>WOODSTOCK HYDRO SERVICES INC.</v>
          </cell>
          <cell r="B1518" t="str">
            <v>WOODSTOCK HYDRO SERVICES INC.</v>
          </cell>
          <cell r="D1518">
            <v>-428497</v>
          </cell>
        </row>
        <row r="1519">
          <cell r="A1519" t="str">
            <v>WOODVILLE HYDRO-ELECTRIC SYSTEM</v>
          </cell>
          <cell r="B1519" t="str">
            <v>HYDRO ONE NETWORKS INC.</v>
          </cell>
          <cell r="D1519">
            <v>-28164</v>
          </cell>
        </row>
        <row r="1520">
          <cell r="A1520" t="str">
            <v>WYOMING HYDRO ELECTRIC COMMISSION</v>
          </cell>
          <cell r="B1520" t="str">
            <v>HYDRO ONE NETWORKS INC.</v>
          </cell>
          <cell r="D1520">
            <v>-20134</v>
          </cell>
        </row>
        <row r="1521">
          <cell r="A1521" t="str">
            <v>ZORRA ELECTRIC SUPPLY AUTHORITY</v>
          </cell>
          <cell r="B1521" t="str">
            <v>ERIE THAMES POWERLINES CORPORATION</v>
          </cell>
          <cell r="D1521">
            <v>-46988</v>
          </cell>
        </row>
        <row r="1522">
          <cell r="A1522" t="str">
            <v>ZURICH HYDRO ELECTRIC COMMISSION</v>
          </cell>
          <cell r="B1522" t="str">
            <v>FESTIVAL HYDRO INC.</v>
          </cell>
          <cell r="D1522">
            <v>-12515</v>
          </cell>
        </row>
        <row r="1527">
          <cell r="A1527" t="str">
            <v>AILSA CRAIG HYDRO ELECTRIC SYSTEM</v>
          </cell>
          <cell r="B1527" t="str">
            <v>HYDRO ONE NETWORKS INC.</v>
          </cell>
          <cell r="D1527">
            <v>-72542</v>
          </cell>
        </row>
        <row r="1528">
          <cell r="A1528" t="str">
            <v>AJAX HYDRO-ELECTRIC COMMISSION</v>
          </cell>
          <cell r="B1528" t="str">
            <v>VERIDIAN CONNECTIONS INC.</v>
          </cell>
          <cell r="D1528">
            <v>-15204902</v>
          </cell>
        </row>
        <row r="1529">
          <cell r="A1529" t="str">
            <v>ALVINSTON PUBLIC UTILITIES COMMISSION</v>
          </cell>
          <cell r="B1529" t="str">
            <v>BLUEWATER POWER DISTRIBUTION CORPORATION</v>
          </cell>
          <cell r="D1529">
            <v>-39128</v>
          </cell>
        </row>
        <row r="1530">
          <cell r="A1530" t="str">
            <v>ANCASTER HYDRO-ELECTRIC COMMISSION</v>
          </cell>
          <cell r="B1530" t="str">
            <v>HORIZON UTILITIES CORPORATION</v>
          </cell>
          <cell r="D1530">
            <v>-868212</v>
          </cell>
        </row>
        <row r="1531">
          <cell r="A1531" t="str">
            <v>ARKONA HYDRO ELECTRIC COMMISSION</v>
          </cell>
          <cell r="B1531" t="str">
            <v>HYDRO ONE NETWORKS INC.</v>
          </cell>
          <cell r="D1531">
            <v>-46457</v>
          </cell>
        </row>
        <row r="1532">
          <cell r="A1532" t="str">
            <v>ARNPRIOR HYDRO ELECTRIC COMMISSION</v>
          </cell>
          <cell r="B1532" t="str">
            <v>HYDRO ONE NETWORKS INC.</v>
          </cell>
          <cell r="D1532">
            <v>-916306</v>
          </cell>
        </row>
        <row r="1533">
          <cell r="A1533" t="str">
            <v>ASPHODEL-NORWOOD DISTRIBUTION INCORPORATED</v>
          </cell>
          <cell r="B1533" t="str">
            <v>PETERBOROUGH DISTRIBUTION INCORPORATED</v>
          </cell>
          <cell r="D1533">
            <v>-62092</v>
          </cell>
        </row>
        <row r="1534">
          <cell r="A1534" t="str">
            <v>ATIKOKAN HYDRO INC.</v>
          </cell>
          <cell r="B1534" t="str">
            <v>ATIKOKAN HYDRO INC.</v>
          </cell>
          <cell r="D1534">
            <v>-305356</v>
          </cell>
        </row>
        <row r="1535">
          <cell r="A1535" t="str">
            <v>AURORA HYDRO CONNECTIONS LIMITED</v>
          </cell>
          <cell r="B1535" t="str">
            <v>POWERSTREAM INC.</v>
          </cell>
          <cell r="D1535">
            <v>-11521658</v>
          </cell>
        </row>
        <row r="1536">
          <cell r="A1536" t="str">
            <v>AYLMER PUBLIC UTILITIES COMMISSION</v>
          </cell>
          <cell r="B1536" t="str">
            <v>ERIE THAMES POWERLINES CORPORATION</v>
          </cell>
          <cell r="D1536">
            <v>-537744</v>
          </cell>
        </row>
        <row r="1537">
          <cell r="A1537" t="str">
            <v>BATH HYDRO</v>
          </cell>
          <cell r="B1537" t="str">
            <v>HYDRO ONE NETWORKS INC.</v>
          </cell>
          <cell r="D1537">
            <v>-380249</v>
          </cell>
        </row>
        <row r="1538">
          <cell r="A1538" t="str">
            <v>BEACHBURG HYDRO</v>
          </cell>
          <cell r="B1538" t="str">
            <v>OTTAWA RIVER POWER CORPORATION</v>
          </cell>
          <cell r="D1538">
            <v>-37742</v>
          </cell>
        </row>
        <row r="1539">
          <cell r="A1539" t="str">
            <v>BELLEVILLE ELECTRIC CORPORATION</v>
          </cell>
          <cell r="B1539" t="str">
            <v>VERIDIAN CONNECTIONS INC.</v>
          </cell>
          <cell r="D1539">
            <v>-1234392</v>
          </cell>
        </row>
        <row r="1540">
          <cell r="A1540" t="str">
            <v>BLANDFORD-BLENHEIM PUBLIC UTILITIES COMMISSION</v>
          </cell>
          <cell r="B1540" t="str">
            <v>HYDRO ONE NETWORKS INC.</v>
          </cell>
          <cell r="D1540">
            <v>-192194</v>
          </cell>
        </row>
        <row r="1541">
          <cell r="A1541" t="str">
            <v>BLUE MOUNTAINS HYDRO SERVICES COMPANY INC.</v>
          </cell>
          <cell r="B1541" t="str">
            <v>COLLUS POWER CORP.</v>
          </cell>
          <cell r="D1541">
            <v>-316550</v>
          </cell>
        </row>
        <row r="1542">
          <cell r="A1542" t="str">
            <v>BLYTH HYDRO ELECTRIC COMMISSION</v>
          </cell>
          <cell r="B1542" t="str">
            <v>HYDRO ONE NETWORKS INC.</v>
          </cell>
          <cell r="D1542">
            <v>-104415</v>
          </cell>
        </row>
        <row r="1543">
          <cell r="A1543" t="str">
            <v>BOARD OF LIGHT &amp; HEAT COMM. OF THE CITY OF GUELPH</v>
          </cell>
          <cell r="B1543" t="str">
            <v>GUELPH HYDRO ELECTRIC SYSTEMS INC.</v>
          </cell>
          <cell r="D1543">
            <v>-15735141</v>
          </cell>
        </row>
        <row r="1544">
          <cell r="A1544" t="str">
            <v>BOBCAYGEON HYDRO ELECTRIC COMMISSION</v>
          </cell>
          <cell r="B1544" t="str">
            <v>HYDRO ONE NETWORKS INC.</v>
          </cell>
          <cell r="D1544">
            <v>-879261</v>
          </cell>
        </row>
        <row r="1545">
          <cell r="A1545" t="str">
            <v>BRADFORD WEST GWILLIMBURY PUBLIC UTILITIES COMMISSION</v>
          </cell>
          <cell r="B1545" t="str">
            <v>POWERSTREAM INC.</v>
          </cell>
          <cell r="D1545">
            <v>-2528028</v>
          </cell>
        </row>
        <row r="1546">
          <cell r="A1546" t="str">
            <v>BRIGHTON DISTRIBUTION INC.</v>
          </cell>
          <cell r="B1546" t="str">
            <v>HYDRO ONE NETWORKS INC.</v>
          </cell>
          <cell r="D1546">
            <v>-157126</v>
          </cell>
        </row>
        <row r="1547">
          <cell r="A1547" t="str">
            <v>BROCK HYDRO-ELECTRIC COMMISSION</v>
          </cell>
          <cell r="B1547" t="str">
            <v>VERIDIAN CONNECTIONS INC.</v>
          </cell>
          <cell r="D1547">
            <v>-181713</v>
          </cell>
        </row>
        <row r="1548">
          <cell r="A1548" t="str">
            <v>BROCKVILLE UTILITIES INCORPORATED</v>
          </cell>
          <cell r="B1548" t="str">
            <v>HYDRO ONE NETWORKS INC.</v>
          </cell>
          <cell r="D1548">
            <v>-957597</v>
          </cell>
        </row>
        <row r="1549">
          <cell r="A1549" t="str">
            <v>BRUSSELS PUBLIC UTILITIES COMMISSION</v>
          </cell>
          <cell r="B1549" t="str">
            <v>FESTIVAL HYDRO INC.</v>
          </cell>
          <cell r="D1549">
            <v>-72755</v>
          </cell>
        </row>
        <row r="1550">
          <cell r="A1550" t="str">
            <v>BURK'S FALLS HYDRO ELECTRIC COMMISSION</v>
          </cell>
          <cell r="B1550" t="str">
            <v>LAKELAND POWER DISTRIBUTION LTD.</v>
          </cell>
          <cell r="D1550">
            <v>-96653</v>
          </cell>
        </row>
        <row r="1551">
          <cell r="A1551" t="str">
            <v>BURLINGTON HYDRO INC.</v>
          </cell>
          <cell r="B1551" t="str">
            <v>BURLINGTON HYDRO INC.</v>
          </cell>
          <cell r="D1551">
            <v>-19472886</v>
          </cell>
        </row>
        <row r="1552">
          <cell r="A1552" t="str">
            <v>CALEDON HYDRO CORPORATION</v>
          </cell>
          <cell r="B1552" t="str">
            <v>HYDRO ONE NETWORKS INC.</v>
          </cell>
          <cell r="D1552">
            <v>-1671329</v>
          </cell>
        </row>
        <row r="1553">
          <cell r="A1553" t="str">
            <v>CAMBRIDGE AND NORTH DUMFRIES HYDRO INC.</v>
          </cell>
          <cell r="B1553" t="str">
            <v>CAMBRIDGE AND NORTH DUMFRIES HYDRO INC.</v>
          </cell>
          <cell r="D1553">
            <v>-20794964</v>
          </cell>
        </row>
        <row r="1554">
          <cell r="A1554" t="str">
            <v>CAPREOL HYDRO ELECTRIC COMMISSION</v>
          </cell>
          <cell r="B1554" t="str">
            <v>GREATER SUDBURY HYDRO INC.</v>
          </cell>
          <cell r="D1554">
            <v>-377704</v>
          </cell>
        </row>
        <row r="1555">
          <cell r="A1555" t="str">
            <v>CASSELMAN HYDRO INC.</v>
          </cell>
          <cell r="B1555" t="str">
            <v>HYDRO OTTAWA LIMITED</v>
          </cell>
          <cell r="D1555">
            <v>-540407</v>
          </cell>
        </row>
        <row r="1556">
          <cell r="A1556" t="str">
            <v>CAVAN-MILLBROOK-NORTH MONAGHAN PUBLIC UTILITIES COMMISSION</v>
          </cell>
          <cell r="B1556" t="str">
            <v>HYDRO ONE NETWORKS INC.</v>
          </cell>
          <cell r="D1556">
            <v>-197498</v>
          </cell>
        </row>
        <row r="1557">
          <cell r="A1557" t="str">
            <v>CENTRE HASTINGS HYDRO ELECTRIC COMMISSION</v>
          </cell>
          <cell r="B1557" t="str">
            <v>HYDRO ONE NETWORKS INC.</v>
          </cell>
          <cell r="D1557">
            <v>-66263</v>
          </cell>
        </row>
        <row r="1558">
          <cell r="A1558" t="str">
            <v>CHALK RIVER HYDRO</v>
          </cell>
          <cell r="B1558" t="str">
            <v>HYDRO ONE NETWORKS INC.</v>
          </cell>
          <cell r="D1558">
            <v>-60593</v>
          </cell>
        </row>
        <row r="1559">
          <cell r="A1559" t="str">
            <v>CHAPLEAU PUBLIC UTILITIES CORPORATION</v>
          </cell>
          <cell r="B1559" t="str">
            <v>CHAPLEAU PUBLIC UTILITIES CORPORATION</v>
          </cell>
          <cell r="D1559">
            <v>-59474</v>
          </cell>
        </row>
        <row r="1560">
          <cell r="A1560" t="str">
            <v>CITY OF DRYDEN HYDRO ELECTRIC COMMISSION</v>
          </cell>
          <cell r="B1560" t="str">
            <v>HYDRO ONE NETWORKS INC.</v>
          </cell>
          <cell r="D1560">
            <v>-542456</v>
          </cell>
        </row>
        <row r="1561">
          <cell r="A1561" t="str">
            <v>CLARINGTON HYDRO-ELECTRIC COMMISSION</v>
          </cell>
          <cell r="B1561" t="str">
            <v>VERIDIAN CONNECTIONS INC.</v>
          </cell>
          <cell r="D1561">
            <v>-4971721</v>
          </cell>
        </row>
        <row r="1562">
          <cell r="A1562" t="str">
            <v>CLEARVIEW HYDRO ELECTRIC COMMISSION</v>
          </cell>
          <cell r="B1562" t="str">
            <v>COLLUS POWER CORP.</v>
          </cell>
          <cell r="D1562">
            <v>-228831</v>
          </cell>
        </row>
        <row r="1563">
          <cell r="A1563" t="str">
            <v>CLINTON POWER CORPORATION</v>
          </cell>
          <cell r="B1563" t="str">
            <v>ERIE THAMES POWERLINES CORPORATION</v>
          </cell>
          <cell r="D1563">
            <v>-85591</v>
          </cell>
        </row>
        <row r="1564">
          <cell r="A1564" t="str">
            <v>COBDEN HYDRO</v>
          </cell>
          <cell r="B1564" t="str">
            <v>HYDRO ONE NETWORKS INC.</v>
          </cell>
          <cell r="D1564">
            <v>-231155</v>
          </cell>
        </row>
        <row r="1565">
          <cell r="A1565" t="str">
            <v>COLBORNE PUBLIC UTILITIES COMMISSION</v>
          </cell>
          <cell r="B1565" t="str">
            <v>LAKEFRONT UTILITIES INC.</v>
          </cell>
          <cell r="D1565">
            <v>-72121</v>
          </cell>
        </row>
        <row r="1566">
          <cell r="A1566" t="str">
            <v>COTTAM HYDRO-ELECTRIC SYSTEM</v>
          </cell>
          <cell r="B1566" t="str">
            <v>E.L.K. ENERGY INC.</v>
          </cell>
          <cell r="D1566">
            <v>-479494</v>
          </cell>
        </row>
        <row r="1567">
          <cell r="A1567" t="str">
            <v>DASHWOOD HYDRO-ELECTRIC SYSTEM</v>
          </cell>
          <cell r="B1567" t="str">
            <v>FESTIVAL HYDRO INC.</v>
          </cell>
          <cell r="D1567">
            <v>-6080</v>
          </cell>
        </row>
        <row r="1568">
          <cell r="A1568" t="str">
            <v>DEEP RIVER HYDRO</v>
          </cell>
          <cell r="B1568" t="str">
            <v>HYDRO ONE NETWORKS INC.</v>
          </cell>
          <cell r="D1568">
            <v>-484992</v>
          </cell>
        </row>
        <row r="1569">
          <cell r="A1569" t="str">
            <v>DELHI HYDRO-ELECTRIC COMMISSION</v>
          </cell>
          <cell r="B1569" t="str">
            <v>NORFOLK POWER DISTRIBUTION INC.</v>
          </cell>
          <cell r="D1569">
            <v>-44655</v>
          </cell>
        </row>
        <row r="1570">
          <cell r="A1570" t="str">
            <v>DESERONTO PUBLIC UTILITIES COMMISSION</v>
          </cell>
          <cell r="B1570" t="str">
            <v>HYDRO ONE NETWORKS INC.</v>
          </cell>
          <cell r="D1570">
            <v>-108785</v>
          </cell>
        </row>
        <row r="1571">
          <cell r="A1571" t="str">
            <v>DRESDEN UTILITIES COMMISSION</v>
          </cell>
          <cell r="B1571" t="str">
            <v>CHATHAM-KENT HYDRO INC.</v>
          </cell>
          <cell r="D1571">
            <v>-100182</v>
          </cell>
        </row>
        <row r="1572">
          <cell r="A1572" t="str">
            <v>DUNDALK HYDRO ELECTRIC SYSTEM</v>
          </cell>
          <cell r="B1572" t="str">
            <v>HYDRO ONE NETWORKS INC.</v>
          </cell>
          <cell r="D1572">
            <v>-162571</v>
          </cell>
        </row>
        <row r="1573">
          <cell r="A1573" t="str">
            <v>DUNDAS HYDRO-ELECTRIC COMMISSION</v>
          </cell>
          <cell r="B1573" t="str">
            <v>HORIZON UTILITIES CORPORATION</v>
          </cell>
          <cell r="D1573">
            <v>-2856983</v>
          </cell>
        </row>
        <row r="1574">
          <cell r="A1574" t="str">
            <v>DUNNVILLE HYDRO ELECTRIC COMMISSION</v>
          </cell>
          <cell r="B1574" t="str">
            <v>HALDIMAND COUNTY HYDRO INC.</v>
          </cell>
          <cell r="D1574">
            <v>-438561</v>
          </cell>
        </row>
        <row r="1575">
          <cell r="A1575" t="str">
            <v>DURHAM HYDRO ELECTRIC COMMISSION</v>
          </cell>
          <cell r="B1575" t="str">
            <v>HYDRO ONE NETWORKS INC.</v>
          </cell>
          <cell r="D1575">
            <v>-66466</v>
          </cell>
        </row>
        <row r="1576">
          <cell r="A1576" t="str">
            <v>DUTTON HYDRO LIMITED</v>
          </cell>
          <cell r="B1576" t="str">
            <v>MIDDLESEX POWER DISTRIBUTION CORPORATION</v>
          </cell>
          <cell r="D1576">
            <v>-44053</v>
          </cell>
        </row>
        <row r="1577">
          <cell r="A1577" t="str">
            <v>EAST ZORRA-TAVISTOCK PUBLIC UTILITY COMMISSION</v>
          </cell>
          <cell r="B1577" t="str">
            <v>ERIE THAMES POWERLINES CORPORATION</v>
          </cell>
          <cell r="D1577">
            <v>-336675</v>
          </cell>
        </row>
        <row r="1578">
          <cell r="A1578" t="str">
            <v>ELMWOOD HYDRO-ELECTRIC SYSTEM</v>
          </cell>
          <cell r="B1578" t="str">
            <v>WESTARIO POWER INC.</v>
          </cell>
          <cell r="D1578">
            <v>-5923</v>
          </cell>
        </row>
        <row r="1579">
          <cell r="A1579" t="str">
            <v>EMBRUN COOPERATIVE HYDRO INC.</v>
          </cell>
          <cell r="B1579" t="str">
            <v>COOPERATIVE HYDRO EMBRUN INC.</v>
          </cell>
          <cell r="D1579">
            <v>-476363</v>
          </cell>
        </row>
        <row r="1580">
          <cell r="A1580" t="str">
            <v>ERIN HYDRO ELECTRIC COMMISSION</v>
          </cell>
          <cell r="B1580" t="str">
            <v>HYDRO ONE NETWORKS INC.</v>
          </cell>
          <cell r="D1580">
            <v>-877367</v>
          </cell>
        </row>
        <row r="1581">
          <cell r="A1581" t="str">
            <v>ESSEX HYDRO-ELECTRIC COMMISSION</v>
          </cell>
          <cell r="B1581" t="str">
            <v>E.L.K. ENERGY INC.</v>
          </cell>
          <cell r="D1581">
            <v>-723365</v>
          </cell>
        </row>
        <row r="1582">
          <cell r="A1582" t="str">
            <v>FENELON FALLS BOARD OF WATER, LIGHT AND POWER COMMISSIONERS</v>
          </cell>
          <cell r="B1582" t="str">
            <v>HYDRO ONE NETWORKS INC.</v>
          </cell>
          <cell r="D1582">
            <v>-114704</v>
          </cell>
        </row>
        <row r="1583">
          <cell r="A1583" t="str">
            <v>FLAMBOROUGH HYDRO ELECTRIC COMMISSION</v>
          </cell>
          <cell r="B1583" t="str">
            <v>HORIZON UTILITIES CORPORATION</v>
          </cell>
          <cell r="D1583">
            <v>-541458</v>
          </cell>
        </row>
        <row r="1584">
          <cell r="A1584" t="str">
            <v>FOREST PUBLIC UTILITIES COMMISSION</v>
          </cell>
          <cell r="B1584" t="str">
            <v>HYDRO ONE NETWORKS INC.</v>
          </cell>
          <cell r="D1584">
            <v>-196653</v>
          </cell>
        </row>
        <row r="1585">
          <cell r="A1585" t="str">
            <v>FORT FRANCES POWER CORPORATION</v>
          </cell>
          <cell r="B1585" t="str">
            <v>FORT FRANCES POWER CORPORATION</v>
          </cell>
          <cell r="D1585">
            <v>-187884</v>
          </cell>
        </row>
        <row r="1586">
          <cell r="A1586" t="str">
            <v>GEORGINA HYDRO ELECTRIC COMMISSION</v>
          </cell>
          <cell r="B1586" t="str">
            <v>HYDRO ONE NETWORKS INC.</v>
          </cell>
          <cell r="D1586">
            <v>-419874</v>
          </cell>
        </row>
        <row r="1587">
          <cell r="A1587" t="str">
            <v>GLENCOE PUBLIC UTILITIES COMMISSION</v>
          </cell>
          <cell r="B1587" t="str">
            <v>HYDRO ONE NETWORKS INC.</v>
          </cell>
          <cell r="D1587">
            <v>-138557</v>
          </cell>
        </row>
        <row r="1588">
          <cell r="A1588" t="str">
            <v>GOULBOURN HYDRO ELECTRIC COMMISSION</v>
          </cell>
          <cell r="B1588" t="str">
            <v>HYDRO OTTAWA LIMITED</v>
          </cell>
          <cell r="D1588">
            <v>-523050</v>
          </cell>
        </row>
        <row r="1589">
          <cell r="A1589" t="str">
            <v>GRAND BEND PUBLIC UTILITIES COMMISSION</v>
          </cell>
          <cell r="B1589" t="str">
            <v>HYDRO ONE NETWORKS INC.</v>
          </cell>
          <cell r="D1589">
            <v>-446241</v>
          </cell>
        </row>
        <row r="1590">
          <cell r="A1590" t="str">
            <v>GRAND VALLEY ENERGY INC.</v>
          </cell>
          <cell r="B1590" t="str">
            <v>ORANGEVILLE HYDRO LIMITED</v>
          </cell>
          <cell r="D1590">
            <v>-439949</v>
          </cell>
        </row>
        <row r="1591">
          <cell r="A1591" t="str">
            <v>GRAVENHURST HYDRO ELECTRIC INC.</v>
          </cell>
          <cell r="B1591" t="str">
            <v>VERIDIAN CONNECTIONS INC.</v>
          </cell>
          <cell r="D1591">
            <v>-361031</v>
          </cell>
        </row>
        <row r="1592">
          <cell r="A1592" t="str">
            <v>GRIMSBY POWER INCORPORATED</v>
          </cell>
          <cell r="B1592" t="str">
            <v>GRIMSBY POWER INCORPORATED</v>
          </cell>
          <cell r="D1592">
            <v>-3851734</v>
          </cell>
        </row>
        <row r="1593">
          <cell r="A1593" t="str">
            <v>GUELPH/ERAMOSA HYDRO-ELECTRIC COMMISSION</v>
          </cell>
          <cell r="B1593" t="str">
            <v>GUELPH HYDRO ELECTRIC SYSTEMS INC.</v>
          </cell>
          <cell r="D1593">
            <v>-862259</v>
          </cell>
        </row>
        <row r="1594">
          <cell r="A1594" t="str">
            <v>HALDIMAND HYDRO-ELECTRIC COMMISSION</v>
          </cell>
          <cell r="B1594" t="str">
            <v>HALDIMAND COUNTY HYDRO INC.</v>
          </cell>
          <cell r="D1594">
            <v>-466643</v>
          </cell>
        </row>
        <row r="1595">
          <cell r="A1595" t="str">
            <v>HALTON HILLS HYDRO INC.</v>
          </cell>
          <cell r="B1595" t="str">
            <v>HALTON HILLS HYDRO INC.</v>
          </cell>
          <cell r="D1595">
            <v>-2579563</v>
          </cell>
        </row>
        <row r="1596">
          <cell r="A1596" t="str">
            <v>HAMILTON HYDRO INC.</v>
          </cell>
          <cell r="B1596" t="str">
            <v>HORIZON UTILITIES CORPORATION</v>
          </cell>
          <cell r="D1596">
            <v>-5670009</v>
          </cell>
        </row>
        <row r="1597">
          <cell r="A1597" t="str">
            <v>HANOVER ELECTRIC SERVICES INC.</v>
          </cell>
          <cell r="B1597" t="str">
            <v>WESTARIO POWER INC.</v>
          </cell>
          <cell r="D1597">
            <v>-426164</v>
          </cell>
        </row>
        <row r="1598">
          <cell r="A1598" t="str">
            <v>HASTINGS PUBLIC UTILITIES</v>
          </cell>
          <cell r="B1598" t="str">
            <v>HYDRO ONE NETWORKS INC.</v>
          </cell>
          <cell r="D1598">
            <v>-50713</v>
          </cell>
        </row>
        <row r="1599">
          <cell r="A1599" t="str">
            <v>HAVELOCK-BELMONT-METHUEN HYDRO ELECTRIC COMMISSION</v>
          </cell>
          <cell r="B1599" t="str">
            <v>HYDRO ONE NETWORKS INC.</v>
          </cell>
          <cell r="D1599">
            <v>-46025</v>
          </cell>
        </row>
        <row r="1600">
          <cell r="A1600" t="str">
            <v>HEARST POWER DISTRIBUTION COMPANY LIMITED</v>
          </cell>
          <cell r="B1600" t="str">
            <v>HEARST POWER DISTRIBUTION COMPANY LIMITED</v>
          </cell>
          <cell r="D1600">
            <v>-206641</v>
          </cell>
        </row>
        <row r="1601">
          <cell r="A1601" t="str">
            <v>HENSALL PUBLIC UTILITIES COMMISSION</v>
          </cell>
          <cell r="B1601" t="str">
            <v>FESTIVAL HYDRO INC.</v>
          </cell>
          <cell r="D1601">
            <v>-53777</v>
          </cell>
        </row>
        <row r="1602">
          <cell r="A1602" t="str">
            <v>HOLSTEIN HYDRO ELECTRIC SYSTEM</v>
          </cell>
          <cell r="B1602" t="str">
            <v>WELLINGTON NORTH POWER INC.</v>
          </cell>
          <cell r="D1602">
            <v>-11616</v>
          </cell>
        </row>
        <row r="1603">
          <cell r="A1603" t="str">
            <v>HUNTSVILLE PUBLIC UTILITIES COMMISSION</v>
          </cell>
          <cell r="B1603" t="str">
            <v>LAKELAND POWER DISTRIBUTION LTD.</v>
          </cell>
          <cell r="D1603">
            <v>-423806</v>
          </cell>
        </row>
        <row r="1604">
          <cell r="A1604" t="str">
            <v>HYDRO ELECTRIC COMMISSION OF THE CORPORATION OF THE TOWNSHIP OF MIDDLESEX CENTRE</v>
          </cell>
          <cell r="B1604" t="str">
            <v>HYDRO ONE NETWORKS INC.</v>
          </cell>
          <cell r="D1604">
            <v>-219742</v>
          </cell>
        </row>
        <row r="1605">
          <cell r="A1605" t="str">
            <v>HYDRO ELECTRIC COMMISSION OF THE TOWN OF LEAMINGTON</v>
          </cell>
          <cell r="B1605" t="str">
            <v>ESSEX POWERLINES CORPORATION</v>
          </cell>
          <cell r="D1605">
            <v>-1703123</v>
          </cell>
        </row>
        <row r="1606">
          <cell r="A1606" t="str">
            <v>HYDRO ELECTRIC COMMISSION OF THE TOWNSHIP OF SPRINGWATER</v>
          </cell>
          <cell r="B1606" t="str">
            <v>HYDRO ONE NETWORKS INC.</v>
          </cell>
          <cell r="D1606">
            <v>-127127</v>
          </cell>
        </row>
        <row r="1607">
          <cell r="A1607" t="str">
            <v>HYDRO HAWKESBURY INC.</v>
          </cell>
          <cell r="B1607" t="str">
            <v>HYDRO HAWKESBURY INC.</v>
          </cell>
          <cell r="D1607">
            <v>-537523</v>
          </cell>
        </row>
        <row r="1608">
          <cell r="A1608" t="str">
            <v>HYDRO MISSISSAUGA CORPORATION</v>
          </cell>
          <cell r="B1608" t="str">
            <v>ENERSOURCE HYDRO MISSISSAUGA INC.</v>
          </cell>
          <cell r="D1608">
            <v>-183527720</v>
          </cell>
        </row>
        <row r="1609">
          <cell r="A1609" t="str">
            <v>HYDRO ONE BRAMPTON NETWORKS INC.</v>
          </cell>
          <cell r="B1609" t="str">
            <v>HYDRO ONE BRAMPTON NETWORKS INC.</v>
          </cell>
          <cell r="D1609">
            <v>-53248129</v>
          </cell>
        </row>
        <row r="1610">
          <cell r="A1610" t="str">
            <v>HYDRO OTTAWA LIMITED</v>
          </cell>
          <cell r="B1610" t="str">
            <v>HYDRO OTTAWA LIMITED</v>
          </cell>
          <cell r="D1610">
            <v>-35449162</v>
          </cell>
        </row>
        <row r="1611">
          <cell r="A1611" t="str">
            <v>HYDRO VAUGHAN DISTRIBUTION INC.</v>
          </cell>
          <cell r="B1611" t="str">
            <v>POWERSTREAM INC.</v>
          </cell>
          <cell r="D1611">
            <v>-73541605</v>
          </cell>
        </row>
        <row r="1612">
          <cell r="A1612" t="str">
            <v>HYDRO-ELECTRIC COMMISSION FOR THE TOWN OF AMHERSTBURG</v>
          </cell>
          <cell r="B1612" t="str">
            <v>ESSEX POWERLINES CORPORATION</v>
          </cell>
          <cell r="D1612">
            <v>-495890</v>
          </cell>
        </row>
        <row r="1613">
          <cell r="A1613" t="str">
            <v>HYDRO-ELECTRIC COMMISSION OF SOUTH DUMFRIES</v>
          </cell>
          <cell r="B1613" t="str">
            <v>BRANT COUNTY POWER INC.</v>
          </cell>
          <cell r="D1613">
            <v>-924570</v>
          </cell>
        </row>
        <row r="1614">
          <cell r="A1614" t="str">
            <v>HYDRO-ELECTRIC COMMISSION OF THE CITY OF BRANTFORD</v>
          </cell>
          <cell r="B1614" t="str">
            <v>BRANTFORD POWER INC.</v>
          </cell>
          <cell r="D1614">
            <v>-5862804</v>
          </cell>
        </row>
        <row r="1615">
          <cell r="A1615" t="str">
            <v>HYDRO-ELECTRIC COMMISSION OF THE CITY OF PEMBROKE</v>
          </cell>
          <cell r="B1615" t="str">
            <v>OTTAWA RIVER POWER CORPORATION</v>
          </cell>
          <cell r="D1615">
            <v>-1381300</v>
          </cell>
        </row>
        <row r="1616">
          <cell r="A1616" t="str">
            <v>HYDRO-ELECTRIC COMMISSION OF THE CITY OF SARNIA</v>
          </cell>
          <cell r="B1616" t="str">
            <v>BLUEWATER POWER DISTRIBUTION CORPORATION</v>
          </cell>
          <cell r="D1616">
            <v>-1185241</v>
          </cell>
        </row>
        <row r="1617">
          <cell r="A1617" t="str">
            <v>HYDRO-ELECTRIC COMMISSION OF THE CITY OF TORONTO - EAST YORK OFFICE</v>
          </cell>
          <cell r="B1617" t="str">
            <v>TORONTO HYDRO-ELECTRIC SYSTEM LIMITED</v>
          </cell>
          <cell r="D1617">
            <v>-1161504</v>
          </cell>
        </row>
        <row r="1618">
          <cell r="A1618" t="str">
            <v>HYDRO-ELECTRIC COMMISSION OF THE CITY OF TORONTO - ETOBICOKE OFFICE</v>
          </cell>
          <cell r="B1618" t="str">
            <v>TORONTO HYDRO-ELECTRIC SYSTEM LIMITED</v>
          </cell>
          <cell r="D1618">
            <v>-12099511</v>
          </cell>
        </row>
        <row r="1619">
          <cell r="A1619" t="str">
            <v>HYDRO-ELECTRIC COMMISSION OF THE CITY OF TORONTO - NORTH YORK OFFICE</v>
          </cell>
          <cell r="B1619" t="str">
            <v>TORONTO HYDRO-ELECTRIC SYSTEM LIMITED</v>
          </cell>
          <cell r="D1619">
            <v>-11653643</v>
          </cell>
        </row>
        <row r="1620">
          <cell r="A1620" t="str">
            <v>HYDRO-ELECTRIC COMMISSION OF THE CITY OF TORONTO - SCARBOROUGH OFFICE</v>
          </cell>
          <cell r="B1620" t="str">
            <v>TORONTO HYDRO-ELECTRIC SYSTEM LIMITED</v>
          </cell>
          <cell r="D1620">
            <v>-36718848</v>
          </cell>
        </row>
        <row r="1621">
          <cell r="A1621" t="str">
            <v>HYDRO-ELECTRIC COMMISSION OF THE CITY OF TORONTO - TORONTO OFFICE</v>
          </cell>
          <cell r="B1621" t="str">
            <v>TORONTO HYDRO-ELECTRIC SYSTEM LIMITED</v>
          </cell>
          <cell r="D1621">
            <v>-14469476</v>
          </cell>
        </row>
        <row r="1622">
          <cell r="A1622" t="str">
            <v>HYDRO-ELECTRIC COMMISSION OF THE CITY OF TORONTO - YORK OFFICE</v>
          </cell>
          <cell r="B1622" t="str">
            <v>TORONTO HYDRO-ELECTRIC SYSTEM LIMITED</v>
          </cell>
          <cell r="D1622">
            <v>-1289976</v>
          </cell>
        </row>
        <row r="1623">
          <cell r="A1623" t="str">
            <v>HYDRO-ELECTRIC COMMISSION OF THE TOWN OF BOTHWELL</v>
          </cell>
          <cell r="B1623" t="str">
            <v>CHATHAM-KENT HYDRO INC.</v>
          </cell>
          <cell r="D1623">
            <v>-16113</v>
          </cell>
        </row>
        <row r="1624">
          <cell r="A1624" t="str">
            <v>HYDRO-ELECTRIC COMMISSION OF THE TOWN OF BRACEBRIDGE</v>
          </cell>
          <cell r="B1624" t="str">
            <v>LAKELAND POWER DISTRIBUTION LTD.</v>
          </cell>
          <cell r="D1624">
            <v>-337406</v>
          </cell>
        </row>
        <row r="1625">
          <cell r="A1625" t="str">
            <v>HYDRO-ELECTRIC COMMISSION OF THE TOWN OF CACHE BAY</v>
          </cell>
          <cell r="B1625" t="str">
            <v>GREATER SUDBURY HYDRO INC.</v>
          </cell>
          <cell r="D1625">
            <v>-3137</v>
          </cell>
        </row>
        <row r="1626">
          <cell r="A1626" t="str">
            <v>HYDRO-ELECTRIC COMMISSION OF THE TOWN OF HARRISTON</v>
          </cell>
          <cell r="B1626" t="str">
            <v>WESTARIO POWER INC.</v>
          </cell>
          <cell r="D1626">
            <v>-35741</v>
          </cell>
        </row>
        <row r="1627">
          <cell r="A1627" t="str">
            <v>HYDRO-ELECTRIC COMMISSION OF THE TOWN OF HARROW</v>
          </cell>
          <cell r="B1627" t="str">
            <v>E.L.K. ENERGY INC.</v>
          </cell>
          <cell r="D1627">
            <v>-291631</v>
          </cell>
        </row>
        <row r="1628">
          <cell r="A1628" t="str">
            <v>HYDRO-ELECTRIC COMMISSION OF THE TOWN OF LASALLE</v>
          </cell>
          <cell r="B1628" t="str">
            <v>ESSEX POWERLINES CORPORATION</v>
          </cell>
          <cell r="D1628">
            <v>-4432090</v>
          </cell>
        </row>
        <row r="1629">
          <cell r="A1629" t="str">
            <v>HYDRO-ELECTRIC COMMISSION OF THE TOWN OF PORT ELGIN</v>
          </cell>
          <cell r="B1629" t="str">
            <v>WESTARIO POWER INC.</v>
          </cell>
          <cell r="D1629">
            <v>-1947633</v>
          </cell>
        </row>
        <row r="1630">
          <cell r="A1630" t="str">
            <v>HYDRO-ELECTRIC COMMISSION OF THE TOWN OF STURGEON FALLS</v>
          </cell>
          <cell r="B1630" t="str">
            <v>GREATER SUDBURY HYDRO INC.</v>
          </cell>
          <cell r="D1630">
            <v>-74664</v>
          </cell>
        </row>
        <row r="1631">
          <cell r="A1631" t="str">
            <v>HYDRO-ELECTRIC COMMISSION OF THE TOWN OF VANKLEEK HILL</v>
          </cell>
          <cell r="B1631" t="str">
            <v>HYDRO ONE NETWORKS INC.</v>
          </cell>
          <cell r="D1631">
            <v>-79292</v>
          </cell>
        </row>
        <row r="1632">
          <cell r="A1632" t="str">
            <v>HYDRO-ELECTRIC COMMISSION OF THE TOWN OF WALLACEBURG</v>
          </cell>
          <cell r="B1632" t="str">
            <v>CHATHAM-KENT HYDRO INC.</v>
          </cell>
          <cell r="D1632">
            <v>-643341</v>
          </cell>
        </row>
        <row r="1633">
          <cell r="A1633" t="str">
            <v>HYDRO-ELECTRIC COMMISSION OF THE TOWN OF WASAGA BEACH</v>
          </cell>
          <cell r="B1633" t="str">
            <v>WASAGA DISTRIBUTION INC.</v>
          </cell>
          <cell r="D1633">
            <v>-3202227</v>
          </cell>
        </row>
        <row r="1634">
          <cell r="A1634" t="str">
            <v>HYDRO-ELECTRIC COMMISSION OF THE TOWN OF WEBBWOOD</v>
          </cell>
          <cell r="B1634" t="str">
            <v>ESPANOLA REGIONAL HYDRO DISTRIBUTION CORPORATION</v>
          </cell>
          <cell r="D1634">
            <v>-9162</v>
          </cell>
        </row>
        <row r="1635">
          <cell r="A1635" t="str">
            <v>HYDRO-ELECTRIC COMMISSION OF THE TOWN OF WIARTON</v>
          </cell>
          <cell r="B1635" t="str">
            <v>HYDRO ONE NETWORKS INC.</v>
          </cell>
          <cell r="D1635">
            <v>-163504</v>
          </cell>
        </row>
        <row r="1636">
          <cell r="A1636" t="str">
            <v>HYDRO-ELECTRIC COMMISSION OF THE TOWNSHIP OF BRANTFORD</v>
          </cell>
          <cell r="B1636" t="str">
            <v>BRANT COUNTY POWER INC.</v>
          </cell>
          <cell r="D1636">
            <v>-635327</v>
          </cell>
        </row>
        <row r="1637">
          <cell r="A1637" t="str">
            <v>HYDRO-ELECTRIC COMMISSION OF THE TOWNSHIP OF BURFORD</v>
          </cell>
          <cell r="B1637" t="str">
            <v>BRANT COUNTY POWER INC.</v>
          </cell>
          <cell r="D1637">
            <v>-180508</v>
          </cell>
        </row>
        <row r="1638">
          <cell r="A1638" t="str">
            <v>HYDRO-ELECTRIC COMMISSION OF THE TOWNSHIP OF ESSA</v>
          </cell>
          <cell r="B1638" t="str">
            <v>POWERSTREAM INC.</v>
          </cell>
          <cell r="D1638">
            <v>-91794</v>
          </cell>
        </row>
        <row r="1639">
          <cell r="A1639" t="str">
            <v>HYDRO-ELECTRIC COMMISSION OF THE VILLAGE OF ALFRED</v>
          </cell>
          <cell r="B1639" t="str">
            <v>HYDRO 2000 INC.</v>
          </cell>
          <cell r="D1639">
            <v>-84024</v>
          </cell>
        </row>
        <row r="1640">
          <cell r="A1640" t="str">
            <v>HYDRO-ELECTRIC COMMISSION OF THE VILLAGE OF CLIFFORD</v>
          </cell>
          <cell r="B1640" t="str">
            <v>WESTARIO POWER INC.</v>
          </cell>
          <cell r="D1640">
            <v>-14190</v>
          </cell>
        </row>
        <row r="1641">
          <cell r="A1641" t="str">
            <v>HYDRO-ELECTRIC COMMISSION OF THE VILLAGE OF ELORA</v>
          </cell>
          <cell r="B1641" t="str">
            <v>CENTRE WELLINGTON HYDRO LTD.</v>
          </cell>
          <cell r="D1641">
            <v>-444558</v>
          </cell>
        </row>
        <row r="1642">
          <cell r="A1642" t="str">
            <v>HYDRO-ELECTRIC COMMISSION OF THE VILLAGE OF FINCH</v>
          </cell>
          <cell r="B1642" t="str">
            <v>HYDRO ONE NETWORKS INC.</v>
          </cell>
          <cell r="D1642">
            <v>-28863</v>
          </cell>
        </row>
        <row r="1643">
          <cell r="A1643" t="str">
            <v>HYDRO-ELECTRIC COMMISSION OF THE VILLAGE OF FRANKFORD</v>
          </cell>
          <cell r="B1643" t="str">
            <v>HYDRO ONE NETWORKS INC.</v>
          </cell>
          <cell r="D1643">
            <v>-21216</v>
          </cell>
        </row>
        <row r="1644">
          <cell r="A1644" t="str">
            <v>HYDRO-ELECTRIC COMMISSION OF THE VILLAGE OF L'ORIGNAL</v>
          </cell>
          <cell r="B1644" t="str">
            <v>HYDRO ONE NETWORKS INC.</v>
          </cell>
          <cell r="D1644">
            <v>-203814</v>
          </cell>
        </row>
        <row r="1645">
          <cell r="A1645" t="str">
            <v>HYDRO-ELECTRIC COMMISSION OF THE VILLAGE OF LUCAN</v>
          </cell>
          <cell r="B1645" t="str">
            <v>HYDRO ONE NETWORKS INC.</v>
          </cell>
          <cell r="D1645">
            <v>-124154</v>
          </cell>
        </row>
        <row r="1646">
          <cell r="A1646" t="str">
            <v>HYDRO-ELECTRIC COMMISSION OF THE VILLAGE OF MORRISBURG</v>
          </cell>
          <cell r="B1646" t="str">
            <v>RIDEAU ST. LAWRENCE DISTRIBUTION INC.</v>
          </cell>
          <cell r="D1646">
            <v>-179174</v>
          </cell>
        </row>
        <row r="1647">
          <cell r="A1647" t="str">
            <v>HYDRO-ELECTRIC COMMISSION OF THE VILLAGE OF NEUSTADT</v>
          </cell>
          <cell r="B1647" t="str">
            <v>WESTARIO POWER INC.</v>
          </cell>
          <cell r="D1647">
            <v>-15526</v>
          </cell>
        </row>
        <row r="1648">
          <cell r="A1648" t="str">
            <v>HYDRO-ELECTRIC COMMISSION OF THE VILLAGE OF PAISLEY</v>
          </cell>
          <cell r="B1648" t="str">
            <v>HYDRO ONE NETWORKS INC.</v>
          </cell>
          <cell r="D1648">
            <v>-60655</v>
          </cell>
        </row>
        <row r="1649">
          <cell r="A1649" t="str">
            <v>HYDRO-ELECTRIC COMMISSION OF THE VILLAGE OF PLANTAGENET</v>
          </cell>
          <cell r="B1649" t="str">
            <v>HYDRO 2000 INC.</v>
          </cell>
          <cell r="D1649">
            <v>-16245</v>
          </cell>
        </row>
        <row r="1650">
          <cell r="A1650" t="str">
            <v>HYDRO-ELECTRIC COMMISSION OF THE VILLAGE OF ST. CLAIR BEACH</v>
          </cell>
          <cell r="B1650" t="str">
            <v>ESSEX POWERLINES CORPORATION</v>
          </cell>
          <cell r="D1650">
            <v>-1155897</v>
          </cell>
        </row>
        <row r="1651">
          <cell r="A1651" t="str">
            <v>INGERSOLL PUBLIC UTILITY COMMISSION</v>
          </cell>
          <cell r="B1651" t="str">
            <v>ERIE THAMES POWERLINES CORPORATION</v>
          </cell>
          <cell r="D1651">
            <v>-1195237</v>
          </cell>
        </row>
        <row r="1652">
          <cell r="A1652" t="str">
            <v>INNISFIL HYDRO DISTRIBUTION SYSTEMS LIMITED</v>
          </cell>
          <cell r="B1652" t="str">
            <v>INNISFIL HYDRO DISTRIBUTION SYSTEMS LIMITED</v>
          </cell>
          <cell r="D1652">
            <v>-587261</v>
          </cell>
        </row>
        <row r="1653">
          <cell r="A1653" t="str">
            <v>IROQUOIS FALLS HYDRO</v>
          </cell>
          <cell r="B1653" t="str">
            <v>NORTHERN ONTARIO WIRES INC.</v>
          </cell>
          <cell r="D1653">
            <v>-982004</v>
          </cell>
        </row>
        <row r="1654">
          <cell r="A1654" t="str">
            <v>KANATA HYDRO-ELECTRIC COMMISSION</v>
          </cell>
          <cell r="B1654" t="str">
            <v>HYDRO OTTAWA LIMITED</v>
          </cell>
          <cell r="D1654">
            <v>-20017958</v>
          </cell>
        </row>
        <row r="1655">
          <cell r="A1655" t="str">
            <v>KENORA HYDRO ELECTRIC CORPORATION LTD.</v>
          </cell>
          <cell r="B1655" t="str">
            <v>KENORA HYDRO ELECTRIC CORPORATION LTD.</v>
          </cell>
          <cell r="D1655">
            <v>-524572</v>
          </cell>
        </row>
        <row r="1656">
          <cell r="A1656" t="str">
            <v>KILLALOE HYDRO ELECTRIC COMMISSION</v>
          </cell>
          <cell r="B1656" t="str">
            <v>OTTAWA RIVER POWER CORPORATION</v>
          </cell>
          <cell r="D1656">
            <v>-10960</v>
          </cell>
        </row>
        <row r="1657">
          <cell r="A1657" t="str">
            <v>KINCARDINE HYDRO ELECTRIC COMMISSION</v>
          </cell>
          <cell r="B1657" t="str">
            <v>WESTARIO POWER INC.</v>
          </cell>
          <cell r="D1657">
            <v>-1066775</v>
          </cell>
        </row>
        <row r="1658">
          <cell r="A1658" t="str">
            <v>KINGSTON ELECTRICITY DISTRIBUTION LIMITED</v>
          </cell>
          <cell r="B1658" t="str">
            <v>KINGSTON ELECTRICITY DISTRIBUTION LIMITED</v>
          </cell>
          <cell r="D1658">
            <v>-2204966</v>
          </cell>
        </row>
        <row r="1659">
          <cell r="B1659" t="str">
            <v>KINGSTON HYDRO CORPORATION</v>
          </cell>
          <cell r="D1659">
            <v>-2204966</v>
          </cell>
        </row>
        <row r="1660">
          <cell r="A1660" t="str">
            <v>KINGSVILLE PUBLIC UTILITY COMMISSION</v>
          </cell>
          <cell r="B1660" t="str">
            <v>E.L.K. ENERGY INC.</v>
          </cell>
          <cell r="D1660">
            <v>-789976</v>
          </cell>
        </row>
        <row r="1661">
          <cell r="A1661" t="str">
            <v>KIRKFIELD HYDRO ELECTRIC SYSTEM</v>
          </cell>
          <cell r="B1661" t="str">
            <v>HYDRO ONE NETWORKS INC.</v>
          </cell>
          <cell r="D1661">
            <v>-43659</v>
          </cell>
        </row>
        <row r="1662">
          <cell r="A1662" t="str">
            <v>KITCHENER-WILMOT HYDRO INC.</v>
          </cell>
          <cell r="B1662" t="str">
            <v>KITCHENER-WILMOT HYDRO INC.</v>
          </cell>
          <cell r="D1662">
            <v>-16562625</v>
          </cell>
        </row>
        <row r="1663">
          <cell r="A1663" t="str">
            <v>LAKEFIELD DISTRIBUTION INCORPORATED</v>
          </cell>
          <cell r="B1663" t="str">
            <v>PETERBOROUGH DISTRIBUTION INCORPORATED</v>
          </cell>
          <cell r="D1663">
            <v>-158778</v>
          </cell>
        </row>
        <row r="1664">
          <cell r="A1664" t="str">
            <v>LAKESHORE TOWNSHIP HEC</v>
          </cell>
          <cell r="B1664" t="str">
            <v>E.L.K. ENERGY INC.</v>
          </cell>
          <cell r="D1664">
            <v>-593021</v>
          </cell>
        </row>
        <row r="1665">
          <cell r="A1665" t="str">
            <v>LANARK HIGHLANDS PUBLIC UTILITIES COMMISSION</v>
          </cell>
          <cell r="B1665" t="str">
            <v>HYDRO ONE NETWORKS INC.</v>
          </cell>
          <cell r="D1665">
            <v>-125380</v>
          </cell>
        </row>
        <row r="1666">
          <cell r="A1666" t="str">
            <v>LARDER LAKE ELECTRIC COMPANY</v>
          </cell>
          <cell r="B1666" t="str">
            <v>HYDRO ONE NETWORKS INC.</v>
          </cell>
          <cell r="D1666">
            <v>-134351</v>
          </cell>
        </row>
        <row r="1667">
          <cell r="A1667" t="str">
            <v>LATCHFORD HYDRO ELECTRIC</v>
          </cell>
          <cell r="B1667" t="str">
            <v>HYDRO ONE NETWORKS INC.</v>
          </cell>
          <cell r="D1667">
            <v>-42774</v>
          </cell>
        </row>
        <row r="1668">
          <cell r="A1668" t="str">
            <v>LINCOLN HYDRO-ELECTRIC COMMISSION</v>
          </cell>
          <cell r="B1668" t="str">
            <v>NIAGARA PENINSULA ENERGY INC.</v>
          </cell>
          <cell r="D1668">
            <v>-1268737</v>
          </cell>
        </row>
        <row r="1669">
          <cell r="A1669" t="str">
            <v>LINDSAY HYDRO-ELECTRIC SYSTEM</v>
          </cell>
          <cell r="B1669" t="str">
            <v>HYDRO ONE NETWORKS INC.</v>
          </cell>
          <cell r="D1669">
            <v>-1996493</v>
          </cell>
        </row>
        <row r="1670">
          <cell r="A1670" t="str">
            <v>LONDON HYDRO UTILITIES SERVICES INC.</v>
          </cell>
          <cell r="B1670" t="str">
            <v>LONDON HYDRO INC.</v>
          </cell>
          <cell r="D1670">
            <v>-28828424</v>
          </cell>
        </row>
        <row r="1671">
          <cell r="A1671" t="str">
            <v>MALAHIDE UTILITY COMMISSION</v>
          </cell>
          <cell r="B1671" t="str">
            <v>HYDRO ONE NETWORKS INC.</v>
          </cell>
          <cell r="D1671">
            <v>-67346</v>
          </cell>
        </row>
        <row r="1672">
          <cell r="A1672" t="str">
            <v>MAPLETON HYDRO ELECTRIC COMMISSION</v>
          </cell>
          <cell r="B1672" t="str">
            <v>HYDRO ONE NETWORKS INC.</v>
          </cell>
          <cell r="D1672">
            <v>-278006</v>
          </cell>
        </row>
        <row r="1673">
          <cell r="A1673" t="str">
            <v>MARKDALE HYDRO SYSTEM</v>
          </cell>
          <cell r="B1673" t="str">
            <v>HYDRO ONE NETWORKS INC.</v>
          </cell>
          <cell r="D1673">
            <v>-52008</v>
          </cell>
        </row>
        <row r="1674">
          <cell r="A1674" t="str">
            <v>MARKHAM HYDRO DISTRIBUTION INC.</v>
          </cell>
          <cell r="B1674" t="str">
            <v>POWERSTREAM INC.</v>
          </cell>
          <cell r="D1674">
            <v>-55819580</v>
          </cell>
        </row>
        <row r="1675">
          <cell r="A1675" t="str">
            <v>MARMORA HYDRO COMMISSION</v>
          </cell>
          <cell r="B1675" t="str">
            <v>HYDRO ONE NETWORKS INC.</v>
          </cell>
          <cell r="D1675">
            <v>-81849</v>
          </cell>
        </row>
        <row r="1676">
          <cell r="A1676" t="str">
            <v>MARTINTOWN HYDRO SYSTEM</v>
          </cell>
          <cell r="B1676" t="str">
            <v>HYDRO ONE NETWORKS INC.</v>
          </cell>
          <cell r="D1676">
            <v>-843</v>
          </cell>
        </row>
        <row r="1677">
          <cell r="A1677" t="str">
            <v>MIDLAND POWER UTILITY CORPORATION</v>
          </cell>
          <cell r="B1677" t="str">
            <v>MIDLAND POWER UTILITY CORPORATION</v>
          </cell>
          <cell r="D1677">
            <v>-402237</v>
          </cell>
        </row>
        <row r="1678">
          <cell r="A1678" t="str">
            <v>MILDMAY HYDRO-ELECTRIC COMMISSION</v>
          </cell>
          <cell r="B1678" t="str">
            <v>WESTARIO POWER INC.</v>
          </cell>
          <cell r="D1678">
            <v>-108097</v>
          </cell>
        </row>
        <row r="1679">
          <cell r="A1679" t="str">
            <v>MILTON HYDRO DISTRIBUTION INC.</v>
          </cell>
          <cell r="B1679" t="str">
            <v>MILTON HYDRO DISTRIBUTION INC.</v>
          </cell>
          <cell r="D1679">
            <v>-6685284</v>
          </cell>
        </row>
        <row r="1680">
          <cell r="A1680" t="str">
            <v>MISSISSIPPI MILLS PUBLIC UTILITIES COMMISSION</v>
          </cell>
          <cell r="B1680" t="str">
            <v>OTTAWA RIVER POWER CORPORATION</v>
          </cell>
          <cell r="D1680">
            <v>-355024</v>
          </cell>
        </row>
        <row r="1681">
          <cell r="A1681" t="str">
            <v>NANTICOKE HYDRO ELECTRIC COMMISSION</v>
          </cell>
          <cell r="B1681" t="str">
            <v>HALDIMAND COUNTY HYDRO INC.</v>
          </cell>
          <cell r="D1681">
            <v>-1169070</v>
          </cell>
        </row>
        <row r="1682">
          <cell r="A1682" t="str">
            <v>NAPANEE HYDRO-ELECTRIC COMMISSION</v>
          </cell>
          <cell r="B1682" t="str">
            <v>HYDRO ONE NETWORKS INC.</v>
          </cell>
          <cell r="D1682">
            <v>-310257</v>
          </cell>
        </row>
        <row r="1683">
          <cell r="A1683" t="str">
            <v>NEPEAN HYDRO ELECTRIC COMMISSION</v>
          </cell>
          <cell r="B1683" t="str">
            <v>HYDRO OTTAWA LIMITED</v>
          </cell>
          <cell r="D1683">
            <v>-26092980</v>
          </cell>
        </row>
        <row r="1684">
          <cell r="A1684" t="str">
            <v>NEW TECUMSETH HYDRO</v>
          </cell>
          <cell r="B1684" t="str">
            <v>POWERSTREAM INC.</v>
          </cell>
          <cell r="D1684">
            <v>-2007544</v>
          </cell>
        </row>
        <row r="1685">
          <cell r="A1685" t="str">
            <v>NEWBURY POWER INC.</v>
          </cell>
          <cell r="B1685" t="str">
            <v>MIDDLESEX POWER DISTRIBUTION CORPORATION</v>
          </cell>
          <cell r="D1685">
            <v>-31864</v>
          </cell>
        </row>
        <row r="1686">
          <cell r="A1686" t="str">
            <v>NEWMARKET HYDRO LTD.</v>
          </cell>
          <cell r="B1686" t="str">
            <v>NEWMARKET-TAY POWER DISTRIBUTION LTD.</v>
          </cell>
          <cell r="D1686">
            <v>-21845022</v>
          </cell>
        </row>
        <row r="1687">
          <cell r="A1687" t="str">
            <v>NIAGARA FALLS HYDRO INC.</v>
          </cell>
          <cell r="B1687" t="str">
            <v>NIAGARA PENINSULA ENERGY INC.</v>
          </cell>
          <cell r="D1687">
            <v>-4140641</v>
          </cell>
        </row>
        <row r="1688">
          <cell r="A1688" t="str">
            <v>NIAGARA-ON-THE-LAKE HYDRO INC.</v>
          </cell>
          <cell r="B1688" t="str">
            <v>NIAGARA-ON-THE-LAKE HYDRO INC.</v>
          </cell>
          <cell r="D1688">
            <v>-2358615</v>
          </cell>
        </row>
        <row r="1689">
          <cell r="A1689" t="str">
            <v>NICKEL CENTRE HYDRO-ELECTRIC COMMISSION</v>
          </cell>
          <cell r="B1689" t="str">
            <v>GREATER SUDBURY HYDRO INC.</v>
          </cell>
          <cell r="D1689">
            <v>-85715</v>
          </cell>
        </row>
        <row r="1690">
          <cell r="A1690" t="str">
            <v>NIPIGON HYDRO ELECTRIC COMMISSION</v>
          </cell>
          <cell r="B1690" t="str">
            <v>HYDRO ONE NETWORKS INC.</v>
          </cell>
          <cell r="D1690">
            <v>-99605</v>
          </cell>
        </row>
        <row r="1691">
          <cell r="A1691" t="str">
            <v>NORFOLK POWER DISTRIBUTION INC.</v>
          </cell>
          <cell r="B1691" t="str">
            <v>NORFOLK POWER DISTRIBUTION INC.</v>
          </cell>
          <cell r="D1691">
            <v>-109603</v>
          </cell>
        </row>
        <row r="1692">
          <cell r="A1692" t="str">
            <v>NORTH BAY HYDRO DISTRIBUTION LIMITED</v>
          </cell>
          <cell r="B1692" t="str">
            <v>NORTH BAY HYDRO DISTRIBUTION LIMITED</v>
          </cell>
          <cell r="D1692">
            <v>-3745200</v>
          </cell>
        </row>
        <row r="1693">
          <cell r="A1693" t="str">
            <v>NORTH GRENVILLE HYDRO-ELECTRIC COMMISSION</v>
          </cell>
          <cell r="B1693" t="str">
            <v>HYDRO ONE NETWORKS INC.</v>
          </cell>
          <cell r="D1693">
            <v>-344265</v>
          </cell>
        </row>
        <row r="1694">
          <cell r="A1694" t="str">
            <v>NORTH PERTH UTILITY COMMISSION</v>
          </cell>
          <cell r="B1694" t="str">
            <v>HYDRO ONE NETWORKS INC.</v>
          </cell>
          <cell r="D1694">
            <v>-357215</v>
          </cell>
        </row>
        <row r="1695">
          <cell r="A1695" t="str">
            <v>NORWICH PUBLIC UTILITY COMMISSION</v>
          </cell>
          <cell r="B1695" t="str">
            <v>ERIE THAMES POWERLINES CORPORATION</v>
          </cell>
          <cell r="D1695">
            <v>-142993</v>
          </cell>
        </row>
        <row r="1696">
          <cell r="A1696" t="str">
            <v>OAKVILLE HYDRO ELECTRICITY DISTRIBUTION INC.</v>
          </cell>
          <cell r="B1696" t="str">
            <v>OAKVILLE HYDRO ELECTRICITY DISTRIBUTION INC.</v>
          </cell>
          <cell r="D1696">
            <v>-37054949</v>
          </cell>
        </row>
        <row r="1697">
          <cell r="A1697" t="str">
            <v>OIL SPRINGS HYDRO ELECTRIC COMMISSION</v>
          </cell>
          <cell r="B1697" t="str">
            <v>BLUEWATER POWER DISTRIBUTION CORPORATION</v>
          </cell>
          <cell r="D1697">
            <v>-22469</v>
          </cell>
        </row>
        <row r="1698">
          <cell r="A1698" t="str">
            <v>ORANGEVILLE HYDRO LIMITED</v>
          </cell>
          <cell r="B1698" t="str">
            <v>ORANGEVILLE HYDRO LIMITED</v>
          </cell>
          <cell r="D1698">
            <v>-5083285</v>
          </cell>
        </row>
        <row r="1699">
          <cell r="A1699" t="str">
            <v>ORILLIA POWER DISTRIBUTION CORPORATION</v>
          </cell>
          <cell r="B1699" t="str">
            <v>ORILLIA POWER DISTRIBUTION CORPORATION</v>
          </cell>
          <cell r="D1699">
            <v>-1641727</v>
          </cell>
        </row>
        <row r="1700">
          <cell r="A1700" t="str">
            <v>OSHAWA PUC NETWORKS INC.</v>
          </cell>
          <cell r="B1700" t="str">
            <v>OSHAWA PUC NETWORKS INC.</v>
          </cell>
          <cell r="D1700">
            <v>-14587423</v>
          </cell>
        </row>
        <row r="1701">
          <cell r="A1701" t="str">
            <v>PARKHILL P.U.C.</v>
          </cell>
          <cell r="B1701" t="str">
            <v>MIDDLESEX POWER DISTRIBUTION CORPORATION</v>
          </cell>
          <cell r="D1701">
            <v>-65197</v>
          </cell>
        </row>
        <row r="1702">
          <cell r="A1702" t="str">
            <v>PARRY SOUND POWER CORPORATION</v>
          </cell>
          <cell r="B1702" t="str">
            <v>PARRY SOUND POWER CORPORATION</v>
          </cell>
          <cell r="D1702">
            <v>-342055</v>
          </cell>
        </row>
        <row r="1703">
          <cell r="A1703" t="str">
            <v>PELHAM HYDRO-ELECTRIC COMMISSION</v>
          </cell>
          <cell r="B1703" t="str">
            <v>NIAGARA PENINSULA ENERGY INC.</v>
          </cell>
          <cell r="D1703">
            <v>-207864</v>
          </cell>
        </row>
        <row r="1704">
          <cell r="A1704" t="str">
            <v>PERTH EAST HYDRO ELECTRIC COMMISSION</v>
          </cell>
          <cell r="B1704" t="str">
            <v>HYDRO ONE NETWORKS INC.</v>
          </cell>
          <cell r="D1704">
            <v>-96124</v>
          </cell>
        </row>
        <row r="1705">
          <cell r="A1705" t="str">
            <v>PETERBOROUGH UTILITIES COMMISSION</v>
          </cell>
          <cell r="B1705" t="str">
            <v>PETERBOROUGH DISTRIBUTION INCORPORATED</v>
          </cell>
          <cell r="D1705">
            <v>-5495354</v>
          </cell>
        </row>
        <row r="1706">
          <cell r="A1706" t="str">
            <v>PICKERING HYDRO-ELECTRIC COMMISSION</v>
          </cell>
          <cell r="B1706" t="str">
            <v>VERIDIAN CONNECTIONS INC.</v>
          </cell>
          <cell r="D1706">
            <v>-17139808</v>
          </cell>
        </row>
        <row r="1707">
          <cell r="A1707" t="str">
            <v>POLICE VILLAGE OF APPLE HILL HYDRO SYSTEM</v>
          </cell>
          <cell r="B1707" t="str">
            <v>HYDRO ONE NETWORKS INC.</v>
          </cell>
          <cell r="D1707">
            <v>-698</v>
          </cell>
        </row>
        <row r="1708">
          <cell r="A1708" t="str">
            <v>POLICE VILLAGE OF AVONMORE HYDRO SYSTEM</v>
          </cell>
          <cell r="B1708" t="str">
            <v>HYDRO ONE NETWORKS INC.</v>
          </cell>
          <cell r="D1708">
            <v>-11341</v>
          </cell>
        </row>
        <row r="1709">
          <cell r="A1709" t="str">
            <v>POLICE VILLAGE OF COMBER HYDRO SYSTEM</v>
          </cell>
          <cell r="B1709" t="str">
            <v>E.L.K. ENERGY INC.</v>
          </cell>
          <cell r="D1709">
            <v>-83278</v>
          </cell>
        </row>
        <row r="1710">
          <cell r="A1710" t="str">
            <v>POLICE VILLAGE OF DUBLIN HYDRO SYSTEM</v>
          </cell>
          <cell r="B1710" t="str">
            <v>ERIE THAMES POWERLINES CORPORATION</v>
          </cell>
          <cell r="D1710">
            <v>-3050</v>
          </cell>
        </row>
        <row r="1711">
          <cell r="A1711" t="str">
            <v>POLICE VILLAGE OF GRANTON HYDRO SYSTEM</v>
          </cell>
          <cell r="B1711" t="str">
            <v>HYDRO ONE NETWORKS INC.</v>
          </cell>
          <cell r="D1711">
            <v>-43573</v>
          </cell>
        </row>
        <row r="1712">
          <cell r="A1712" t="str">
            <v>POLICE VILLAGE OF MERLIN HYDRO SYSTEM</v>
          </cell>
          <cell r="B1712" t="str">
            <v>CHATHAM-KENT HYDRO INC.</v>
          </cell>
          <cell r="D1712">
            <v>-27864</v>
          </cell>
        </row>
        <row r="1713">
          <cell r="A1713" t="str">
            <v>POLICE VILLAGE OF MOOREFIELD HYDRO SYSTEM</v>
          </cell>
          <cell r="B1713" t="str">
            <v>HYDRO ONE NETWORKS INC.</v>
          </cell>
          <cell r="D1713">
            <v>-1245</v>
          </cell>
        </row>
        <row r="1714">
          <cell r="A1714" t="str">
            <v>POLICE VILLAGE OF MOUNT BRYDGES HYDRO SYSTEM</v>
          </cell>
          <cell r="B1714" t="str">
            <v>MIDDLESEX POWER DISTRIBUTION CORPORATION</v>
          </cell>
          <cell r="D1714">
            <v>-253064</v>
          </cell>
        </row>
        <row r="1715">
          <cell r="A1715" t="str">
            <v>POLICE VILLAGE OF PRICEVILLE HYDRO SYSTEM</v>
          </cell>
          <cell r="B1715" t="str">
            <v>HYDRO ONE NETWORKS INC.</v>
          </cell>
          <cell r="D1715">
            <v>-10259</v>
          </cell>
        </row>
        <row r="1716">
          <cell r="A1716" t="str">
            <v>POLICE VILLAGE OF RUSSELL HYDRO ELECTRIC SYSTEM</v>
          </cell>
          <cell r="B1716" t="str">
            <v>HYDRO ONE NETWORKS INC.</v>
          </cell>
          <cell r="D1716">
            <v>-95262</v>
          </cell>
        </row>
        <row r="1717">
          <cell r="A1717" t="str">
            <v>PORT COLBORNE HYDRO INC.</v>
          </cell>
          <cell r="B1717" t="str">
            <v>CANADIAN NIAGARA POWER INC.</v>
          </cell>
          <cell r="D1717">
            <v>-1236828</v>
          </cell>
        </row>
        <row r="1718">
          <cell r="A1718" t="str">
            <v>PORT HOPE HYDRO</v>
          </cell>
          <cell r="B1718" t="str">
            <v>VERIDIAN CONNECTIONS INC.</v>
          </cell>
          <cell r="D1718">
            <v>-1608849</v>
          </cell>
        </row>
        <row r="1719">
          <cell r="A1719" t="str">
            <v>PRESCOTT PUBLIC UTILITIES COMMISSION</v>
          </cell>
          <cell r="B1719" t="str">
            <v>RIDEAU ST. LAWRENCE DISTRIBUTION INC.</v>
          </cell>
          <cell r="D1719">
            <v>-76707</v>
          </cell>
        </row>
        <row r="1720">
          <cell r="A1720" t="str">
            <v>PUBLIC UTILITIES COMMISSION OF CHATHAM-KENT</v>
          </cell>
          <cell r="B1720" t="str">
            <v>CHATHAM-KENT HYDRO INC.</v>
          </cell>
          <cell r="D1720">
            <v>-2887042</v>
          </cell>
        </row>
        <row r="1721">
          <cell r="A1721" t="str">
            <v>PUBLIC UTILITIES COMMISSION OF THE CITY OF BARRIE</v>
          </cell>
          <cell r="B1721" t="str">
            <v>POWERSTREAM INC.</v>
          </cell>
          <cell r="D1721">
            <v>-29192056</v>
          </cell>
        </row>
        <row r="1722">
          <cell r="A1722" t="str">
            <v>PUBLIC UTILITIES COMMISSION OF THE CITY OF OWEN SOUND</v>
          </cell>
          <cell r="B1722" t="str">
            <v>HYDRO ONE NETWORKS INC.</v>
          </cell>
          <cell r="D1722">
            <v>-1203326</v>
          </cell>
        </row>
        <row r="1723">
          <cell r="A1723" t="str">
            <v>PUBLIC UTILITIES COMMISSION OF THE CITY OF TRENTON</v>
          </cell>
          <cell r="B1723" t="str">
            <v>HYDRO ONE NETWORKS INC.</v>
          </cell>
          <cell r="D1723">
            <v>-2900378</v>
          </cell>
        </row>
        <row r="1724">
          <cell r="A1724" t="str">
            <v>PUBLIC UTILITIES COMMISSION OF THE CORPORATION OF THE TOWNSHIP OF MAGNETAWAN</v>
          </cell>
          <cell r="B1724" t="str">
            <v>LAKELAND POWER DISTRIBUTION LTD.</v>
          </cell>
          <cell r="D1724">
            <v>-41448</v>
          </cell>
        </row>
        <row r="1725">
          <cell r="A1725" t="str">
            <v>PUBLIC UTILITIES COMMISSION OF THE TOWN OF ALEXANDRIA</v>
          </cell>
          <cell r="B1725" t="str">
            <v>HYDRO ONE NETWORKS INC.</v>
          </cell>
          <cell r="D1725">
            <v>-202638</v>
          </cell>
        </row>
        <row r="1726">
          <cell r="A1726" t="str">
            <v>PUBLIC UTILITIES COMMISSION OF THE TOWN OF BLENHEIM</v>
          </cell>
          <cell r="B1726" t="str">
            <v>CHATHAM-KENT HYDRO INC.</v>
          </cell>
          <cell r="D1726">
            <v>-108744</v>
          </cell>
        </row>
        <row r="1727">
          <cell r="A1727" t="str">
            <v>PUBLIC UTILITIES COMMISSION OF THE TOWN OF CAMPBELLFORD</v>
          </cell>
          <cell r="B1727" t="str">
            <v>HYDRO ONE NETWORKS INC.</v>
          </cell>
          <cell r="D1727">
            <v>-243339</v>
          </cell>
        </row>
        <row r="1728">
          <cell r="A1728" t="str">
            <v>PUBLIC UTILITIES COMMISSION OF THE TOWN OF CHESLEY</v>
          </cell>
          <cell r="B1728" t="str">
            <v>HYDRO ONE NETWORKS INC.</v>
          </cell>
          <cell r="D1728">
            <v>-103819</v>
          </cell>
        </row>
        <row r="1729">
          <cell r="A1729" t="str">
            <v>PUBLIC UTILITIES COMMISSION OF THE TOWN OF COBOURG</v>
          </cell>
          <cell r="B1729" t="str">
            <v>LAKEFRONT UTILITIES INC.</v>
          </cell>
          <cell r="D1729">
            <v>-1614983</v>
          </cell>
        </row>
        <row r="1730">
          <cell r="A1730" t="str">
            <v>PUBLIC UTILITIES COMMISSION OF THE TOWN OF FERGUS</v>
          </cell>
          <cell r="B1730" t="str">
            <v>CENTRE WELLINGTON HYDRO LTD.</v>
          </cell>
          <cell r="D1730">
            <v>-1203576</v>
          </cell>
        </row>
        <row r="1731">
          <cell r="A1731" t="str">
            <v>PUBLIC UTILITIES COMMISSION OF THE TOWN OF GODERICH</v>
          </cell>
          <cell r="B1731" t="str">
            <v>WEST COAST HURON ENERGY INC.</v>
          </cell>
          <cell r="D1731">
            <v>-412986</v>
          </cell>
        </row>
        <row r="1732">
          <cell r="A1732" t="str">
            <v>PUBLIC UTILITIES COMMISSION OF THE TOWN OF MASSEY</v>
          </cell>
          <cell r="B1732" t="str">
            <v>ESPANOLA REGIONAL HYDRO DISTRIBUTION CORPORATION</v>
          </cell>
          <cell r="D1732">
            <v>-31086</v>
          </cell>
        </row>
        <row r="1733">
          <cell r="A1733" t="str">
            <v>PUBLIC UTILITIES COMMISSION OF THE TOWN OF MEAFORD</v>
          </cell>
          <cell r="B1733" t="str">
            <v>HYDRO ONE NETWORKS INC.</v>
          </cell>
          <cell r="D1733">
            <v>-451814</v>
          </cell>
        </row>
        <row r="1734">
          <cell r="A1734" t="str">
            <v>PUBLIC UTILITIES COMMISSION OF THE TOWN OF MITCHELL</v>
          </cell>
          <cell r="B1734" t="str">
            <v>ERIE THAMES POWERLINES CORPORATION</v>
          </cell>
          <cell r="D1734">
            <v>-274638</v>
          </cell>
        </row>
        <row r="1735">
          <cell r="A1735" t="str">
            <v>PUBLIC UTILITIES COMMISSION OF THE TOWN OF MOUNT FOREST</v>
          </cell>
          <cell r="B1735" t="str">
            <v>WELLINGTON NORTH POWER INC.</v>
          </cell>
          <cell r="D1735">
            <v>-231663</v>
          </cell>
        </row>
        <row r="1736">
          <cell r="A1736" t="str">
            <v>PUBLIC UTILITIES COMMISSION OF THE TOWN OF PALMERSTON</v>
          </cell>
          <cell r="B1736" t="str">
            <v>WESTARIO POWER INC.</v>
          </cell>
          <cell r="D1736">
            <v>-166514</v>
          </cell>
        </row>
        <row r="1737">
          <cell r="A1737" t="str">
            <v>PUBLIC UTILITIES COMMISSION OF THE TOWN OF PARIS</v>
          </cell>
          <cell r="B1737" t="str">
            <v>BRANT COUNTY POWER INC.</v>
          </cell>
          <cell r="D1737">
            <v>-363151</v>
          </cell>
        </row>
        <row r="1738">
          <cell r="A1738" t="str">
            <v>PUBLIC UTILITIES COMMISSION OF THE TOWN OF PICTON</v>
          </cell>
          <cell r="B1738" t="str">
            <v>HYDRO ONE NETWORKS INC.</v>
          </cell>
          <cell r="D1738">
            <v>-124369</v>
          </cell>
        </row>
        <row r="1739">
          <cell r="A1739" t="str">
            <v>PUBLIC UTILITIES COMMISSION OF THE TOWN OF RIDGETOWN</v>
          </cell>
          <cell r="B1739" t="str">
            <v>CHATHAM-KENT HYDRO INC.</v>
          </cell>
          <cell r="D1739">
            <v>-95607</v>
          </cell>
        </row>
        <row r="1740">
          <cell r="A1740" t="str">
            <v>PUBLIC UTILITIES COMMISSION OF THE TOWN OF SOUTHAMPTON</v>
          </cell>
          <cell r="B1740" t="str">
            <v>WESTARIO POWER INC.</v>
          </cell>
          <cell r="D1740">
            <v>-183984</v>
          </cell>
        </row>
        <row r="1741">
          <cell r="A1741" t="str">
            <v>PUBLIC UTILITIES COMMISSION OF THE TOWN OF TECUMSEH</v>
          </cell>
          <cell r="B1741" t="str">
            <v>ESSEX POWERLINES CORPORATION</v>
          </cell>
          <cell r="D1741">
            <v>-3853667</v>
          </cell>
        </row>
        <row r="1742">
          <cell r="A1742" t="str">
            <v>PUBLIC UTILITIES COMMISSION OF THE TOWN OF TILBURY</v>
          </cell>
          <cell r="B1742" t="str">
            <v>CHATHAM-KENT HYDRO INC.</v>
          </cell>
          <cell r="D1742">
            <v>-184048</v>
          </cell>
        </row>
        <row r="1743">
          <cell r="A1743" t="str">
            <v>PUBLIC UTILITIES COMMISSION OF THE VILLAGE OF ARTHUR</v>
          </cell>
          <cell r="B1743" t="str">
            <v>WELLINGTON NORTH POWER INC.</v>
          </cell>
          <cell r="D1743">
            <v>-78885</v>
          </cell>
        </row>
        <row r="1744">
          <cell r="A1744" t="str">
            <v>PUBLIC UTILITIES COMMISSION OF THE VILLAGE OF BELMONT</v>
          </cell>
          <cell r="B1744" t="str">
            <v>ERIE THAMES POWERLINES CORPORATION</v>
          </cell>
          <cell r="D1744">
            <v>-296844</v>
          </cell>
        </row>
        <row r="1745">
          <cell r="A1745" t="str">
            <v>PUBLIC UTILITIES COMMISSION OF THE VILLAGE OF LANCASTER</v>
          </cell>
          <cell r="B1745" t="str">
            <v>HYDRO ONE NETWORKS INC.</v>
          </cell>
          <cell r="D1745">
            <v>-33657</v>
          </cell>
        </row>
        <row r="1746">
          <cell r="A1746" t="str">
            <v>PUBLIC UTILITIES COMMISSION OF THE VILLAGE OF PORT STANLEY</v>
          </cell>
          <cell r="B1746" t="str">
            <v>ERIE THAMES POWERLINES CORPORATION</v>
          </cell>
          <cell r="D1746">
            <v>-150340</v>
          </cell>
        </row>
        <row r="1747">
          <cell r="A1747" t="str">
            <v>PUBLIC UTILITIES COMMISSION OF THE VILLAGE OF THAMESVILLE</v>
          </cell>
          <cell r="B1747" t="str">
            <v>CHATHAM-KENT HYDRO INC.</v>
          </cell>
          <cell r="D1747">
            <v>-19390</v>
          </cell>
        </row>
        <row r="1748">
          <cell r="A1748" t="str">
            <v>PUBLIC UTILITIES COMMISSION OF THE VILLAGE OF WESTPORT</v>
          </cell>
          <cell r="B1748" t="str">
            <v>RIDEAU ST. LAWRENCE DISTRIBUTION INC.</v>
          </cell>
          <cell r="D1748">
            <v>-83342</v>
          </cell>
        </row>
        <row r="1749">
          <cell r="A1749" t="str">
            <v>PUBLIC UTILITIES COMMISSION OF THE VILLAGE OF WHEATLEY</v>
          </cell>
          <cell r="B1749" t="str">
            <v>CHATHAM-KENT HYDRO INC.</v>
          </cell>
          <cell r="D1749">
            <v>-112666</v>
          </cell>
        </row>
        <row r="1750">
          <cell r="A1750" t="str">
            <v>PUBLIC UTILITY COMMISSION OF THE VILLAGE OF WEST LORNE</v>
          </cell>
          <cell r="B1750" t="str">
            <v>HYDRO ONE NETWORKS INC.</v>
          </cell>
          <cell r="D1750">
            <v>-81762</v>
          </cell>
        </row>
        <row r="1751">
          <cell r="A1751" t="str">
            <v>PUBLIC UTILITY COMMISSION OF TOWN OF PERTH</v>
          </cell>
          <cell r="B1751" t="str">
            <v>HYDRO ONE NETWORKS INC.</v>
          </cell>
          <cell r="D1751">
            <v>-1556041</v>
          </cell>
        </row>
        <row r="1752">
          <cell r="A1752" t="str">
            <v>RAINY RIVER PUBLIC UTILITIES COMMISSION</v>
          </cell>
          <cell r="B1752" t="str">
            <v>HYDRO ONE NETWORKS INC.</v>
          </cell>
          <cell r="D1752">
            <v>-96208</v>
          </cell>
        </row>
        <row r="1753">
          <cell r="A1753" t="str">
            <v>RED ROCK HYDRO</v>
          </cell>
          <cell r="B1753" t="str">
            <v>HYDRO ONE NETWORKS INC.</v>
          </cell>
          <cell r="D1753">
            <v>-10654</v>
          </cell>
        </row>
        <row r="1754">
          <cell r="A1754" t="str">
            <v>REMARA-BRECHIN HYDRO</v>
          </cell>
          <cell r="B1754" t="str">
            <v>HYDRO ONE NETWORKS INC.</v>
          </cell>
          <cell r="D1754">
            <v>-6839</v>
          </cell>
        </row>
        <row r="1755">
          <cell r="A1755" t="str">
            <v>RENFREW HYDRO INC.</v>
          </cell>
          <cell r="B1755" t="str">
            <v>RENFREW HYDRO INC.</v>
          </cell>
          <cell r="D1755">
            <v>-98644</v>
          </cell>
        </row>
        <row r="1756">
          <cell r="A1756" t="str">
            <v>RICHMOND HILL HYDRO INC.</v>
          </cell>
          <cell r="B1756" t="str">
            <v>POWERSTREAM INC.</v>
          </cell>
          <cell r="D1756">
            <v>-43332860</v>
          </cell>
        </row>
        <row r="1757">
          <cell r="A1757" t="str">
            <v>RIPLEY PUBLIC UTILITIES COMMISSION</v>
          </cell>
          <cell r="B1757" t="str">
            <v>WESTARIO POWER INC.</v>
          </cell>
          <cell r="D1757">
            <v>-40298</v>
          </cell>
        </row>
        <row r="1758">
          <cell r="A1758" t="str">
            <v>ROCKLAND HYDRO ELECTRIC COMMISSION</v>
          </cell>
          <cell r="B1758" t="str">
            <v>HYDRO ONE NETWORKS INC.</v>
          </cell>
          <cell r="D1758">
            <v>-1888641</v>
          </cell>
        </row>
        <row r="1759">
          <cell r="A1759" t="str">
            <v>RODNEY PUBLIC UTILITIES COMMISSION</v>
          </cell>
          <cell r="B1759" t="str">
            <v>HYDRO ONE NETWORKS INC.</v>
          </cell>
          <cell r="D1759">
            <v>-79269</v>
          </cell>
        </row>
        <row r="1760">
          <cell r="A1760" t="str">
            <v>SCHREIBER HYDRO-ELECTRIC COMMISSION</v>
          </cell>
          <cell r="B1760" t="str">
            <v>HYDRO ONE NETWORKS INC.</v>
          </cell>
          <cell r="D1760">
            <v>-51845</v>
          </cell>
        </row>
        <row r="1761">
          <cell r="A1761" t="str">
            <v>SCUGOG HYDRO ELECTRIC CORPORATION</v>
          </cell>
          <cell r="B1761" t="str">
            <v>VERIDIAN CONNECTIONS INC.</v>
          </cell>
          <cell r="D1761">
            <v>-802955</v>
          </cell>
        </row>
        <row r="1762">
          <cell r="A1762" t="str">
            <v>SEAFORTH PUBLIC UTILITY COMMISSION</v>
          </cell>
          <cell r="B1762" t="str">
            <v>FESTIVAL HYDRO INC.</v>
          </cell>
          <cell r="D1762">
            <v>-57502</v>
          </cell>
        </row>
        <row r="1763">
          <cell r="A1763" t="str">
            <v>SEVERN HYDRO-ELECTRIC SYSTEM</v>
          </cell>
          <cell r="B1763" t="str">
            <v>HYDRO ONE NETWORKS INC.</v>
          </cell>
          <cell r="D1763">
            <v>-146956</v>
          </cell>
        </row>
        <row r="1764">
          <cell r="A1764" t="str">
            <v>SIMCOE HYDRO-ELECTRIC COMMISSION</v>
          </cell>
          <cell r="B1764" t="str">
            <v>NORFOLK POWER DISTRIBUTION INC.</v>
          </cell>
          <cell r="D1764">
            <v>-1567122</v>
          </cell>
        </row>
        <row r="1765">
          <cell r="A1765" t="str">
            <v>SIOUX LOOKOUT HYDRO INC.</v>
          </cell>
          <cell r="B1765" t="str">
            <v>SIOUX LOOKOUT HYDRO INC.</v>
          </cell>
          <cell r="D1765">
            <v>-976315</v>
          </cell>
        </row>
        <row r="1766">
          <cell r="A1766" t="str">
            <v>SMITHS FALLS HYDRO ELECTRIC COMMISSION</v>
          </cell>
          <cell r="B1766" t="str">
            <v>HYDRO ONE NETWORKS INC.</v>
          </cell>
          <cell r="D1766">
            <v>-292868</v>
          </cell>
        </row>
        <row r="1767">
          <cell r="A1767" t="str">
            <v>SOUTH RIVER PUBLIC UTILITIES COMMISSION</v>
          </cell>
          <cell r="B1767" t="str">
            <v>HYDRO ONE NETWORKS INC.</v>
          </cell>
          <cell r="D1767">
            <v>-118818</v>
          </cell>
        </row>
        <row r="1768">
          <cell r="A1768" t="str">
            <v>SOUTH-WEST OXFORD PUBLIC UTILITIES COMMISSION</v>
          </cell>
          <cell r="B1768" t="str">
            <v>ERIE THAMES POWERLINES CORPORATION</v>
          </cell>
          <cell r="D1768">
            <v>-5351</v>
          </cell>
        </row>
        <row r="1769">
          <cell r="A1769" t="str">
            <v>ST. CATHARINES HYDRO UTILITY SERVICES INC.</v>
          </cell>
          <cell r="B1769" t="str">
            <v>HORIZON UTILITIES CORPORATION</v>
          </cell>
          <cell r="D1769">
            <v>-4836210</v>
          </cell>
        </row>
        <row r="1770">
          <cell r="A1770" t="str">
            <v>ST. MARY'S PUBLIC UTILITIES COMMISSION</v>
          </cell>
          <cell r="B1770" t="str">
            <v>FESTIVAL HYDRO INC.</v>
          </cell>
          <cell r="D1770">
            <v>-376927</v>
          </cell>
        </row>
        <row r="1771">
          <cell r="A1771" t="str">
            <v>ST. THOMAS ENERGY INC.</v>
          </cell>
          <cell r="B1771" t="str">
            <v>ST. THOMAS ENERGY INC.</v>
          </cell>
          <cell r="D1771">
            <v>-1767132</v>
          </cell>
        </row>
        <row r="1772">
          <cell r="A1772" t="str">
            <v>STIRLING-RAWDON PUBLIC UTILITIES COMMISSION</v>
          </cell>
          <cell r="B1772" t="str">
            <v>HYDRO ONE NETWORKS INC.</v>
          </cell>
          <cell r="D1772">
            <v>-46458</v>
          </cell>
        </row>
        <row r="1773">
          <cell r="A1773" t="str">
            <v>STONEY CREEK HYDRO-ELECTRIC COMMISSION</v>
          </cell>
          <cell r="B1773" t="str">
            <v>HORIZON UTILITIES CORPORATION</v>
          </cell>
          <cell r="D1773">
            <v>-7396976</v>
          </cell>
        </row>
        <row r="1774">
          <cell r="A1774" t="str">
            <v>STRATFORD PUBLIC UTILITY COMMISSION</v>
          </cell>
          <cell r="B1774" t="str">
            <v>FESTIVAL HYDRO INC.</v>
          </cell>
          <cell r="D1774">
            <v>-3121718</v>
          </cell>
        </row>
        <row r="1775">
          <cell r="A1775" t="str">
            <v>SUNDRIDGE HYDRO ELECTRIC SYSTEM</v>
          </cell>
          <cell r="B1775" t="str">
            <v>LAKELAND POWER DISTRIBUTION LTD.</v>
          </cell>
          <cell r="D1775">
            <v>-218378</v>
          </cell>
        </row>
        <row r="1776">
          <cell r="A1776" t="str">
            <v>TARA HYDRO-ELECTRIC SYSTEM</v>
          </cell>
          <cell r="B1776" t="str">
            <v>HYDRO ONE NETWORKS INC.</v>
          </cell>
          <cell r="D1776">
            <v>-50869</v>
          </cell>
        </row>
        <row r="1777">
          <cell r="A1777" t="str">
            <v>TAY HYDRO ELECTRIC DISTRIBUTION COMPANY INC.</v>
          </cell>
          <cell r="B1777" t="str">
            <v>NEWMARKET-TAY POWER DISTRIBUTION LTD.</v>
          </cell>
          <cell r="D1777">
            <v>-635311</v>
          </cell>
        </row>
        <row r="1778">
          <cell r="A1778" t="str">
            <v>TEESWATER HYDRO-ELECTRIC COMMISSION</v>
          </cell>
          <cell r="B1778" t="str">
            <v>WESTARIO POWER INC.</v>
          </cell>
          <cell r="D1778">
            <v>-77901</v>
          </cell>
        </row>
        <row r="1779">
          <cell r="A1779" t="str">
            <v>TERRACE BAY SUPERIOR WIRES INC.</v>
          </cell>
          <cell r="B1779" t="str">
            <v>HYDRO ONE NETWORKS INC.</v>
          </cell>
          <cell r="D1779">
            <v>-119488</v>
          </cell>
        </row>
        <row r="1780">
          <cell r="A1780" t="str">
            <v>THE HYDRO ELECTRIC COMMISSION OF THE TOWN OF CARLETON PLACE</v>
          </cell>
          <cell r="B1780" t="str">
            <v>HYDRO ONE NETWORKS INC.</v>
          </cell>
          <cell r="D1780">
            <v>-572424</v>
          </cell>
        </row>
        <row r="1781">
          <cell r="A1781" t="str">
            <v>THE HYDRO ELECTRIC COMMISSION OF THE TOWN OF SHELBURNE</v>
          </cell>
          <cell r="B1781" t="str">
            <v>HYDRO ONE NETWORKS INC.</v>
          </cell>
          <cell r="D1781">
            <v>-531678</v>
          </cell>
        </row>
        <row r="1782">
          <cell r="A1782" t="str">
            <v>THE HYDRO ELECTRIC COMMISSION OF THE TOWNSHIP OF WARWICK</v>
          </cell>
          <cell r="B1782" t="str">
            <v>BLUEWATER POWER DISTRIBUTION CORPORATION</v>
          </cell>
          <cell r="D1782">
            <v>-83576</v>
          </cell>
        </row>
        <row r="1783">
          <cell r="A1783" t="str">
            <v>THE HYDRO-ELECTRIC COMMISSION FOR THE TOWN OF EXETER</v>
          </cell>
          <cell r="B1783" t="str">
            <v>HYDRO ONE NETWORKS INC.</v>
          </cell>
          <cell r="D1783">
            <v>-393023</v>
          </cell>
        </row>
        <row r="1784">
          <cell r="A1784" t="str">
            <v>THE HYDRO-ELECTRIC COMMISSION OF THE CITY OF GLOUCESTER</v>
          </cell>
          <cell r="B1784" t="str">
            <v>HYDRO OTTAWA LIMITED</v>
          </cell>
          <cell r="D1784">
            <v>-22191696</v>
          </cell>
        </row>
        <row r="1785">
          <cell r="A1785" t="str">
            <v>THE HYDRO-ELECTRIC COMMISSION OF THE TOWN OF PENETANGUISHENE</v>
          </cell>
          <cell r="B1785" t="str">
            <v>POWERSTREAM INC.</v>
          </cell>
          <cell r="D1785">
            <v>-1041496</v>
          </cell>
        </row>
        <row r="1786">
          <cell r="A1786" t="str">
            <v>THE PUBLIC UTILITIES COMMISSION FOR THE TOWN OF BANCROFT</v>
          </cell>
          <cell r="B1786" t="str">
            <v>HYDRO ONE NETWORKS INC.</v>
          </cell>
          <cell r="D1786">
            <v>-205553</v>
          </cell>
        </row>
        <row r="1787">
          <cell r="A1787" t="str">
            <v>THE PUBLIC UTILITIES COMMISSION OF THE TOWN OF COLLINGWOOD</v>
          </cell>
          <cell r="B1787" t="str">
            <v>COLLUS POWER CORP.</v>
          </cell>
          <cell r="D1787">
            <v>-996487</v>
          </cell>
        </row>
        <row r="1788">
          <cell r="A1788" t="str">
            <v>THE PUBLIC UTILITIES COMMISSION OF THE TOWN OF KAPUSKASING</v>
          </cell>
          <cell r="B1788" t="str">
            <v>NORTHERN ONTARIO WIRES INC.</v>
          </cell>
          <cell r="D1788">
            <v>-28610</v>
          </cell>
        </row>
        <row r="1789">
          <cell r="A1789" t="str">
            <v>THE PUBLIC UTILITIES COMMISSION OF THE TOWN OF PETROLIA</v>
          </cell>
          <cell r="B1789" t="str">
            <v>BLUEWATER POWER DISTRIBUTION CORPORATION</v>
          </cell>
          <cell r="D1789">
            <v>-443954</v>
          </cell>
        </row>
        <row r="1790">
          <cell r="A1790" t="str">
            <v>THE PUBLIC UTILITIES COMMISSION OF THE VILLAGE OF EGANVILLE</v>
          </cell>
          <cell r="B1790" t="str">
            <v>HYDRO ONE NETWORKS INC.</v>
          </cell>
          <cell r="D1790">
            <v>-29383</v>
          </cell>
        </row>
        <row r="1791">
          <cell r="A1791" t="str">
            <v>THE PUBLIC UTILITIES COMMISSION OF THE VILLAGE OF POINT EDWARD</v>
          </cell>
          <cell r="B1791" t="str">
            <v>BLUEWATER POWER DISTRIBUTION CORPORATION</v>
          </cell>
          <cell r="D1791">
            <v>-100051</v>
          </cell>
        </row>
        <row r="1792">
          <cell r="A1792" t="str">
            <v>THE VILLAGE OF OMEMEE HYDRO-ELECTRIC COMMISSION</v>
          </cell>
          <cell r="B1792" t="str">
            <v>HYDRO ONE NETWORKS INC.</v>
          </cell>
          <cell r="D1792">
            <v>-192029</v>
          </cell>
        </row>
        <row r="1793">
          <cell r="A1793" t="str">
            <v>THEDFORD HYDRO ELECTRIC COMMISSION</v>
          </cell>
          <cell r="B1793" t="str">
            <v>HYDRO ONE NETWORKS INC.</v>
          </cell>
          <cell r="D1793">
            <v>-96360</v>
          </cell>
        </row>
        <row r="1794">
          <cell r="A1794" t="str">
            <v>THESSALON HYDRO DISTRIBUTION CORPORATION</v>
          </cell>
          <cell r="B1794" t="str">
            <v>HYDRO ONE NETWORKS INC.</v>
          </cell>
          <cell r="D1794">
            <v>-5837</v>
          </cell>
        </row>
        <row r="1795">
          <cell r="A1795" t="str">
            <v>THORNDALE HYDRO ELECTRIC COMMISSION</v>
          </cell>
          <cell r="B1795" t="str">
            <v>HYDRO ONE NETWORKS INC.</v>
          </cell>
          <cell r="D1795">
            <v>-11026</v>
          </cell>
        </row>
        <row r="1796">
          <cell r="A1796" t="str">
            <v>THOROLD HYDRO CORPORATION</v>
          </cell>
          <cell r="B1796" t="str">
            <v>HYDRO ONE NETWORKS INC.</v>
          </cell>
          <cell r="D1796">
            <v>-1340893</v>
          </cell>
        </row>
        <row r="1797">
          <cell r="A1797" t="str">
            <v>THUNDER BAY HYDRO ELECTRICITY DISTRIBUTION INC.</v>
          </cell>
          <cell r="B1797" t="str">
            <v>THUNDER BAY HYDRO ELECTRICITY DISTRIBUTION INC.</v>
          </cell>
          <cell r="D1797">
            <v>-13630478</v>
          </cell>
        </row>
        <row r="1798">
          <cell r="A1798" t="str">
            <v>TILLSONBURG HYDRO INC.</v>
          </cell>
          <cell r="B1798" t="str">
            <v>TILLSONBURG HYDRO INC.</v>
          </cell>
          <cell r="D1798">
            <v>-2230084</v>
          </cell>
        </row>
        <row r="1799">
          <cell r="A1799" t="str">
            <v>TOWNSHIP OF MCGARRY HYDRO SYSTEM</v>
          </cell>
          <cell r="B1799" t="str">
            <v>HYDRO ONE NETWORKS INC.</v>
          </cell>
          <cell r="D1799">
            <v>-6273</v>
          </cell>
        </row>
        <row r="1800">
          <cell r="A1800" t="str">
            <v>TOWNSHIP OF NORTH DORCHESTER HYDRO</v>
          </cell>
          <cell r="B1800" t="str">
            <v>HYDRO ONE NETWORKS INC.</v>
          </cell>
          <cell r="D1800">
            <v>-130317</v>
          </cell>
        </row>
        <row r="1801">
          <cell r="A1801" t="str">
            <v>TWEED HYDRO ELECTRIC COMMISSION</v>
          </cell>
          <cell r="B1801" t="str">
            <v>HYDRO ONE NETWORKS INC.</v>
          </cell>
          <cell r="D1801">
            <v>-97122</v>
          </cell>
        </row>
        <row r="1802">
          <cell r="A1802" t="str">
            <v>UXBRIDGE HYDRO ELECTRIC COMMISSION</v>
          </cell>
          <cell r="B1802" t="str">
            <v>VERIDIAN CONNECTIONS INC.</v>
          </cell>
          <cell r="D1802">
            <v>-409136</v>
          </cell>
        </row>
        <row r="1803">
          <cell r="A1803" t="str">
            <v>VILLAGE OF BLOOMFIELD HYDRO SYSTEM</v>
          </cell>
          <cell r="B1803" t="str">
            <v>HYDRO ONE NETWORKS INC.</v>
          </cell>
          <cell r="D1803">
            <v>-8706</v>
          </cell>
        </row>
        <row r="1804">
          <cell r="A1804" t="str">
            <v>VILLAGE OF CARDINAL HYDRO SYSTEM</v>
          </cell>
          <cell r="B1804" t="str">
            <v>RIDEAU ST. LAWRENCE DISTRIBUTION INC.</v>
          </cell>
          <cell r="D1804">
            <v>-89444</v>
          </cell>
        </row>
        <row r="1805">
          <cell r="A1805" t="str">
            <v>VILLAGE OF CHATSWORTH HYDRO</v>
          </cell>
          <cell r="B1805" t="str">
            <v>HYDRO ONE NETWORKS INC.</v>
          </cell>
          <cell r="D1805">
            <v>-23756</v>
          </cell>
        </row>
        <row r="1806">
          <cell r="A1806" t="str">
            <v>VILLAGE OF CHESTERVILLE HYDRO SYSTEM</v>
          </cell>
          <cell r="B1806" t="str">
            <v>HYDRO ONE NETWORKS INC.</v>
          </cell>
          <cell r="D1806">
            <v>-72200</v>
          </cell>
        </row>
        <row r="1807">
          <cell r="A1807" t="str">
            <v>VILLAGE OF ERIEAU HYDRO SYSTEM</v>
          </cell>
          <cell r="B1807" t="str">
            <v>CHATHAM-KENT HYDRO INC.</v>
          </cell>
          <cell r="D1807">
            <v>-27444</v>
          </cell>
        </row>
        <row r="1808">
          <cell r="A1808" t="str">
            <v>VILLAGE OF FLESHERTON HYDRO SYSTEM</v>
          </cell>
          <cell r="B1808" t="str">
            <v>HYDRO ONE NETWORKS INC.</v>
          </cell>
          <cell r="D1808">
            <v>-128506</v>
          </cell>
        </row>
        <row r="1809">
          <cell r="A1809" t="str">
            <v>VILLAGE OF IROQUOIS HYDRO SYSTEM</v>
          </cell>
          <cell r="B1809" t="str">
            <v>RIDEAU ST. LAWRENCE DISTRIBUTION INC.</v>
          </cell>
          <cell r="D1809">
            <v>-154563</v>
          </cell>
        </row>
        <row r="1810">
          <cell r="A1810" t="str">
            <v>VILLAGE OF LUCKNOW HYDRO SYSTEM</v>
          </cell>
          <cell r="B1810" t="str">
            <v>WESTARIO POWER INC.</v>
          </cell>
          <cell r="D1810">
            <v>-111624</v>
          </cell>
        </row>
        <row r="1811">
          <cell r="A1811" t="str">
            <v>VILLAGE OF MAXVILLE HYDRO SYSTEM</v>
          </cell>
          <cell r="B1811" t="str">
            <v>HYDRO ONE NETWORKS INC.</v>
          </cell>
          <cell r="D1811">
            <v>-20718</v>
          </cell>
        </row>
        <row r="1812">
          <cell r="A1812" t="str">
            <v>WALKERTON PUBLIC UTILITIES COMMISSION</v>
          </cell>
          <cell r="B1812" t="str">
            <v>WESTARIO POWER INC.</v>
          </cell>
          <cell r="D1812">
            <v>-427171</v>
          </cell>
        </row>
        <row r="1813">
          <cell r="A1813" t="str">
            <v>WARDSVILLE HYDRO ELECTRIC COMMISSION</v>
          </cell>
          <cell r="B1813" t="str">
            <v>HYDRO ONE NETWORKS INC.</v>
          </cell>
          <cell r="D1813">
            <v>-15515</v>
          </cell>
        </row>
        <row r="1814">
          <cell r="A1814" t="str">
            <v>WARKWORTH HYDRO ELECTRIC COMMISSION</v>
          </cell>
          <cell r="B1814" t="str">
            <v>HYDRO ONE NETWORKS INC.</v>
          </cell>
          <cell r="D1814">
            <v>-71849</v>
          </cell>
        </row>
        <row r="1815">
          <cell r="A1815" t="str">
            <v>WATERLOO NORTH HYDRO INC.</v>
          </cell>
          <cell r="B1815" t="str">
            <v>WATERLOO NORTH HYDRO INC.</v>
          </cell>
          <cell r="D1815">
            <v>-10542163</v>
          </cell>
        </row>
        <row r="1816">
          <cell r="A1816" t="str">
            <v>WELLAND HYDRO-ELECTRIC SYSTEM CORP.</v>
          </cell>
          <cell r="B1816" t="str">
            <v>WELLAND HYDRO-ELECTRIC SYSTEM CORP.</v>
          </cell>
          <cell r="D1816">
            <v>-3127314</v>
          </cell>
        </row>
        <row r="1817">
          <cell r="A1817" t="str">
            <v>WELLINGTON ELECTRIC DISTRIBUTION COMPANY INC.</v>
          </cell>
          <cell r="B1817" t="str">
            <v>GUELPH HYDRO ELECTRIC SYSTEMS INC.</v>
          </cell>
          <cell r="D1817">
            <v>-101140</v>
          </cell>
        </row>
        <row r="1818">
          <cell r="A1818" t="str">
            <v>WEST LINCOLN HYDRO ELECTRIC COMMISSION</v>
          </cell>
          <cell r="B1818" t="str">
            <v>NIAGARA PENINSULA ENERGY INC.</v>
          </cell>
          <cell r="D1818">
            <v>-99089</v>
          </cell>
        </row>
        <row r="1819">
          <cell r="A1819" t="str">
            <v>WHITBY HYDRO ELECTRIC CORPORATION</v>
          </cell>
          <cell r="B1819" t="str">
            <v>WHITBY HYDRO ELECTRIC CORPORATION</v>
          </cell>
          <cell r="D1819">
            <v>-20842214</v>
          </cell>
        </row>
        <row r="1820">
          <cell r="A1820" t="str">
            <v>WHITCHURCH STOUFFVILLE HYDRO ELECTRIC COMMISSION</v>
          </cell>
          <cell r="B1820" t="str">
            <v>HYDRO ONE NETWORKS INC.</v>
          </cell>
          <cell r="D1820">
            <v>-2456276</v>
          </cell>
        </row>
        <row r="1821">
          <cell r="A1821" t="str">
            <v>WILLIAMSBURG HYDRO-ELECTRIC SYSTEM</v>
          </cell>
          <cell r="B1821" t="str">
            <v>RIDEAU ST. LAWRENCE DISTRIBUTION INC.</v>
          </cell>
          <cell r="D1821">
            <v>-23924</v>
          </cell>
        </row>
        <row r="1822">
          <cell r="A1822" t="str">
            <v>WINCHESTER HYDRO COMMISSION</v>
          </cell>
          <cell r="B1822" t="str">
            <v>HYDRO ONE NETWORKS INC.</v>
          </cell>
          <cell r="D1822">
            <v>-170526</v>
          </cell>
        </row>
        <row r="1823">
          <cell r="A1823" t="str">
            <v>WINDSOR UTILITIES COMMISSION</v>
          </cell>
          <cell r="B1823" t="str">
            <v>ENWIN UTILITIES LTD.</v>
          </cell>
          <cell r="D1823">
            <v>-6198298</v>
          </cell>
        </row>
        <row r="1824">
          <cell r="A1824" t="str">
            <v>WINGHAM PUBLIC UTILITIES COMMISSION</v>
          </cell>
          <cell r="B1824" t="str">
            <v>WESTARIO POWER INC.</v>
          </cell>
          <cell r="D1824">
            <v>-167918</v>
          </cell>
        </row>
        <row r="1825">
          <cell r="A1825" t="str">
            <v>WOODSTOCK HYDRO SERVICES INC.</v>
          </cell>
          <cell r="B1825" t="str">
            <v>WOODSTOCK HYDRO SERVICES INC.</v>
          </cell>
          <cell r="D1825">
            <v>-1645763</v>
          </cell>
        </row>
        <row r="1826">
          <cell r="A1826" t="str">
            <v>WOODVILLE HYDRO-ELECTRIC SYSTEM</v>
          </cell>
          <cell r="B1826" t="str">
            <v>HYDRO ONE NETWORKS INC.</v>
          </cell>
          <cell r="D1826">
            <v>-52931</v>
          </cell>
        </row>
        <row r="1827">
          <cell r="A1827" t="str">
            <v>WYOMING HYDRO ELECTRIC COMMISSION</v>
          </cell>
          <cell r="B1827" t="str">
            <v>HYDRO ONE NETWORKS INC.</v>
          </cell>
          <cell r="D1827">
            <v>-75495</v>
          </cell>
        </row>
        <row r="1828">
          <cell r="A1828" t="str">
            <v>ZORRA ELECTRIC SUPPLY AUTHORITY</v>
          </cell>
          <cell r="B1828" t="str">
            <v>ERIE THAMES POWERLINES CORPORATION</v>
          </cell>
          <cell r="D1828">
            <v>-110963</v>
          </cell>
        </row>
        <row r="1829">
          <cell r="A1829" t="str">
            <v>ZURICH HYDRO ELECTRIC COMMISSION</v>
          </cell>
          <cell r="B1829" t="str">
            <v>FESTIVAL HYDRO INC.</v>
          </cell>
          <cell r="D1829">
            <v>-49548</v>
          </cell>
        </row>
        <row r="1834">
          <cell r="A1834" t="str">
            <v>AILSA CRAIG HYDRO ELECTRIC SYSTEM</v>
          </cell>
          <cell r="B1834" t="str">
            <v>HYDRO ONE NETWORKS INC.</v>
          </cell>
          <cell r="D1834">
            <v>-73450</v>
          </cell>
        </row>
        <row r="1835">
          <cell r="A1835" t="str">
            <v>AJAX HYDRO-ELECTRIC COMMISSION</v>
          </cell>
          <cell r="B1835" t="str">
            <v>VERIDIAN CONNECTIONS INC.</v>
          </cell>
          <cell r="D1835">
            <v>-15507388</v>
          </cell>
        </row>
        <row r="1836">
          <cell r="A1836" t="str">
            <v>ALVINSTON PUBLIC UTILITIES COMMISSION</v>
          </cell>
          <cell r="B1836" t="str">
            <v>BLUEWATER POWER DISTRIBUTION CORPORATION</v>
          </cell>
          <cell r="D1836">
            <v>-39991</v>
          </cell>
        </row>
        <row r="1837">
          <cell r="A1837" t="str">
            <v>ANCASTER HYDRO-ELECTRIC COMMISSION</v>
          </cell>
          <cell r="B1837" t="str">
            <v>HORIZON UTILITIES CORPORATION</v>
          </cell>
          <cell r="D1837">
            <v>-910770</v>
          </cell>
        </row>
        <row r="1838">
          <cell r="A1838" t="str">
            <v>ARKONA HYDRO ELECTRIC COMMISSION</v>
          </cell>
          <cell r="B1838" t="str">
            <v>HYDRO ONE NETWORKS INC.</v>
          </cell>
          <cell r="D1838">
            <v>-53256</v>
          </cell>
        </row>
        <row r="1839">
          <cell r="A1839" t="str">
            <v>ARNPRIOR HYDRO ELECTRIC COMMISSION</v>
          </cell>
          <cell r="B1839" t="str">
            <v>HYDRO ONE NETWORKS INC.</v>
          </cell>
          <cell r="D1839">
            <v>-977786</v>
          </cell>
        </row>
        <row r="1840">
          <cell r="A1840" t="str">
            <v>ASPHODEL-NORWOOD DISTRIBUTION INCORPORATED</v>
          </cell>
          <cell r="B1840" t="str">
            <v>PETERBOROUGH DISTRIBUTION INCORPORATED</v>
          </cell>
          <cell r="D1840">
            <v>-62092</v>
          </cell>
        </row>
        <row r="1841">
          <cell r="A1841" t="str">
            <v>ATIKOKAN HYDRO INC.</v>
          </cell>
          <cell r="B1841" t="str">
            <v>ATIKOKAN HYDRO INC.</v>
          </cell>
          <cell r="D1841">
            <v>-296693</v>
          </cell>
        </row>
        <row r="1842">
          <cell r="A1842" t="str">
            <v>AURORA HYDRO CONNECTIONS LIMITED</v>
          </cell>
          <cell r="B1842" t="str">
            <v>POWERSTREAM INC.</v>
          </cell>
          <cell r="D1842">
            <v>-11784211</v>
          </cell>
        </row>
        <row r="1843">
          <cell r="A1843" t="str">
            <v>AYLMER PUBLIC UTILITIES COMMISSION</v>
          </cell>
          <cell r="B1843" t="str">
            <v>ERIE THAMES POWERLINES CORPORATION</v>
          </cell>
          <cell r="D1843">
            <v>-540261</v>
          </cell>
        </row>
        <row r="1844">
          <cell r="A1844" t="str">
            <v>BATH HYDRO</v>
          </cell>
          <cell r="B1844" t="str">
            <v>HYDRO ONE NETWORKS INC.</v>
          </cell>
          <cell r="D1844">
            <v>-380249</v>
          </cell>
        </row>
        <row r="1845">
          <cell r="A1845" t="str">
            <v>BEACHBURG HYDRO</v>
          </cell>
          <cell r="B1845" t="str">
            <v>OTTAWA RIVER POWER CORPORATION</v>
          </cell>
          <cell r="D1845">
            <v>-72922</v>
          </cell>
        </row>
        <row r="1846">
          <cell r="A1846" t="str">
            <v>BELLEVILLE ELECTRIC CORPORATION</v>
          </cell>
          <cell r="B1846" t="str">
            <v>VERIDIAN CONNECTIONS INC.</v>
          </cell>
          <cell r="D1846">
            <v>-1279545</v>
          </cell>
        </row>
        <row r="1847">
          <cell r="A1847" t="str">
            <v>BLANDFORD-BLENHEIM PUBLIC UTILITIES COMMISSION</v>
          </cell>
          <cell r="B1847" t="str">
            <v>HYDRO ONE NETWORKS INC.</v>
          </cell>
          <cell r="D1847">
            <v>-187580</v>
          </cell>
        </row>
        <row r="1848">
          <cell r="A1848" t="str">
            <v>BLUE MOUNTAINS HYDRO SERVICES COMPANY INC.</v>
          </cell>
          <cell r="B1848" t="str">
            <v>COLLUS POWER CORP.</v>
          </cell>
          <cell r="D1848">
            <v>-335035</v>
          </cell>
        </row>
        <row r="1849">
          <cell r="A1849" t="str">
            <v>BLYTH HYDRO ELECTRIC COMMISSION</v>
          </cell>
          <cell r="B1849" t="str">
            <v>HYDRO ONE NETWORKS INC.</v>
          </cell>
          <cell r="D1849">
            <v>-110797</v>
          </cell>
        </row>
        <row r="1850">
          <cell r="A1850" t="str">
            <v>BOARD OF LIGHT &amp; HEAT COMM. OF THE CITY OF GUELPH</v>
          </cell>
          <cell r="B1850" t="str">
            <v>GUELPH HYDRO ELECTRIC SYSTEMS INC.</v>
          </cell>
          <cell r="D1850">
            <v>-16587271</v>
          </cell>
        </row>
        <row r="1851">
          <cell r="A1851" t="str">
            <v>BOBCAYGEON HYDRO ELECTRIC COMMISSION</v>
          </cell>
          <cell r="B1851" t="str">
            <v>HYDRO ONE NETWORKS INC.</v>
          </cell>
          <cell r="D1851">
            <v>-956440</v>
          </cell>
        </row>
        <row r="1852">
          <cell r="A1852" t="str">
            <v>BRADFORD WEST GWILLIMBURY PUBLIC UTILITIES COMMISSION</v>
          </cell>
          <cell r="B1852" t="str">
            <v>POWERSTREAM INC.</v>
          </cell>
          <cell r="D1852">
            <v>-2544741</v>
          </cell>
        </row>
        <row r="1853">
          <cell r="A1853" t="str">
            <v>BRIGHTON DISTRIBUTION INC.</v>
          </cell>
          <cell r="B1853" t="str">
            <v>HYDRO ONE NETWORKS INC.</v>
          </cell>
          <cell r="D1853">
            <v>-162791</v>
          </cell>
        </row>
        <row r="1854">
          <cell r="A1854" t="str">
            <v>BROCK HYDRO-ELECTRIC COMMISSION</v>
          </cell>
          <cell r="B1854" t="str">
            <v>VERIDIAN CONNECTIONS INC.</v>
          </cell>
          <cell r="D1854">
            <v>-181713</v>
          </cell>
        </row>
        <row r="1855">
          <cell r="A1855" t="str">
            <v>BROCKVILLE UTILITIES INCORPORATED</v>
          </cell>
          <cell r="B1855" t="str">
            <v>HYDRO ONE NETWORKS INC.</v>
          </cell>
          <cell r="D1855">
            <v>-1018805</v>
          </cell>
        </row>
        <row r="1856">
          <cell r="A1856" t="str">
            <v>BRUSSELS PUBLIC UTILITIES COMMISSION</v>
          </cell>
          <cell r="B1856" t="str">
            <v>FESTIVAL HYDRO INC.</v>
          </cell>
          <cell r="D1856">
            <v>-74010</v>
          </cell>
        </row>
        <row r="1857">
          <cell r="A1857" t="str">
            <v>BURK'S FALLS HYDRO ELECTRIC COMMISSION</v>
          </cell>
          <cell r="B1857" t="str">
            <v>LAKELAND POWER DISTRIBUTION LTD.</v>
          </cell>
          <cell r="D1857">
            <v>-99149</v>
          </cell>
        </row>
        <row r="1858">
          <cell r="A1858" t="str">
            <v>BURLINGTON HYDRO INC.</v>
          </cell>
          <cell r="B1858" t="str">
            <v>BURLINGTON HYDRO INC.</v>
          </cell>
          <cell r="D1858">
            <v>-21124450</v>
          </cell>
        </row>
        <row r="1859">
          <cell r="A1859" t="str">
            <v>CALEDON HYDRO CORPORATION</v>
          </cell>
          <cell r="B1859" t="str">
            <v>HYDRO ONE NETWORKS INC.</v>
          </cell>
          <cell r="D1859">
            <v>-1671329</v>
          </cell>
        </row>
        <row r="1860">
          <cell r="A1860" t="str">
            <v>CAMBRIDGE AND NORTH DUMFRIES HYDRO INC.</v>
          </cell>
          <cell r="B1860" t="str">
            <v>CAMBRIDGE AND NORTH DUMFRIES HYDRO INC.</v>
          </cell>
          <cell r="D1860">
            <v>-23092746</v>
          </cell>
        </row>
        <row r="1861">
          <cell r="A1861" t="str">
            <v>CAPREOL HYDRO ELECTRIC COMMISSION</v>
          </cell>
          <cell r="B1861" t="str">
            <v>GREATER SUDBURY HYDRO INC.</v>
          </cell>
          <cell r="D1861">
            <v>-384391</v>
          </cell>
        </row>
        <row r="1862">
          <cell r="A1862" t="str">
            <v>CASSELMAN HYDRO INC.</v>
          </cell>
          <cell r="B1862" t="str">
            <v>HYDRO OTTAWA LIMITED</v>
          </cell>
          <cell r="D1862">
            <v>-568027</v>
          </cell>
        </row>
        <row r="1863">
          <cell r="A1863" t="str">
            <v>CAVAN-MILLBROOK-NORTH MONAGHAN PUBLIC UTILITIES COMMISSION</v>
          </cell>
          <cell r="B1863" t="str">
            <v>HYDRO ONE NETWORKS INC.</v>
          </cell>
          <cell r="D1863">
            <v>-198533</v>
          </cell>
        </row>
        <row r="1864">
          <cell r="A1864" t="str">
            <v>CENTRE HASTINGS HYDRO ELECTRIC COMMISSION</v>
          </cell>
          <cell r="B1864" t="str">
            <v>HYDRO ONE NETWORKS INC.</v>
          </cell>
          <cell r="D1864">
            <v>-68931</v>
          </cell>
        </row>
        <row r="1865">
          <cell r="A1865" t="str">
            <v>CHALK RIVER HYDRO</v>
          </cell>
          <cell r="B1865" t="str">
            <v>HYDRO ONE NETWORKS INC.</v>
          </cell>
          <cell r="D1865">
            <v>-100711</v>
          </cell>
        </row>
        <row r="1866">
          <cell r="A1866" t="str">
            <v>CHAPLEAU PUBLIC UTILITIES CORPORATION</v>
          </cell>
          <cell r="B1866" t="str">
            <v>CHAPLEAU PUBLIC UTILITIES CORPORATION</v>
          </cell>
          <cell r="D1866">
            <v>-59474</v>
          </cell>
        </row>
        <row r="1867">
          <cell r="A1867" t="str">
            <v>CITY OF DRYDEN HYDRO ELECTRIC COMMISSION</v>
          </cell>
          <cell r="B1867" t="str">
            <v>HYDRO ONE NETWORKS INC.</v>
          </cell>
          <cell r="D1867">
            <v>-610677</v>
          </cell>
        </row>
        <row r="1868">
          <cell r="A1868" t="str">
            <v>CLARINGTON HYDRO-ELECTRIC COMMISSION</v>
          </cell>
          <cell r="B1868" t="str">
            <v>VERIDIAN CONNECTIONS INC.</v>
          </cell>
          <cell r="D1868">
            <v>-5240013</v>
          </cell>
        </row>
        <row r="1869">
          <cell r="A1869" t="str">
            <v>CLEARVIEW HYDRO ELECTRIC COMMISSION</v>
          </cell>
          <cell r="B1869" t="str">
            <v>COLLUS POWER CORP.</v>
          </cell>
          <cell r="D1869">
            <v>-235964</v>
          </cell>
        </row>
        <row r="1870">
          <cell r="A1870" t="str">
            <v>CLINTON POWER CORPORATION</v>
          </cell>
          <cell r="B1870" t="str">
            <v>ERIE THAMES POWERLINES CORPORATION</v>
          </cell>
          <cell r="D1870">
            <v>-88482</v>
          </cell>
        </row>
        <row r="1871">
          <cell r="A1871" t="str">
            <v>COBDEN HYDRO</v>
          </cell>
          <cell r="B1871" t="str">
            <v>HYDRO ONE NETWORKS INC.</v>
          </cell>
          <cell r="D1871">
            <v>-231265</v>
          </cell>
        </row>
        <row r="1872">
          <cell r="A1872" t="str">
            <v>COLBORNE PUBLIC UTILITIES COMMISSION</v>
          </cell>
          <cell r="B1872" t="str">
            <v>LAKEFRONT UTILITIES INC.</v>
          </cell>
          <cell r="D1872">
            <v>-72121</v>
          </cell>
        </row>
        <row r="1873">
          <cell r="A1873" t="str">
            <v>COTTAM HYDRO-ELECTRIC SYSTEM</v>
          </cell>
          <cell r="B1873" t="str">
            <v>E.L.K. ENERGY INC.</v>
          </cell>
          <cell r="D1873">
            <v>-500391</v>
          </cell>
        </row>
        <row r="1874">
          <cell r="A1874" t="str">
            <v>DASHWOOD HYDRO-ELECTRIC SYSTEM</v>
          </cell>
          <cell r="B1874" t="str">
            <v>FESTIVAL HYDRO INC.</v>
          </cell>
          <cell r="D1874">
            <v>-6080</v>
          </cell>
        </row>
        <row r="1875">
          <cell r="A1875" t="str">
            <v>DEEP RIVER HYDRO</v>
          </cell>
          <cell r="B1875" t="str">
            <v>HYDRO ONE NETWORKS INC.</v>
          </cell>
          <cell r="D1875">
            <v>-511058</v>
          </cell>
        </row>
        <row r="1876">
          <cell r="A1876" t="str">
            <v>DELHI HYDRO-ELECTRIC COMMISSION</v>
          </cell>
          <cell r="B1876" t="str">
            <v>NORFOLK POWER DISTRIBUTION INC.</v>
          </cell>
          <cell r="D1876">
            <v>-62183</v>
          </cell>
        </row>
        <row r="1877">
          <cell r="A1877" t="str">
            <v>DESERONTO PUBLIC UTILITIES COMMISSION</v>
          </cell>
          <cell r="B1877" t="str">
            <v>HYDRO ONE NETWORKS INC.</v>
          </cell>
          <cell r="D1877">
            <v>-108785</v>
          </cell>
        </row>
        <row r="1878">
          <cell r="A1878" t="str">
            <v>DRESDEN UTILITIES COMMISSION</v>
          </cell>
          <cell r="B1878" t="str">
            <v>CHATHAM-KENT HYDRO INC.</v>
          </cell>
          <cell r="D1878">
            <v>-104828</v>
          </cell>
        </row>
        <row r="1879">
          <cell r="A1879" t="str">
            <v>DUNDALK HYDRO ELECTRIC SYSTEM</v>
          </cell>
          <cell r="B1879" t="str">
            <v>HYDRO ONE NETWORKS INC.</v>
          </cell>
          <cell r="D1879">
            <v>-162571</v>
          </cell>
        </row>
        <row r="1880">
          <cell r="A1880" t="str">
            <v>DUNDAS HYDRO-ELECTRIC COMMISSION</v>
          </cell>
          <cell r="B1880" t="str">
            <v>HORIZON UTILITIES CORPORATION</v>
          </cell>
          <cell r="D1880">
            <v>-3021666</v>
          </cell>
        </row>
        <row r="1881">
          <cell r="A1881" t="str">
            <v>DUNNVILLE HYDRO ELECTRIC COMMISSION</v>
          </cell>
          <cell r="B1881" t="str">
            <v>HALDIMAND COUNTY HYDRO INC.</v>
          </cell>
          <cell r="D1881">
            <v>-439003</v>
          </cell>
        </row>
        <row r="1882">
          <cell r="A1882" t="str">
            <v>DURHAM HYDRO ELECTRIC COMMISSION</v>
          </cell>
          <cell r="B1882" t="str">
            <v>HYDRO ONE NETWORKS INC.</v>
          </cell>
          <cell r="D1882">
            <v>-66467</v>
          </cell>
        </row>
        <row r="1883">
          <cell r="A1883" t="str">
            <v>DUTTON HYDRO LIMITED</v>
          </cell>
          <cell r="B1883" t="str">
            <v>MIDDLESEX POWER DISTRIBUTION CORPORATION</v>
          </cell>
          <cell r="D1883">
            <v>-69053</v>
          </cell>
        </row>
        <row r="1884">
          <cell r="A1884" t="str">
            <v>EAST ZORRA-TAVISTOCK PUBLIC UTILITY COMMISSION</v>
          </cell>
          <cell r="B1884" t="str">
            <v>ERIE THAMES POWERLINES CORPORATION</v>
          </cell>
          <cell r="D1884">
            <v>-350705</v>
          </cell>
        </row>
        <row r="1885">
          <cell r="A1885" t="str">
            <v>ELMWOOD HYDRO-ELECTRIC SYSTEM</v>
          </cell>
          <cell r="B1885" t="str">
            <v>WESTARIO POWER INC.</v>
          </cell>
          <cell r="D1885">
            <v>-6516</v>
          </cell>
        </row>
        <row r="1886">
          <cell r="A1886" t="str">
            <v>EMBRUN COOPERATIVE HYDRO INC.</v>
          </cell>
          <cell r="B1886" t="str">
            <v>COOPERATIVE HYDRO EMBRUN INC.</v>
          </cell>
          <cell r="D1886">
            <v>-476363</v>
          </cell>
        </row>
        <row r="1887">
          <cell r="A1887" t="str">
            <v>ERIN HYDRO ELECTRIC COMMISSION</v>
          </cell>
          <cell r="B1887" t="str">
            <v>HYDRO ONE NETWORKS INC.</v>
          </cell>
          <cell r="D1887">
            <v>-885372</v>
          </cell>
        </row>
        <row r="1888">
          <cell r="A1888" t="str">
            <v>ESSEX HYDRO-ELECTRIC COMMISSION</v>
          </cell>
          <cell r="B1888" t="str">
            <v>E.L.K. ENERGY INC.</v>
          </cell>
          <cell r="D1888">
            <v>-740019</v>
          </cell>
        </row>
        <row r="1889">
          <cell r="A1889" t="str">
            <v>FENELON FALLS BOARD OF WATER, LIGHT AND POWER COMMISSIONERS</v>
          </cell>
          <cell r="B1889" t="str">
            <v>HYDRO ONE NETWORKS INC.</v>
          </cell>
          <cell r="D1889">
            <v>-111858</v>
          </cell>
        </row>
        <row r="1890">
          <cell r="A1890" t="str">
            <v>FLAMBOROUGH HYDRO ELECTRIC COMMISSION</v>
          </cell>
          <cell r="B1890" t="str">
            <v>HORIZON UTILITIES CORPORATION</v>
          </cell>
          <cell r="D1890">
            <v>-541458</v>
          </cell>
        </row>
        <row r="1891">
          <cell r="A1891" t="str">
            <v>FOREST PUBLIC UTILITIES COMMISSION</v>
          </cell>
          <cell r="B1891" t="str">
            <v>HYDRO ONE NETWORKS INC.</v>
          </cell>
          <cell r="D1891">
            <v>-220135</v>
          </cell>
        </row>
        <row r="1892">
          <cell r="A1892" t="str">
            <v>FORT FRANCES POWER CORPORATION</v>
          </cell>
          <cell r="B1892" t="str">
            <v>FORT FRANCES POWER CORPORATION</v>
          </cell>
          <cell r="D1892">
            <v>-239473</v>
          </cell>
        </row>
        <row r="1893">
          <cell r="A1893" t="str">
            <v>GEORGINA HYDRO ELECTRIC COMMISSION</v>
          </cell>
          <cell r="B1893" t="str">
            <v>HYDRO ONE NETWORKS INC.</v>
          </cell>
          <cell r="D1893">
            <v>-518247</v>
          </cell>
        </row>
        <row r="1894">
          <cell r="A1894" t="str">
            <v>GLENCOE PUBLIC UTILITIES COMMISSION</v>
          </cell>
          <cell r="B1894" t="str">
            <v>HYDRO ONE NETWORKS INC.</v>
          </cell>
          <cell r="D1894">
            <v>-148203</v>
          </cell>
        </row>
        <row r="1895">
          <cell r="A1895" t="str">
            <v>GOULBOURN HYDRO ELECTRIC COMMISSION</v>
          </cell>
          <cell r="B1895" t="str">
            <v>HYDRO OTTAWA LIMITED</v>
          </cell>
          <cell r="D1895">
            <v>-525240</v>
          </cell>
        </row>
        <row r="1896">
          <cell r="A1896" t="str">
            <v>GRAND BEND PUBLIC UTILITIES COMMISSION</v>
          </cell>
          <cell r="B1896" t="str">
            <v>HYDRO ONE NETWORKS INC.</v>
          </cell>
          <cell r="D1896">
            <v>-447929</v>
          </cell>
        </row>
        <row r="1897">
          <cell r="A1897" t="str">
            <v>GRAND VALLEY ENERGY INC.</v>
          </cell>
          <cell r="B1897" t="str">
            <v>ORANGEVILLE HYDRO LIMITED</v>
          </cell>
          <cell r="D1897">
            <v>-439949</v>
          </cell>
        </row>
        <row r="1898">
          <cell r="A1898" t="str">
            <v>GRAVENHURST HYDRO ELECTRIC INC.</v>
          </cell>
          <cell r="B1898" t="str">
            <v>VERIDIAN CONNECTIONS INC.</v>
          </cell>
          <cell r="D1898">
            <v>-438233</v>
          </cell>
        </row>
        <row r="1899">
          <cell r="A1899" t="str">
            <v>GRIMSBY POWER INCORPORATED</v>
          </cell>
          <cell r="B1899" t="str">
            <v>GRIMSBY POWER INCORPORATED</v>
          </cell>
          <cell r="D1899">
            <v>-4005671</v>
          </cell>
        </row>
        <row r="1900">
          <cell r="A1900" t="str">
            <v>GUELPH/ERAMOSA HYDRO-ELECTRIC COMMISSION</v>
          </cell>
          <cell r="B1900" t="str">
            <v>GUELPH HYDRO ELECTRIC SYSTEMS INC.</v>
          </cell>
          <cell r="D1900">
            <v>-867778</v>
          </cell>
        </row>
        <row r="1901">
          <cell r="A1901" t="str">
            <v>HALDIMAND HYDRO-ELECTRIC COMMISSION</v>
          </cell>
          <cell r="B1901" t="str">
            <v>HALDIMAND COUNTY HYDRO INC.</v>
          </cell>
          <cell r="D1901">
            <v>-471851</v>
          </cell>
        </row>
        <row r="1902">
          <cell r="A1902" t="str">
            <v>HALTON HILLS HYDRO INC.</v>
          </cell>
          <cell r="B1902" t="str">
            <v>HALTON HILLS HYDRO INC.</v>
          </cell>
          <cell r="D1902">
            <v>-3142060</v>
          </cell>
        </row>
        <row r="1903">
          <cell r="A1903" t="str">
            <v>HAMILTON HYDRO INC.</v>
          </cell>
          <cell r="B1903" t="str">
            <v>HORIZON UTILITIES CORPORATION</v>
          </cell>
          <cell r="D1903">
            <v>-6541810</v>
          </cell>
        </row>
        <row r="1904">
          <cell r="A1904" t="str">
            <v>HANOVER ELECTRIC SERVICES INC.</v>
          </cell>
          <cell r="B1904" t="str">
            <v>WESTARIO POWER INC.</v>
          </cell>
          <cell r="D1904">
            <v>-436604</v>
          </cell>
        </row>
        <row r="1905">
          <cell r="A1905" t="str">
            <v>HASTINGS PUBLIC UTILITIES</v>
          </cell>
          <cell r="B1905" t="str">
            <v>HYDRO ONE NETWORKS INC.</v>
          </cell>
          <cell r="D1905">
            <v>-51113</v>
          </cell>
        </row>
        <row r="1906">
          <cell r="A1906" t="str">
            <v>HAVELOCK-BELMONT-METHUEN HYDRO ELECTRIC COMMISSION</v>
          </cell>
          <cell r="B1906" t="str">
            <v>HYDRO ONE NETWORKS INC.</v>
          </cell>
          <cell r="D1906">
            <v>-46025</v>
          </cell>
        </row>
        <row r="1907">
          <cell r="A1907" t="str">
            <v>HEARST POWER DISTRIBUTION COMPANY LIMITED</v>
          </cell>
          <cell r="B1907" t="str">
            <v>HEARST POWER DISTRIBUTION COMPANY LIMITED</v>
          </cell>
          <cell r="D1907">
            <v>-206641</v>
          </cell>
        </row>
        <row r="1908">
          <cell r="A1908" t="str">
            <v>HENSALL PUBLIC UTILITIES COMMISSION</v>
          </cell>
          <cell r="B1908" t="str">
            <v>FESTIVAL HYDRO INC.</v>
          </cell>
          <cell r="D1908">
            <v>-53777</v>
          </cell>
        </row>
        <row r="1909">
          <cell r="A1909" t="str">
            <v>HOLSTEIN HYDRO ELECTRIC SYSTEM</v>
          </cell>
          <cell r="B1909" t="str">
            <v>WELLINGTON NORTH POWER INC.</v>
          </cell>
          <cell r="D1909">
            <v>-11616</v>
          </cell>
        </row>
        <row r="1910">
          <cell r="A1910" t="str">
            <v>HUNTSVILLE PUBLIC UTILITIES COMMISSION</v>
          </cell>
          <cell r="B1910" t="str">
            <v>LAKELAND POWER DISTRIBUTION LTD.</v>
          </cell>
          <cell r="D1910">
            <v>-429477</v>
          </cell>
        </row>
        <row r="1911">
          <cell r="A1911" t="str">
            <v>HYDRO ELECTRIC COMMISSION OF THE CORPORATION OF THE TOWNSHIP OF MIDDLESEX CENTRE</v>
          </cell>
          <cell r="B1911" t="str">
            <v>HYDRO ONE NETWORKS INC.</v>
          </cell>
          <cell r="D1911">
            <v>-221284</v>
          </cell>
        </row>
        <row r="1912">
          <cell r="A1912" t="str">
            <v>HYDRO ELECTRIC COMMISSION OF THE TOWN OF LEAMINGTON</v>
          </cell>
          <cell r="B1912" t="str">
            <v>ESSEX POWERLINES CORPORATION</v>
          </cell>
          <cell r="D1912">
            <v>-1872405</v>
          </cell>
        </row>
        <row r="1913">
          <cell r="A1913" t="str">
            <v>HYDRO ELECTRIC COMMISSION OF THE TOWNSHIP OF SPRINGWATER</v>
          </cell>
          <cell r="B1913" t="str">
            <v>HYDRO ONE NETWORKS INC.</v>
          </cell>
          <cell r="D1913">
            <v>-127127</v>
          </cell>
        </row>
        <row r="1914">
          <cell r="A1914" t="str">
            <v>HYDRO HAWKESBURY INC.</v>
          </cell>
          <cell r="B1914" t="str">
            <v>HYDRO HAWKESBURY INC.</v>
          </cell>
          <cell r="D1914">
            <v>-618023</v>
          </cell>
        </row>
        <row r="1915">
          <cell r="A1915" t="str">
            <v>HYDRO MISSISSAUGA CORPORATION</v>
          </cell>
          <cell r="B1915" t="str">
            <v>ENERSOURCE HYDRO MISSISSAUGA INC.</v>
          </cell>
          <cell r="D1915">
            <v>-195082515</v>
          </cell>
        </row>
        <row r="1916">
          <cell r="A1916" t="str">
            <v>HYDRO ONE BRAMPTON NETWORKS INC.</v>
          </cell>
          <cell r="B1916" t="str">
            <v>HYDRO ONE BRAMPTON NETWORKS INC.</v>
          </cell>
          <cell r="D1916">
            <v>-59549649</v>
          </cell>
        </row>
        <row r="1917">
          <cell r="A1917" t="str">
            <v>HYDRO OTTAWA LIMITED</v>
          </cell>
          <cell r="B1917" t="str">
            <v>HYDRO OTTAWA LIMITED</v>
          </cell>
          <cell r="D1917">
            <v>-36811409</v>
          </cell>
        </row>
        <row r="1918">
          <cell r="A1918" t="str">
            <v>HYDRO VAUGHAN DISTRIBUTION INC.</v>
          </cell>
          <cell r="B1918" t="str">
            <v>POWERSTREAM INC.</v>
          </cell>
          <cell r="D1918">
            <v>-80159840</v>
          </cell>
        </row>
        <row r="1919">
          <cell r="A1919" t="str">
            <v>HYDRO-ELECTRIC COMMISSION FOR THE TOWN OF AMHERSTBURG</v>
          </cell>
          <cell r="B1919" t="str">
            <v>ESSEX POWERLINES CORPORATION</v>
          </cell>
          <cell r="D1919">
            <v>-538156</v>
          </cell>
        </row>
        <row r="1920">
          <cell r="A1920" t="str">
            <v>HYDRO-ELECTRIC COMMISSION OF SOUTH DUMFRIES</v>
          </cell>
          <cell r="B1920" t="str">
            <v>BRANT COUNTY POWER INC.</v>
          </cell>
          <cell r="D1920">
            <v>-1025752</v>
          </cell>
        </row>
        <row r="1921">
          <cell r="A1921" t="str">
            <v>HYDRO-ELECTRIC COMMISSION OF THE CITY OF BRANTFORD</v>
          </cell>
          <cell r="B1921" t="str">
            <v>BRANTFORD POWER INC.</v>
          </cell>
          <cell r="D1921">
            <v>-6126351</v>
          </cell>
        </row>
        <row r="1922">
          <cell r="A1922" t="str">
            <v>HYDRO-ELECTRIC COMMISSION OF THE CITY OF PEMBROKE</v>
          </cell>
          <cell r="B1922" t="str">
            <v>OTTAWA RIVER POWER CORPORATION</v>
          </cell>
          <cell r="D1922">
            <v>-1732150</v>
          </cell>
        </row>
        <row r="1923">
          <cell r="A1923" t="str">
            <v>HYDRO-ELECTRIC COMMISSION OF THE CITY OF SARNIA</v>
          </cell>
          <cell r="B1923" t="str">
            <v>BLUEWATER POWER DISTRIBUTION CORPORATION</v>
          </cell>
          <cell r="D1923">
            <v>-1490346</v>
          </cell>
        </row>
        <row r="1924">
          <cell r="A1924" t="str">
            <v>HYDRO-ELECTRIC COMMISSION OF THE CITY OF TORONTO - EAST YORK OFFICE</v>
          </cell>
          <cell r="B1924" t="str">
            <v>TORONTO HYDRO-ELECTRIC SYSTEM LIMITED</v>
          </cell>
          <cell r="D1924">
            <v>-1161504</v>
          </cell>
        </row>
        <row r="1925">
          <cell r="A1925" t="str">
            <v>HYDRO-ELECTRIC COMMISSION OF THE CITY OF TORONTO - ETOBICOKE OFFICE</v>
          </cell>
          <cell r="B1925" t="str">
            <v>TORONTO HYDRO-ELECTRIC SYSTEM LIMITED</v>
          </cell>
          <cell r="D1925">
            <v>-13068396</v>
          </cell>
        </row>
        <row r="1926">
          <cell r="A1926" t="str">
            <v>HYDRO-ELECTRIC COMMISSION OF THE CITY OF TORONTO - NORTH YORK OFFICE</v>
          </cell>
          <cell r="B1926" t="str">
            <v>TORONTO HYDRO-ELECTRIC SYSTEM LIMITED</v>
          </cell>
          <cell r="D1926">
            <v>-12246482</v>
          </cell>
        </row>
        <row r="1927">
          <cell r="A1927" t="str">
            <v>HYDRO-ELECTRIC COMMISSION OF THE CITY OF TORONTO - SCARBOROUGH OFFICE</v>
          </cell>
          <cell r="B1927" t="str">
            <v>TORONTO HYDRO-ELECTRIC SYSTEM LIMITED</v>
          </cell>
          <cell r="D1927">
            <v>-39649765</v>
          </cell>
        </row>
        <row r="1928">
          <cell r="A1928" t="str">
            <v>HYDRO-ELECTRIC COMMISSION OF THE CITY OF TORONTO - TORONTO OFFICE</v>
          </cell>
          <cell r="B1928" t="str">
            <v>TORONTO HYDRO-ELECTRIC SYSTEM LIMITED</v>
          </cell>
          <cell r="D1928">
            <v>-15196434</v>
          </cell>
        </row>
        <row r="1929">
          <cell r="A1929" t="str">
            <v>HYDRO-ELECTRIC COMMISSION OF THE CITY OF TORONTO - YORK OFFICE</v>
          </cell>
          <cell r="B1929" t="str">
            <v>TORONTO HYDRO-ELECTRIC SYSTEM LIMITED</v>
          </cell>
          <cell r="D1929">
            <v>-1310067</v>
          </cell>
        </row>
        <row r="1930">
          <cell r="A1930" t="str">
            <v>HYDRO-ELECTRIC COMMISSION OF THE TOWN OF BOTHWELL</v>
          </cell>
          <cell r="B1930" t="str">
            <v>CHATHAM-KENT HYDRO INC.</v>
          </cell>
          <cell r="D1930">
            <v>-17344</v>
          </cell>
        </row>
        <row r="1931">
          <cell r="A1931" t="str">
            <v>HYDRO-ELECTRIC COMMISSION OF THE TOWN OF BRACEBRIDGE</v>
          </cell>
          <cell r="B1931" t="str">
            <v>LAKELAND POWER DISTRIBUTION LTD.</v>
          </cell>
          <cell r="D1931">
            <v>-338231</v>
          </cell>
        </row>
        <row r="1932">
          <cell r="A1932" t="str">
            <v>HYDRO-ELECTRIC COMMISSION OF THE TOWN OF CACHE BAY</v>
          </cell>
          <cell r="B1932" t="str">
            <v>GREATER SUDBURY HYDRO INC.</v>
          </cell>
          <cell r="D1932">
            <v>-3110</v>
          </cell>
        </row>
        <row r="1933">
          <cell r="A1933" t="str">
            <v>HYDRO-ELECTRIC COMMISSION OF THE TOWN OF HARRISTON</v>
          </cell>
          <cell r="B1933" t="str">
            <v>WESTARIO POWER INC.</v>
          </cell>
          <cell r="D1933">
            <v>-81709</v>
          </cell>
        </row>
        <row r="1934">
          <cell r="A1934" t="str">
            <v>HYDRO-ELECTRIC COMMISSION OF THE TOWN OF HARROW</v>
          </cell>
          <cell r="B1934" t="str">
            <v>E.L.K. ENERGY INC.</v>
          </cell>
          <cell r="D1934">
            <v>-296210</v>
          </cell>
        </row>
        <row r="1935">
          <cell r="A1935" t="str">
            <v>HYDRO-ELECTRIC COMMISSION OF THE TOWN OF LASALLE</v>
          </cell>
          <cell r="B1935" t="str">
            <v>ESSEX POWERLINES CORPORATION</v>
          </cell>
          <cell r="D1935">
            <v>-4992875</v>
          </cell>
        </row>
        <row r="1936">
          <cell r="A1936" t="str">
            <v>HYDRO-ELECTRIC COMMISSION OF THE TOWN OF PORT ELGIN</v>
          </cell>
          <cell r="B1936" t="str">
            <v>WESTARIO POWER INC.</v>
          </cell>
          <cell r="D1936">
            <v>-1977447</v>
          </cell>
        </row>
        <row r="1937">
          <cell r="A1937" t="str">
            <v>HYDRO-ELECTRIC COMMISSION OF THE TOWN OF STURGEON FALLS</v>
          </cell>
          <cell r="B1937" t="str">
            <v>GREATER SUDBURY HYDRO INC.</v>
          </cell>
          <cell r="D1937">
            <v>-74664</v>
          </cell>
        </row>
        <row r="1938">
          <cell r="A1938" t="str">
            <v>HYDRO-ELECTRIC COMMISSION OF THE TOWN OF VANKLEEK HILL</v>
          </cell>
          <cell r="B1938" t="str">
            <v>HYDRO ONE NETWORKS INC.</v>
          </cell>
          <cell r="D1938">
            <v>-79943</v>
          </cell>
        </row>
        <row r="1939">
          <cell r="A1939" t="str">
            <v>HYDRO-ELECTRIC COMMISSION OF THE TOWN OF WALLACEBURG</v>
          </cell>
          <cell r="B1939" t="str">
            <v>CHATHAM-KENT HYDRO INC.</v>
          </cell>
          <cell r="D1939">
            <v>-713177</v>
          </cell>
        </row>
        <row r="1940">
          <cell r="A1940" t="str">
            <v>HYDRO-ELECTRIC COMMISSION OF THE TOWN OF WASAGA BEACH</v>
          </cell>
          <cell r="B1940" t="str">
            <v>WASAGA DISTRIBUTION INC.</v>
          </cell>
          <cell r="D1940">
            <v>-3502286</v>
          </cell>
        </row>
        <row r="1941">
          <cell r="A1941" t="str">
            <v>HYDRO-ELECTRIC COMMISSION OF THE TOWN OF WEBBWOOD</v>
          </cell>
          <cell r="B1941" t="str">
            <v>ESPANOLA REGIONAL HYDRO DISTRIBUTION CORPORATION</v>
          </cell>
          <cell r="D1941">
            <v>-9162</v>
          </cell>
        </row>
        <row r="1942">
          <cell r="A1942" t="str">
            <v>HYDRO-ELECTRIC COMMISSION OF THE TOWN OF WIARTON</v>
          </cell>
          <cell r="B1942" t="str">
            <v>HYDRO ONE NETWORKS INC.</v>
          </cell>
          <cell r="D1942">
            <v>-164581</v>
          </cell>
        </row>
        <row r="1943">
          <cell r="A1943" t="str">
            <v>HYDRO-ELECTRIC COMMISSION OF THE TOWNSHIP OF BRANTFORD</v>
          </cell>
          <cell r="B1943" t="str">
            <v>BRANT COUNTY POWER INC.</v>
          </cell>
          <cell r="D1943">
            <v>-641693</v>
          </cell>
        </row>
        <row r="1944">
          <cell r="A1944" t="str">
            <v>HYDRO-ELECTRIC COMMISSION OF THE TOWNSHIP OF BURFORD</v>
          </cell>
          <cell r="B1944" t="str">
            <v>BRANT COUNTY POWER INC.</v>
          </cell>
          <cell r="D1944">
            <v>-300882</v>
          </cell>
        </row>
        <row r="1945">
          <cell r="A1945" t="str">
            <v>HYDRO-ELECTRIC COMMISSION OF THE TOWNSHIP OF ESSA</v>
          </cell>
          <cell r="B1945" t="str">
            <v>POWERSTREAM INC.</v>
          </cell>
          <cell r="D1945">
            <v>-91794</v>
          </cell>
        </row>
        <row r="1946">
          <cell r="A1946" t="str">
            <v>HYDRO-ELECTRIC COMMISSION OF THE VILLAGE OF ALFRED</v>
          </cell>
          <cell r="B1946" t="str">
            <v>HYDRO 2000 INC.</v>
          </cell>
          <cell r="D1946">
            <v>-84170</v>
          </cell>
        </row>
        <row r="1947">
          <cell r="A1947" t="str">
            <v>HYDRO-ELECTRIC COMMISSION OF THE VILLAGE OF CLIFFORD</v>
          </cell>
          <cell r="B1947" t="str">
            <v>WESTARIO POWER INC.</v>
          </cell>
          <cell r="D1947">
            <v>-44203</v>
          </cell>
        </row>
        <row r="1948">
          <cell r="A1948" t="str">
            <v>HYDRO-ELECTRIC COMMISSION OF THE VILLAGE OF ELORA</v>
          </cell>
          <cell r="B1948" t="str">
            <v>CENTRE WELLINGTON HYDRO LTD.</v>
          </cell>
          <cell r="D1948">
            <v>-487660</v>
          </cell>
        </row>
        <row r="1949">
          <cell r="A1949" t="str">
            <v>HYDRO-ELECTRIC COMMISSION OF THE VILLAGE OF FINCH</v>
          </cell>
          <cell r="B1949" t="str">
            <v>HYDRO ONE NETWORKS INC.</v>
          </cell>
          <cell r="D1949">
            <v>-28863</v>
          </cell>
        </row>
        <row r="1950">
          <cell r="A1950" t="str">
            <v>HYDRO-ELECTRIC COMMISSION OF THE VILLAGE OF FRANKFORD</v>
          </cell>
          <cell r="B1950" t="str">
            <v>HYDRO ONE NETWORKS INC.</v>
          </cell>
          <cell r="D1950">
            <v>-21399</v>
          </cell>
        </row>
        <row r="1951">
          <cell r="A1951" t="str">
            <v>HYDRO-ELECTRIC COMMISSION OF THE VILLAGE OF L'ORIGNAL</v>
          </cell>
          <cell r="B1951" t="str">
            <v>HYDRO ONE NETWORKS INC.</v>
          </cell>
          <cell r="D1951">
            <v>-255352</v>
          </cell>
        </row>
        <row r="1952">
          <cell r="A1952" t="str">
            <v>HYDRO-ELECTRIC COMMISSION OF THE VILLAGE OF LUCAN</v>
          </cell>
          <cell r="B1952" t="str">
            <v>HYDRO ONE NETWORKS INC.</v>
          </cell>
          <cell r="D1952">
            <v>-126027</v>
          </cell>
        </row>
        <row r="1953">
          <cell r="A1953" t="str">
            <v>HYDRO-ELECTRIC COMMISSION OF THE VILLAGE OF MORRISBURG</v>
          </cell>
          <cell r="B1953" t="str">
            <v>RIDEAU ST. LAWRENCE DISTRIBUTION INC.</v>
          </cell>
          <cell r="D1953">
            <v>-179663</v>
          </cell>
        </row>
        <row r="1954">
          <cell r="A1954" t="str">
            <v>HYDRO-ELECTRIC COMMISSION OF THE VILLAGE OF NEUSTADT</v>
          </cell>
          <cell r="B1954" t="str">
            <v>WESTARIO POWER INC.</v>
          </cell>
          <cell r="D1954">
            <v>-23476</v>
          </cell>
        </row>
        <row r="1955">
          <cell r="A1955" t="str">
            <v>HYDRO-ELECTRIC COMMISSION OF THE VILLAGE OF PAISLEY</v>
          </cell>
          <cell r="B1955" t="str">
            <v>HYDRO ONE NETWORKS INC.</v>
          </cell>
          <cell r="D1955">
            <v>-60655</v>
          </cell>
        </row>
        <row r="1956">
          <cell r="A1956" t="str">
            <v>HYDRO-ELECTRIC COMMISSION OF THE VILLAGE OF PLANTAGENET</v>
          </cell>
          <cell r="B1956" t="str">
            <v>HYDRO 2000 INC.</v>
          </cell>
          <cell r="D1956">
            <v>-39845</v>
          </cell>
        </row>
        <row r="1957">
          <cell r="A1957" t="str">
            <v>HYDRO-ELECTRIC COMMISSION OF THE VILLAGE OF ST. CLAIR BEACH</v>
          </cell>
          <cell r="B1957" t="str">
            <v>ESSEX POWERLINES CORPORATION</v>
          </cell>
          <cell r="D1957">
            <v>-1395152</v>
          </cell>
        </row>
        <row r="1958">
          <cell r="A1958" t="str">
            <v>INGERSOLL PUBLIC UTILITY COMMISSION</v>
          </cell>
          <cell r="B1958" t="str">
            <v>ERIE THAMES POWERLINES CORPORATION</v>
          </cell>
          <cell r="D1958">
            <v>-1195237</v>
          </cell>
        </row>
        <row r="1959">
          <cell r="A1959" t="str">
            <v>INNISFIL HYDRO DISTRIBUTION SYSTEMS LIMITED</v>
          </cell>
          <cell r="B1959" t="str">
            <v>INNISFIL HYDRO DISTRIBUTION SYSTEMS LIMITED</v>
          </cell>
          <cell r="D1959">
            <v>-922308</v>
          </cell>
        </row>
        <row r="1960">
          <cell r="A1960" t="str">
            <v>IROQUOIS FALLS HYDRO</v>
          </cell>
          <cell r="B1960" t="str">
            <v>NORTHERN ONTARIO WIRES INC.</v>
          </cell>
          <cell r="D1960">
            <v>-982004</v>
          </cell>
        </row>
        <row r="1961">
          <cell r="A1961" t="str">
            <v>KANATA HYDRO-ELECTRIC COMMISSION</v>
          </cell>
          <cell r="B1961" t="str">
            <v>HYDRO OTTAWA LIMITED</v>
          </cell>
          <cell r="D1961">
            <v>-22824056</v>
          </cell>
        </row>
        <row r="1962">
          <cell r="A1962" t="str">
            <v>KENORA HYDRO ELECTRIC CORPORATION LTD.</v>
          </cell>
          <cell r="B1962" t="str">
            <v>KENORA HYDRO ELECTRIC CORPORATION LTD.</v>
          </cell>
          <cell r="D1962">
            <v>-604787</v>
          </cell>
        </row>
        <row r="1963">
          <cell r="A1963" t="str">
            <v>KILLALOE HYDRO ELECTRIC COMMISSION</v>
          </cell>
          <cell r="B1963" t="str">
            <v>OTTAWA RIVER POWER CORPORATION</v>
          </cell>
          <cell r="D1963">
            <v>-37434</v>
          </cell>
        </row>
        <row r="1964">
          <cell r="A1964" t="str">
            <v>KINCARDINE HYDRO ELECTRIC COMMISSION</v>
          </cell>
          <cell r="B1964" t="str">
            <v>WESTARIO POWER INC.</v>
          </cell>
          <cell r="D1964">
            <v>-1070032</v>
          </cell>
        </row>
        <row r="1965">
          <cell r="A1965" t="str">
            <v>KINGSTON ELECTRICITY DISTRIBUTION LIMITED</v>
          </cell>
          <cell r="B1965" t="str">
            <v>KINGSTON ELECTRICITY DISTRIBUTION LIMITED</v>
          </cell>
          <cell r="D1965">
            <v>-2741583</v>
          </cell>
        </row>
        <row r="1966">
          <cell r="B1966" t="str">
            <v>KINGSTON HYDRO CORPORATION</v>
          </cell>
          <cell r="D1966">
            <v>-2741583</v>
          </cell>
        </row>
        <row r="1967">
          <cell r="A1967" t="str">
            <v>KINGSVILLE PUBLIC UTILITY COMMISSION</v>
          </cell>
          <cell r="B1967" t="str">
            <v>E.L.K. ENERGY INC.</v>
          </cell>
          <cell r="D1967">
            <v>-835110</v>
          </cell>
        </row>
        <row r="1968">
          <cell r="A1968" t="str">
            <v>KIRKFIELD HYDRO ELECTRIC SYSTEM</v>
          </cell>
          <cell r="B1968" t="str">
            <v>HYDRO ONE NETWORKS INC.</v>
          </cell>
          <cell r="D1968">
            <v>-43959</v>
          </cell>
        </row>
        <row r="1969">
          <cell r="A1969" t="str">
            <v>KITCHENER-WILMOT HYDRO INC.</v>
          </cell>
          <cell r="B1969" t="str">
            <v>KITCHENER-WILMOT HYDRO INC.</v>
          </cell>
          <cell r="D1969">
            <v>-18543497</v>
          </cell>
        </row>
        <row r="1970">
          <cell r="A1970" t="str">
            <v>LAKEFIELD DISTRIBUTION INCORPORATED</v>
          </cell>
          <cell r="B1970" t="str">
            <v>PETERBOROUGH DISTRIBUTION INCORPORATED</v>
          </cell>
          <cell r="D1970">
            <v>-158778</v>
          </cell>
        </row>
        <row r="1971">
          <cell r="A1971" t="str">
            <v>LAKESHORE TOWNSHIP HEC</v>
          </cell>
          <cell r="B1971" t="str">
            <v>E.L.K. ENERGY INC.</v>
          </cell>
          <cell r="D1971">
            <v>-682472</v>
          </cell>
        </row>
        <row r="1972">
          <cell r="A1972" t="str">
            <v>LANARK HIGHLANDS PUBLIC UTILITIES COMMISSION</v>
          </cell>
          <cell r="B1972" t="str">
            <v>HYDRO ONE NETWORKS INC.</v>
          </cell>
          <cell r="D1972">
            <v>-125380</v>
          </cell>
        </row>
        <row r="1973">
          <cell r="A1973" t="str">
            <v>LARDER LAKE ELECTRIC COMPANY</v>
          </cell>
          <cell r="B1973" t="str">
            <v>HYDRO ONE NETWORKS INC.</v>
          </cell>
          <cell r="D1973">
            <v>-134351</v>
          </cell>
        </row>
        <row r="1974">
          <cell r="A1974" t="str">
            <v>LATCHFORD HYDRO ELECTRIC</v>
          </cell>
          <cell r="B1974" t="str">
            <v>HYDRO ONE NETWORKS INC.</v>
          </cell>
          <cell r="D1974">
            <v>-43188</v>
          </cell>
        </row>
        <row r="1975">
          <cell r="A1975" t="str">
            <v>LINCOLN HYDRO-ELECTRIC COMMISSION</v>
          </cell>
          <cell r="B1975" t="str">
            <v>NIAGARA PENINSULA ENERGY INC.</v>
          </cell>
          <cell r="D1975">
            <v>-1684862</v>
          </cell>
        </row>
        <row r="1976">
          <cell r="A1976" t="str">
            <v>LINDSAY HYDRO-ELECTRIC SYSTEM</v>
          </cell>
          <cell r="B1976" t="str">
            <v>HYDRO ONE NETWORKS INC.</v>
          </cell>
          <cell r="D1976">
            <v>-2037836</v>
          </cell>
        </row>
        <row r="1977">
          <cell r="A1977" t="str">
            <v>LONDON HYDRO UTILITIES SERVICES INC.</v>
          </cell>
          <cell r="B1977" t="str">
            <v>LONDON HYDRO INC.</v>
          </cell>
          <cell r="D1977">
            <v>-30301628</v>
          </cell>
        </row>
        <row r="1978">
          <cell r="A1978" t="str">
            <v>MALAHIDE UTILITY COMMISSION</v>
          </cell>
          <cell r="B1978" t="str">
            <v>HYDRO ONE NETWORKS INC.</v>
          </cell>
          <cell r="D1978">
            <v>-71168</v>
          </cell>
        </row>
        <row r="1979">
          <cell r="A1979" t="str">
            <v>MAPLETON HYDRO ELECTRIC COMMISSION</v>
          </cell>
          <cell r="B1979" t="str">
            <v>HYDRO ONE NETWORKS INC.</v>
          </cell>
          <cell r="D1979">
            <v>-278006</v>
          </cell>
        </row>
        <row r="1980">
          <cell r="A1980" t="str">
            <v>MARKDALE HYDRO SYSTEM</v>
          </cell>
          <cell r="B1980" t="str">
            <v>HYDRO ONE NETWORKS INC.</v>
          </cell>
          <cell r="D1980">
            <v>-53908</v>
          </cell>
        </row>
        <row r="1981">
          <cell r="A1981" t="str">
            <v>MARKHAM HYDRO DISTRIBUTION INC.</v>
          </cell>
          <cell r="B1981" t="str">
            <v>POWERSTREAM INC.</v>
          </cell>
          <cell r="D1981">
            <v>-59425337</v>
          </cell>
        </row>
        <row r="1982">
          <cell r="A1982" t="str">
            <v>MARMORA HYDRO COMMISSION</v>
          </cell>
          <cell r="B1982" t="str">
            <v>HYDRO ONE NETWORKS INC.</v>
          </cell>
          <cell r="D1982">
            <v>-81880</v>
          </cell>
        </row>
        <row r="1983">
          <cell r="A1983" t="str">
            <v>MARTINTOWN HYDRO SYSTEM</v>
          </cell>
          <cell r="B1983" t="str">
            <v>HYDRO ONE NETWORKS INC.</v>
          </cell>
          <cell r="D1983">
            <v>-843</v>
          </cell>
        </row>
        <row r="1984">
          <cell r="A1984" t="str">
            <v>MIDLAND POWER UTILITY CORPORATION</v>
          </cell>
          <cell r="B1984" t="str">
            <v>MIDLAND POWER UTILITY CORPORATION</v>
          </cell>
          <cell r="D1984">
            <v>-405912</v>
          </cell>
        </row>
        <row r="1985">
          <cell r="A1985" t="str">
            <v>MILDMAY HYDRO-ELECTRIC COMMISSION</v>
          </cell>
          <cell r="B1985" t="str">
            <v>WESTARIO POWER INC.</v>
          </cell>
          <cell r="D1985">
            <v>-108258</v>
          </cell>
        </row>
        <row r="1986">
          <cell r="A1986" t="str">
            <v>MILTON HYDRO DISTRIBUTION INC.</v>
          </cell>
          <cell r="B1986" t="str">
            <v>MILTON HYDRO DISTRIBUTION INC.</v>
          </cell>
          <cell r="D1986">
            <v>-7054337</v>
          </cell>
        </row>
        <row r="1987">
          <cell r="A1987" t="str">
            <v>MISSISSIPPI MILLS PUBLIC UTILITIES COMMISSION</v>
          </cell>
          <cell r="B1987" t="str">
            <v>OTTAWA RIVER POWER CORPORATION</v>
          </cell>
          <cell r="D1987">
            <v>-375366</v>
          </cell>
        </row>
        <row r="1988">
          <cell r="A1988" t="str">
            <v>NANTICOKE HYDRO ELECTRIC COMMISSION</v>
          </cell>
          <cell r="B1988" t="str">
            <v>HALDIMAND COUNTY HYDRO INC.</v>
          </cell>
          <cell r="D1988">
            <v>-1209014</v>
          </cell>
        </row>
        <row r="1989">
          <cell r="A1989" t="str">
            <v>NAPANEE HYDRO-ELECTRIC COMMISSION</v>
          </cell>
          <cell r="B1989" t="str">
            <v>HYDRO ONE NETWORKS INC.</v>
          </cell>
          <cell r="D1989">
            <v>-313971</v>
          </cell>
        </row>
        <row r="1990">
          <cell r="A1990" t="str">
            <v>NEPEAN HYDRO ELECTRIC COMMISSION</v>
          </cell>
          <cell r="B1990" t="str">
            <v>HYDRO OTTAWA LIMITED</v>
          </cell>
          <cell r="D1990">
            <v>-26968831</v>
          </cell>
        </row>
        <row r="1991">
          <cell r="A1991" t="str">
            <v>NEW TECUMSETH HYDRO</v>
          </cell>
          <cell r="B1991" t="str">
            <v>POWERSTREAM INC.</v>
          </cell>
          <cell r="D1991">
            <v>-2042128</v>
          </cell>
        </row>
        <row r="1992">
          <cell r="A1992" t="str">
            <v>NEWBURY POWER INC.</v>
          </cell>
          <cell r="B1992" t="str">
            <v>MIDDLESEX POWER DISTRIBUTION CORPORATION</v>
          </cell>
          <cell r="D1992">
            <v>-32441</v>
          </cell>
        </row>
        <row r="1993">
          <cell r="A1993" t="str">
            <v>NEWMARKET HYDRO LTD.</v>
          </cell>
          <cell r="B1993" t="str">
            <v>NEWMARKET-TAY POWER DISTRIBUTION LTD.</v>
          </cell>
          <cell r="D1993">
            <v>-23644095</v>
          </cell>
        </row>
        <row r="1994">
          <cell r="A1994" t="str">
            <v>NIAGARA FALLS HYDRO INC.</v>
          </cell>
          <cell r="B1994" t="str">
            <v>NIAGARA PENINSULA ENERGY INC.</v>
          </cell>
          <cell r="D1994">
            <v>-4231380</v>
          </cell>
        </row>
        <row r="1995">
          <cell r="A1995" t="str">
            <v>NIAGARA-ON-THE-LAKE HYDRO INC.</v>
          </cell>
          <cell r="B1995" t="str">
            <v>NIAGARA-ON-THE-LAKE HYDRO INC.</v>
          </cell>
          <cell r="D1995">
            <v>-2524686</v>
          </cell>
        </row>
        <row r="1996">
          <cell r="A1996" t="str">
            <v>NICKEL CENTRE HYDRO-ELECTRIC COMMISSION</v>
          </cell>
          <cell r="B1996" t="str">
            <v>GREATER SUDBURY HYDRO INC.</v>
          </cell>
          <cell r="D1996">
            <v>-99515</v>
          </cell>
        </row>
        <row r="1997">
          <cell r="A1997" t="str">
            <v>NIPIGON HYDRO ELECTRIC COMMISSION</v>
          </cell>
          <cell r="B1997" t="str">
            <v>HYDRO ONE NETWORKS INC.</v>
          </cell>
          <cell r="D1997">
            <v>-99604</v>
          </cell>
        </row>
        <row r="1998">
          <cell r="A1998" t="str">
            <v>NORFOLK POWER DISTRIBUTION INC.</v>
          </cell>
          <cell r="B1998" t="str">
            <v>NORFOLK POWER DISTRIBUTION INC.</v>
          </cell>
          <cell r="D1998">
            <v>-113949</v>
          </cell>
        </row>
        <row r="1999">
          <cell r="A1999" t="str">
            <v>NORTH BAY HYDRO DISTRIBUTION LIMITED</v>
          </cell>
          <cell r="B1999" t="str">
            <v>NORTH BAY HYDRO DISTRIBUTION LIMITED</v>
          </cell>
          <cell r="D1999">
            <v>-3875142</v>
          </cell>
        </row>
        <row r="2000">
          <cell r="A2000" t="str">
            <v>NORTH GRENVILLE HYDRO-ELECTRIC COMMISSION</v>
          </cell>
          <cell r="B2000" t="str">
            <v>HYDRO ONE NETWORKS INC.</v>
          </cell>
          <cell r="D2000">
            <v>-367816</v>
          </cell>
        </row>
        <row r="2001">
          <cell r="A2001" t="str">
            <v>NORTH PERTH UTILITY COMMISSION</v>
          </cell>
          <cell r="B2001" t="str">
            <v>HYDRO ONE NETWORKS INC.</v>
          </cell>
          <cell r="D2001">
            <v>-510874</v>
          </cell>
        </row>
        <row r="2002">
          <cell r="A2002" t="str">
            <v>NORWICH PUBLIC UTILITY COMMISSION</v>
          </cell>
          <cell r="B2002" t="str">
            <v>ERIE THAMES POWERLINES CORPORATION</v>
          </cell>
          <cell r="D2002">
            <v>-145159</v>
          </cell>
        </row>
        <row r="2003">
          <cell r="A2003" t="str">
            <v>OAKVILLE HYDRO ELECTRICITY DISTRIBUTION INC.</v>
          </cell>
          <cell r="B2003" t="str">
            <v>OAKVILLE HYDRO ELECTRICITY DISTRIBUTION INC.</v>
          </cell>
          <cell r="D2003">
            <v>-39670539</v>
          </cell>
        </row>
        <row r="2004">
          <cell r="A2004" t="str">
            <v>OIL SPRINGS HYDRO ELECTRIC COMMISSION</v>
          </cell>
          <cell r="B2004" t="str">
            <v>BLUEWATER POWER DISTRIBUTION CORPORATION</v>
          </cell>
          <cell r="D2004">
            <v>-22469</v>
          </cell>
        </row>
        <row r="2005">
          <cell r="A2005" t="str">
            <v>ORANGEVILLE HYDRO LIMITED</v>
          </cell>
          <cell r="B2005" t="str">
            <v>ORANGEVILLE HYDRO LIMITED</v>
          </cell>
          <cell r="D2005">
            <v>-5301586</v>
          </cell>
        </row>
        <row r="2006">
          <cell r="A2006" t="str">
            <v>ORILLIA POWER DISTRIBUTION CORPORATION</v>
          </cell>
          <cell r="B2006" t="str">
            <v>ORILLIA POWER DISTRIBUTION CORPORATION</v>
          </cell>
          <cell r="D2006">
            <v>-1721879</v>
          </cell>
        </row>
        <row r="2007">
          <cell r="A2007" t="str">
            <v>OSHAWA PUC NETWORKS INC.</v>
          </cell>
          <cell r="B2007" t="str">
            <v>OSHAWA PUC NETWORKS INC.</v>
          </cell>
          <cell r="D2007">
            <v>-15593218</v>
          </cell>
        </row>
        <row r="2008">
          <cell r="A2008" t="str">
            <v>PARKHILL P.U.C.</v>
          </cell>
          <cell r="B2008" t="str">
            <v>MIDDLESEX POWER DISTRIBUTION CORPORATION</v>
          </cell>
          <cell r="D2008">
            <v>-74870</v>
          </cell>
        </row>
        <row r="2009">
          <cell r="A2009" t="str">
            <v>PARRY SOUND POWER CORPORATION</v>
          </cell>
          <cell r="B2009" t="str">
            <v>PARRY SOUND POWER CORPORATION</v>
          </cell>
          <cell r="D2009">
            <v>-1114591</v>
          </cell>
        </row>
        <row r="2010">
          <cell r="A2010" t="str">
            <v>PELHAM HYDRO-ELECTRIC COMMISSION</v>
          </cell>
          <cell r="B2010" t="str">
            <v>NIAGARA PENINSULA ENERGY INC.</v>
          </cell>
          <cell r="D2010">
            <v>-229885</v>
          </cell>
        </row>
        <row r="2011">
          <cell r="A2011" t="str">
            <v>PERTH EAST HYDRO ELECTRIC COMMISSION</v>
          </cell>
          <cell r="B2011" t="str">
            <v>HYDRO ONE NETWORKS INC.</v>
          </cell>
          <cell r="D2011">
            <v>-97485</v>
          </cell>
        </row>
        <row r="2012">
          <cell r="A2012" t="str">
            <v>PETERBOROUGH UTILITIES COMMISSION</v>
          </cell>
          <cell r="B2012" t="str">
            <v>PETERBOROUGH DISTRIBUTION INCORPORATED</v>
          </cell>
          <cell r="D2012">
            <v>-5887867</v>
          </cell>
        </row>
        <row r="2013">
          <cell r="A2013" t="str">
            <v>PICKERING HYDRO-ELECTRIC COMMISSION</v>
          </cell>
          <cell r="B2013" t="str">
            <v>VERIDIAN CONNECTIONS INC.</v>
          </cell>
          <cell r="D2013">
            <v>-20143574</v>
          </cell>
        </row>
        <row r="2014">
          <cell r="A2014" t="str">
            <v>POLICE VILLAGE OF APPLE HILL HYDRO SYSTEM</v>
          </cell>
          <cell r="B2014" t="str">
            <v>HYDRO ONE NETWORKS INC.</v>
          </cell>
          <cell r="D2014">
            <v>-698</v>
          </cell>
        </row>
        <row r="2015">
          <cell r="A2015" t="str">
            <v>POLICE VILLAGE OF AVONMORE HYDRO SYSTEM</v>
          </cell>
          <cell r="B2015" t="str">
            <v>HYDRO ONE NETWORKS INC.</v>
          </cell>
          <cell r="D2015">
            <v>-11342</v>
          </cell>
        </row>
        <row r="2016">
          <cell r="A2016" t="str">
            <v>POLICE VILLAGE OF COMBER HYDRO SYSTEM</v>
          </cell>
          <cell r="B2016" t="str">
            <v>E.L.K. ENERGY INC.</v>
          </cell>
          <cell r="D2016">
            <v>-97278</v>
          </cell>
        </row>
        <row r="2017">
          <cell r="A2017" t="str">
            <v>POLICE VILLAGE OF DUBLIN HYDRO SYSTEM</v>
          </cell>
          <cell r="B2017" t="str">
            <v>ERIE THAMES POWERLINES CORPORATION</v>
          </cell>
          <cell r="D2017">
            <v>-3050</v>
          </cell>
        </row>
        <row r="2018">
          <cell r="A2018" t="str">
            <v>POLICE VILLAGE OF GRANTON HYDRO SYSTEM</v>
          </cell>
          <cell r="B2018" t="str">
            <v>HYDRO ONE NETWORKS INC.</v>
          </cell>
          <cell r="D2018">
            <v>-43573</v>
          </cell>
        </row>
        <row r="2019">
          <cell r="A2019" t="str">
            <v>POLICE VILLAGE OF MERLIN HYDRO SYSTEM</v>
          </cell>
          <cell r="B2019" t="str">
            <v>CHATHAM-KENT HYDRO INC.</v>
          </cell>
          <cell r="D2019">
            <v>-27864</v>
          </cell>
        </row>
        <row r="2020">
          <cell r="A2020" t="str">
            <v>POLICE VILLAGE OF MOOREFIELD HYDRO SYSTEM</v>
          </cell>
          <cell r="B2020" t="str">
            <v>HYDRO ONE NETWORKS INC.</v>
          </cell>
          <cell r="D2020">
            <v>-1300</v>
          </cell>
        </row>
        <row r="2021">
          <cell r="A2021" t="str">
            <v>POLICE VILLAGE OF MOUNT BRYDGES HYDRO SYSTEM</v>
          </cell>
          <cell r="B2021" t="str">
            <v>MIDDLESEX POWER DISTRIBUTION CORPORATION</v>
          </cell>
          <cell r="D2021">
            <v>-253065</v>
          </cell>
        </row>
        <row r="2022">
          <cell r="A2022" t="str">
            <v>POLICE VILLAGE OF PRICEVILLE HYDRO SYSTEM</v>
          </cell>
          <cell r="B2022" t="str">
            <v>HYDRO ONE NETWORKS INC.</v>
          </cell>
          <cell r="D2022">
            <v>-11305</v>
          </cell>
        </row>
        <row r="2023">
          <cell r="A2023" t="str">
            <v>POLICE VILLAGE OF RUSSELL HYDRO ELECTRIC SYSTEM</v>
          </cell>
          <cell r="B2023" t="str">
            <v>HYDRO ONE NETWORKS INC.</v>
          </cell>
          <cell r="D2023">
            <v>-120116</v>
          </cell>
        </row>
        <row r="2024">
          <cell r="A2024" t="str">
            <v>PORT COLBORNE HYDRO INC.</v>
          </cell>
          <cell r="B2024" t="str">
            <v>CANADIAN NIAGARA POWER INC.</v>
          </cell>
          <cell r="D2024">
            <v>-1369807</v>
          </cell>
        </row>
        <row r="2025">
          <cell r="A2025" t="str">
            <v>PORT HOPE HYDRO</v>
          </cell>
          <cell r="B2025" t="str">
            <v>VERIDIAN CONNECTIONS INC.</v>
          </cell>
          <cell r="D2025">
            <v>-1641551</v>
          </cell>
        </row>
        <row r="2026">
          <cell r="A2026" t="str">
            <v>PRESCOTT PUBLIC UTILITIES COMMISSION</v>
          </cell>
          <cell r="B2026" t="str">
            <v>RIDEAU ST. LAWRENCE DISTRIBUTION INC.</v>
          </cell>
          <cell r="D2026">
            <v>-76707</v>
          </cell>
        </row>
        <row r="2027">
          <cell r="A2027" t="str">
            <v>PUBLIC UTILITIES COMMISSION OF CHATHAM-KENT</v>
          </cell>
          <cell r="B2027" t="str">
            <v>CHATHAM-KENT HYDRO INC.</v>
          </cell>
          <cell r="D2027">
            <v>-3179667</v>
          </cell>
        </row>
        <row r="2028">
          <cell r="A2028" t="str">
            <v>PUBLIC UTILITIES COMMISSION OF THE CITY OF BARRIE</v>
          </cell>
          <cell r="B2028" t="str">
            <v>POWERSTREAM INC.</v>
          </cell>
          <cell r="D2028">
            <v>-31649381</v>
          </cell>
        </row>
        <row r="2029">
          <cell r="A2029" t="str">
            <v>PUBLIC UTILITIES COMMISSION OF THE CITY OF OWEN SOUND</v>
          </cell>
          <cell r="B2029" t="str">
            <v>HYDRO ONE NETWORKS INC.</v>
          </cell>
          <cell r="D2029">
            <v>-1222890</v>
          </cell>
        </row>
        <row r="2030">
          <cell r="A2030" t="str">
            <v>PUBLIC UTILITIES COMMISSION OF THE CITY OF TRENTON</v>
          </cell>
          <cell r="B2030" t="str">
            <v>HYDRO ONE NETWORKS INC.</v>
          </cell>
          <cell r="D2030">
            <v>-2992925</v>
          </cell>
        </row>
        <row r="2031">
          <cell r="A2031" t="str">
            <v>PUBLIC UTILITIES COMMISSION OF THE CORPORATION OF THE TOWNSHIP OF MAGNETAWAN</v>
          </cell>
          <cell r="B2031" t="str">
            <v>LAKELAND POWER DISTRIBUTION LTD.</v>
          </cell>
          <cell r="D2031">
            <v>-42250</v>
          </cell>
        </row>
        <row r="2032">
          <cell r="A2032" t="str">
            <v>PUBLIC UTILITIES COMMISSION OF THE TOWN OF ALEXANDRIA</v>
          </cell>
          <cell r="B2032" t="str">
            <v>HYDRO ONE NETWORKS INC.</v>
          </cell>
          <cell r="D2032">
            <v>-206682</v>
          </cell>
        </row>
        <row r="2033">
          <cell r="A2033" t="str">
            <v>PUBLIC UTILITIES COMMISSION OF THE TOWN OF BLENHEIM</v>
          </cell>
          <cell r="B2033" t="str">
            <v>CHATHAM-KENT HYDRO INC.</v>
          </cell>
          <cell r="D2033">
            <v>-111719</v>
          </cell>
        </row>
        <row r="2034">
          <cell r="A2034" t="str">
            <v>PUBLIC UTILITIES COMMISSION OF THE TOWN OF CAMPBELLFORD</v>
          </cell>
          <cell r="B2034" t="str">
            <v>HYDRO ONE NETWORKS INC.</v>
          </cell>
          <cell r="D2034">
            <v>-266624</v>
          </cell>
        </row>
        <row r="2035">
          <cell r="A2035" t="str">
            <v>PUBLIC UTILITIES COMMISSION OF THE TOWN OF CHESLEY</v>
          </cell>
          <cell r="B2035" t="str">
            <v>HYDRO ONE NETWORKS INC.</v>
          </cell>
          <cell r="D2035">
            <v>-103814</v>
          </cell>
        </row>
        <row r="2036">
          <cell r="A2036" t="str">
            <v>PUBLIC UTILITIES COMMISSION OF THE TOWN OF COBOURG</v>
          </cell>
          <cell r="B2036" t="str">
            <v>LAKEFRONT UTILITIES INC.</v>
          </cell>
          <cell r="D2036">
            <v>-1782480</v>
          </cell>
        </row>
        <row r="2037">
          <cell r="A2037" t="str">
            <v>PUBLIC UTILITIES COMMISSION OF THE TOWN OF FERGUS</v>
          </cell>
          <cell r="B2037" t="str">
            <v>CENTRE WELLINGTON HYDRO LTD.</v>
          </cell>
          <cell r="D2037">
            <v>-1291373</v>
          </cell>
        </row>
        <row r="2038">
          <cell r="A2038" t="str">
            <v>PUBLIC UTILITIES COMMISSION OF THE TOWN OF GODERICH</v>
          </cell>
          <cell r="B2038" t="str">
            <v>WEST COAST HURON ENERGY INC.</v>
          </cell>
          <cell r="D2038">
            <v>-412986</v>
          </cell>
        </row>
        <row r="2039">
          <cell r="A2039" t="str">
            <v>PUBLIC UTILITIES COMMISSION OF THE TOWN OF MASSEY</v>
          </cell>
          <cell r="B2039" t="str">
            <v>ESPANOLA REGIONAL HYDRO DISTRIBUTION CORPORATION</v>
          </cell>
          <cell r="D2039">
            <v>-31178</v>
          </cell>
        </row>
        <row r="2040">
          <cell r="A2040" t="str">
            <v>PUBLIC UTILITIES COMMISSION OF THE TOWN OF MEAFORD</v>
          </cell>
          <cell r="B2040" t="str">
            <v>HYDRO ONE NETWORKS INC.</v>
          </cell>
          <cell r="D2040">
            <v>-471450</v>
          </cell>
        </row>
        <row r="2041">
          <cell r="A2041" t="str">
            <v>PUBLIC UTILITIES COMMISSION OF THE TOWN OF MITCHELL</v>
          </cell>
          <cell r="B2041" t="str">
            <v>ERIE THAMES POWERLINES CORPORATION</v>
          </cell>
          <cell r="D2041">
            <v>-287041</v>
          </cell>
        </row>
        <row r="2042">
          <cell r="A2042" t="str">
            <v>PUBLIC UTILITIES COMMISSION OF THE TOWN OF MOUNT FOREST</v>
          </cell>
          <cell r="B2042" t="str">
            <v>WELLINGTON NORTH POWER INC.</v>
          </cell>
          <cell r="D2042">
            <v>-268671</v>
          </cell>
        </row>
        <row r="2043">
          <cell r="A2043" t="str">
            <v>PUBLIC UTILITIES COMMISSION OF THE TOWN OF PALMERSTON</v>
          </cell>
          <cell r="B2043" t="str">
            <v>WESTARIO POWER INC.</v>
          </cell>
          <cell r="D2043">
            <v>-168625</v>
          </cell>
        </row>
        <row r="2044">
          <cell r="A2044" t="str">
            <v>PUBLIC UTILITIES COMMISSION OF THE TOWN OF PARIS</v>
          </cell>
          <cell r="B2044" t="str">
            <v>BRANT COUNTY POWER INC.</v>
          </cell>
          <cell r="D2044">
            <v>-363151</v>
          </cell>
        </row>
        <row r="2045">
          <cell r="A2045" t="str">
            <v>PUBLIC UTILITIES COMMISSION OF THE TOWN OF PICTON</v>
          </cell>
          <cell r="B2045" t="str">
            <v>HYDRO ONE NETWORKS INC.</v>
          </cell>
          <cell r="D2045">
            <v>-147693</v>
          </cell>
        </row>
        <row r="2046">
          <cell r="A2046" t="str">
            <v>PUBLIC UTILITIES COMMISSION OF THE TOWN OF RIDGETOWN</v>
          </cell>
          <cell r="B2046" t="str">
            <v>CHATHAM-KENT HYDRO INC.</v>
          </cell>
          <cell r="D2046">
            <v>-129327</v>
          </cell>
        </row>
        <row r="2047">
          <cell r="A2047" t="str">
            <v>PUBLIC UTILITIES COMMISSION OF THE TOWN OF SOUTHAMPTON</v>
          </cell>
          <cell r="B2047" t="str">
            <v>WESTARIO POWER INC.</v>
          </cell>
          <cell r="D2047">
            <v>-181520</v>
          </cell>
        </row>
        <row r="2048">
          <cell r="A2048" t="str">
            <v>PUBLIC UTILITIES COMMISSION OF THE TOWN OF TECUMSEH</v>
          </cell>
          <cell r="B2048" t="str">
            <v>ESSEX POWERLINES CORPORATION</v>
          </cell>
          <cell r="D2048">
            <v>-4058942</v>
          </cell>
        </row>
        <row r="2049">
          <cell r="A2049" t="str">
            <v>PUBLIC UTILITIES COMMISSION OF THE TOWN OF TILBURY</v>
          </cell>
          <cell r="B2049" t="str">
            <v>CHATHAM-KENT HYDRO INC.</v>
          </cell>
          <cell r="D2049">
            <v>-220198</v>
          </cell>
        </row>
        <row r="2050">
          <cell r="A2050" t="str">
            <v>PUBLIC UTILITIES COMMISSION OF THE VILLAGE OF ARTHUR</v>
          </cell>
          <cell r="B2050" t="str">
            <v>WELLINGTON NORTH POWER INC.</v>
          </cell>
          <cell r="D2050">
            <v>-93599</v>
          </cell>
        </row>
        <row r="2051">
          <cell r="A2051" t="str">
            <v>PUBLIC UTILITIES COMMISSION OF THE VILLAGE OF BELMONT</v>
          </cell>
          <cell r="B2051" t="str">
            <v>ERIE THAMES POWERLINES CORPORATION</v>
          </cell>
          <cell r="D2051">
            <v>-300444</v>
          </cell>
        </row>
        <row r="2052">
          <cell r="A2052" t="str">
            <v>PUBLIC UTILITIES COMMISSION OF THE VILLAGE OF LANCASTER</v>
          </cell>
          <cell r="B2052" t="str">
            <v>HYDRO ONE NETWORKS INC.</v>
          </cell>
          <cell r="D2052">
            <v>-43431</v>
          </cell>
        </row>
        <row r="2053">
          <cell r="A2053" t="str">
            <v>PUBLIC UTILITIES COMMISSION OF THE VILLAGE OF PORT STANLEY</v>
          </cell>
          <cell r="B2053" t="str">
            <v>ERIE THAMES POWERLINES CORPORATION</v>
          </cell>
          <cell r="D2053">
            <v>-152357</v>
          </cell>
        </row>
        <row r="2054">
          <cell r="A2054" t="str">
            <v>PUBLIC UTILITIES COMMISSION OF THE VILLAGE OF THAMESVILLE</v>
          </cell>
          <cell r="B2054" t="str">
            <v>CHATHAM-KENT HYDRO INC.</v>
          </cell>
          <cell r="D2054">
            <v>-19390</v>
          </cell>
        </row>
        <row r="2055">
          <cell r="A2055" t="str">
            <v>PUBLIC UTILITIES COMMISSION OF THE VILLAGE OF WESTPORT</v>
          </cell>
          <cell r="B2055" t="str">
            <v>RIDEAU ST. LAWRENCE DISTRIBUTION INC.</v>
          </cell>
          <cell r="D2055">
            <v>-83342</v>
          </cell>
        </row>
        <row r="2056">
          <cell r="A2056" t="str">
            <v>PUBLIC UTILITIES COMMISSION OF THE VILLAGE OF WHEATLEY</v>
          </cell>
          <cell r="B2056" t="str">
            <v>CHATHAM-KENT HYDRO INC.</v>
          </cell>
          <cell r="D2056">
            <v>-115873</v>
          </cell>
        </row>
        <row r="2057">
          <cell r="A2057" t="str">
            <v>PUBLIC UTILITY COMMISSION OF THE VILLAGE OF WEST LORNE</v>
          </cell>
          <cell r="B2057" t="str">
            <v>HYDRO ONE NETWORKS INC.</v>
          </cell>
          <cell r="D2057">
            <v>-92705</v>
          </cell>
        </row>
        <row r="2058">
          <cell r="A2058" t="str">
            <v>PUBLIC UTILITY COMMISSION OF TOWN OF PERTH</v>
          </cell>
          <cell r="B2058" t="str">
            <v>HYDRO ONE NETWORKS INC.</v>
          </cell>
          <cell r="D2058">
            <v>-1682506</v>
          </cell>
        </row>
        <row r="2059">
          <cell r="A2059" t="str">
            <v>RAINY RIVER PUBLIC UTILITIES COMMISSION</v>
          </cell>
          <cell r="B2059" t="str">
            <v>HYDRO ONE NETWORKS INC.</v>
          </cell>
          <cell r="D2059">
            <v>-96206</v>
          </cell>
        </row>
        <row r="2060">
          <cell r="A2060" t="str">
            <v>RED ROCK HYDRO</v>
          </cell>
          <cell r="B2060" t="str">
            <v>HYDRO ONE NETWORKS INC.</v>
          </cell>
          <cell r="D2060">
            <v>-10653</v>
          </cell>
        </row>
        <row r="2061">
          <cell r="A2061" t="str">
            <v>REMARA-BRECHIN HYDRO</v>
          </cell>
          <cell r="B2061" t="str">
            <v>HYDRO ONE NETWORKS INC.</v>
          </cell>
          <cell r="D2061">
            <v>-6839</v>
          </cell>
        </row>
        <row r="2062">
          <cell r="A2062" t="str">
            <v>RENFREW HYDRO INC.</v>
          </cell>
          <cell r="B2062" t="str">
            <v>RENFREW HYDRO INC.</v>
          </cell>
          <cell r="D2062">
            <v>-98644</v>
          </cell>
        </row>
        <row r="2063">
          <cell r="A2063" t="str">
            <v>RICHMOND HILL HYDRO INC.</v>
          </cell>
          <cell r="B2063" t="str">
            <v>POWERSTREAM INC.</v>
          </cell>
          <cell r="D2063">
            <v>-44934236</v>
          </cell>
        </row>
        <row r="2064">
          <cell r="A2064" t="str">
            <v>RIPLEY PUBLIC UTILITIES COMMISSION</v>
          </cell>
          <cell r="B2064" t="str">
            <v>WESTARIO POWER INC.</v>
          </cell>
          <cell r="D2064">
            <v>-45105</v>
          </cell>
        </row>
        <row r="2065">
          <cell r="A2065" t="str">
            <v>ROCKLAND HYDRO ELECTRIC COMMISSION</v>
          </cell>
          <cell r="B2065" t="str">
            <v>HYDRO ONE NETWORKS INC.</v>
          </cell>
          <cell r="D2065">
            <v>-1923795</v>
          </cell>
        </row>
        <row r="2066">
          <cell r="A2066" t="str">
            <v>RODNEY PUBLIC UTILITIES COMMISSION</v>
          </cell>
          <cell r="B2066" t="str">
            <v>HYDRO ONE NETWORKS INC.</v>
          </cell>
          <cell r="D2066">
            <v>-79269</v>
          </cell>
        </row>
        <row r="2067">
          <cell r="A2067" t="str">
            <v>SCHREIBER HYDRO-ELECTRIC COMMISSION</v>
          </cell>
          <cell r="B2067" t="str">
            <v>HYDRO ONE NETWORKS INC.</v>
          </cell>
          <cell r="D2067">
            <v>-51845</v>
          </cell>
        </row>
        <row r="2068">
          <cell r="A2068" t="str">
            <v>SCUGOG HYDRO ELECTRIC CORPORATION</v>
          </cell>
          <cell r="B2068" t="str">
            <v>VERIDIAN CONNECTIONS INC.</v>
          </cell>
          <cell r="D2068">
            <v>-819194</v>
          </cell>
        </row>
        <row r="2069">
          <cell r="A2069" t="str">
            <v>SEAFORTH PUBLIC UTILITY COMMISSION</v>
          </cell>
          <cell r="B2069" t="str">
            <v>FESTIVAL HYDRO INC.</v>
          </cell>
          <cell r="D2069">
            <v>-57630</v>
          </cell>
        </row>
        <row r="2070">
          <cell r="A2070" t="str">
            <v>SEVERN HYDRO-ELECTRIC SYSTEM</v>
          </cell>
          <cell r="B2070" t="str">
            <v>HYDRO ONE NETWORKS INC.</v>
          </cell>
          <cell r="D2070">
            <v>-151714</v>
          </cell>
        </row>
        <row r="2071">
          <cell r="A2071" t="str">
            <v>SIMCOE HYDRO-ELECTRIC COMMISSION</v>
          </cell>
          <cell r="B2071" t="str">
            <v>NORFOLK POWER DISTRIBUTION INC.</v>
          </cell>
          <cell r="D2071">
            <v>-1587614</v>
          </cell>
        </row>
        <row r="2072">
          <cell r="A2072" t="str">
            <v>SIOUX LOOKOUT HYDRO INC.</v>
          </cell>
          <cell r="B2072" t="str">
            <v>SIOUX LOOKOUT HYDRO INC.</v>
          </cell>
          <cell r="D2072">
            <v>-994498</v>
          </cell>
        </row>
        <row r="2073">
          <cell r="A2073" t="str">
            <v>SMITHS FALLS HYDRO ELECTRIC COMMISSION</v>
          </cell>
          <cell r="B2073" t="str">
            <v>HYDRO ONE NETWORKS INC.</v>
          </cell>
          <cell r="D2073">
            <v>-371560</v>
          </cell>
        </row>
        <row r="2074">
          <cell r="A2074" t="str">
            <v>SOUTH RIVER PUBLIC UTILITIES COMMISSION</v>
          </cell>
          <cell r="B2074" t="str">
            <v>HYDRO ONE NETWORKS INC.</v>
          </cell>
          <cell r="D2074">
            <v>-118818</v>
          </cell>
        </row>
        <row r="2075">
          <cell r="A2075" t="str">
            <v>SOUTH-WEST OXFORD PUBLIC UTILITIES COMMISSION</v>
          </cell>
          <cell r="B2075" t="str">
            <v>ERIE THAMES POWERLINES CORPORATION</v>
          </cell>
          <cell r="D2075">
            <v>-15240</v>
          </cell>
        </row>
        <row r="2076">
          <cell r="A2076" t="str">
            <v>ST. CATHARINES HYDRO UTILITY SERVICES INC.</v>
          </cell>
          <cell r="B2076" t="str">
            <v>HORIZON UTILITIES CORPORATION</v>
          </cell>
          <cell r="D2076">
            <v>-5255023</v>
          </cell>
        </row>
        <row r="2077">
          <cell r="A2077" t="str">
            <v>ST. MARY'S PUBLIC UTILITIES COMMISSION</v>
          </cell>
          <cell r="B2077" t="str">
            <v>FESTIVAL HYDRO INC.</v>
          </cell>
          <cell r="D2077">
            <v>-424224</v>
          </cell>
        </row>
        <row r="2078">
          <cell r="A2078" t="str">
            <v>ST. THOMAS ENERGY INC.</v>
          </cell>
          <cell r="B2078" t="str">
            <v>ST. THOMAS ENERGY INC.</v>
          </cell>
          <cell r="D2078">
            <v>-1978053</v>
          </cell>
        </row>
        <row r="2079">
          <cell r="A2079" t="str">
            <v>STIRLING-RAWDON PUBLIC UTILITIES COMMISSION</v>
          </cell>
          <cell r="B2079" t="str">
            <v>HYDRO ONE NETWORKS INC.</v>
          </cell>
          <cell r="D2079">
            <v>-52458</v>
          </cell>
        </row>
        <row r="2080">
          <cell r="A2080" t="str">
            <v>STONEY CREEK HYDRO-ELECTRIC COMMISSION</v>
          </cell>
          <cell r="B2080" t="str">
            <v>HORIZON UTILITIES CORPORATION</v>
          </cell>
          <cell r="D2080">
            <v>-7837132</v>
          </cell>
        </row>
        <row r="2081">
          <cell r="A2081" t="str">
            <v>STRATFORD PUBLIC UTILITY COMMISSION</v>
          </cell>
          <cell r="B2081" t="str">
            <v>FESTIVAL HYDRO INC.</v>
          </cell>
          <cell r="D2081">
            <v>-3278239</v>
          </cell>
        </row>
        <row r="2082">
          <cell r="A2082" t="str">
            <v>SUNDRIDGE HYDRO ELECTRIC SYSTEM</v>
          </cell>
          <cell r="B2082" t="str">
            <v>LAKELAND POWER DISTRIBUTION LTD.</v>
          </cell>
          <cell r="D2082">
            <v>-229275</v>
          </cell>
        </row>
        <row r="2083">
          <cell r="A2083" t="str">
            <v>TARA HYDRO-ELECTRIC SYSTEM</v>
          </cell>
          <cell r="B2083" t="str">
            <v>HYDRO ONE NETWORKS INC.</v>
          </cell>
          <cell r="D2083">
            <v>-83088</v>
          </cell>
        </row>
        <row r="2084">
          <cell r="A2084" t="str">
            <v>TAY HYDRO ELECTRIC DISTRIBUTION COMPANY INC.</v>
          </cell>
          <cell r="B2084" t="str">
            <v>NEWMARKET-TAY POWER DISTRIBUTION LTD.</v>
          </cell>
          <cell r="D2084">
            <v>-705738</v>
          </cell>
        </row>
        <row r="2085">
          <cell r="A2085" t="str">
            <v>TEESWATER HYDRO-ELECTRIC COMMISSION</v>
          </cell>
          <cell r="B2085" t="str">
            <v>WESTARIO POWER INC.</v>
          </cell>
          <cell r="D2085">
            <v>-77901</v>
          </cell>
        </row>
        <row r="2086">
          <cell r="A2086" t="str">
            <v>TERRACE BAY SUPERIOR WIRES INC.</v>
          </cell>
          <cell r="B2086" t="str">
            <v>HYDRO ONE NETWORKS INC.</v>
          </cell>
          <cell r="D2086">
            <v>-119487</v>
          </cell>
        </row>
        <row r="2087">
          <cell r="A2087" t="str">
            <v>THE HYDRO ELECTRIC COMMISSION OF THE TOWN OF CARLETON PLACE</v>
          </cell>
          <cell r="B2087" t="str">
            <v>HYDRO ONE NETWORKS INC.</v>
          </cell>
          <cell r="D2087">
            <v>-766851</v>
          </cell>
        </row>
        <row r="2088">
          <cell r="A2088" t="str">
            <v>THE HYDRO ELECTRIC COMMISSION OF THE TOWN OF SHELBURNE</v>
          </cell>
          <cell r="B2088" t="str">
            <v>HYDRO ONE NETWORKS INC.</v>
          </cell>
          <cell r="D2088">
            <v>-531678</v>
          </cell>
        </row>
        <row r="2089">
          <cell r="A2089" t="str">
            <v>THE HYDRO ELECTRIC COMMISSION OF THE TOWNSHIP OF WARWICK</v>
          </cell>
          <cell r="B2089" t="str">
            <v>BLUEWATER POWER DISTRIBUTION CORPORATION</v>
          </cell>
          <cell r="D2089">
            <v>-94136</v>
          </cell>
        </row>
        <row r="2090">
          <cell r="A2090" t="str">
            <v>THE HYDRO-ELECTRIC COMMISSION FOR THE TOWN OF EXETER</v>
          </cell>
          <cell r="B2090" t="str">
            <v>HYDRO ONE NETWORKS INC.</v>
          </cell>
          <cell r="D2090">
            <v>-415810</v>
          </cell>
        </row>
        <row r="2091">
          <cell r="A2091" t="str">
            <v>THE HYDRO-ELECTRIC COMMISSION OF THE CITY OF GLOUCESTER</v>
          </cell>
          <cell r="B2091" t="str">
            <v>HYDRO OTTAWA LIMITED</v>
          </cell>
          <cell r="D2091">
            <v>-22918868</v>
          </cell>
        </row>
        <row r="2092">
          <cell r="A2092" t="str">
            <v>THE HYDRO-ELECTRIC COMMISSION OF THE TOWN OF PENETANGUISHENE</v>
          </cell>
          <cell r="B2092" t="str">
            <v>POWERSTREAM INC.</v>
          </cell>
          <cell r="D2092">
            <v>-1041396</v>
          </cell>
        </row>
        <row r="2093">
          <cell r="A2093" t="str">
            <v>THE PUBLIC UTILITIES COMMISSION FOR THE TOWN OF BANCROFT</v>
          </cell>
          <cell r="B2093" t="str">
            <v>HYDRO ONE NETWORKS INC.</v>
          </cell>
          <cell r="D2093">
            <v>-207123</v>
          </cell>
        </row>
        <row r="2094">
          <cell r="A2094" t="str">
            <v>THE PUBLIC UTILITIES COMMISSION OF THE TOWN OF COLLINGWOOD</v>
          </cell>
          <cell r="B2094" t="str">
            <v>COLLUS POWER CORP.</v>
          </cell>
          <cell r="D2094">
            <v>-1126020</v>
          </cell>
        </row>
        <row r="2095">
          <cell r="A2095" t="str">
            <v>THE PUBLIC UTILITIES COMMISSION OF THE TOWN OF KAPUSKASING</v>
          </cell>
          <cell r="B2095" t="str">
            <v>NORTHERN ONTARIO WIRES INC.</v>
          </cell>
          <cell r="D2095">
            <v>-28714</v>
          </cell>
        </row>
        <row r="2096">
          <cell r="A2096" t="str">
            <v>THE PUBLIC UTILITIES COMMISSION OF THE TOWN OF PETROLIA</v>
          </cell>
          <cell r="B2096" t="str">
            <v>BLUEWATER POWER DISTRIBUTION CORPORATION</v>
          </cell>
          <cell r="D2096">
            <v>-464921</v>
          </cell>
        </row>
        <row r="2097">
          <cell r="A2097" t="str">
            <v>THE PUBLIC UTILITIES COMMISSION OF THE VILLAGE OF EGANVILLE</v>
          </cell>
          <cell r="B2097" t="str">
            <v>HYDRO ONE NETWORKS INC.</v>
          </cell>
          <cell r="D2097">
            <v>-65820</v>
          </cell>
        </row>
        <row r="2098">
          <cell r="A2098" t="str">
            <v>THE PUBLIC UTILITIES COMMISSION OF THE VILLAGE OF POINT EDWARD</v>
          </cell>
          <cell r="B2098" t="str">
            <v>BLUEWATER POWER DISTRIBUTION CORPORATION</v>
          </cell>
          <cell r="D2098">
            <v>-101206</v>
          </cell>
        </row>
        <row r="2099">
          <cell r="A2099" t="str">
            <v>THE VILLAGE OF OMEMEE HYDRO-ELECTRIC COMMISSION</v>
          </cell>
          <cell r="B2099" t="str">
            <v>HYDRO ONE NETWORKS INC.</v>
          </cell>
          <cell r="D2099">
            <v>-196827</v>
          </cell>
        </row>
        <row r="2100">
          <cell r="A2100" t="str">
            <v>THEDFORD HYDRO ELECTRIC COMMISSION</v>
          </cell>
          <cell r="B2100" t="str">
            <v>HYDRO ONE NETWORKS INC.</v>
          </cell>
          <cell r="D2100">
            <v>-96659</v>
          </cell>
        </row>
        <row r="2101">
          <cell r="A2101" t="str">
            <v>THESSALON HYDRO DISTRIBUTION CORPORATION</v>
          </cell>
          <cell r="B2101" t="str">
            <v>HYDRO ONE NETWORKS INC.</v>
          </cell>
          <cell r="D2101">
            <v>-5837</v>
          </cell>
        </row>
        <row r="2102">
          <cell r="A2102" t="str">
            <v>THORNDALE HYDRO ELECTRIC COMMISSION</v>
          </cell>
          <cell r="B2102" t="str">
            <v>HYDRO ONE NETWORKS INC.</v>
          </cell>
          <cell r="D2102">
            <v>-11026</v>
          </cell>
        </row>
        <row r="2103">
          <cell r="A2103" t="str">
            <v>THOROLD HYDRO CORPORATION</v>
          </cell>
          <cell r="B2103" t="str">
            <v>HYDRO ONE NETWORKS INC.</v>
          </cell>
          <cell r="D2103">
            <v>-1404619</v>
          </cell>
        </row>
        <row r="2104">
          <cell r="A2104" t="str">
            <v>THUNDER BAY HYDRO ELECTRICITY DISTRIBUTION INC.</v>
          </cell>
          <cell r="B2104" t="str">
            <v>THUNDER BAY HYDRO ELECTRICITY DISTRIBUTION INC.</v>
          </cell>
          <cell r="D2104">
            <v>-14504549</v>
          </cell>
        </row>
        <row r="2105">
          <cell r="A2105" t="str">
            <v>TILLSONBURG HYDRO INC.</v>
          </cell>
          <cell r="B2105" t="str">
            <v>TILLSONBURG HYDRO INC.</v>
          </cell>
          <cell r="D2105">
            <v>-2526272</v>
          </cell>
        </row>
        <row r="2106">
          <cell r="A2106" t="str">
            <v>TOWNSHIP OF MCGARRY HYDRO SYSTEM</v>
          </cell>
          <cell r="B2106" t="str">
            <v>HYDRO ONE NETWORKS INC.</v>
          </cell>
          <cell r="D2106">
            <v>-6273</v>
          </cell>
        </row>
        <row r="2107">
          <cell r="A2107" t="str">
            <v>TOWNSHIP OF NORTH DORCHESTER HYDRO</v>
          </cell>
          <cell r="B2107" t="str">
            <v>HYDRO ONE NETWORKS INC.</v>
          </cell>
          <cell r="D2107">
            <v>-132299</v>
          </cell>
        </row>
        <row r="2108">
          <cell r="A2108" t="str">
            <v>TWEED HYDRO ELECTRIC COMMISSION</v>
          </cell>
          <cell r="B2108" t="str">
            <v>HYDRO ONE NETWORKS INC.</v>
          </cell>
          <cell r="D2108">
            <v>-97257</v>
          </cell>
        </row>
        <row r="2109">
          <cell r="A2109" t="str">
            <v>UXBRIDGE HYDRO ELECTRIC COMMISSION</v>
          </cell>
          <cell r="B2109" t="str">
            <v>VERIDIAN CONNECTIONS INC.</v>
          </cell>
          <cell r="D2109">
            <v>-458970</v>
          </cell>
        </row>
        <row r="2110">
          <cell r="A2110" t="str">
            <v>VILLAGE OF BLOOMFIELD HYDRO SYSTEM</v>
          </cell>
          <cell r="B2110" t="str">
            <v>HYDRO ONE NETWORKS INC.</v>
          </cell>
          <cell r="D2110">
            <v>-8706</v>
          </cell>
        </row>
        <row r="2111">
          <cell r="A2111" t="str">
            <v>VILLAGE OF CARDINAL HYDRO SYSTEM</v>
          </cell>
          <cell r="B2111" t="str">
            <v>RIDEAU ST. LAWRENCE DISTRIBUTION INC.</v>
          </cell>
          <cell r="D2111">
            <v>-89444</v>
          </cell>
        </row>
        <row r="2112">
          <cell r="A2112" t="str">
            <v>VILLAGE OF CHATSWORTH HYDRO</v>
          </cell>
          <cell r="B2112" t="str">
            <v>HYDRO ONE NETWORKS INC.</v>
          </cell>
          <cell r="D2112">
            <v>-23841</v>
          </cell>
        </row>
        <row r="2113">
          <cell r="A2113" t="str">
            <v>VILLAGE OF CHESTERVILLE HYDRO SYSTEM</v>
          </cell>
          <cell r="B2113" t="str">
            <v>HYDRO ONE NETWORKS INC.</v>
          </cell>
          <cell r="D2113">
            <v>-75440</v>
          </cell>
        </row>
        <row r="2114">
          <cell r="A2114" t="str">
            <v>VILLAGE OF ERIEAU HYDRO SYSTEM</v>
          </cell>
          <cell r="B2114" t="str">
            <v>CHATHAM-KENT HYDRO INC.</v>
          </cell>
          <cell r="D2114">
            <v>-27444</v>
          </cell>
        </row>
        <row r="2115">
          <cell r="A2115" t="str">
            <v>VILLAGE OF FLESHERTON HYDRO SYSTEM</v>
          </cell>
          <cell r="B2115" t="str">
            <v>HYDRO ONE NETWORKS INC.</v>
          </cell>
          <cell r="D2115">
            <v>-128681</v>
          </cell>
        </row>
        <row r="2116">
          <cell r="A2116" t="str">
            <v>VILLAGE OF IROQUOIS HYDRO SYSTEM</v>
          </cell>
          <cell r="B2116" t="str">
            <v>RIDEAU ST. LAWRENCE DISTRIBUTION INC.</v>
          </cell>
          <cell r="D2116">
            <v>-154563</v>
          </cell>
        </row>
        <row r="2117">
          <cell r="A2117" t="str">
            <v>VILLAGE OF LUCKNOW HYDRO SYSTEM</v>
          </cell>
          <cell r="B2117" t="str">
            <v>WESTARIO POWER INC.</v>
          </cell>
          <cell r="D2117">
            <v>-113550</v>
          </cell>
        </row>
        <row r="2118">
          <cell r="A2118" t="str">
            <v>VILLAGE OF MAXVILLE HYDRO SYSTEM</v>
          </cell>
          <cell r="B2118" t="str">
            <v>HYDRO ONE NETWORKS INC.</v>
          </cell>
          <cell r="D2118">
            <v>-20718</v>
          </cell>
        </row>
        <row r="2119">
          <cell r="A2119" t="str">
            <v>WALKERTON PUBLIC UTILITIES COMMISSION</v>
          </cell>
          <cell r="B2119" t="str">
            <v>WESTARIO POWER INC.</v>
          </cell>
          <cell r="D2119">
            <v>-496429</v>
          </cell>
        </row>
        <row r="2120">
          <cell r="A2120" t="str">
            <v>WARDSVILLE HYDRO ELECTRIC COMMISSION</v>
          </cell>
          <cell r="B2120" t="str">
            <v>HYDRO ONE NETWORKS INC.</v>
          </cell>
          <cell r="D2120">
            <v>-15515</v>
          </cell>
        </row>
        <row r="2121">
          <cell r="A2121" t="str">
            <v>WARKWORTH HYDRO ELECTRIC COMMISSION</v>
          </cell>
          <cell r="B2121" t="str">
            <v>HYDRO ONE NETWORKS INC.</v>
          </cell>
          <cell r="D2121">
            <v>-71849</v>
          </cell>
        </row>
        <row r="2122">
          <cell r="A2122" t="str">
            <v>WATERLOO NORTH HYDRO INC.</v>
          </cell>
          <cell r="B2122" t="str">
            <v>WATERLOO NORTH HYDRO INC.</v>
          </cell>
          <cell r="D2122">
            <v>-11437811</v>
          </cell>
        </row>
        <row r="2123">
          <cell r="A2123" t="str">
            <v>WELLAND HYDRO-ELECTRIC SYSTEM CORP.</v>
          </cell>
          <cell r="B2123" t="str">
            <v>WELLAND HYDRO-ELECTRIC SYSTEM CORP.</v>
          </cell>
          <cell r="D2123">
            <v>-3218571</v>
          </cell>
        </row>
        <row r="2124">
          <cell r="A2124" t="str">
            <v>WELLINGTON ELECTRIC DISTRIBUTION COMPANY INC.</v>
          </cell>
          <cell r="B2124" t="str">
            <v>GUELPH HYDRO ELECTRIC SYSTEMS INC.</v>
          </cell>
          <cell r="D2124">
            <v>-101140</v>
          </cell>
        </row>
        <row r="2125">
          <cell r="A2125" t="str">
            <v>WEST LINCOLN HYDRO ELECTRIC COMMISSION</v>
          </cell>
          <cell r="B2125" t="str">
            <v>NIAGARA PENINSULA ENERGY INC.</v>
          </cell>
          <cell r="D2125">
            <v>-116115</v>
          </cell>
        </row>
        <row r="2126">
          <cell r="A2126" t="str">
            <v>WHITBY HYDRO ELECTRIC CORPORATION</v>
          </cell>
          <cell r="B2126" t="str">
            <v>WHITBY HYDRO ELECTRIC CORPORATION</v>
          </cell>
          <cell r="D2126">
            <v>-21760746</v>
          </cell>
        </row>
        <row r="2127">
          <cell r="A2127" t="str">
            <v>WHITCHURCH STOUFFVILLE HYDRO ELECTRIC COMMISSION</v>
          </cell>
          <cell r="B2127" t="str">
            <v>HYDRO ONE NETWORKS INC.</v>
          </cell>
          <cell r="D2127">
            <v>-2488139</v>
          </cell>
        </row>
        <row r="2128">
          <cell r="A2128" t="str">
            <v>WILLIAMSBURG HYDRO-ELECTRIC SYSTEM</v>
          </cell>
          <cell r="B2128" t="str">
            <v>RIDEAU ST. LAWRENCE DISTRIBUTION INC.</v>
          </cell>
          <cell r="D2128">
            <v>-28188</v>
          </cell>
        </row>
        <row r="2129">
          <cell r="A2129" t="str">
            <v>WINCHESTER HYDRO COMMISSION</v>
          </cell>
          <cell r="B2129" t="str">
            <v>HYDRO ONE NETWORKS INC.</v>
          </cell>
          <cell r="D2129">
            <v>-170527</v>
          </cell>
        </row>
        <row r="2130">
          <cell r="A2130" t="str">
            <v>WINDSOR UTILITIES COMMISSION</v>
          </cell>
          <cell r="B2130" t="str">
            <v>ENWIN UTILITIES LTD.</v>
          </cell>
          <cell r="D2130">
            <v>-7264199</v>
          </cell>
        </row>
        <row r="2131">
          <cell r="A2131" t="str">
            <v>WINGHAM PUBLIC UTILITIES COMMISSION</v>
          </cell>
          <cell r="B2131" t="str">
            <v>WESTARIO POWER INC.</v>
          </cell>
          <cell r="D2131">
            <v>-283257</v>
          </cell>
        </row>
        <row r="2132">
          <cell r="A2132" t="str">
            <v>WOODSTOCK HYDRO SERVICES INC.</v>
          </cell>
          <cell r="B2132" t="str">
            <v>WOODSTOCK HYDRO SERVICES INC.</v>
          </cell>
          <cell r="D2132">
            <v>-1699702</v>
          </cell>
        </row>
        <row r="2133">
          <cell r="A2133" t="str">
            <v>WOODVILLE HYDRO-ELECTRIC SYSTEM</v>
          </cell>
          <cell r="B2133" t="str">
            <v>HYDRO ONE NETWORKS INC.</v>
          </cell>
          <cell r="D2133">
            <v>-53581</v>
          </cell>
        </row>
        <row r="2134">
          <cell r="A2134" t="str">
            <v>WYOMING HYDRO ELECTRIC COMMISSION</v>
          </cell>
          <cell r="B2134" t="str">
            <v>HYDRO ONE NETWORKS INC.</v>
          </cell>
          <cell r="D2134">
            <v>-86892</v>
          </cell>
        </row>
        <row r="2135">
          <cell r="A2135" t="str">
            <v>ZORRA ELECTRIC SUPPLY AUTHORITY</v>
          </cell>
          <cell r="B2135" t="str">
            <v>ERIE THAMES POWERLINES CORPORATION</v>
          </cell>
          <cell r="D2135">
            <v>-112770</v>
          </cell>
        </row>
        <row r="2136">
          <cell r="A2136" t="str">
            <v>ZURICH HYDRO ELECTRIC COMMISSION</v>
          </cell>
          <cell r="B2136" t="str">
            <v>FESTIVAL HYDRO INC.</v>
          </cell>
          <cell r="D2136">
            <v>-49956</v>
          </cell>
        </row>
        <row r="2141">
          <cell r="A2141" t="str">
            <v>AILSA CRAIG HYDRO ELECTRIC SYSTEM</v>
          </cell>
          <cell r="B2141" t="str">
            <v>HYDRO ONE NETWORKS INC.</v>
          </cell>
          <cell r="D2141">
            <v>-74380</v>
          </cell>
        </row>
        <row r="2142">
          <cell r="A2142" t="str">
            <v>AJAX HYDRO-ELECTRIC COMMISSION</v>
          </cell>
          <cell r="B2142" t="str">
            <v>VERIDIAN CONNECTIONS INC.</v>
          </cell>
          <cell r="D2142">
            <v>-16977270</v>
          </cell>
        </row>
        <row r="2143">
          <cell r="A2143" t="str">
            <v>ALVINSTON PUBLIC UTILITIES COMMISSION</v>
          </cell>
          <cell r="B2143" t="str">
            <v>BLUEWATER POWER DISTRIBUTION CORPORATION</v>
          </cell>
          <cell r="D2143">
            <v>-39991</v>
          </cell>
        </row>
        <row r="2144">
          <cell r="A2144" t="str">
            <v>ANCASTER HYDRO-ELECTRIC COMMISSION</v>
          </cell>
          <cell r="B2144" t="str">
            <v>HORIZON UTILITIES CORPORATION</v>
          </cell>
          <cell r="D2144">
            <v>-937699</v>
          </cell>
        </row>
        <row r="2145">
          <cell r="A2145" t="str">
            <v>ARKONA HYDRO ELECTRIC COMMISSION</v>
          </cell>
          <cell r="B2145" t="str">
            <v>HYDRO ONE NETWORKS INC.</v>
          </cell>
          <cell r="D2145">
            <v>-53256</v>
          </cell>
        </row>
        <row r="2146">
          <cell r="A2146" t="str">
            <v>ARNPRIOR HYDRO ELECTRIC COMMISSION</v>
          </cell>
          <cell r="B2146" t="str">
            <v>HYDRO ONE NETWORKS INC.</v>
          </cell>
          <cell r="D2146">
            <v>-1036114</v>
          </cell>
        </row>
        <row r="2147">
          <cell r="A2147" t="str">
            <v>ASPHODEL-NORWOOD DISTRIBUTION INCORPORATED</v>
          </cell>
          <cell r="B2147" t="str">
            <v>PETERBOROUGH DISTRIBUTION INCORPORATED</v>
          </cell>
          <cell r="D2147">
            <v>-62092</v>
          </cell>
        </row>
        <row r="2148">
          <cell r="A2148" t="str">
            <v>ATIKOKAN HYDRO INC.</v>
          </cell>
          <cell r="B2148" t="str">
            <v>ATIKOKAN HYDRO INC.</v>
          </cell>
          <cell r="D2148">
            <v>-296693</v>
          </cell>
        </row>
        <row r="2149">
          <cell r="A2149" t="str">
            <v>AURORA HYDRO CONNECTIONS LIMITED</v>
          </cell>
          <cell r="B2149" t="str">
            <v>POWERSTREAM INC.</v>
          </cell>
          <cell r="D2149">
            <v>-12622634</v>
          </cell>
        </row>
        <row r="2150">
          <cell r="A2150" t="str">
            <v>AYLMER PUBLIC UTILITIES COMMISSION</v>
          </cell>
          <cell r="B2150" t="str">
            <v>ERIE THAMES POWERLINES CORPORATION</v>
          </cell>
          <cell r="D2150">
            <v>-597969</v>
          </cell>
        </row>
        <row r="2151">
          <cell r="A2151" t="str">
            <v>BATH HYDRO</v>
          </cell>
          <cell r="B2151" t="str">
            <v>HYDRO ONE NETWORKS INC.</v>
          </cell>
          <cell r="D2151">
            <v>-381974</v>
          </cell>
        </row>
        <row r="2152">
          <cell r="A2152" t="str">
            <v>BEACHBURG HYDRO</v>
          </cell>
          <cell r="B2152" t="str">
            <v>OTTAWA RIVER POWER CORPORATION</v>
          </cell>
          <cell r="D2152">
            <v>-72922</v>
          </cell>
        </row>
        <row r="2153">
          <cell r="A2153" t="str">
            <v>BELLEVILLE ELECTRIC CORPORATION</v>
          </cell>
          <cell r="B2153" t="str">
            <v>VERIDIAN CONNECTIONS INC.</v>
          </cell>
          <cell r="D2153">
            <v>-1390351</v>
          </cell>
        </row>
        <row r="2154">
          <cell r="A2154" t="str">
            <v>BLANDFORD-BLENHEIM PUBLIC UTILITIES COMMISSION</v>
          </cell>
          <cell r="B2154" t="str">
            <v>HYDRO ONE NETWORKS INC.</v>
          </cell>
          <cell r="D2154">
            <v>-187580</v>
          </cell>
        </row>
        <row r="2155">
          <cell r="A2155" t="str">
            <v>BLUE MOUNTAINS HYDRO SERVICES COMPANY INC.</v>
          </cell>
          <cell r="B2155" t="str">
            <v>COLLUS POWER CORP.</v>
          </cell>
          <cell r="D2155">
            <v>-339021</v>
          </cell>
        </row>
        <row r="2156">
          <cell r="A2156" t="str">
            <v>BLYTH HYDRO ELECTRIC COMMISSION</v>
          </cell>
          <cell r="B2156" t="str">
            <v>HYDRO ONE NETWORKS INC.</v>
          </cell>
          <cell r="D2156">
            <v>-117723</v>
          </cell>
        </row>
        <row r="2157">
          <cell r="A2157" t="str">
            <v>BOARD OF LIGHT &amp; HEAT COMM. OF THE CITY OF GUELPH</v>
          </cell>
          <cell r="B2157" t="str">
            <v>GUELPH HYDRO ELECTRIC SYSTEMS INC.</v>
          </cell>
          <cell r="D2157">
            <v>-19237692</v>
          </cell>
        </row>
        <row r="2158">
          <cell r="A2158" t="str">
            <v>BOBCAYGEON HYDRO ELECTRIC COMMISSION</v>
          </cell>
          <cell r="B2158" t="str">
            <v>HYDRO ONE NETWORKS INC.</v>
          </cell>
          <cell r="D2158">
            <v>-990631</v>
          </cell>
        </row>
        <row r="2159">
          <cell r="A2159" t="str">
            <v>BRADFORD WEST GWILLIMBURY PUBLIC UTILITIES COMMISSION</v>
          </cell>
          <cell r="B2159" t="str">
            <v>POWERSTREAM INC.</v>
          </cell>
          <cell r="D2159">
            <v>-2582568</v>
          </cell>
        </row>
        <row r="2160">
          <cell r="A2160" t="str">
            <v>BRIGHTON DISTRIBUTION INC.</v>
          </cell>
          <cell r="B2160" t="str">
            <v>HYDRO ONE NETWORKS INC.</v>
          </cell>
          <cell r="D2160">
            <v>-169234</v>
          </cell>
        </row>
        <row r="2161">
          <cell r="A2161" t="str">
            <v>BROCK HYDRO-ELECTRIC COMMISSION</v>
          </cell>
          <cell r="B2161" t="str">
            <v>VERIDIAN CONNECTIONS INC.</v>
          </cell>
          <cell r="D2161">
            <v>-181714</v>
          </cell>
        </row>
        <row r="2162">
          <cell r="A2162" t="str">
            <v>BROCKVILLE UTILITIES INCORPORATED</v>
          </cell>
          <cell r="B2162" t="str">
            <v>HYDRO ONE NETWORKS INC.</v>
          </cell>
          <cell r="D2162">
            <v>-1056403</v>
          </cell>
        </row>
        <row r="2163">
          <cell r="A2163" t="str">
            <v>BRUSSELS PUBLIC UTILITIES COMMISSION</v>
          </cell>
          <cell r="B2163" t="str">
            <v>FESTIVAL HYDRO INC.</v>
          </cell>
          <cell r="D2163">
            <v>-74641</v>
          </cell>
        </row>
        <row r="2164">
          <cell r="A2164" t="str">
            <v>BURK'S FALLS HYDRO ELECTRIC COMMISSION</v>
          </cell>
          <cell r="B2164" t="str">
            <v>LAKELAND POWER DISTRIBUTION LTD.</v>
          </cell>
          <cell r="D2164">
            <v>-101290</v>
          </cell>
        </row>
        <row r="2165">
          <cell r="A2165" t="str">
            <v>BURLINGTON HYDRO INC.</v>
          </cell>
          <cell r="B2165" t="str">
            <v>BURLINGTON HYDRO INC.</v>
          </cell>
          <cell r="D2165">
            <v>-22561739</v>
          </cell>
        </row>
        <row r="2166">
          <cell r="A2166" t="str">
            <v>CALEDON HYDRO CORPORATION</v>
          </cell>
          <cell r="B2166" t="str">
            <v>HYDRO ONE NETWORKS INC.</v>
          </cell>
          <cell r="D2166">
            <v>-1671329</v>
          </cell>
        </row>
        <row r="2167">
          <cell r="A2167" t="str">
            <v>CAMBRIDGE AND NORTH DUMFRIES HYDRO INC.</v>
          </cell>
          <cell r="B2167" t="str">
            <v>CAMBRIDGE AND NORTH DUMFRIES HYDRO INC.</v>
          </cell>
          <cell r="D2167">
            <v>-25606980</v>
          </cell>
        </row>
        <row r="2168">
          <cell r="A2168" t="str">
            <v>CAPREOL HYDRO ELECTRIC COMMISSION</v>
          </cell>
          <cell r="B2168" t="str">
            <v>GREATER SUDBURY HYDRO INC.</v>
          </cell>
          <cell r="D2168">
            <v>-423058</v>
          </cell>
        </row>
        <row r="2169">
          <cell r="A2169" t="str">
            <v>CASSELMAN HYDRO INC.</v>
          </cell>
          <cell r="B2169" t="str">
            <v>HYDRO OTTAWA LIMITED</v>
          </cell>
          <cell r="D2169">
            <v>-578072</v>
          </cell>
        </row>
        <row r="2170">
          <cell r="A2170" t="str">
            <v>CAVAN-MILLBROOK-NORTH MONAGHAN PUBLIC UTILITIES COMMISSION</v>
          </cell>
          <cell r="B2170" t="str">
            <v>HYDRO ONE NETWORKS INC.</v>
          </cell>
          <cell r="D2170">
            <v>-199826</v>
          </cell>
        </row>
        <row r="2171">
          <cell r="A2171" t="str">
            <v>CENTRE HASTINGS HYDRO ELECTRIC COMMISSION</v>
          </cell>
          <cell r="B2171" t="str">
            <v>HYDRO ONE NETWORKS INC.</v>
          </cell>
          <cell r="D2171">
            <v>-69399</v>
          </cell>
        </row>
        <row r="2172">
          <cell r="A2172" t="str">
            <v>CHALK RIVER HYDRO</v>
          </cell>
          <cell r="B2172" t="str">
            <v>HYDRO ONE NETWORKS INC.</v>
          </cell>
          <cell r="D2172">
            <v>-103522</v>
          </cell>
        </row>
        <row r="2173">
          <cell r="A2173" t="str">
            <v>CHAPLEAU PUBLIC UTILITIES CORPORATION</v>
          </cell>
          <cell r="B2173" t="str">
            <v>CHAPLEAU PUBLIC UTILITIES CORPORATION</v>
          </cell>
          <cell r="D2173">
            <v>-59474</v>
          </cell>
        </row>
        <row r="2174">
          <cell r="A2174" t="str">
            <v>CITY OF DRYDEN HYDRO ELECTRIC COMMISSION</v>
          </cell>
          <cell r="B2174" t="str">
            <v>HYDRO ONE NETWORKS INC.</v>
          </cell>
          <cell r="D2174">
            <v>-666586</v>
          </cell>
        </row>
        <row r="2175">
          <cell r="A2175" t="str">
            <v>CLARINGTON HYDRO-ELECTRIC COMMISSION</v>
          </cell>
          <cell r="B2175" t="str">
            <v>VERIDIAN CONNECTIONS INC.</v>
          </cell>
          <cell r="D2175">
            <v>-5986933</v>
          </cell>
        </row>
        <row r="2176">
          <cell r="A2176" t="str">
            <v>CLEARVIEW HYDRO ELECTRIC COMMISSION</v>
          </cell>
          <cell r="B2176" t="str">
            <v>COLLUS POWER CORP.</v>
          </cell>
          <cell r="D2176">
            <v>-246323</v>
          </cell>
        </row>
        <row r="2177">
          <cell r="A2177" t="str">
            <v>CLINTON POWER CORPORATION</v>
          </cell>
          <cell r="B2177" t="str">
            <v>ERIE THAMES POWERLINES CORPORATION</v>
          </cell>
          <cell r="D2177">
            <v>-89595</v>
          </cell>
        </row>
        <row r="2178">
          <cell r="A2178" t="str">
            <v>COBDEN HYDRO</v>
          </cell>
          <cell r="B2178" t="str">
            <v>HYDRO ONE NETWORKS INC.</v>
          </cell>
          <cell r="D2178">
            <v>-231265</v>
          </cell>
        </row>
        <row r="2179">
          <cell r="A2179" t="str">
            <v>COLBORNE PUBLIC UTILITIES COMMISSION</v>
          </cell>
          <cell r="B2179" t="str">
            <v>LAKEFRONT UTILITIES INC.</v>
          </cell>
          <cell r="D2179">
            <v>-72121</v>
          </cell>
        </row>
        <row r="2180">
          <cell r="A2180" t="str">
            <v>COTTAM HYDRO-ELECTRIC SYSTEM</v>
          </cell>
          <cell r="B2180" t="str">
            <v>E.L.K. ENERGY INC.</v>
          </cell>
          <cell r="D2180">
            <v>-619489</v>
          </cell>
        </row>
        <row r="2181">
          <cell r="A2181" t="str">
            <v>DASHWOOD HYDRO-ELECTRIC SYSTEM</v>
          </cell>
          <cell r="B2181" t="str">
            <v>FESTIVAL HYDRO INC.</v>
          </cell>
          <cell r="D2181">
            <v>-6080</v>
          </cell>
        </row>
        <row r="2182">
          <cell r="A2182" t="str">
            <v>DEEP RIVER HYDRO</v>
          </cell>
          <cell r="B2182" t="str">
            <v>HYDRO ONE NETWORKS INC.</v>
          </cell>
          <cell r="D2182">
            <v>-530434</v>
          </cell>
        </row>
        <row r="2183">
          <cell r="A2183" t="str">
            <v>DELHI HYDRO-ELECTRIC COMMISSION</v>
          </cell>
          <cell r="B2183" t="str">
            <v>NORFOLK POWER DISTRIBUTION INC.</v>
          </cell>
          <cell r="D2183">
            <v>-62183</v>
          </cell>
        </row>
        <row r="2184">
          <cell r="A2184" t="str">
            <v>DESERONTO PUBLIC UTILITIES COMMISSION</v>
          </cell>
          <cell r="B2184" t="str">
            <v>HYDRO ONE NETWORKS INC.</v>
          </cell>
          <cell r="D2184">
            <v>-108785</v>
          </cell>
        </row>
        <row r="2185">
          <cell r="A2185" t="str">
            <v>DRESDEN UTILITIES COMMISSION</v>
          </cell>
          <cell r="B2185" t="str">
            <v>CHATHAM-KENT HYDRO INC.</v>
          </cell>
          <cell r="D2185">
            <v>-106700</v>
          </cell>
        </row>
        <row r="2186">
          <cell r="A2186" t="str">
            <v>DUNDALK HYDRO ELECTRIC SYSTEM</v>
          </cell>
          <cell r="B2186" t="str">
            <v>HYDRO ONE NETWORKS INC.</v>
          </cell>
          <cell r="D2186">
            <v>-162571</v>
          </cell>
        </row>
        <row r="2187">
          <cell r="A2187" t="str">
            <v>DUNDAS HYDRO-ELECTRIC COMMISSION</v>
          </cell>
          <cell r="B2187" t="str">
            <v>HORIZON UTILITIES CORPORATION</v>
          </cell>
          <cell r="D2187">
            <v>-3369917</v>
          </cell>
        </row>
        <row r="2188">
          <cell r="A2188" t="str">
            <v>DUNNVILLE HYDRO ELECTRIC COMMISSION</v>
          </cell>
          <cell r="B2188" t="str">
            <v>HALDIMAND COUNTY HYDRO INC.</v>
          </cell>
          <cell r="D2188">
            <v>-439003</v>
          </cell>
        </row>
        <row r="2189">
          <cell r="A2189" t="str">
            <v>DURHAM HYDRO ELECTRIC COMMISSION</v>
          </cell>
          <cell r="B2189" t="str">
            <v>HYDRO ONE NETWORKS INC.</v>
          </cell>
          <cell r="D2189">
            <v>-66467</v>
          </cell>
        </row>
        <row r="2190">
          <cell r="A2190" t="str">
            <v>DUTTON HYDRO LIMITED</v>
          </cell>
          <cell r="B2190" t="str">
            <v>MIDDLESEX POWER DISTRIBUTION CORPORATION</v>
          </cell>
          <cell r="D2190">
            <v>-69053</v>
          </cell>
        </row>
        <row r="2191">
          <cell r="A2191" t="str">
            <v>EAST ZORRA-TAVISTOCK PUBLIC UTILITY COMMISSION</v>
          </cell>
          <cell r="B2191" t="str">
            <v>ERIE THAMES POWERLINES CORPORATION</v>
          </cell>
          <cell r="D2191">
            <v>-351505</v>
          </cell>
        </row>
        <row r="2192">
          <cell r="A2192" t="str">
            <v>ELMWOOD HYDRO-ELECTRIC SYSTEM</v>
          </cell>
          <cell r="B2192" t="str">
            <v>WESTARIO POWER INC.</v>
          </cell>
          <cell r="D2192">
            <v>-6516</v>
          </cell>
        </row>
        <row r="2193">
          <cell r="A2193" t="str">
            <v>EMBRUN COOPERATIVE HYDRO INC.</v>
          </cell>
          <cell r="B2193" t="str">
            <v>COOPERATIVE HYDRO EMBRUN INC.</v>
          </cell>
          <cell r="D2193">
            <v>-477489</v>
          </cell>
        </row>
        <row r="2194">
          <cell r="A2194" t="str">
            <v>ERIN HYDRO ELECTRIC COMMISSION</v>
          </cell>
          <cell r="B2194" t="str">
            <v>HYDRO ONE NETWORKS INC.</v>
          </cell>
          <cell r="D2194">
            <v>-889372</v>
          </cell>
        </row>
        <row r="2195">
          <cell r="A2195" t="str">
            <v>ESSEX HYDRO-ELECTRIC COMMISSION</v>
          </cell>
          <cell r="B2195" t="str">
            <v>E.L.K. ENERGY INC.</v>
          </cell>
          <cell r="D2195">
            <v>-763744</v>
          </cell>
        </row>
        <row r="2196">
          <cell r="A2196" t="str">
            <v>FENELON FALLS BOARD OF WATER, LIGHT AND POWER COMMISSIONERS</v>
          </cell>
          <cell r="B2196" t="str">
            <v>HYDRO ONE NETWORKS INC.</v>
          </cell>
          <cell r="D2196">
            <v>-116424</v>
          </cell>
        </row>
        <row r="2197">
          <cell r="A2197" t="str">
            <v>FLAMBOROUGH HYDRO ELECTRIC COMMISSION</v>
          </cell>
          <cell r="B2197" t="str">
            <v>HORIZON UTILITIES CORPORATION</v>
          </cell>
          <cell r="D2197">
            <v>-606519</v>
          </cell>
        </row>
        <row r="2198">
          <cell r="A2198" t="str">
            <v>FOREST PUBLIC UTILITIES COMMISSION</v>
          </cell>
          <cell r="B2198" t="str">
            <v>HYDRO ONE NETWORKS INC.</v>
          </cell>
          <cell r="D2198">
            <v>-227933</v>
          </cell>
        </row>
        <row r="2199">
          <cell r="A2199" t="str">
            <v>FORT FRANCES POWER CORPORATION</v>
          </cell>
          <cell r="B2199" t="str">
            <v>FORT FRANCES POWER CORPORATION</v>
          </cell>
          <cell r="D2199">
            <v>-296813</v>
          </cell>
        </row>
        <row r="2200">
          <cell r="A2200" t="str">
            <v>GEORGINA HYDRO ELECTRIC COMMISSION</v>
          </cell>
          <cell r="B2200" t="str">
            <v>HYDRO ONE NETWORKS INC.</v>
          </cell>
          <cell r="D2200">
            <v>-519344</v>
          </cell>
        </row>
        <row r="2201">
          <cell r="A2201" t="str">
            <v>GLENCOE PUBLIC UTILITIES COMMISSION</v>
          </cell>
          <cell r="B2201" t="str">
            <v>HYDRO ONE NETWORKS INC.</v>
          </cell>
          <cell r="D2201">
            <v>-151022</v>
          </cell>
        </row>
        <row r="2202">
          <cell r="A2202" t="str">
            <v>GOULBOURN HYDRO ELECTRIC COMMISSION</v>
          </cell>
          <cell r="B2202" t="str">
            <v>HYDRO OTTAWA LIMITED</v>
          </cell>
          <cell r="D2202">
            <v>-529933</v>
          </cell>
        </row>
        <row r="2203">
          <cell r="A2203" t="str">
            <v>GRAND BEND PUBLIC UTILITIES COMMISSION</v>
          </cell>
          <cell r="B2203" t="str">
            <v>HYDRO ONE NETWORKS INC.</v>
          </cell>
          <cell r="D2203">
            <v>-465395</v>
          </cell>
        </row>
        <row r="2204">
          <cell r="A2204" t="str">
            <v>GRAND VALLEY ENERGY INC.</v>
          </cell>
          <cell r="B2204" t="str">
            <v>ORANGEVILLE HYDRO LIMITED</v>
          </cell>
          <cell r="D2204">
            <v>-439949</v>
          </cell>
        </row>
        <row r="2205">
          <cell r="A2205" t="str">
            <v>GRAVENHURST HYDRO ELECTRIC INC.</v>
          </cell>
          <cell r="B2205" t="str">
            <v>VERIDIAN CONNECTIONS INC.</v>
          </cell>
          <cell r="D2205">
            <v>-481189</v>
          </cell>
        </row>
        <row r="2206">
          <cell r="A2206" t="str">
            <v>GRIMSBY POWER INCORPORATED</v>
          </cell>
          <cell r="B2206" t="str">
            <v>GRIMSBY POWER INCORPORATED</v>
          </cell>
          <cell r="D2206">
            <v>-4239937</v>
          </cell>
        </row>
        <row r="2207">
          <cell r="A2207" t="str">
            <v>GUELPH/ERAMOSA HYDRO-ELECTRIC COMMISSION</v>
          </cell>
          <cell r="B2207" t="str">
            <v>GUELPH HYDRO ELECTRIC SYSTEMS INC.</v>
          </cell>
          <cell r="D2207">
            <v>-869190</v>
          </cell>
        </row>
        <row r="2208">
          <cell r="A2208" t="str">
            <v>HALDIMAND HYDRO-ELECTRIC COMMISSION</v>
          </cell>
          <cell r="B2208" t="str">
            <v>HALDIMAND COUNTY HYDRO INC.</v>
          </cell>
          <cell r="D2208">
            <v>-485447</v>
          </cell>
        </row>
        <row r="2209">
          <cell r="A2209" t="str">
            <v>HALTON HILLS HYDRO INC.</v>
          </cell>
          <cell r="B2209" t="str">
            <v>HALTON HILLS HYDRO INC.</v>
          </cell>
          <cell r="D2209">
            <v>-4408524</v>
          </cell>
        </row>
        <row r="2210">
          <cell r="A2210" t="str">
            <v>HAMILTON HYDRO INC.</v>
          </cell>
          <cell r="B2210" t="str">
            <v>HORIZON UTILITIES CORPORATION</v>
          </cell>
          <cell r="D2210">
            <v>-6688203</v>
          </cell>
        </row>
        <row r="2211">
          <cell r="A2211" t="str">
            <v>HANOVER ELECTRIC SERVICES INC.</v>
          </cell>
          <cell r="B2211" t="str">
            <v>WESTARIO POWER INC.</v>
          </cell>
          <cell r="D2211">
            <v>-458119</v>
          </cell>
        </row>
        <row r="2212">
          <cell r="A2212" t="str">
            <v>HASTINGS PUBLIC UTILITIES</v>
          </cell>
          <cell r="B2212" t="str">
            <v>HYDRO ONE NETWORKS INC.</v>
          </cell>
          <cell r="D2212">
            <v>-51113</v>
          </cell>
        </row>
        <row r="2213">
          <cell r="A2213" t="str">
            <v>HAVELOCK-BELMONT-METHUEN HYDRO ELECTRIC COMMISSION</v>
          </cell>
          <cell r="B2213" t="str">
            <v>HYDRO ONE NETWORKS INC.</v>
          </cell>
          <cell r="D2213">
            <v>-46025</v>
          </cell>
        </row>
        <row r="2214">
          <cell r="A2214" t="str">
            <v>HEARST POWER DISTRIBUTION COMPANY LIMITED</v>
          </cell>
          <cell r="B2214" t="str">
            <v>HEARST POWER DISTRIBUTION COMPANY LIMITED</v>
          </cell>
          <cell r="D2214">
            <v>-206641</v>
          </cell>
        </row>
        <row r="2215">
          <cell r="A2215" t="str">
            <v>HEC OF THE TOWNSHIP OF ALFRED - PLANTAGENET</v>
          </cell>
          <cell r="B2215" t="str">
            <v>HYDRO 2000 INC.</v>
          </cell>
          <cell r="D2215">
            <v>-126363</v>
          </cell>
        </row>
        <row r="2216">
          <cell r="A2216" t="str">
            <v>HENSALL PUBLIC UTILITIES COMMISSION</v>
          </cell>
          <cell r="B2216" t="str">
            <v>FESTIVAL HYDRO INC.</v>
          </cell>
          <cell r="D2216">
            <v>-53777</v>
          </cell>
        </row>
        <row r="2217">
          <cell r="A2217" t="str">
            <v>HOLSTEIN HYDRO ELECTRIC SYSTEM</v>
          </cell>
          <cell r="B2217" t="str">
            <v>WELLINGTON NORTH POWER INC.</v>
          </cell>
          <cell r="D2217">
            <v>-11616</v>
          </cell>
        </row>
        <row r="2218">
          <cell r="A2218" t="str">
            <v>HUNTSVILLE PUBLIC UTILITIES COMMISSION</v>
          </cell>
          <cell r="B2218" t="str">
            <v>LAKELAND POWER DISTRIBUTION LTD.</v>
          </cell>
          <cell r="D2218">
            <v>-433508</v>
          </cell>
        </row>
        <row r="2219">
          <cell r="A2219" t="str">
            <v>HYDRO ELECTRIC COMMISSION OF THE CORPORATION OF THE TOWNSHIP OF MIDDLESEX CENTRE</v>
          </cell>
          <cell r="B2219" t="str">
            <v>HYDRO ONE NETWORKS INC.</v>
          </cell>
          <cell r="D2219">
            <v>-236521</v>
          </cell>
        </row>
        <row r="2220">
          <cell r="A2220" t="str">
            <v>HYDRO ELECTRIC COMMISSION OF THE TOWN OF LEAMINGTON</v>
          </cell>
          <cell r="B2220" t="str">
            <v>ESSEX POWERLINES CORPORATION</v>
          </cell>
          <cell r="D2220">
            <v>-2030896</v>
          </cell>
        </row>
        <row r="2221">
          <cell r="A2221" t="str">
            <v>HYDRO ELECTRIC COMMISSION OF THE TOWNSHIP OF SPRINGWATER</v>
          </cell>
          <cell r="B2221" t="str">
            <v>HYDRO ONE NETWORKS INC.</v>
          </cell>
          <cell r="D2221">
            <v>-134318</v>
          </cell>
        </row>
        <row r="2222">
          <cell r="A2222" t="str">
            <v>HYDRO HAWKESBURY INC.</v>
          </cell>
          <cell r="B2222" t="str">
            <v>HYDRO HAWKESBURY INC.</v>
          </cell>
          <cell r="D2222">
            <v>-618024</v>
          </cell>
        </row>
        <row r="2223">
          <cell r="A2223" t="str">
            <v>HYDRO MISSISSAUGA CORPORATION</v>
          </cell>
          <cell r="B2223" t="str">
            <v>ENERSOURCE HYDRO MISSISSAUGA INC.</v>
          </cell>
          <cell r="D2223">
            <v>-202909218</v>
          </cell>
        </row>
        <row r="2224">
          <cell r="A2224" t="str">
            <v>HYDRO ONE BRAMPTON NETWORKS INC.</v>
          </cell>
          <cell r="B2224" t="str">
            <v>HYDRO ONE BRAMPTON NETWORKS INC.</v>
          </cell>
          <cell r="D2224">
            <v>-65421318</v>
          </cell>
        </row>
        <row r="2225">
          <cell r="A2225" t="str">
            <v>HYDRO OTTAWA LIMITED</v>
          </cell>
          <cell r="B2225" t="str">
            <v>HYDRO OTTAWA LIMITED</v>
          </cell>
          <cell r="D2225">
            <v>-37391358</v>
          </cell>
        </row>
        <row r="2226">
          <cell r="A2226" t="str">
            <v>HYDRO VAUGHAN DISTRIBUTION INC.</v>
          </cell>
          <cell r="B2226" t="str">
            <v>POWERSTREAM INC.</v>
          </cell>
          <cell r="D2226">
            <v>-83466620</v>
          </cell>
        </row>
        <row r="2227">
          <cell r="A2227" t="str">
            <v>HYDRO-ELECTRIC COMMISSION FOR THE TOWN OF AMHERSTBURG</v>
          </cell>
          <cell r="B2227" t="str">
            <v>ESSEX POWERLINES CORPORATION</v>
          </cell>
          <cell r="D2227">
            <v>-792110</v>
          </cell>
        </row>
        <row r="2228">
          <cell r="A2228" t="str">
            <v>HYDRO-ELECTRIC COMMISSION OF SOUTH DUMFRIES</v>
          </cell>
          <cell r="B2228" t="str">
            <v>BRANT COUNTY POWER INC.</v>
          </cell>
          <cell r="D2228">
            <v>-1058048</v>
          </cell>
        </row>
        <row r="2229">
          <cell r="A2229" t="str">
            <v>HYDRO-ELECTRIC COMMISSION OF THE CITY OF BRANTFORD</v>
          </cell>
          <cell r="B2229" t="str">
            <v>BRANTFORD POWER INC.</v>
          </cell>
          <cell r="D2229">
            <v>-6148194</v>
          </cell>
        </row>
        <row r="2230">
          <cell r="A2230" t="str">
            <v>HYDRO-ELECTRIC COMMISSION OF THE CITY OF PEMBROKE</v>
          </cell>
          <cell r="B2230" t="str">
            <v>OTTAWA RIVER POWER CORPORATION</v>
          </cell>
          <cell r="D2230">
            <v>-1799428</v>
          </cell>
        </row>
        <row r="2231">
          <cell r="A2231" t="str">
            <v>HYDRO-ELECTRIC COMMISSION OF THE CITY OF SARNIA</v>
          </cell>
          <cell r="B2231" t="str">
            <v>BLUEWATER POWER DISTRIBUTION CORPORATION</v>
          </cell>
          <cell r="D2231">
            <v>-1551284</v>
          </cell>
        </row>
        <row r="2232">
          <cell r="A2232" t="str">
            <v>HYDRO-ELECTRIC COMMISSION OF THE CITY OF TORONTO - EAST YORK OFFICE</v>
          </cell>
          <cell r="B2232" t="str">
            <v>TORONTO HYDRO-ELECTRIC SYSTEM LIMITED</v>
          </cell>
          <cell r="D2232">
            <v>-1161504</v>
          </cell>
        </row>
        <row r="2233">
          <cell r="A2233" t="str">
            <v>HYDRO-ELECTRIC COMMISSION OF THE CITY OF TORONTO - ETOBICOKE OFFICE</v>
          </cell>
          <cell r="B2233" t="str">
            <v>TORONTO HYDRO-ELECTRIC SYSTEM LIMITED</v>
          </cell>
          <cell r="D2233">
            <v>-15778781</v>
          </cell>
        </row>
        <row r="2234">
          <cell r="A2234" t="str">
            <v>HYDRO-ELECTRIC COMMISSION OF THE CITY OF TORONTO - NORTH YORK OFFICE</v>
          </cell>
          <cell r="B2234" t="str">
            <v>TORONTO HYDRO-ELECTRIC SYSTEM LIMITED</v>
          </cell>
          <cell r="D2234">
            <v>-13125326</v>
          </cell>
        </row>
        <row r="2235">
          <cell r="A2235" t="str">
            <v>HYDRO-ELECTRIC COMMISSION OF THE CITY OF TORONTO - SCARBOROUGH OFFICE</v>
          </cell>
          <cell r="B2235" t="str">
            <v>TORONTO HYDRO-ELECTRIC SYSTEM LIMITED</v>
          </cell>
          <cell r="D2235">
            <v>-42122623</v>
          </cell>
        </row>
        <row r="2236">
          <cell r="A2236" t="str">
            <v>HYDRO-ELECTRIC COMMISSION OF THE CITY OF TORONTO - TORONTO OFFICE</v>
          </cell>
          <cell r="B2236" t="str">
            <v>TORONTO HYDRO-ELECTRIC SYSTEM LIMITED</v>
          </cell>
          <cell r="D2236">
            <v>-16278647</v>
          </cell>
        </row>
        <row r="2237">
          <cell r="A2237" t="str">
            <v>HYDRO-ELECTRIC COMMISSION OF THE CITY OF TORONTO - YORK OFFICE</v>
          </cell>
          <cell r="B2237" t="str">
            <v>TORONTO HYDRO-ELECTRIC SYSTEM LIMITED</v>
          </cell>
          <cell r="D2237">
            <v>-1362518</v>
          </cell>
        </row>
        <row r="2238">
          <cell r="A2238" t="str">
            <v>HYDRO-ELECTRIC COMMISSION OF THE TOWN OF BOTHWELL</v>
          </cell>
          <cell r="B2238" t="str">
            <v>CHATHAM-KENT HYDRO INC.</v>
          </cell>
          <cell r="D2238">
            <v>-17863</v>
          </cell>
        </row>
        <row r="2239">
          <cell r="A2239" t="str">
            <v>HYDRO-ELECTRIC COMMISSION OF THE TOWN OF BRACEBRIDGE</v>
          </cell>
          <cell r="B2239" t="str">
            <v>LAKELAND POWER DISTRIBUTION LTD.</v>
          </cell>
          <cell r="D2239">
            <v>-347348</v>
          </cell>
        </row>
        <row r="2240">
          <cell r="A2240" t="str">
            <v>HYDRO-ELECTRIC COMMISSION OF THE TOWN OF CACHE BAY</v>
          </cell>
          <cell r="B2240" t="str">
            <v>GREATER SUDBURY HYDRO INC.</v>
          </cell>
          <cell r="D2240">
            <v>-3110</v>
          </cell>
        </row>
        <row r="2241">
          <cell r="A2241" t="str">
            <v>HYDRO-ELECTRIC COMMISSION OF THE TOWN OF HARRISTON</v>
          </cell>
          <cell r="B2241" t="str">
            <v>WESTARIO POWER INC.</v>
          </cell>
          <cell r="D2241">
            <v>-81709</v>
          </cell>
        </row>
        <row r="2242">
          <cell r="A2242" t="str">
            <v>HYDRO-ELECTRIC COMMISSION OF THE TOWN OF HARROW</v>
          </cell>
          <cell r="B2242" t="str">
            <v>E.L.K. ENERGY INC.</v>
          </cell>
          <cell r="D2242">
            <v>-301306</v>
          </cell>
        </row>
        <row r="2243">
          <cell r="A2243" t="str">
            <v>HYDRO-ELECTRIC COMMISSION OF THE TOWN OF LASALLE</v>
          </cell>
          <cell r="B2243" t="str">
            <v>ESSEX POWERLINES CORPORATION</v>
          </cell>
          <cell r="D2243">
            <v>-5811452</v>
          </cell>
        </row>
        <row r="2244">
          <cell r="A2244" t="str">
            <v>HYDRO-ELECTRIC COMMISSION OF THE TOWN OF PORT ELGIN</v>
          </cell>
          <cell r="B2244" t="str">
            <v>WESTARIO POWER INC.</v>
          </cell>
          <cell r="D2244">
            <v>-1996128</v>
          </cell>
        </row>
        <row r="2245">
          <cell r="A2245" t="str">
            <v>HYDRO-ELECTRIC COMMISSION OF THE TOWN OF STURGEON FALLS</v>
          </cell>
          <cell r="B2245" t="str">
            <v>GREATER SUDBURY HYDRO INC.</v>
          </cell>
          <cell r="D2245">
            <v>-74664</v>
          </cell>
        </row>
        <row r="2246">
          <cell r="A2246" t="str">
            <v>HYDRO-ELECTRIC COMMISSION OF THE TOWN OF VANKLEEK HILL</v>
          </cell>
          <cell r="B2246" t="str">
            <v>HYDRO ONE NETWORKS INC.</v>
          </cell>
          <cell r="D2246">
            <v>-97408</v>
          </cell>
        </row>
        <row r="2247">
          <cell r="A2247" t="str">
            <v>HYDRO-ELECTRIC COMMISSION OF THE TOWN OF WALLACEBURG</v>
          </cell>
          <cell r="B2247" t="str">
            <v>CHATHAM-KENT HYDRO INC.</v>
          </cell>
          <cell r="D2247">
            <v>-733177</v>
          </cell>
        </row>
        <row r="2248">
          <cell r="A2248" t="str">
            <v>HYDRO-ELECTRIC COMMISSION OF THE TOWN OF WASAGA BEACH</v>
          </cell>
          <cell r="B2248" t="str">
            <v>WASAGA DISTRIBUTION INC.</v>
          </cell>
          <cell r="D2248">
            <v>-3718341</v>
          </cell>
        </row>
        <row r="2249">
          <cell r="A2249" t="str">
            <v>HYDRO-ELECTRIC COMMISSION OF THE TOWN OF WEBBWOOD</v>
          </cell>
          <cell r="B2249" t="str">
            <v>ESPANOLA REGIONAL HYDRO DISTRIBUTION CORPORATION</v>
          </cell>
          <cell r="D2249">
            <v>-9548</v>
          </cell>
        </row>
        <row r="2250">
          <cell r="A2250" t="str">
            <v>HYDRO-ELECTRIC COMMISSION OF THE TOWN OF WIARTON</v>
          </cell>
          <cell r="B2250" t="str">
            <v>HYDRO ONE NETWORKS INC.</v>
          </cell>
          <cell r="D2250">
            <v>-165312</v>
          </cell>
        </row>
        <row r="2251">
          <cell r="A2251" t="str">
            <v>HYDRO-ELECTRIC COMMISSION OF THE TOWNSHIP OF BRANTFORD</v>
          </cell>
          <cell r="B2251" t="str">
            <v>BRANT COUNTY POWER INC.</v>
          </cell>
          <cell r="D2251">
            <v>-669329</v>
          </cell>
        </row>
        <row r="2252">
          <cell r="A2252" t="str">
            <v>HYDRO-ELECTRIC COMMISSION OF THE TOWNSHIP OF BURFORD</v>
          </cell>
          <cell r="B2252" t="str">
            <v>BRANT COUNTY POWER INC.</v>
          </cell>
          <cell r="D2252">
            <v>-303794</v>
          </cell>
        </row>
        <row r="2253">
          <cell r="A2253" t="str">
            <v>HYDRO-ELECTRIC COMMISSION OF THE TOWNSHIP OF ESSA</v>
          </cell>
          <cell r="B2253" t="str">
            <v>POWERSTREAM INC.</v>
          </cell>
          <cell r="D2253">
            <v>-91794</v>
          </cell>
        </row>
        <row r="2254">
          <cell r="A2254" t="str">
            <v>HYDRO-ELECTRIC COMMISSION OF THE VILLAGE OF ALFRED</v>
          </cell>
          <cell r="B2254" t="str">
            <v>HYDRO 2000 INC.</v>
          </cell>
          <cell r="D2254">
            <v>-85403</v>
          </cell>
        </row>
        <row r="2255">
          <cell r="A2255" t="str">
            <v>HYDRO-ELECTRIC COMMISSION OF THE VILLAGE OF CLIFFORD</v>
          </cell>
          <cell r="B2255" t="str">
            <v>WESTARIO POWER INC.</v>
          </cell>
          <cell r="D2255">
            <v>-44203</v>
          </cell>
        </row>
        <row r="2256">
          <cell r="A2256" t="str">
            <v>HYDRO-ELECTRIC COMMISSION OF THE VILLAGE OF ELORA</v>
          </cell>
          <cell r="B2256" t="str">
            <v>CENTRE WELLINGTON HYDRO LTD.</v>
          </cell>
          <cell r="D2256">
            <v>-566303</v>
          </cell>
        </row>
        <row r="2257">
          <cell r="A2257" t="str">
            <v>HYDRO-ELECTRIC COMMISSION OF THE VILLAGE OF FINCH</v>
          </cell>
          <cell r="B2257" t="str">
            <v>HYDRO ONE NETWORKS INC.</v>
          </cell>
          <cell r="D2257">
            <v>-28863</v>
          </cell>
        </row>
        <row r="2258">
          <cell r="A2258" t="str">
            <v>HYDRO-ELECTRIC COMMISSION OF THE VILLAGE OF FRANKFORD</v>
          </cell>
          <cell r="B2258" t="str">
            <v>HYDRO ONE NETWORKS INC.</v>
          </cell>
          <cell r="D2258">
            <v>-21399</v>
          </cell>
        </row>
        <row r="2259">
          <cell r="A2259" t="str">
            <v>HYDRO-ELECTRIC COMMISSION OF THE VILLAGE OF L'ORIGNAL</v>
          </cell>
          <cell r="B2259" t="str">
            <v>HYDRO ONE NETWORKS INC.</v>
          </cell>
          <cell r="D2259">
            <v>-255352</v>
          </cell>
        </row>
        <row r="2260">
          <cell r="A2260" t="str">
            <v>HYDRO-ELECTRIC COMMISSION OF THE VILLAGE OF LUCAN</v>
          </cell>
          <cell r="B2260" t="str">
            <v>HYDRO ONE NETWORKS INC.</v>
          </cell>
          <cell r="D2260">
            <v>-184713</v>
          </cell>
        </row>
        <row r="2261">
          <cell r="A2261" t="str">
            <v>HYDRO-ELECTRIC COMMISSION OF THE VILLAGE OF MORRISBURG</v>
          </cell>
          <cell r="B2261" t="str">
            <v>RIDEAU ST. LAWRENCE DISTRIBUTION INC.</v>
          </cell>
          <cell r="D2261">
            <v>-183963</v>
          </cell>
        </row>
        <row r="2262">
          <cell r="A2262" t="str">
            <v>HYDRO-ELECTRIC COMMISSION OF THE VILLAGE OF NEUSTADT</v>
          </cell>
          <cell r="B2262" t="str">
            <v>WESTARIO POWER INC.</v>
          </cell>
          <cell r="D2262">
            <v>-23476</v>
          </cell>
        </row>
        <row r="2263">
          <cell r="A2263" t="str">
            <v>HYDRO-ELECTRIC COMMISSION OF THE VILLAGE OF PAISLEY</v>
          </cell>
          <cell r="B2263" t="str">
            <v>HYDRO ONE NETWORKS INC.</v>
          </cell>
          <cell r="D2263">
            <v>-60655</v>
          </cell>
        </row>
        <row r="2264">
          <cell r="A2264" t="str">
            <v>HYDRO-ELECTRIC COMMISSION OF THE VILLAGE OF PLANTAGENET</v>
          </cell>
          <cell r="B2264" t="str">
            <v>HYDRO 2000 INC.</v>
          </cell>
          <cell r="D2264">
            <v>-40960</v>
          </cell>
        </row>
        <row r="2265">
          <cell r="A2265" t="str">
            <v>HYDRO-ELECTRIC COMMISSION OF THE VILLAGE OF ST. CLAIR BEACH</v>
          </cell>
          <cell r="B2265" t="str">
            <v>ESSEX POWERLINES CORPORATION</v>
          </cell>
          <cell r="D2265">
            <v>-1464575</v>
          </cell>
        </row>
        <row r="2266">
          <cell r="A2266" t="str">
            <v>INGERSOLL PUBLIC UTILITY COMMISSION</v>
          </cell>
          <cell r="B2266" t="str">
            <v>ERIE THAMES POWERLINES CORPORATION</v>
          </cell>
          <cell r="D2266">
            <v>-1202838</v>
          </cell>
        </row>
        <row r="2267">
          <cell r="A2267" t="str">
            <v>INNISFIL HYDRO DISTRIBUTION SYSTEMS LIMITED</v>
          </cell>
          <cell r="B2267" t="str">
            <v>INNISFIL HYDRO DISTRIBUTION SYSTEMS LIMITED</v>
          </cell>
          <cell r="D2267">
            <v>-1336716</v>
          </cell>
        </row>
        <row r="2268">
          <cell r="A2268" t="str">
            <v>IROQUOIS FALLS HYDRO</v>
          </cell>
          <cell r="B2268" t="str">
            <v>NORTHERN ONTARIO WIRES INC.</v>
          </cell>
          <cell r="D2268">
            <v>-982004</v>
          </cell>
        </row>
        <row r="2269">
          <cell r="A2269" t="str">
            <v>KANATA HYDRO-ELECTRIC COMMISSION</v>
          </cell>
          <cell r="B2269" t="str">
            <v>HYDRO OTTAWA LIMITED</v>
          </cell>
          <cell r="D2269">
            <v>-24308374</v>
          </cell>
        </row>
        <row r="2270">
          <cell r="A2270" t="str">
            <v>KENORA HYDRO ELECTRIC CORPORATION LTD.</v>
          </cell>
          <cell r="B2270" t="str">
            <v>KENORA HYDRO ELECTRIC CORPORATION LTD.</v>
          </cell>
          <cell r="D2270">
            <v>-629068</v>
          </cell>
        </row>
        <row r="2271">
          <cell r="A2271" t="str">
            <v>KILLALOE HYDRO ELECTRIC COMMISSION</v>
          </cell>
          <cell r="B2271" t="str">
            <v>OTTAWA RIVER POWER CORPORATION</v>
          </cell>
          <cell r="D2271">
            <v>-46041</v>
          </cell>
        </row>
        <row r="2272">
          <cell r="A2272" t="str">
            <v>KINCARDINE HYDRO ELECTRIC COMMISSION</v>
          </cell>
          <cell r="B2272" t="str">
            <v>WESTARIO POWER INC.</v>
          </cell>
          <cell r="D2272">
            <v>-1080888</v>
          </cell>
        </row>
        <row r="2273">
          <cell r="A2273" t="str">
            <v>KINGSTON ELECTRICITY DISTRIBUTION LIMITED</v>
          </cell>
          <cell r="B2273" t="str">
            <v>KINGSTON ELECTRICITY DISTRIBUTION LIMITED</v>
          </cell>
          <cell r="D2273">
            <v>-3272318</v>
          </cell>
        </row>
        <row r="2274">
          <cell r="B2274" t="str">
            <v>KINGSTON HYDRO CORPORATION</v>
          </cell>
          <cell r="D2274">
            <v>-3272318</v>
          </cell>
        </row>
        <row r="2275">
          <cell r="A2275" t="str">
            <v>KINGSVILLE PUBLIC UTILITY COMMISSION</v>
          </cell>
          <cell r="B2275" t="str">
            <v>E.L.K. ENERGY INC.</v>
          </cell>
          <cell r="D2275">
            <v>-970237</v>
          </cell>
        </row>
        <row r="2276">
          <cell r="A2276" t="str">
            <v>KIRKFIELD HYDRO ELECTRIC SYSTEM</v>
          </cell>
          <cell r="B2276" t="str">
            <v>HYDRO ONE NETWORKS INC.</v>
          </cell>
          <cell r="D2276">
            <v>-43958</v>
          </cell>
        </row>
        <row r="2277">
          <cell r="A2277" t="str">
            <v>KITCHENER-WILMOT HYDRO INC.</v>
          </cell>
          <cell r="B2277" t="str">
            <v>KITCHENER-WILMOT HYDRO INC.</v>
          </cell>
          <cell r="D2277">
            <v>-19943372</v>
          </cell>
        </row>
        <row r="2278">
          <cell r="A2278" t="str">
            <v>LAKEFIELD DISTRIBUTION INCORPORATED</v>
          </cell>
          <cell r="B2278" t="str">
            <v>PETERBOROUGH DISTRIBUTION INCORPORATED</v>
          </cell>
          <cell r="D2278">
            <v>-158778</v>
          </cell>
        </row>
        <row r="2279">
          <cell r="A2279" t="str">
            <v>LAKESHORE TOWNSHIP HEC</v>
          </cell>
          <cell r="B2279" t="str">
            <v>E.L.K. ENERGY INC.</v>
          </cell>
          <cell r="D2279">
            <v>-782826</v>
          </cell>
        </row>
        <row r="2280">
          <cell r="A2280" t="str">
            <v>LANARK HIGHLANDS PUBLIC UTILITIES COMMISSION</v>
          </cell>
          <cell r="B2280" t="str">
            <v>HYDRO ONE NETWORKS INC.</v>
          </cell>
          <cell r="D2280">
            <v>-127880</v>
          </cell>
        </row>
        <row r="2281">
          <cell r="A2281" t="str">
            <v>LARDER LAKE ELECTRIC COMPANY</v>
          </cell>
          <cell r="B2281" t="str">
            <v>HYDRO ONE NETWORKS INC.</v>
          </cell>
          <cell r="D2281">
            <v>-134351</v>
          </cell>
        </row>
        <row r="2282">
          <cell r="A2282" t="str">
            <v>LATCHFORD HYDRO ELECTRIC</v>
          </cell>
          <cell r="B2282" t="str">
            <v>HYDRO ONE NETWORKS INC.</v>
          </cell>
          <cell r="D2282">
            <v>-43188</v>
          </cell>
        </row>
        <row r="2283">
          <cell r="A2283" t="str">
            <v>LINCOLN HYDRO-ELECTRIC COMMISSION</v>
          </cell>
          <cell r="B2283" t="str">
            <v>NIAGARA PENINSULA ENERGY INC.</v>
          </cell>
          <cell r="D2283">
            <v>-1964626</v>
          </cell>
        </row>
        <row r="2284">
          <cell r="A2284" t="str">
            <v>LINDSAY HYDRO-ELECTRIC SYSTEM</v>
          </cell>
          <cell r="B2284" t="str">
            <v>HYDRO ONE NETWORKS INC.</v>
          </cell>
          <cell r="D2284">
            <v>-2118062</v>
          </cell>
        </row>
        <row r="2285">
          <cell r="A2285" t="str">
            <v>LONDON HYDRO UTILITIES SERVICES INC.</v>
          </cell>
          <cell r="B2285" t="str">
            <v>LONDON HYDRO INC.</v>
          </cell>
          <cell r="D2285">
            <v>-32618744</v>
          </cell>
        </row>
        <row r="2286">
          <cell r="A2286" t="str">
            <v>MALAHIDE UTILITY COMMISSION</v>
          </cell>
          <cell r="B2286" t="str">
            <v>HYDRO ONE NETWORKS INC.</v>
          </cell>
          <cell r="D2286">
            <v>-74537</v>
          </cell>
        </row>
        <row r="2287">
          <cell r="A2287" t="str">
            <v>MAPLETON HYDRO ELECTRIC COMMISSION</v>
          </cell>
          <cell r="B2287" t="str">
            <v>HYDRO ONE NETWORKS INC.</v>
          </cell>
          <cell r="D2287">
            <v>-280265</v>
          </cell>
        </row>
        <row r="2288">
          <cell r="A2288" t="str">
            <v>MARKDALE HYDRO SYSTEM</v>
          </cell>
          <cell r="B2288" t="str">
            <v>HYDRO ONE NETWORKS INC.</v>
          </cell>
          <cell r="D2288">
            <v>-87779</v>
          </cell>
        </row>
        <row r="2289">
          <cell r="A2289" t="str">
            <v>MARKHAM HYDRO DISTRIBUTION INC.</v>
          </cell>
          <cell r="B2289" t="str">
            <v>POWERSTREAM INC.</v>
          </cell>
          <cell r="D2289">
            <v>-63055805</v>
          </cell>
        </row>
        <row r="2290">
          <cell r="A2290" t="str">
            <v>MARMORA HYDRO COMMISSION</v>
          </cell>
          <cell r="B2290" t="str">
            <v>HYDRO ONE NETWORKS INC.</v>
          </cell>
          <cell r="D2290">
            <v>-82746</v>
          </cell>
        </row>
        <row r="2291">
          <cell r="A2291" t="str">
            <v>MARTINTOWN HYDRO SYSTEM</v>
          </cell>
          <cell r="B2291" t="str">
            <v>HYDRO ONE NETWORKS INC.</v>
          </cell>
          <cell r="D2291">
            <v>-843</v>
          </cell>
        </row>
        <row r="2292">
          <cell r="A2292" t="str">
            <v>MIDLAND POWER UTILITY CORPORATION</v>
          </cell>
          <cell r="B2292" t="str">
            <v>MIDLAND POWER UTILITY CORPORATION</v>
          </cell>
          <cell r="D2292">
            <v>-409153</v>
          </cell>
        </row>
        <row r="2293">
          <cell r="A2293" t="str">
            <v>MILDMAY HYDRO-ELECTRIC COMMISSION</v>
          </cell>
          <cell r="B2293" t="str">
            <v>WESTARIO POWER INC.</v>
          </cell>
          <cell r="D2293">
            <v>-109009</v>
          </cell>
        </row>
        <row r="2294">
          <cell r="A2294" t="str">
            <v>MILTON HYDRO DISTRIBUTION INC.</v>
          </cell>
          <cell r="B2294" t="str">
            <v>MILTON HYDRO DISTRIBUTION INC.</v>
          </cell>
          <cell r="D2294">
            <v>-7363940</v>
          </cell>
        </row>
        <row r="2295">
          <cell r="A2295" t="str">
            <v>MISSISSIPPI MILLS PUBLIC UTILITIES COMMISSION</v>
          </cell>
          <cell r="B2295" t="str">
            <v>OTTAWA RIVER POWER CORPORATION</v>
          </cell>
          <cell r="D2295">
            <v>-399614</v>
          </cell>
        </row>
        <row r="2296">
          <cell r="A2296" t="str">
            <v>NANTICOKE HYDRO ELECTRIC COMMISSION</v>
          </cell>
          <cell r="B2296" t="str">
            <v>HALDIMAND COUNTY HYDRO INC.</v>
          </cell>
          <cell r="D2296">
            <v>-1218144</v>
          </cell>
        </row>
        <row r="2297">
          <cell r="A2297" t="str">
            <v>NAPANEE HYDRO-ELECTRIC COMMISSION</v>
          </cell>
          <cell r="B2297" t="str">
            <v>HYDRO ONE NETWORKS INC.</v>
          </cell>
          <cell r="D2297">
            <v>-349942</v>
          </cell>
        </row>
        <row r="2298">
          <cell r="A2298" t="str">
            <v>NEPEAN HYDRO ELECTRIC COMMISSION</v>
          </cell>
          <cell r="B2298" t="str">
            <v>HYDRO OTTAWA LIMITED</v>
          </cell>
          <cell r="D2298">
            <v>-29423382</v>
          </cell>
        </row>
        <row r="2299">
          <cell r="A2299" t="str">
            <v>NEW TECUMSETH HYDRO</v>
          </cell>
          <cell r="B2299" t="str">
            <v>POWERSTREAM INC.</v>
          </cell>
          <cell r="D2299">
            <v>-2368328</v>
          </cell>
        </row>
        <row r="2300">
          <cell r="A2300" t="str">
            <v>NEWBURY POWER INC.</v>
          </cell>
          <cell r="B2300" t="str">
            <v>MIDDLESEX POWER DISTRIBUTION CORPORATION</v>
          </cell>
          <cell r="D2300">
            <v>-32441</v>
          </cell>
        </row>
        <row r="2301">
          <cell r="A2301" t="str">
            <v>NEWMARKET HYDRO LTD.</v>
          </cell>
          <cell r="B2301" t="str">
            <v>NEWMARKET-TAY POWER DISTRIBUTION LTD.</v>
          </cell>
          <cell r="D2301">
            <v>-25477899</v>
          </cell>
        </row>
        <row r="2302">
          <cell r="A2302" t="str">
            <v>NIAGARA FALLS HYDRO INC.</v>
          </cell>
          <cell r="B2302" t="str">
            <v>NIAGARA PENINSULA ENERGY INC.</v>
          </cell>
          <cell r="D2302">
            <v>-5087962</v>
          </cell>
        </row>
        <row r="2303">
          <cell r="A2303" t="str">
            <v>NIAGARA-ON-THE-LAKE HYDRO INC.</v>
          </cell>
          <cell r="B2303" t="str">
            <v>NIAGARA-ON-THE-LAKE HYDRO INC.</v>
          </cell>
          <cell r="D2303">
            <v>-2703986</v>
          </cell>
        </row>
        <row r="2304">
          <cell r="A2304" t="str">
            <v>NICKEL CENTRE HYDRO-ELECTRIC COMMISSION</v>
          </cell>
          <cell r="B2304" t="str">
            <v>GREATER SUDBURY HYDRO INC.</v>
          </cell>
          <cell r="D2304">
            <v>-99515</v>
          </cell>
        </row>
        <row r="2305">
          <cell r="A2305" t="str">
            <v>NIPIGON HYDRO ELECTRIC COMMISSION</v>
          </cell>
          <cell r="B2305" t="str">
            <v>HYDRO ONE NETWORKS INC.</v>
          </cell>
          <cell r="D2305">
            <v>-99604</v>
          </cell>
        </row>
        <row r="2306">
          <cell r="A2306" t="str">
            <v>NORFOLK POWER DISTRIBUTION INC.</v>
          </cell>
          <cell r="B2306" t="str">
            <v>NORFOLK POWER DISTRIBUTION INC.</v>
          </cell>
          <cell r="D2306">
            <v>-118529</v>
          </cell>
        </row>
        <row r="2307">
          <cell r="A2307" t="str">
            <v>NORTH BAY HYDRO DISTRIBUTION LIMITED</v>
          </cell>
          <cell r="B2307" t="str">
            <v>NORTH BAY HYDRO DISTRIBUTION LIMITED</v>
          </cell>
          <cell r="D2307">
            <v>-4013068</v>
          </cell>
        </row>
        <row r="2308">
          <cell r="A2308" t="str">
            <v>NORTH GLENGARRY PUBLIC UTILITIES COMMISSION</v>
          </cell>
          <cell r="B2308" t="str">
            <v>HYDRO ONE NETWORKS INC.</v>
          </cell>
          <cell r="D2308">
            <v>-228590</v>
          </cell>
        </row>
        <row r="2309">
          <cell r="A2309" t="str">
            <v>NORTH GRENVILLE HYDRO-ELECTRIC COMMISSION</v>
          </cell>
          <cell r="B2309" t="str">
            <v>HYDRO ONE NETWORKS INC.</v>
          </cell>
          <cell r="D2309">
            <v>-369670</v>
          </cell>
        </row>
        <row r="2310">
          <cell r="A2310" t="str">
            <v>NORTH PERTH UTILITY COMMISSION</v>
          </cell>
          <cell r="B2310" t="str">
            <v>HYDRO ONE NETWORKS INC.</v>
          </cell>
          <cell r="D2310">
            <v>-604666</v>
          </cell>
        </row>
        <row r="2311">
          <cell r="A2311" t="str">
            <v>NORWICH PUBLIC UTILITY COMMISSION</v>
          </cell>
          <cell r="B2311" t="str">
            <v>ERIE THAMES POWERLINES CORPORATION</v>
          </cell>
          <cell r="D2311">
            <v>-146137</v>
          </cell>
        </row>
        <row r="2312">
          <cell r="A2312" t="str">
            <v>OAKVILLE HYDRO ELECTRICITY DISTRIBUTION INC.</v>
          </cell>
          <cell r="B2312" t="str">
            <v>OAKVILLE HYDRO ELECTRICITY DISTRIBUTION INC.</v>
          </cell>
          <cell r="D2312">
            <v>-41702291</v>
          </cell>
        </row>
        <row r="2313">
          <cell r="A2313" t="str">
            <v>OIL SPRINGS HYDRO ELECTRIC COMMISSION</v>
          </cell>
          <cell r="B2313" t="str">
            <v>BLUEWATER POWER DISTRIBUTION CORPORATION</v>
          </cell>
          <cell r="D2313">
            <v>-22469</v>
          </cell>
        </row>
        <row r="2314">
          <cell r="A2314" t="str">
            <v>ORANGEVILLE HYDRO LIMITED</v>
          </cell>
          <cell r="B2314" t="str">
            <v>ORANGEVILLE HYDRO LIMITED</v>
          </cell>
          <cell r="D2314">
            <v>-5483652</v>
          </cell>
        </row>
        <row r="2315">
          <cell r="A2315" t="str">
            <v>ORILLIA POWER DISTRIBUTION CORPORATION</v>
          </cell>
          <cell r="B2315" t="str">
            <v>ORILLIA POWER DISTRIBUTION CORPORATION</v>
          </cell>
          <cell r="D2315">
            <v>-1838466</v>
          </cell>
        </row>
        <row r="2316">
          <cell r="A2316" t="str">
            <v>OSHAWA PUC NETWORKS INC.</v>
          </cell>
          <cell r="B2316" t="str">
            <v>OSHAWA PUC NETWORKS INC.</v>
          </cell>
          <cell r="D2316">
            <v>-16703193</v>
          </cell>
        </row>
        <row r="2317">
          <cell r="A2317" t="str">
            <v>PARKHILL P.U.C.</v>
          </cell>
          <cell r="B2317" t="str">
            <v>MIDDLESEX POWER DISTRIBUTION CORPORATION</v>
          </cell>
          <cell r="D2317">
            <v>-82838</v>
          </cell>
        </row>
        <row r="2318">
          <cell r="A2318" t="str">
            <v>PARRY SOUND POWER CORPORATION</v>
          </cell>
          <cell r="B2318" t="str">
            <v>PARRY SOUND POWER CORPORATION</v>
          </cell>
          <cell r="D2318">
            <v>-1169711</v>
          </cell>
        </row>
        <row r="2319">
          <cell r="A2319" t="str">
            <v>PELHAM HYDRO-ELECTRIC COMMISSION</v>
          </cell>
          <cell r="B2319" t="str">
            <v>NIAGARA PENINSULA ENERGY INC.</v>
          </cell>
          <cell r="D2319">
            <v>-260821</v>
          </cell>
        </row>
        <row r="2320">
          <cell r="A2320" t="str">
            <v>PERTH EAST HYDRO ELECTRIC COMMISSION</v>
          </cell>
          <cell r="B2320" t="str">
            <v>HYDRO ONE NETWORKS INC.</v>
          </cell>
          <cell r="D2320">
            <v>-99453</v>
          </cell>
        </row>
        <row r="2321">
          <cell r="A2321" t="str">
            <v>PETERBOROUGH UTILITIES COMMISSION</v>
          </cell>
          <cell r="B2321" t="str">
            <v>PETERBOROUGH DISTRIBUTION INCORPORATED</v>
          </cell>
          <cell r="D2321">
            <v>-7047752</v>
          </cell>
        </row>
        <row r="2322">
          <cell r="A2322" t="str">
            <v>PICKERING HYDRO-ELECTRIC COMMISSION</v>
          </cell>
          <cell r="B2322" t="str">
            <v>VERIDIAN CONNECTIONS INC.</v>
          </cell>
          <cell r="D2322">
            <v>-22714439</v>
          </cell>
        </row>
        <row r="2323">
          <cell r="A2323" t="str">
            <v>POLICE VILLAGE OF APPLE HILL HYDRO SYSTEM</v>
          </cell>
          <cell r="B2323" t="str">
            <v>HYDRO ONE NETWORKS INC.</v>
          </cell>
          <cell r="D2323">
            <v>-698</v>
          </cell>
        </row>
        <row r="2324">
          <cell r="A2324" t="str">
            <v>POLICE VILLAGE OF AVONMORE HYDRO SYSTEM</v>
          </cell>
          <cell r="B2324" t="str">
            <v>HYDRO ONE NETWORKS INC.</v>
          </cell>
          <cell r="D2324">
            <v>-11342</v>
          </cell>
        </row>
        <row r="2325">
          <cell r="A2325" t="str">
            <v>POLICE VILLAGE OF COMBER HYDRO SYSTEM</v>
          </cell>
          <cell r="B2325" t="str">
            <v>E.L.K. ENERGY INC.</v>
          </cell>
          <cell r="D2325">
            <v>-124278</v>
          </cell>
        </row>
        <row r="2326">
          <cell r="A2326" t="str">
            <v>POLICE VILLAGE OF DUBLIN HYDRO SYSTEM</v>
          </cell>
          <cell r="B2326" t="str">
            <v>ERIE THAMES POWERLINES CORPORATION</v>
          </cell>
          <cell r="D2326">
            <v>-3050</v>
          </cell>
        </row>
        <row r="2327">
          <cell r="A2327" t="str">
            <v>POLICE VILLAGE OF GRANTON HYDRO SYSTEM</v>
          </cell>
          <cell r="B2327" t="str">
            <v>HYDRO ONE NETWORKS INC.</v>
          </cell>
          <cell r="D2327">
            <v>-43677</v>
          </cell>
        </row>
        <row r="2328">
          <cell r="A2328" t="str">
            <v>POLICE VILLAGE OF MERLIN HYDRO SYSTEM</v>
          </cell>
          <cell r="B2328" t="str">
            <v>CHATHAM-KENT HYDRO INC.</v>
          </cell>
          <cell r="D2328">
            <v>-27864</v>
          </cell>
        </row>
        <row r="2329">
          <cell r="A2329" t="str">
            <v>POLICE VILLAGE OF MOOREFIELD HYDRO SYSTEM</v>
          </cell>
          <cell r="B2329" t="str">
            <v>HYDRO ONE NETWORKS INC.</v>
          </cell>
          <cell r="D2329">
            <v>-1245</v>
          </cell>
        </row>
        <row r="2330">
          <cell r="A2330" t="str">
            <v>POLICE VILLAGE OF MOUNT BRYDGES HYDRO SYSTEM</v>
          </cell>
          <cell r="B2330" t="str">
            <v>MIDDLESEX POWER DISTRIBUTION CORPORATION</v>
          </cell>
          <cell r="D2330">
            <v>-253381</v>
          </cell>
        </row>
        <row r="2331">
          <cell r="A2331" t="str">
            <v>POLICE VILLAGE OF PRICEVILLE HYDRO SYSTEM</v>
          </cell>
          <cell r="B2331" t="str">
            <v>HYDRO ONE NETWORKS INC.</v>
          </cell>
          <cell r="D2331">
            <v>-11305</v>
          </cell>
        </row>
        <row r="2332">
          <cell r="A2332" t="str">
            <v>POLICE VILLAGE OF RUSSELL HYDRO ELECTRIC SYSTEM</v>
          </cell>
          <cell r="B2332" t="str">
            <v>HYDRO ONE NETWORKS INC.</v>
          </cell>
          <cell r="D2332">
            <v>-121268</v>
          </cell>
        </row>
        <row r="2333">
          <cell r="A2333" t="str">
            <v>PORT COLBORNE HYDRO INC.</v>
          </cell>
          <cell r="B2333" t="str">
            <v>CANADIAN NIAGARA POWER INC.</v>
          </cell>
          <cell r="D2333">
            <v>-1465082</v>
          </cell>
        </row>
        <row r="2334">
          <cell r="A2334" t="str">
            <v>PORT HOPE HYDRO</v>
          </cell>
          <cell r="B2334" t="str">
            <v>VERIDIAN CONNECTIONS INC.</v>
          </cell>
          <cell r="D2334">
            <v>-1651694</v>
          </cell>
        </row>
        <row r="2335">
          <cell r="A2335" t="str">
            <v>PRESCOTT PUBLIC UTILITIES COMMISSION</v>
          </cell>
          <cell r="B2335" t="str">
            <v>RIDEAU ST. LAWRENCE DISTRIBUTION INC.</v>
          </cell>
          <cell r="D2335">
            <v>-76707</v>
          </cell>
        </row>
        <row r="2336">
          <cell r="A2336" t="str">
            <v>PUBLIC UTILITIES COMMISSION OF CHATHAM-KENT</v>
          </cell>
          <cell r="B2336" t="str">
            <v>CHATHAM-KENT HYDRO INC.</v>
          </cell>
          <cell r="D2336">
            <v>-3317604</v>
          </cell>
        </row>
        <row r="2337">
          <cell r="A2337" t="str">
            <v>PUBLIC UTILITIES COMMISSION OF THE CITY OF BARRIE</v>
          </cell>
          <cell r="B2337" t="str">
            <v>POWERSTREAM INC.</v>
          </cell>
          <cell r="D2337">
            <v>-33420754</v>
          </cell>
        </row>
        <row r="2338">
          <cell r="A2338" t="str">
            <v>PUBLIC UTILITIES COMMISSION OF THE CITY OF OWEN SOUND</v>
          </cell>
          <cell r="B2338" t="str">
            <v>HYDRO ONE NETWORKS INC.</v>
          </cell>
          <cell r="D2338">
            <v>-1260734</v>
          </cell>
        </row>
        <row r="2339">
          <cell r="A2339" t="str">
            <v>PUBLIC UTILITIES COMMISSION OF THE CITY OF TRENTON</v>
          </cell>
          <cell r="B2339" t="str">
            <v>HYDRO ONE NETWORKS INC.</v>
          </cell>
          <cell r="D2339">
            <v>-3012078</v>
          </cell>
        </row>
        <row r="2340">
          <cell r="A2340" t="str">
            <v>PUBLIC UTILITIES COMMISSION OF THE CORPORATION OF THE TOWNSHIP OF MAGNETAWAN</v>
          </cell>
          <cell r="B2340" t="str">
            <v>LAKELAND POWER DISTRIBUTION LTD.</v>
          </cell>
          <cell r="D2340">
            <v>-43024</v>
          </cell>
        </row>
        <row r="2341">
          <cell r="A2341" t="str">
            <v>PUBLIC UTILITIES COMMISSION OF THE TOWN OF ALEXANDRIA</v>
          </cell>
          <cell r="B2341" t="str">
            <v>HYDRO ONE NETWORKS INC.</v>
          </cell>
          <cell r="D2341">
            <v>-207174</v>
          </cell>
        </row>
        <row r="2342">
          <cell r="A2342" t="str">
            <v>PUBLIC UTILITIES COMMISSION OF THE TOWN OF BLENHEIM</v>
          </cell>
          <cell r="B2342" t="str">
            <v>CHATHAM-KENT HYDRO INC.</v>
          </cell>
          <cell r="D2342">
            <v>-112736</v>
          </cell>
        </row>
        <row r="2343">
          <cell r="A2343" t="str">
            <v>PUBLIC UTILITIES COMMISSION OF THE TOWN OF CAMPBELLFORD</v>
          </cell>
          <cell r="B2343" t="str">
            <v>HYDRO ONE NETWORKS INC.</v>
          </cell>
          <cell r="D2343">
            <v>-292210</v>
          </cell>
        </row>
        <row r="2344">
          <cell r="A2344" t="str">
            <v>PUBLIC UTILITIES COMMISSION OF THE TOWN OF CHESLEY</v>
          </cell>
          <cell r="B2344" t="str">
            <v>HYDRO ONE NETWORKS INC.</v>
          </cell>
          <cell r="D2344">
            <v>-103819</v>
          </cell>
        </row>
        <row r="2345">
          <cell r="A2345" t="str">
            <v>PUBLIC UTILITIES COMMISSION OF THE TOWN OF COBOURG</v>
          </cell>
          <cell r="B2345" t="str">
            <v>LAKEFRONT UTILITIES INC.</v>
          </cell>
          <cell r="D2345">
            <v>-1981907</v>
          </cell>
        </row>
        <row r="2346">
          <cell r="A2346" t="str">
            <v>PUBLIC UTILITIES COMMISSION OF THE TOWN OF FERGUS</v>
          </cell>
          <cell r="B2346" t="str">
            <v>CENTRE WELLINGTON HYDRO LTD.</v>
          </cell>
          <cell r="D2346">
            <v>-1439772</v>
          </cell>
        </row>
        <row r="2347">
          <cell r="A2347" t="str">
            <v>PUBLIC UTILITIES COMMISSION OF THE TOWN OF GODERICH</v>
          </cell>
          <cell r="B2347" t="str">
            <v>WEST COAST HURON ENERGY INC.</v>
          </cell>
          <cell r="D2347">
            <v>-424223</v>
          </cell>
        </row>
        <row r="2348">
          <cell r="A2348" t="str">
            <v>PUBLIC UTILITIES COMMISSION OF THE TOWN OF MASSEY</v>
          </cell>
          <cell r="B2348" t="str">
            <v>ESPANOLA REGIONAL HYDRO DISTRIBUTION CORPORATION</v>
          </cell>
          <cell r="D2348">
            <v>-31379</v>
          </cell>
        </row>
        <row r="2349">
          <cell r="A2349" t="str">
            <v>PUBLIC UTILITIES COMMISSION OF THE TOWN OF MEAFORD</v>
          </cell>
          <cell r="B2349" t="str">
            <v>HYDRO ONE NETWORKS INC.</v>
          </cell>
          <cell r="D2349">
            <v>-492337</v>
          </cell>
        </row>
        <row r="2350">
          <cell r="A2350" t="str">
            <v>PUBLIC UTILITIES COMMISSION OF THE TOWN OF MITCHELL</v>
          </cell>
          <cell r="B2350" t="str">
            <v>ERIE THAMES POWERLINES CORPORATION</v>
          </cell>
          <cell r="D2350">
            <v>-267866</v>
          </cell>
        </row>
        <row r="2351">
          <cell r="A2351" t="str">
            <v>PUBLIC UTILITIES COMMISSION OF THE TOWN OF MOUNT FOREST</v>
          </cell>
          <cell r="B2351" t="str">
            <v>WELLINGTON NORTH POWER INC.</v>
          </cell>
          <cell r="D2351">
            <v>-304302</v>
          </cell>
        </row>
        <row r="2352">
          <cell r="A2352" t="str">
            <v>PUBLIC UTILITIES COMMISSION OF THE TOWN OF PALMERSTON</v>
          </cell>
          <cell r="B2352" t="str">
            <v>WESTARIO POWER INC.</v>
          </cell>
          <cell r="D2352">
            <v>-170754</v>
          </cell>
        </row>
        <row r="2353">
          <cell r="A2353" t="str">
            <v>PUBLIC UTILITIES COMMISSION OF THE TOWN OF PARIS</v>
          </cell>
          <cell r="B2353" t="str">
            <v>BRANT COUNTY POWER INC.</v>
          </cell>
          <cell r="D2353">
            <v>-363151</v>
          </cell>
        </row>
        <row r="2354">
          <cell r="A2354" t="str">
            <v>PUBLIC UTILITIES COMMISSION OF THE TOWN OF PICTON</v>
          </cell>
          <cell r="B2354" t="str">
            <v>HYDRO ONE NETWORKS INC.</v>
          </cell>
          <cell r="D2354">
            <v>-152333</v>
          </cell>
        </row>
        <row r="2355">
          <cell r="A2355" t="str">
            <v>PUBLIC UTILITIES COMMISSION OF THE TOWN OF RIDGETOWN</v>
          </cell>
          <cell r="B2355" t="str">
            <v>CHATHAM-KENT HYDRO INC.</v>
          </cell>
          <cell r="D2355">
            <v>-132327</v>
          </cell>
        </row>
        <row r="2356">
          <cell r="A2356" t="str">
            <v>PUBLIC UTILITIES COMMISSION OF THE TOWN OF SOUTHAMPTON</v>
          </cell>
          <cell r="B2356" t="str">
            <v>WESTARIO POWER INC.</v>
          </cell>
          <cell r="D2356">
            <v>-188659</v>
          </cell>
        </row>
        <row r="2357">
          <cell r="A2357" t="str">
            <v>PUBLIC UTILITIES COMMISSION OF THE TOWN OF TECUMSEH</v>
          </cell>
          <cell r="B2357" t="str">
            <v>ESSEX POWERLINES CORPORATION</v>
          </cell>
          <cell r="D2357">
            <v>-4230644</v>
          </cell>
        </row>
        <row r="2358">
          <cell r="A2358" t="str">
            <v>PUBLIC UTILITIES COMMISSION OF THE TOWN OF TILBURY</v>
          </cell>
          <cell r="B2358" t="str">
            <v>CHATHAM-KENT HYDRO INC.</v>
          </cell>
          <cell r="D2358">
            <v>-232758</v>
          </cell>
        </row>
        <row r="2359">
          <cell r="A2359" t="str">
            <v>PUBLIC UTILITIES COMMISSION OF THE VILLAGE OF ARTHUR</v>
          </cell>
          <cell r="B2359" t="str">
            <v>WELLINGTON NORTH POWER INC.</v>
          </cell>
          <cell r="D2359">
            <v>-103910</v>
          </cell>
        </row>
        <row r="2360">
          <cell r="A2360" t="str">
            <v>PUBLIC UTILITIES COMMISSION OF THE VILLAGE OF BELMONT</v>
          </cell>
          <cell r="B2360" t="str">
            <v>ERIE THAMES POWERLINES CORPORATION</v>
          </cell>
          <cell r="D2360">
            <v>-308444</v>
          </cell>
        </row>
        <row r="2361">
          <cell r="A2361" t="str">
            <v>PUBLIC UTILITIES COMMISSION OF THE VILLAGE OF LANCASTER</v>
          </cell>
          <cell r="B2361" t="str">
            <v>HYDRO ONE NETWORKS INC.</v>
          </cell>
          <cell r="D2361">
            <v>-43431</v>
          </cell>
        </row>
        <row r="2362">
          <cell r="A2362" t="str">
            <v>PUBLIC UTILITIES COMMISSION OF THE VILLAGE OF PORT STANLEY</v>
          </cell>
          <cell r="B2362" t="str">
            <v>ERIE THAMES POWERLINES CORPORATION</v>
          </cell>
          <cell r="D2362">
            <v>-154250</v>
          </cell>
        </row>
        <row r="2363">
          <cell r="A2363" t="str">
            <v>PUBLIC UTILITIES COMMISSION OF THE VILLAGE OF THAMESVILLE</v>
          </cell>
          <cell r="B2363" t="str">
            <v>CHATHAM-KENT HYDRO INC.</v>
          </cell>
          <cell r="D2363">
            <v>-19390</v>
          </cell>
        </row>
        <row r="2364">
          <cell r="A2364" t="str">
            <v>PUBLIC UTILITIES COMMISSION OF THE VILLAGE OF WESTPORT</v>
          </cell>
          <cell r="B2364" t="str">
            <v>RIDEAU ST. LAWRENCE DISTRIBUTION INC.</v>
          </cell>
          <cell r="D2364">
            <v>-83342</v>
          </cell>
        </row>
        <row r="2365">
          <cell r="A2365" t="str">
            <v>PUBLIC UTILITIES COMMISSION OF THE VILLAGE OF WHEATLEY</v>
          </cell>
          <cell r="B2365" t="str">
            <v>CHATHAM-KENT HYDRO INC.</v>
          </cell>
          <cell r="D2365">
            <v>-118610</v>
          </cell>
        </row>
        <row r="2366">
          <cell r="A2366" t="str">
            <v>PUBLIC UTILITY COMMISSION OF THE VILLAGE OF WEST LORNE</v>
          </cell>
          <cell r="B2366" t="str">
            <v>HYDRO ONE NETWORKS INC.</v>
          </cell>
          <cell r="D2366">
            <v>-93201</v>
          </cell>
        </row>
        <row r="2367">
          <cell r="A2367" t="str">
            <v>PUBLIC UTILITY COMMISSION OF TOWN OF PERTH</v>
          </cell>
          <cell r="B2367" t="str">
            <v>HYDRO ONE NETWORKS INC.</v>
          </cell>
          <cell r="D2367">
            <v>-1766383</v>
          </cell>
        </row>
        <row r="2368">
          <cell r="A2368" t="str">
            <v>RAINY RIVER PUBLIC UTILITIES COMMISSION</v>
          </cell>
          <cell r="B2368" t="str">
            <v>HYDRO ONE NETWORKS INC.</v>
          </cell>
          <cell r="D2368">
            <v>-96206</v>
          </cell>
        </row>
        <row r="2369">
          <cell r="A2369" t="str">
            <v>RED ROCK HYDRO</v>
          </cell>
          <cell r="B2369" t="str">
            <v>HYDRO ONE NETWORKS INC.</v>
          </cell>
          <cell r="D2369">
            <v>-26728</v>
          </cell>
        </row>
        <row r="2370">
          <cell r="A2370" t="str">
            <v>REMARA-BRECHIN HYDRO</v>
          </cell>
          <cell r="B2370" t="str">
            <v>HYDRO ONE NETWORKS INC.</v>
          </cell>
          <cell r="D2370">
            <v>-6839</v>
          </cell>
        </row>
        <row r="2371">
          <cell r="A2371" t="str">
            <v>RENFREW HYDRO INC.</v>
          </cell>
          <cell r="B2371" t="str">
            <v>RENFREW HYDRO INC.</v>
          </cell>
          <cell r="D2371">
            <v>-98644</v>
          </cell>
        </row>
        <row r="2372">
          <cell r="A2372" t="str">
            <v>RICHMOND HILL HYDRO INC.</v>
          </cell>
          <cell r="B2372" t="str">
            <v>POWERSTREAM INC.</v>
          </cell>
          <cell r="D2372">
            <v>-48697621</v>
          </cell>
        </row>
        <row r="2373">
          <cell r="A2373" t="str">
            <v>RIPLEY PUBLIC UTILITIES COMMISSION</v>
          </cell>
          <cell r="B2373" t="str">
            <v>WESTARIO POWER INC.</v>
          </cell>
          <cell r="D2373">
            <v>-45105</v>
          </cell>
        </row>
        <row r="2374">
          <cell r="A2374" t="str">
            <v>ROCKLAND HYDRO ELECTRIC COMMISSION</v>
          </cell>
          <cell r="B2374" t="str">
            <v>HYDRO ONE NETWORKS INC.</v>
          </cell>
          <cell r="D2374">
            <v>-2068406</v>
          </cell>
        </row>
        <row r="2375">
          <cell r="A2375" t="str">
            <v>RODNEY PUBLIC UTILITIES COMMISSION</v>
          </cell>
          <cell r="B2375" t="str">
            <v>HYDRO ONE NETWORKS INC.</v>
          </cell>
          <cell r="D2375">
            <v>-79269</v>
          </cell>
        </row>
        <row r="2376">
          <cell r="A2376" t="str">
            <v>SCHREIBER HYDRO-ELECTRIC COMMISSION</v>
          </cell>
          <cell r="B2376" t="str">
            <v>HYDRO ONE NETWORKS INC.</v>
          </cell>
          <cell r="D2376">
            <v>-51845</v>
          </cell>
        </row>
        <row r="2377">
          <cell r="A2377" t="str">
            <v>SCUGOG HYDRO ELECTRIC CORPORATION</v>
          </cell>
          <cell r="B2377" t="str">
            <v>VERIDIAN CONNECTIONS INC.</v>
          </cell>
          <cell r="D2377">
            <v>-868643</v>
          </cell>
        </row>
        <row r="2378">
          <cell r="A2378" t="str">
            <v>SEAFORTH PUBLIC UTILITY COMMISSION</v>
          </cell>
          <cell r="B2378" t="str">
            <v>FESTIVAL HYDRO INC.</v>
          </cell>
          <cell r="D2378">
            <v>-57989</v>
          </cell>
        </row>
        <row r="2379">
          <cell r="A2379" t="str">
            <v>SEVERN HYDRO-ELECTRIC SYSTEM</v>
          </cell>
          <cell r="B2379" t="str">
            <v>HYDRO ONE NETWORKS INC.</v>
          </cell>
          <cell r="D2379">
            <v>-155687</v>
          </cell>
        </row>
        <row r="2380">
          <cell r="A2380" t="str">
            <v>SIMCOE HYDRO-ELECTRIC COMMISSION</v>
          </cell>
          <cell r="B2380" t="str">
            <v>NORFOLK POWER DISTRIBUTION INC.</v>
          </cell>
          <cell r="D2380">
            <v>-1656690</v>
          </cell>
        </row>
        <row r="2381">
          <cell r="A2381" t="str">
            <v>SIOUX LOOKOUT HYDRO INC.</v>
          </cell>
          <cell r="B2381" t="str">
            <v>SIOUX LOOKOUT HYDRO INC.</v>
          </cell>
          <cell r="D2381">
            <v>-1030084</v>
          </cell>
        </row>
        <row r="2382">
          <cell r="A2382" t="str">
            <v>SMITHS FALLS HYDRO ELECTRIC COMMISSION</v>
          </cell>
          <cell r="B2382" t="str">
            <v>HYDRO ONE NETWORKS INC.</v>
          </cell>
          <cell r="D2382">
            <v>-451294</v>
          </cell>
        </row>
        <row r="2383">
          <cell r="A2383" t="str">
            <v>SOUTH RIVER PUBLIC UTILITIES COMMISSION</v>
          </cell>
          <cell r="B2383" t="str">
            <v>HYDRO ONE NETWORKS INC.</v>
          </cell>
          <cell r="D2383">
            <v>-123007</v>
          </cell>
        </row>
        <row r="2384">
          <cell r="A2384" t="str">
            <v>SOUTH-WEST OXFORD PUBLIC UTILITIES COMMISSION</v>
          </cell>
          <cell r="B2384" t="str">
            <v>ERIE THAMES POWERLINES CORPORATION</v>
          </cell>
          <cell r="D2384">
            <v>-15240</v>
          </cell>
        </row>
        <row r="2385">
          <cell r="A2385" t="str">
            <v>ST. CATHARINES HYDRO UTILITY SERVICES INC.</v>
          </cell>
          <cell r="B2385" t="str">
            <v>HORIZON UTILITIES CORPORATION</v>
          </cell>
          <cell r="D2385">
            <v>-5458024</v>
          </cell>
        </row>
        <row r="2386">
          <cell r="A2386" t="str">
            <v>ST. MARY'S PUBLIC UTILITIES COMMISSION</v>
          </cell>
          <cell r="B2386" t="str">
            <v>FESTIVAL HYDRO INC.</v>
          </cell>
          <cell r="D2386">
            <v>-596990</v>
          </cell>
        </row>
        <row r="2387">
          <cell r="A2387" t="str">
            <v>ST. THOMAS ENERGY INC.</v>
          </cell>
          <cell r="B2387" t="str">
            <v>ST. THOMAS ENERGY INC.</v>
          </cell>
          <cell r="D2387">
            <v>-2157240</v>
          </cell>
        </row>
        <row r="2388">
          <cell r="A2388" t="str">
            <v>STIRLING-RAWDON PUBLIC UTILITIES COMMISSION</v>
          </cell>
          <cell r="B2388" t="str">
            <v>HYDRO ONE NETWORKS INC.</v>
          </cell>
          <cell r="D2388">
            <v>-52858</v>
          </cell>
        </row>
        <row r="2389">
          <cell r="A2389" t="str">
            <v>STONEY CREEK HYDRO-ELECTRIC COMMISSION</v>
          </cell>
          <cell r="B2389" t="str">
            <v>HORIZON UTILITIES CORPORATION</v>
          </cell>
          <cell r="D2389">
            <v>-8333522</v>
          </cell>
        </row>
        <row r="2390">
          <cell r="A2390" t="str">
            <v>STRATFORD PUBLIC UTILITY COMMISSION</v>
          </cell>
          <cell r="B2390" t="str">
            <v>FESTIVAL HYDRO INC.</v>
          </cell>
          <cell r="D2390">
            <v>-3327788</v>
          </cell>
        </row>
        <row r="2391">
          <cell r="A2391" t="str">
            <v>SUNDRIDGE HYDRO ELECTRIC SYSTEM</v>
          </cell>
          <cell r="B2391" t="str">
            <v>LAKELAND POWER DISTRIBUTION LTD.</v>
          </cell>
          <cell r="D2391">
            <v>-231738</v>
          </cell>
        </row>
        <row r="2392">
          <cell r="A2392" t="str">
            <v>TARA HYDRO-ELECTRIC SYSTEM</v>
          </cell>
          <cell r="B2392" t="str">
            <v>HYDRO ONE NETWORKS INC.</v>
          </cell>
          <cell r="D2392">
            <v>-83487</v>
          </cell>
        </row>
        <row r="2393">
          <cell r="A2393" t="str">
            <v>TAY HYDRO ELECTRIC DISTRIBUTION COMPANY INC.</v>
          </cell>
          <cell r="B2393" t="str">
            <v>NEWMARKET-TAY POWER DISTRIBUTION LTD.</v>
          </cell>
          <cell r="D2393">
            <v>-709790</v>
          </cell>
        </row>
        <row r="2394">
          <cell r="A2394" t="str">
            <v>TEESWATER HYDRO-ELECTRIC COMMISSION</v>
          </cell>
          <cell r="B2394" t="str">
            <v>WESTARIO POWER INC.</v>
          </cell>
          <cell r="D2394">
            <v>-79337</v>
          </cell>
        </row>
        <row r="2395">
          <cell r="A2395" t="str">
            <v>TERRACE BAY SUPERIOR WIRES INC.</v>
          </cell>
          <cell r="B2395" t="str">
            <v>HYDRO ONE NETWORKS INC.</v>
          </cell>
          <cell r="D2395">
            <v>-119487</v>
          </cell>
        </row>
        <row r="2396">
          <cell r="A2396" t="str">
            <v>THE HYDRO ELECTRIC COMMISSION OF THE TOWN OF CARLETON PLACE</v>
          </cell>
          <cell r="B2396" t="str">
            <v>HYDRO ONE NETWORKS INC.</v>
          </cell>
          <cell r="D2396">
            <v>-844567</v>
          </cell>
        </row>
        <row r="2397">
          <cell r="A2397" t="str">
            <v>THE HYDRO ELECTRIC COMMISSION OF THE TOWN OF SHELBURNE</v>
          </cell>
          <cell r="B2397" t="str">
            <v>HYDRO ONE NETWORKS INC.</v>
          </cell>
          <cell r="D2397">
            <v>-533277</v>
          </cell>
        </row>
        <row r="2398">
          <cell r="A2398" t="str">
            <v>THE HYDRO ELECTRIC COMMISSION OF THE TOWNSHIP OF WARWICK</v>
          </cell>
          <cell r="B2398" t="str">
            <v>BLUEWATER POWER DISTRIBUTION CORPORATION</v>
          </cell>
          <cell r="D2398">
            <v>-94645</v>
          </cell>
        </row>
        <row r="2399">
          <cell r="A2399" t="str">
            <v>THE HYDRO-ELECTRIC COMMISSION FOR THE TOWN OF EXETER</v>
          </cell>
          <cell r="B2399" t="str">
            <v>HYDRO ONE NETWORKS INC.</v>
          </cell>
          <cell r="D2399">
            <v>-440372</v>
          </cell>
        </row>
        <row r="2400">
          <cell r="A2400" t="str">
            <v>THE HYDRO-ELECTRIC COMMISSION OF THE CITY OF GLOUCESTER</v>
          </cell>
          <cell r="B2400" t="str">
            <v>HYDRO OTTAWA LIMITED</v>
          </cell>
          <cell r="D2400">
            <v>-24854010</v>
          </cell>
        </row>
        <row r="2401">
          <cell r="A2401" t="str">
            <v>THE HYDRO-ELECTRIC COMMISSION OF THE TOWN OF PENETANGUISHENE</v>
          </cell>
          <cell r="B2401" t="str">
            <v>POWERSTREAM INC.</v>
          </cell>
          <cell r="D2401">
            <v>-1083477</v>
          </cell>
        </row>
        <row r="2402">
          <cell r="A2402" t="str">
            <v>THE PUBLIC UTILITIES COMMISSION FOR THE TOWN OF BANCROFT</v>
          </cell>
          <cell r="B2402" t="str">
            <v>HYDRO ONE NETWORKS INC.</v>
          </cell>
          <cell r="D2402">
            <v>-208842</v>
          </cell>
        </row>
        <row r="2403">
          <cell r="A2403" t="str">
            <v>THE PUBLIC UTILITIES COMMISSION OF THE TOWN OF COLLINGWOOD</v>
          </cell>
          <cell r="B2403" t="str">
            <v>COLLUS POWER CORP.</v>
          </cell>
          <cell r="D2403">
            <v>-1587439</v>
          </cell>
        </row>
        <row r="2404">
          <cell r="A2404" t="str">
            <v>THE PUBLIC UTILITIES COMMISSION OF THE TOWN OF KAPUSKASING</v>
          </cell>
          <cell r="B2404" t="str">
            <v>NORTHERN ONTARIO WIRES INC.</v>
          </cell>
          <cell r="D2404">
            <v>-28714</v>
          </cell>
        </row>
        <row r="2405">
          <cell r="A2405" t="str">
            <v>THE PUBLIC UTILITIES COMMISSION OF THE TOWN OF PETROLIA</v>
          </cell>
          <cell r="B2405" t="str">
            <v>BLUEWATER POWER DISTRIBUTION CORPORATION</v>
          </cell>
          <cell r="D2405">
            <v>-464921</v>
          </cell>
        </row>
        <row r="2406">
          <cell r="A2406" t="str">
            <v>THE PUBLIC UTILITIES COMMISSION OF THE VILLAGE OF EGANVILLE</v>
          </cell>
          <cell r="B2406" t="str">
            <v>HYDRO ONE NETWORKS INC.</v>
          </cell>
          <cell r="D2406">
            <v>-94249</v>
          </cell>
        </row>
        <row r="2407">
          <cell r="A2407" t="str">
            <v>THE PUBLIC UTILITIES COMMISSION OF THE VILLAGE OF POINT EDWARD</v>
          </cell>
          <cell r="B2407" t="str">
            <v>BLUEWATER POWER DISTRIBUTION CORPORATION</v>
          </cell>
          <cell r="D2407">
            <v>-102083</v>
          </cell>
        </row>
        <row r="2408">
          <cell r="A2408" t="str">
            <v>THE VILLAGE OF OMEMEE HYDRO-ELECTRIC COMMISSION</v>
          </cell>
          <cell r="B2408" t="str">
            <v>HYDRO ONE NETWORKS INC.</v>
          </cell>
          <cell r="D2408">
            <v>-198869</v>
          </cell>
        </row>
        <row r="2409">
          <cell r="A2409" t="str">
            <v>THEDFORD HYDRO ELECTRIC COMMISSION</v>
          </cell>
          <cell r="B2409" t="str">
            <v>HYDRO ONE NETWORKS INC.</v>
          </cell>
          <cell r="D2409">
            <v>-100572</v>
          </cell>
        </row>
        <row r="2410">
          <cell r="A2410" t="str">
            <v>THESSALON HYDRO DISTRIBUTION CORPORATION</v>
          </cell>
          <cell r="B2410" t="str">
            <v>HYDRO ONE NETWORKS INC.</v>
          </cell>
          <cell r="D2410">
            <v>-5837</v>
          </cell>
        </row>
        <row r="2411">
          <cell r="A2411" t="str">
            <v>THORNDALE HYDRO ELECTRIC COMMISSION</v>
          </cell>
          <cell r="B2411" t="str">
            <v>HYDRO ONE NETWORKS INC.</v>
          </cell>
          <cell r="D2411">
            <v>-11026</v>
          </cell>
        </row>
        <row r="2412">
          <cell r="A2412" t="str">
            <v>THOROLD HYDRO CORPORATION</v>
          </cell>
          <cell r="B2412" t="str">
            <v>HYDRO ONE NETWORKS INC.</v>
          </cell>
          <cell r="D2412">
            <v>-1485861</v>
          </cell>
        </row>
        <row r="2413">
          <cell r="A2413" t="str">
            <v>THUNDER BAY HYDRO ELECTRICITY DISTRIBUTION INC.</v>
          </cell>
          <cell r="B2413" t="str">
            <v>THUNDER BAY HYDRO ELECTRICITY DISTRIBUTION INC.</v>
          </cell>
          <cell r="D2413">
            <v>-15377878</v>
          </cell>
        </row>
        <row r="2414">
          <cell r="A2414" t="str">
            <v>TILLSONBURG HYDRO INC.</v>
          </cell>
          <cell r="B2414" t="str">
            <v>TILLSONBURG HYDRO INC.</v>
          </cell>
          <cell r="D2414">
            <v>-2551154</v>
          </cell>
        </row>
        <row r="2415">
          <cell r="A2415" t="str">
            <v>TOWNSHIP OF MCGARRY HYDRO SYSTEM</v>
          </cell>
          <cell r="B2415" t="str">
            <v>HYDRO ONE NETWORKS INC.</v>
          </cell>
          <cell r="D2415">
            <v>-6273</v>
          </cell>
        </row>
        <row r="2416">
          <cell r="A2416" t="str">
            <v>TOWNSHIP OF NORTH DORCHESTER HYDRO</v>
          </cell>
          <cell r="B2416" t="str">
            <v>HYDRO ONE NETWORKS INC.</v>
          </cell>
          <cell r="D2416">
            <v>-135059</v>
          </cell>
        </row>
        <row r="2417">
          <cell r="A2417" t="str">
            <v>TWEED HYDRO ELECTRIC COMMISSION</v>
          </cell>
          <cell r="B2417" t="str">
            <v>HYDRO ONE NETWORKS INC.</v>
          </cell>
          <cell r="D2417">
            <v>-97257</v>
          </cell>
        </row>
        <row r="2418">
          <cell r="A2418" t="str">
            <v>UXBRIDGE HYDRO ELECTRIC COMMISSION</v>
          </cell>
          <cell r="B2418" t="str">
            <v>VERIDIAN CONNECTIONS INC.</v>
          </cell>
          <cell r="D2418">
            <v>-510977</v>
          </cell>
        </row>
        <row r="2419">
          <cell r="A2419" t="str">
            <v>VILLAGE OF BLOOMFIELD HYDRO SYSTEM</v>
          </cell>
          <cell r="B2419" t="str">
            <v>HYDRO ONE NETWORKS INC.</v>
          </cell>
          <cell r="D2419">
            <v>-8706</v>
          </cell>
        </row>
        <row r="2420">
          <cell r="A2420" t="str">
            <v>VILLAGE OF CARDINAL HYDRO SYSTEM</v>
          </cell>
          <cell r="B2420" t="str">
            <v>RIDEAU ST. LAWRENCE DISTRIBUTION INC.</v>
          </cell>
          <cell r="D2420">
            <v>-89444</v>
          </cell>
        </row>
        <row r="2421">
          <cell r="A2421" t="str">
            <v>VILLAGE OF CHATSWORTH HYDRO</v>
          </cell>
          <cell r="B2421" t="str">
            <v>HYDRO ONE NETWORKS INC.</v>
          </cell>
          <cell r="D2421">
            <v>-23841</v>
          </cell>
        </row>
        <row r="2422">
          <cell r="A2422" t="str">
            <v>VILLAGE OF CHESTERVILLE HYDRO SYSTEM</v>
          </cell>
          <cell r="B2422" t="str">
            <v>HYDRO ONE NETWORKS INC.</v>
          </cell>
          <cell r="D2422">
            <v>-75440</v>
          </cell>
        </row>
        <row r="2423">
          <cell r="A2423" t="str">
            <v>VILLAGE OF ERIEAU HYDRO SYSTEM</v>
          </cell>
          <cell r="B2423" t="str">
            <v>CHATHAM-KENT HYDRO INC.</v>
          </cell>
          <cell r="D2423">
            <v>-27444</v>
          </cell>
        </row>
        <row r="2424">
          <cell r="A2424" t="str">
            <v>VILLAGE OF FLESHERTON HYDRO SYSTEM</v>
          </cell>
          <cell r="B2424" t="str">
            <v>HYDRO ONE NETWORKS INC.</v>
          </cell>
          <cell r="D2424">
            <v>-128681</v>
          </cell>
        </row>
        <row r="2425">
          <cell r="A2425" t="str">
            <v>VILLAGE OF IROQUOIS HYDRO SYSTEM</v>
          </cell>
          <cell r="B2425" t="str">
            <v>RIDEAU ST. LAWRENCE DISTRIBUTION INC.</v>
          </cell>
          <cell r="D2425">
            <v>-155193</v>
          </cell>
        </row>
        <row r="2426">
          <cell r="A2426" t="str">
            <v>VILLAGE OF LUCKNOW HYDRO SYSTEM</v>
          </cell>
          <cell r="B2426" t="str">
            <v>WESTARIO POWER INC.</v>
          </cell>
          <cell r="D2426">
            <v>-113562</v>
          </cell>
        </row>
        <row r="2427">
          <cell r="A2427" t="str">
            <v>VILLAGE OF MAXVILLE HYDRO SYSTEM</v>
          </cell>
          <cell r="B2427" t="str">
            <v>HYDRO ONE NETWORKS INC.</v>
          </cell>
          <cell r="D2427">
            <v>-20718</v>
          </cell>
        </row>
        <row r="2428">
          <cell r="A2428" t="str">
            <v>WALKERTON PUBLIC UTILITIES COMMISSION</v>
          </cell>
          <cell r="B2428" t="str">
            <v>WESTARIO POWER INC.</v>
          </cell>
          <cell r="D2428">
            <v>-519281</v>
          </cell>
        </row>
        <row r="2429">
          <cell r="A2429" t="str">
            <v>WARDSVILLE HYDRO ELECTRIC COMMISSION</v>
          </cell>
          <cell r="B2429" t="str">
            <v>HYDRO ONE NETWORKS INC.</v>
          </cell>
          <cell r="D2429">
            <v>-16039</v>
          </cell>
        </row>
        <row r="2430">
          <cell r="A2430" t="str">
            <v>WARKWORTH HYDRO ELECTRIC COMMISSION</v>
          </cell>
          <cell r="B2430" t="str">
            <v>HYDRO ONE NETWORKS INC.</v>
          </cell>
          <cell r="D2430">
            <v>-71849</v>
          </cell>
        </row>
        <row r="2431">
          <cell r="A2431" t="str">
            <v>WATERLOO NORTH HYDRO INC.</v>
          </cell>
          <cell r="B2431" t="str">
            <v>WATERLOO NORTH HYDRO INC.</v>
          </cell>
          <cell r="D2431">
            <v>-12630310</v>
          </cell>
        </row>
        <row r="2432">
          <cell r="A2432" t="str">
            <v>WELLAND HYDRO-ELECTRIC SYSTEM CORP.</v>
          </cell>
          <cell r="B2432" t="str">
            <v>WELLAND HYDRO-ELECTRIC SYSTEM CORP.</v>
          </cell>
          <cell r="D2432">
            <v>-3435077</v>
          </cell>
        </row>
        <row r="2433">
          <cell r="A2433" t="str">
            <v>WELLINGTON ELECTRIC DISTRIBUTION COMPANY INC.</v>
          </cell>
          <cell r="B2433" t="str">
            <v>GUELPH HYDRO ELECTRIC SYSTEMS INC.</v>
          </cell>
          <cell r="D2433">
            <v>-150117</v>
          </cell>
        </row>
        <row r="2434">
          <cell r="A2434" t="str">
            <v>WEST LINCOLN HYDRO ELECTRIC COMMISSION</v>
          </cell>
          <cell r="B2434" t="str">
            <v>NIAGARA PENINSULA ENERGY INC.</v>
          </cell>
          <cell r="D2434">
            <v>-116115</v>
          </cell>
        </row>
        <row r="2435">
          <cell r="A2435" t="str">
            <v>WHITBY HYDRO ELECTRIC CORPORATION</v>
          </cell>
          <cell r="B2435" t="str">
            <v>WHITBY HYDRO ELECTRIC CORPORATION</v>
          </cell>
          <cell r="D2435">
            <v>-23385955</v>
          </cell>
        </row>
        <row r="2436">
          <cell r="A2436" t="str">
            <v>WHITCHURCH STOUFFVILLE HYDRO ELECTRIC COMMISSION</v>
          </cell>
          <cell r="B2436" t="str">
            <v>HYDRO ONE NETWORKS INC.</v>
          </cell>
          <cell r="D2436">
            <v>-2562244</v>
          </cell>
        </row>
        <row r="2437">
          <cell r="A2437" t="str">
            <v>WILLIAMSBURG HYDRO-ELECTRIC SYSTEM</v>
          </cell>
          <cell r="B2437" t="str">
            <v>RIDEAU ST. LAWRENCE DISTRIBUTION INC.</v>
          </cell>
          <cell r="D2437">
            <v>-27463</v>
          </cell>
        </row>
        <row r="2438">
          <cell r="A2438" t="str">
            <v>WINCHESTER HYDRO COMMISSION</v>
          </cell>
          <cell r="B2438" t="str">
            <v>HYDRO ONE NETWORKS INC.</v>
          </cell>
          <cell r="D2438">
            <v>-170526</v>
          </cell>
        </row>
        <row r="2439">
          <cell r="A2439" t="str">
            <v>WINDSOR UTILITIES COMMISSION</v>
          </cell>
          <cell r="B2439" t="str">
            <v>ENWIN UTILITIES LTD.</v>
          </cell>
          <cell r="D2439">
            <v>-8341412</v>
          </cell>
        </row>
        <row r="2440">
          <cell r="A2440" t="str">
            <v>WINGHAM PUBLIC UTILITIES COMMISSION</v>
          </cell>
          <cell r="B2440" t="str">
            <v>WESTARIO POWER INC.</v>
          </cell>
          <cell r="D2440">
            <v>-290937</v>
          </cell>
        </row>
        <row r="2441">
          <cell r="A2441" t="str">
            <v>WOODSTOCK HYDRO SERVICES INC.</v>
          </cell>
          <cell r="B2441" t="str">
            <v>WOODSTOCK HYDRO SERVICES INC.</v>
          </cell>
          <cell r="D2441">
            <v>-1734998</v>
          </cell>
        </row>
        <row r="2442">
          <cell r="A2442" t="str">
            <v>WOODVILLE HYDRO-ELECTRIC SYSTEM</v>
          </cell>
          <cell r="B2442" t="str">
            <v>HYDRO ONE NETWORKS INC.</v>
          </cell>
          <cell r="D2442">
            <v>-54081</v>
          </cell>
        </row>
        <row r="2443">
          <cell r="A2443" t="str">
            <v>WYOMING HYDRO ELECTRIC COMMISSION</v>
          </cell>
          <cell r="B2443" t="str">
            <v>HYDRO ONE NETWORKS INC.</v>
          </cell>
          <cell r="D2443">
            <v>-88792</v>
          </cell>
        </row>
        <row r="2444">
          <cell r="A2444" t="str">
            <v>ZORRA ELECTRIC SUPPLY AUTHORITY</v>
          </cell>
          <cell r="B2444" t="str">
            <v>ERIE THAMES POWERLINES CORPORATION</v>
          </cell>
          <cell r="D2444">
            <v>-124336</v>
          </cell>
        </row>
        <row r="2445">
          <cell r="A2445" t="str">
            <v>ZURICH HYDRO ELECTRIC COMMISSION</v>
          </cell>
          <cell r="B2445" t="str">
            <v>FESTIVAL HYDRO INC.</v>
          </cell>
          <cell r="D2445">
            <v>-50100</v>
          </cell>
        </row>
        <row r="2450">
          <cell r="A2450" t="str">
            <v>AILSA CRAIG HYDRO ELECTRIC SYSTEM</v>
          </cell>
          <cell r="B2450" t="str">
            <v>HYDRO ONE NETWORKS INC.</v>
          </cell>
          <cell r="D2450">
            <v>-76232</v>
          </cell>
        </row>
        <row r="2451">
          <cell r="A2451" t="str">
            <v>AJAX HYDRO-ELECTRIC COMMISSION</v>
          </cell>
          <cell r="B2451" t="str">
            <v>VERIDIAN CONNECTIONS INC.</v>
          </cell>
          <cell r="D2451">
            <v>-17463711</v>
          </cell>
        </row>
        <row r="2452">
          <cell r="A2452" t="str">
            <v>ALVINSTON PUBLIC UTILITIES COMMISSION</v>
          </cell>
          <cell r="B2452" t="str">
            <v>BLUEWATER POWER DISTRIBUTION CORPORATION</v>
          </cell>
          <cell r="D2452">
            <v>-40396</v>
          </cell>
        </row>
        <row r="2453">
          <cell r="A2453" t="str">
            <v>ANCASTER HYDRO-ELECTRIC COMMISSION</v>
          </cell>
          <cell r="B2453" t="str">
            <v>HORIZON UTILITIES CORPORATION</v>
          </cell>
          <cell r="D2453">
            <v>-974689</v>
          </cell>
        </row>
        <row r="2454">
          <cell r="A2454" t="str">
            <v>ARKONA HYDRO ELECTRIC COMMISSION</v>
          </cell>
          <cell r="B2454" t="str">
            <v>HYDRO ONE NETWORKS INC.</v>
          </cell>
          <cell r="D2454">
            <v>-53496</v>
          </cell>
        </row>
        <row r="2455">
          <cell r="A2455" t="str">
            <v>ARNPRIOR HYDRO ELECTRIC COMMISSION</v>
          </cell>
          <cell r="B2455" t="str">
            <v>HYDRO ONE NETWORKS INC.</v>
          </cell>
          <cell r="D2455">
            <v>-1171606</v>
          </cell>
        </row>
        <row r="2456">
          <cell r="A2456" t="str">
            <v>ASPHODEL-NORWOOD DISTRIBUTION INCORPORATED</v>
          </cell>
          <cell r="B2456" t="str">
            <v>PETERBOROUGH DISTRIBUTION INCORPORATED</v>
          </cell>
          <cell r="D2456">
            <v>-62092</v>
          </cell>
        </row>
        <row r="2457">
          <cell r="A2457" t="str">
            <v>ATIKOKAN HYDRO INC.</v>
          </cell>
          <cell r="B2457" t="str">
            <v>ATIKOKAN HYDRO INC.</v>
          </cell>
          <cell r="D2457">
            <v>-296693</v>
          </cell>
        </row>
        <row r="2458">
          <cell r="A2458" t="str">
            <v>AURORA HYDRO CONNECTIONS LIMITED</v>
          </cell>
          <cell r="B2458" t="str">
            <v>POWERSTREAM INC.</v>
          </cell>
          <cell r="D2458">
            <v>-13611099</v>
          </cell>
        </row>
        <row r="2459">
          <cell r="A2459" t="str">
            <v>AYLMER PUBLIC UTILITIES COMMISSION</v>
          </cell>
          <cell r="B2459" t="str">
            <v>ERIE THAMES POWERLINES CORPORATION</v>
          </cell>
          <cell r="D2459">
            <v>-685655</v>
          </cell>
        </row>
        <row r="2460">
          <cell r="A2460" t="str">
            <v>BATH HYDRO</v>
          </cell>
          <cell r="B2460" t="str">
            <v>HYDRO ONE NETWORKS INC.</v>
          </cell>
          <cell r="D2460">
            <v>-385074</v>
          </cell>
        </row>
        <row r="2461">
          <cell r="A2461" t="str">
            <v>BEACHBURG HYDRO</v>
          </cell>
          <cell r="B2461" t="str">
            <v>OTTAWA RIVER POWER CORPORATION</v>
          </cell>
          <cell r="D2461">
            <v>-72922</v>
          </cell>
        </row>
        <row r="2462">
          <cell r="A2462" t="str">
            <v>BELLEVILLE ELECTRIC CORPORATION</v>
          </cell>
          <cell r="B2462" t="str">
            <v>VERIDIAN CONNECTIONS INC.</v>
          </cell>
          <cell r="D2462">
            <v>-1477065</v>
          </cell>
        </row>
        <row r="2463">
          <cell r="A2463" t="str">
            <v>BLANDFORD-BLENHEIM PUBLIC UTILITIES COMMISSION</v>
          </cell>
          <cell r="B2463" t="str">
            <v>HYDRO ONE NETWORKS INC.</v>
          </cell>
          <cell r="D2463">
            <v>-187580</v>
          </cell>
        </row>
        <row r="2464">
          <cell r="A2464" t="str">
            <v>BLUE MOUNTAINS HYDRO SERVICES COMPANY INC.</v>
          </cell>
          <cell r="B2464" t="str">
            <v>COLLUS POWER CORP.</v>
          </cell>
          <cell r="D2464">
            <v>-388453</v>
          </cell>
        </row>
        <row r="2465">
          <cell r="A2465" t="str">
            <v>BLYTH HYDRO ELECTRIC COMMISSION</v>
          </cell>
          <cell r="B2465" t="str">
            <v>HYDRO ONE NETWORKS INC.</v>
          </cell>
          <cell r="D2465">
            <v>-118013</v>
          </cell>
        </row>
        <row r="2466">
          <cell r="A2466" t="str">
            <v>BOARD OF LIGHT &amp; HEAT COMM. OF THE CITY OF GUELPH</v>
          </cell>
          <cell r="B2466" t="str">
            <v>GUELPH HYDRO ELECTRIC SYSTEMS INC.</v>
          </cell>
          <cell r="D2466">
            <v>-22572850</v>
          </cell>
        </row>
        <row r="2467">
          <cell r="A2467" t="str">
            <v>BOBCAYGEON HYDRO ELECTRIC COMMISSION</v>
          </cell>
          <cell r="B2467" t="str">
            <v>HYDRO ONE NETWORKS INC.</v>
          </cell>
          <cell r="D2467">
            <v>-1014797</v>
          </cell>
        </row>
        <row r="2468">
          <cell r="A2468" t="str">
            <v>BRADFORD WEST GWILLIMBURY PUBLIC UTILITIES COMMISSION</v>
          </cell>
          <cell r="B2468" t="str">
            <v>POWERSTREAM INC.</v>
          </cell>
          <cell r="D2468">
            <v>-2683791</v>
          </cell>
        </row>
        <row r="2469">
          <cell r="A2469" t="str">
            <v>BRIGHTON DISTRIBUTION INC.</v>
          </cell>
          <cell r="B2469" t="str">
            <v>HYDRO ONE NETWORKS INC.</v>
          </cell>
          <cell r="D2469">
            <v>-209479</v>
          </cell>
        </row>
        <row r="2470">
          <cell r="A2470" t="str">
            <v>BROCK HYDRO-ELECTRIC COMMISSION</v>
          </cell>
          <cell r="B2470" t="str">
            <v>VERIDIAN CONNECTIONS INC.</v>
          </cell>
          <cell r="D2470">
            <v>-190459</v>
          </cell>
        </row>
        <row r="2471">
          <cell r="A2471" t="str">
            <v>BROCKVILLE UTILITIES INCORPORATED</v>
          </cell>
          <cell r="B2471" t="str">
            <v>HYDRO ONE NETWORKS INC.</v>
          </cell>
          <cell r="D2471">
            <v>-1093206</v>
          </cell>
        </row>
        <row r="2472">
          <cell r="A2472" t="str">
            <v>BRUSSELS PUBLIC UTILITIES COMMISSION</v>
          </cell>
          <cell r="B2472" t="str">
            <v>FESTIVAL HYDRO INC.</v>
          </cell>
          <cell r="D2472">
            <v>-75895</v>
          </cell>
        </row>
        <row r="2473">
          <cell r="A2473" t="str">
            <v>BURK'S FALLS HYDRO ELECTRIC COMMISSION</v>
          </cell>
          <cell r="B2473" t="str">
            <v>LAKELAND POWER DISTRIBUTION LTD.</v>
          </cell>
          <cell r="D2473">
            <v>-101545</v>
          </cell>
        </row>
        <row r="2474">
          <cell r="A2474" t="str">
            <v>BURLINGTON HYDRO INC.</v>
          </cell>
          <cell r="B2474" t="str">
            <v>BURLINGTON HYDRO INC.</v>
          </cell>
          <cell r="D2474">
            <v>-24902845</v>
          </cell>
        </row>
        <row r="2475">
          <cell r="A2475" t="str">
            <v>CALEDON HYDRO CORPORATION</v>
          </cell>
          <cell r="B2475" t="str">
            <v>HYDRO ONE NETWORKS INC.</v>
          </cell>
          <cell r="D2475">
            <v>-1671329</v>
          </cell>
        </row>
        <row r="2476">
          <cell r="A2476" t="str">
            <v>CAMBRIDGE AND NORTH DUMFRIES HYDRO INC.</v>
          </cell>
          <cell r="B2476" t="str">
            <v>CAMBRIDGE AND NORTH DUMFRIES HYDRO INC.</v>
          </cell>
          <cell r="D2476">
            <v>-27999263</v>
          </cell>
        </row>
        <row r="2477">
          <cell r="A2477" t="str">
            <v>CAPREOL HYDRO ELECTRIC COMMISSION</v>
          </cell>
          <cell r="B2477" t="str">
            <v>GREATER SUDBURY HYDRO INC.</v>
          </cell>
          <cell r="D2477">
            <v>-423058</v>
          </cell>
        </row>
        <row r="2478">
          <cell r="A2478" t="str">
            <v>CASSELMAN HYDRO INC.</v>
          </cell>
          <cell r="B2478" t="str">
            <v>HYDRO OTTAWA LIMITED</v>
          </cell>
          <cell r="D2478">
            <v>-591060</v>
          </cell>
        </row>
        <row r="2479">
          <cell r="A2479" t="str">
            <v>CAVAN-MILLBROOK-NORTH MONAGHAN PUBLIC UTILITIES COMMISSION</v>
          </cell>
          <cell r="B2479" t="str">
            <v>HYDRO ONE NETWORKS INC.</v>
          </cell>
          <cell r="D2479">
            <v>-203756</v>
          </cell>
        </row>
        <row r="2480">
          <cell r="A2480" t="str">
            <v>CENTRE HASTINGS HYDRO ELECTRIC COMMISSION</v>
          </cell>
          <cell r="B2480" t="str">
            <v>HYDRO ONE NETWORKS INC.</v>
          </cell>
          <cell r="D2480">
            <v>-71400</v>
          </cell>
        </row>
        <row r="2481">
          <cell r="A2481" t="str">
            <v>CHALK RIVER HYDRO</v>
          </cell>
          <cell r="B2481" t="str">
            <v>HYDRO ONE NETWORKS INC.</v>
          </cell>
          <cell r="D2481">
            <v>-104885</v>
          </cell>
        </row>
        <row r="2482">
          <cell r="A2482" t="str">
            <v>CHAPLEAU PUBLIC UTILITIES CORPORATION</v>
          </cell>
          <cell r="B2482" t="str">
            <v>CHAPLEAU PUBLIC UTILITIES CORPORATION</v>
          </cell>
          <cell r="D2482">
            <v>-59475</v>
          </cell>
        </row>
        <row r="2483">
          <cell r="A2483" t="str">
            <v>CITY OF DRYDEN HYDRO ELECTRIC COMMISSION</v>
          </cell>
          <cell r="B2483" t="str">
            <v>HYDRO ONE NETWORKS INC.</v>
          </cell>
          <cell r="D2483">
            <v>-692036</v>
          </cell>
        </row>
        <row r="2484">
          <cell r="A2484" t="str">
            <v>CLARINGTON HYDRO-ELECTRIC COMMISSION</v>
          </cell>
          <cell r="B2484" t="str">
            <v>VERIDIAN CONNECTIONS INC.</v>
          </cell>
          <cell r="D2484">
            <v>-6101471</v>
          </cell>
        </row>
        <row r="2485">
          <cell r="A2485" t="str">
            <v>CLEARVIEW HYDRO ELECTRIC COMMISSION</v>
          </cell>
          <cell r="B2485" t="str">
            <v>COLLUS POWER CORP.</v>
          </cell>
          <cell r="D2485">
            <v>-251571</v>
          </cell>
        </row>
        <row r="2486">
          <cell r="A2486" t="str">
            <v>CLINTON POWER CORPORATION</v>
          </cell>
          <cell r="B2486" t="str">
            <v>ERIE THAMES POWERLINES CORPORATION</v>
          </cell>
          <cell r="D2486">
            <v>-90288</v>
          </cell>
        </row>
        <row r="2487">
          <cell r="A2487" t="str">
            <v>COBDEN HYDRO</v>
          </cell>
          <cell r="B2487" t="str">
            <v>HYDRO ONE NETWORKS INC.</v>
          </cell>
          <cell r="D2487">
            <v>-231265</v>
          </cell>
        </row>
        <row r="2488">
          <cell r="A2488" t="str">
            <v>COLBORNE PUBLIC UTILITIES COMMISSION</v>
          </cell>
          <cell r="B2488" t="str">
            <v>LAKEFRONT UTILITIES INC.</v>
          </cell>
          <cell r="D2488">
            <v>-72121</v>
          </cell>
        </row>
        <row r="2489">
          <cell r="A2489" t="str">
            <v>COTTAM HYDRO-ELECTRIC SYSTEM</v>
          </cell>
          <cell r="B2489" t="str">
            <v>E.L.K. ENERGY INC.</v>
          </cell>
          <cell r="D2489">
            <v>-627052</v>
          </cell>
        </row>
        <row r="2490">
          <cell r="A2490" t="str">
            <v>DASHWOOD HYDRO-ELECTRIC SYSTEM</v>
          </cell>
          <cell r="B2490" t="str">
            <v>FESTIVAL HYDRO INC.</v>
          </cell>
          <cell r="D2490">
            <v>-6080</v>
          </cell>
        </row>
        <row r="2491">
          <cell r="A2491" t="str">
            <v>DEEP RIVER HYDRO</v>
          </cell>
          <cell r="B2491" t="str">
            <v>HYDRO ONE NETWORKS INC.</v>
          </cell>
          <cell r="D2491">
            <v>-581086</v>
          </cell>
        </row>
        <row r="2492">
          <cell r="A2492" t="str">
            <v>DELHI HYDRO-ELECTRIC COMMISSION</v>
          </cell>
          <cell r="B2492" t="str">
            <v>NORFOLK POWER DISTRIBUTION INC.</v>
          </cell>
          <cell r="D2492">
            <v>-62683</v>
          </cell>
        </row>
        <row r="2493">
          <cell r="A2493" t="str">
            <v>DESERONTO PUBLIC UTILITIES COMMISSION</v>
          </cell>
          <cell r="B2493" t="str">
            <v>HYDRO ONE NETWORKS INC.</v>
          </cell>
          <cell r="D2493">
            <v>-108785</v>
          </cell>
        </row>
        <row r="2494">
          <cell r="A2494" t="str">
            <v>DRESDEN UTILITIES COMMISSION</v>
          </cell>
          <cell r="B2494" t="str">
            <v>CHATHAM-KENT HYDRO INC.</v>
          </cell>
          <cell r="D2494">
            <v>-110680</v>
          </cell>
        </row>
        <row r="2495">
          <cell r="A2495" t="str">
            <v>DUNDALK HYDRO ELECTRIC SYSTEM</v>
          </cell>
          <cell r="B2495" t="str">
            <v>HYDRO ONE NETWORKS INC.</v>
          </cell>
          <cell r="D2495">
            <v>-162571</v>
          </cell>
        </row>
        <row r="2496">
          <cell r="A2496" t="str">
            <v>DUNDAS HYDRO-ELECTRIC COMMISSION</v>
          </cell>
          <cell r="B2496" t="str">
            <v>HORIZON UTILITIES CORPORATION</v>
          </cell>
          <cell r="D2496">
            <v>-3611724</v>
          </cell>
        </row>
        <row r="2497">
          <cell r="A2497" t="str">
            <v>DUNNVILLE HYDRO ELECTRIC COMMISSION</v>
          </cell>
          <cell r="B2497" t="str">
            <v>HALDIMAND COUNTY HYDRO INC.</v>
          </cell>
          <cell r="D2497">
            <v>-445243</v>
          </cell>
        </row>
        <row r="2498">
          <cell r="A2498" t="str">
            <v>DURHAM HYDRO ELECTRIC COMMISSION</v>
          </cell>
          <cell r="B2498" t="str">
            <v>HYDRO ONE NETWORKS INC.</v>
          </cell>
          <cell r="D2498">
            <v>-73640</v>
          </cell>
        </row>
        <row r="2499">
          <cell r="A2499" t="str">
            <v>DUTTON HYDRO LIMITED</v>
          </cell>
          <cell r="B2499" t="str">
            <v>MIDDLESEX POWER DISTRIBUTION CORPORATION</v>
          </cell>
          <cell r="D2499">
            <v>-69053</v>
          </cell>
        </row>
        <row r="2500">
          <cell r="A2500" t="str">
            <v>EAST ZORRA-TAVISTOCK PUBLIC UTILITY COMMISSION</v>
          </cell>
          <cell r="B2500" t="str">
            <v>ERIE THAMES POWERLINES CORPORATION</v>
          </cell>
          <cell r="D2500">
            <v>-353905</v>
          </cell>
        </row>
        <row r="2501">
          <cell r="A2501" t="str">
            <v>ELMWOOD HYDRO-ELECTRIC SYSTEM</v>
          </cell>
          <cell r="B2501" t="str">
            <v>WESTARIO POWER INC.</v>
          </cell>
          <cell r="D2501">
            <v>-7042</v>
          </cell>
        </row>
        <row r="2502">
          <cell r="A2502" t="str">
            <v>EMBRUN COOPERATIVE HYDRO INC.</v>
          </cell>
          <cell r="B2502" t="str">
            <v>COOPERATIVE HYDRO EMBRUN INC.</v>
          </cell>
          <cell r="D2502">
            <v>-488326</v>
          </cell>
        </row>
        <row r="2503">
          <cell r="A2503" t="str">
            <v>ERIN HYDRO ELECTRIC COMMISSION</v>
          </cell>
          <cell r="B2503" t="str">
            <v>HYDRO ONE NETWORKS INC.</v>
          </cell>
          <cell r="D2503">
            <v>-958799</v>
          </cell>
        </row>
        <row r="2504">
          <cell r="A2504" t="str">
            <v>ESSEX HYDRO-ELECTRIC COMMISSION</v>
          </cell>
          <cell r="B2504" t="str">
            <v>E.L.K. ENERGY INC.</v>
          </cell>
          <cell r="D2504">
            <v>-793928</v>
          </cell>
        </row>
        <row r="2505">
          <cell r="A2505" t="str">
            <v>FENELON FALLS BOARD OF WATER, LIGHT AND POWER COMMISSIONERS</v>
          </cell>
          <cell r="B2505" t="str">
            <v>HYDRO ONE NETWORKS INC.</v>
          </cell>
          <cell r="D2505">
            <v>-116426</v>
          </cell>
        </row>
        <row r="2506">
          <cell r="A2506" t="str">
            <v>FLAMBOROUGH HYDRO ELECTRIC COMMISSION</v>
          </cell>
          <cell r="B2506" t="str">
            <v>HORIZON UTILITIES CORPORATION</v>
          </cell>
          <cell r="D2506">
            <v>-631177</v>
          </cell>
        </row>
        <row r="2507">
          <cell r="A2507" t="str">
            <v>FOREST PUBLIC UTILITIES COMMISSION</v>
          </cell>
          <cell r="B2507" t="str">
            <v>HYDRO ONE NETWORKS INC.</v>
          </cell>
          <cell r="D2507">
            <v>-238467</v>
          </cell>
        </row>
        <row r="2508">
          <cell r="A2508" t="str">
            <v>FORT FRANCES POWER CORPORATION</v>
          </cell>
          <cell r="B2508" t="str">
            <v>FORT FRANCES POWER CORPORATION</v>
          </cell>
          <cell r="D2508">
            <v>-301349</v>
          </cell>
        </row>
        <row r="2509">
          <cell r="A2509" t="str">
            <v>GEORGINA HYDRO ELECTRIC COMMISSION</v>
          </cell>
          <cell r="B2509" t="str">
            <v>HYDRO ONE NETWORKS INC.</v>
          </cell>
          <cell r="D2509">
            <v>-519344</v>
          </cell>
        </row>
        <row r="2510">
          <cell r="A2510" t="str">
            <v>GLENCOE PUBLIC UTILITIES COMMISSION</v>
          </cell>
          <cell r="B2510" t="str">
            <v>HYDRO ONE NETWORKS INC.</v>
          </cell>
          <cell r="D2510">
            <v>-151950</v>
          </cell>
        </row>
        <row r="2511">
          <cell r="A2511" t="str">
            <v>GOULBOURN HYDRO ELECTRIC COMMISSION</v>
          </cell>
          <cell r="B2511" t="str">
            <v>HYDRO OTTAWA LIMITED</v>
          </cell>
          <cell r="D2511">
            <v>-578086</v>
          </cell>
        </row>
        <row r="2512">
          <cell r="A2512" t="str">
            <v>GRAND BEND PUBLIC UTILITIES COMMISSION</v>
          </cell>
          <cell r="B2512" t="str">
            <v>HYDRO ONE NETWORKS INC.</v>
          </cell>
          <cell r="D2512">
            <v>-465545</v>
          </cell>
        </row>
        <row r="2513">
          <cell r="A2513" t="str">
            <v>GRAND VALLEY ENERGY INC.</v>
          </cell>
          <cell r="B2513" t="str">
            <v>ORANGEVILLE HYDRO LIMITED</v>
          </cell>
          <cell r="D2513">
            <v>-439949</v>
          </cell>
        </row>
        <row r="2514">
          <cell r="A2514" t="str">
            <v>GRAVENHURST HYDRO ELECTRIC INC.</v>
          </cell>
          <cell r="B2514" t="str">
            <v>VERIDIAN CONNECTIONS INC.</v>
          </cell>
          <cell r="D2514">
            <v>-483787</v>
          </cell>
        </row>
        <row r="2515">
          <cell r="A2515" t="str">
            <v>GRIMSBY POWER INCORPORATED</v>
          </cell>
          <cell r="B2515" t="str">
            <v>GRIMSBY POWER INCORPORATED</v>
          </cell>
          <cell r="D2515">
            <v>-4809522</v>
          </cell>
        </row>
        <row r="2516">
          <cell r="A2516" t="str">
            <v>GUELPH/ERAMOSA HYDRO-ELECTRIC COMMISSION</v>
          </cell>
          <cell r="B2516" t="str">
            <v>GUELPH HYDRO ELECTRIC SYSTEMS INC.</v>
          </cell>
          <cell r="D2516">
            <v>-887451</v>
          </cell>
        </row>
        <row r="2517">
          <cell r="A2517" t="str">
            <v>HALDIMAND HYDRO-ELECTRIC COMMISSION</v>
          </cell>
          <cell r="B2517" t="str">
            <v>HALDIMAND COUNTY HYDRO INC.</v>
          </cell>
          <cell r="D2517">
            <v>-507544</v>
          </cell>
        </row>
        <row r="2518">
          <cell r="A2518" t="str">
            <v>HALTON HILLS HYDRO INC.</v>
          </cell>
          <cell r="B2518" t="str">
            <v>HALTON HILLS HYDRO INC.</v>
          </cell>
          <cell r="D2518">
            <v>-5023623</v>
          </cell>
        </row>
        <row r="2519">
          <cell r="A2519" t="str">
            <v>HAMILTON HYDRO INC.</v>
          </cell>
          <cell r="B2519" t="str">
            <v>HORIZON UTILITIES CORPORATION</v>
          </cell>
          <cell r="D2519">
            <v>-7031831</v>
          </cell>
        </row>
        <row r="2520">
          <cell r="A2520" t="str">
            <v>HANOVER ELECTRIC SERVICES INC.</v>
          </cell>
          <cell r="B2520" t="str">
            <v>WESTARIO POWER INC.</v>
          </cell>
          <cell r="D2520">
            <v>-480012</v>
          </cell>
        </row>
        <row r="2521">
          <cell r="A2521" t="str">
            <v>HASTINGS PUBLIC UTILITIES</v>
          </cell>
          <cell r="B2521" t="str">
            <v>HYDRO ONE NETWORKS INC.</v>
          </cell>
          <cell r="D2521">
            <v>-51313</v>
          </cell>
        </row>
        <row r="2522">
          <cell r="A2522" t="str">
            <v>HAVELOCK-BELMONT-METHUEN HYDRO ELECTRIC COMMISSION</v>
          </cell>
          <cell r="B2522" t="str">
            <v>HYDRO ONE NETWORKS INC.</v>
          </cell>
          <cell r="D2522">
            <v>-46025</v>
          </cell>
        </row>
        <row r="2523">
          <cell r="A2523" t="str">
            <v>HEARST POWER DISTRIBUTION COMPANY LIMITED</v>
          </cell>
          <cell r="B2523" t="str">
            <v>HEARST POWER DISTRIBUTION COMPANY LIMITED</v>
          </cell>
          <cell r="D2523">
            <v>-206641</v>
          </cell>
        </row>
        <row r="2524">
          <cell r="A2524" t="str">
            <v>HEC OF THE TOWNSHIP OF ALFRED - PLANTAGENET</v>
          </cell>
          <cell r="B2524" t="str">
            <v>HYDRO 2000 INC.</v>
          </cell>
          <cell r="D2524">
            <v>-127762</v>
          </cell>
        </row>
        <row r="2525">
          <cell r="A2525" t="str">
            <v>HENSALL PUBLIC UTILITIES COMMISSION</v>
          </cell>
          <cell r="B2525" t="str">
            <v>FESTIVAL HYDRO INC.</v>
          </cell>
          <cell r="D2525">
            <v>-53777</v>
          </cell>
        </row>
        <row r="2526">
          <cell r="A2526" t="str">
            <v>HOLSTEIN HYDRO ELECTRIC SYSTEM</v>
          </cell>
          <cell r="B2526" t="str">
            <v>WELLINGTON NORTH POWER INC.</v>
          </cell>
          <cell r="D2526">
            <v>-11616</v>
          </cell>
        </row>
        <row r="2527">
          <cell r="A2527" t="str">
            <v>HUNTSVILLE PUBLIC UTILITIES COMMISSION</v>
          </cell>
          <cell r="B2527" t="str">
            <v>LAKELAND POWER DISTRIBUTION LTD.</v>
          </cell>
          <cell r="D2527">
            <v>-434121</v>
          </cell>
        </row>
        <row r="2528">
          <cell r="A2528" t="str">
            <v>HYDRO ELECTRIC COMMISSION OF THE CORPORATION OF THE TOWNSHIP OF MIDDLESEX CENTRE</v>
          </cell>
          <cell r="B2528" t="str">
            <v>HYDRO ONE NETWORKS INC.</v>
          </cell>
          <cell r="D2528">
            <v>-279993</v>
          </cell>
        </row>
        <row r="2529">
          <cell r="A2529" t="str">
            <v>HYDRO ELECTRIC COMMISSION OF THE TOWN OF LEAMINGTON</v>
          </cell>
          <cell r="B2529" t="str">
            <v>ESSEX POWERLINES CORPORATION</v>
          </cell>
          <cell r="D2529">
            <v>-2220610</v>
          </cell>
        </row>
        <row r="2530">
          <cell r="A2530" t="str">
            <v>HYDRO ELECTRIC COMMISSION OF THE TOWNSHIP OF SPRINGWATER</v>
          </cell>
          <cell r="B2530" t="str">
            <v>HYDRO ONE NETWORKS INC.</v>
          </cell>
          <cell r="D2530">
            <v>-157903</v>
          </cell>
        </row>
        <row r="2531">
          <cell r="A2531" t="str">
            <v>HYDRO HAWKESBURY INC.</v>
          </cell>
          <cell r="B2531" t="str">
            <v>HYDRO HAWKESBURY INC.</v>
          </cell>
          <cell r="D2531">
            <v>-654859</v>
          </cell>
        </row>
        <row r="2532">
          <cell r="A2532" t="str">
            <v>HYDRO MISSISSAUGA CORPORATION</v>
          </cell>
          <cell r="B2532" t="str">
            <v>ENERSOURCE HYDRO MISSISSAUGA INC.</v>
          </cell>
          <cell r="D2532">
            <v>-211426595</v>
          </cell>
        </row>
        <row r="2533">
          <cell r="A2533" t="str">
            <v>HYDRO ONE BRAMPTON NETWORKS INC.</v>
          </cell>
          <cell r="B2533" t="str">
            <v>HYDRO ONE BRAMPTON NETWORKS INC.</v>
          </cell>
          <cell r="D2533">
            <v>-70428446</v>
          </cell>
        </row>
        <row r="2534">
          <cell r="A2534" t="str">
            <v>HYDRO OTTAWA LIMITED</v>
          </cell>
          <cell r="B2534" t="str">
            <v>HYDRO OTTAWA LIMITED</v>
          </cell>
          <cell r="D2534">
            <v>-38220563</v>
          </cell>
        </row>
        <row r="2535">
          <cell r="A2535" t="str">
            <v>HYDRO VAUGHAN DISTRIBUTION INC.</v>
          </cell>
          <cell r="B2535" t="str">
            <v>POWERSTREAM INC.</v>
          </cell>
          <cell r="D2535">
            <v>-87209685</v>
          </cell>
        </row>
        <row r="2536">
          <cell r="A2536" t="str">
            <v>HYDRO-ELECTRIC COMMISSION FOR THE TOWN OF AMHERSTBURG</v>
          </cell>
          <cell r="B2536" t="str">
            <v>ESSEX POWERLINES CORPORATION</v>
          </cell>
          <cell r="D2536">
            <v>-839038</v>
          </cell>
        </row>
        <row r="2537">
          <cell r="A2537" t="str">
            <v>HYDRO-ELECTRIC COMMISSION OF SOUTH DUMFRIES</v>
          </cell>
          <cell r="B2537" t="str">
            <v>BRANT COUNTY POWER INC.</v>
          </cell>
          <cell r="D2537">
            <v>-1339960</v>
          </cell>
        </row>
        <row r="2538">
          <cell r="A2538" t="str">
            <v>HYDRO-ELECTRIC COMMISSION OF THE CITY OF BRANTFORD</v>
          </cell>
          <cell r="B2538" t="str">
            <v>BRANTFORD POWER INC.</v>
          </cell>
          <cell r="D2538">
            <v>-6136637</v>
          </cell>
        </row>
        <row r="2539">
          <cell r="A2539" t="str">
            <v>HYDRO-ELECTRIC COMMISSION OF THE CITY OF PEMBROKE</v>
          </cell>
          <cell r="B2539" t="str">
            <v>OTTAWA RIVER POWER CORPORATION</v>
          </cell>
          <cell r="D2539">
            <v>-1843533</v>
          </cell>
        </row>
        <row r="2540">
          <cell r="A2540" t="str">
            <v>HYDRO-ELECTRIC COMMISSION OF THE CITY OF SARNIA</v>
          </cell>
          <cell r="B2540" t="str">
            <v>BLUEWATER POWER DISTRIBUTION CORPORATION</v>
          </cell>
          <cell r="D2540">
            <v>-1677753</v>
          </cell>
        </row>
        <row r="2541">
          <cell r="A2541" t="str">
            <v>HYDRO-ELECTRIC COMMISSION OF THE CITY OF TORONTO - EAST YORK OFFICE</v>
          </cell>
          <cell r="B2541" t="str">
            <v>TORONTO HYDRO-ELECTRIC SYSTEM LIMITED</v>
          </cell>
          <cell r="D2541">
            <v>-1161504</v>
          </cell>
        </row>
        <row r="2542">
          <cell r="A2542" t="str">
            <v>HYDRO-ELECTRIC COMMISSION OF THE CITY OF TORONTO - ETOBICOKE OFFICE</v>
          </cell>
          <cell r="B2542" t="str">
            <v>TORONTO HYDRO-ELECTRIC SYSTEM LIMITED</v>
          </cell>
          <cell r="D2542">
            <v>-17024926</v>
          </cell>
        </row>
        <row r="2543">
          <cell r="A2543" t="str">
            <v>HYDRO-ELECTRIC COMMISSION OF THE CITY OF TORONTO - NORTH YORK OFFICE</v>
          </cell>
          <cell r="B2543" t="str">
            <v>TORONTO HYDRO-ELECTRIC SYSTEM LIMITED</v>
          </cell>
          <cell r="D2543">
            <v>-13859585</v>
          </cell>
        </row>
        <row r="2544">
          <cell r="A2544" t="str">
            <v>HYDRO-ELECTRIC COMMISSION OF THE CITY OF TORONTO - SCARBOROUGH OFFICE</v>
          </cell>
          <cell r="B2544" t="str">
            <v>TORONTO HYDRO-ELECTRIC SYSTEM LIMITED</v>
          </cell>
          <cell r="D2544">
            <v>-45210315</v>
          </cell>
        </row>
        <row r="2545">
          <cell r="A2545" t="str">
            <v>HYDRO-ELECTRIC COMMISSION OF THE CITY OF TORONTO - TORONTO OFFICE</v>
          </cell>
          <cell r="B2545" t="str">
            <v>TORONTO HYDRO-ELECTRIC SYSTEM LIMITED</v>
          </cell>
          <cell r="D2545">
            <v>-16694536</v>
          </cell>
        </row>
        <row r="2546">
          <cell r="A2546" t="str">
            <v>HYDRO-ELECTRIC COMMISSION OF THE CITY OF TORONTO - YORK OFFICE</v>
          </cell>
          <cell r="B2546" t="str">
            <v>TORONTO HYDRO-ELECTRIC SYSTEM LIMITED</v>
          </cell>
          <cell r="D2546">
            <v>-1481049</v>
          </cell>
        </row>
        <row r="2547">
          <cell r="A2547" t="str">
            <v>HYDRO-ELECTRIC COMMISSION OF THE TOWN OF BOTHWELL</v>
          </cell>
          <cell r="B2547" t="str">
            <v>CHATHAM-KENT HYDRO INC.</v>
          </cell>
          <cell r="D2547">
            <v>-18554</v>
          </cell>
        </row>
        <row r="2548">
          <cell r="A2548" t="str">
            <v>HYDRO-ELECTRIC COMMISSION OF THE TOWN OF BRACEBRIDGE</v>
          </cell>
          <cell r="B2548" t="str">
            <v>LAKELAND POWER DISTRIBUTION LTD.</v>
          </cell>
          <cell r="D2548">
            <v>-348635</v>
          </cell>
        </row>
        <row r="2549">
          <cell r="A2549" t="str">
            <v>HYDRO-ELECTRIC COMMISSION OF THE TOWN OF CACHE BAY</v>
          </cell>
          <cell r="B2549" t="str">
            <v>GREATER SUDBURY HYDRO INC.</v>
          </cell>
          <cell r="D2549">
            <v>-3110</v>
          </cell>
        </row>
        <row r="2550">
          <cell r="A2550" t="str">
            <v>HYDRO-ELECTRIC COMMISSION OF THE TOWN OF HARRISTON</v>
          </cell>
          <cell r="B2550" t="str">
            <v>WESTARIO POWER INC.</v>
          </cell>
          <cell r="D2550">
            <v>-81709</v>
          </cell>
        </row>
        <row r="2551">
          <cell r="A2551" t="str">
            <v>HYDRO-ELECTRIC COMMISSION OF THE TOWN OF HARROW</v>
          </cell>
          <cell r="B2551" t="str">
            <v>E.L.K. ENERGY INC.</v>
          </cell>
          <cell r="D2551">
            <v>-308527</v>
          </cell>
        </row>
        <row r="2552">
          <cell r="A2552" t="str">
            <v>HYDRO-ELECTRIC COMMISSION OF THE TOWN OF LASALLE</v>
          </cell>
          <cell r="B2552" t="str">
            <v>ESSEX POWERLINES CORPORATION</v>
          </cell>
          <cell r="D2552">
            <v>-6522928</v>
          </cell>
        </row>
        <row r="2553">
          <cell r="A2553" t="str">
            <v>HYDRO-ELECTRIC COMMISSION OF THE TOWN OF PORT ELGIN</v>
          </cell>
          <cell r="B2553" t="str">
            <v>WESTARIO POWER INC.</v>
          </cell>
          <cell r="D2553">
            <v>-2022643</v>
          </cell>
        </row>
        <row r="2554">
          <cell r="A2554" t="str">
            <v>HYDRO-ELECTRIC COMMISSION OF THE TOWN OF STURGEON FALLS</v>
          </cell>
          <cell r="B2554" t="str">
            <v>GREATER SUDBURY HYDRO INC.</v>
          </cell>
          <cell r="D2554">
            <v>-74664</v>
          </cell>
        </row>
        <row r="2555">
          <cell r="A2555" t="str">
            <v>HYDRO-ELECTRIC COMMISSION OF THE TOWN OF VANKLEEK HILL</v>
          </cell>
          <cell r="B2555" t="str">
            <v>HYDRO ONE NETWORKS INC.</v>
          </cell>
          <cell r="D2555">
            <v>-104455</v>
          </cell>
        </row>
        <row r="2556">
          <cell r="A2556" t="str">
            <v>HYDRO-ELECTRIC COMMISSION OF THE TOWN OF WALLACEBURG</v>
          </cell>
          <cell r="B2556" t="str">
            <v>CHATHAM-KENT HYDRO INC.</v>
          </cell>
          <cell r="D2556">
            <v>-736677</v>
          </cell>
        </row>
        <row r="2557">
          <cell r="A2557" t="str">
            <v>HYDRO-ELECTRIC COMMISSION OF THE TOWN OF WASAGA BEACH</v>
          </cell>
          <cell r="B2557" t="str">
            <v>WASAGA DISTRIBUTION INC.</v>
          </cell>
          <cell r="D2557">
            <v>-4206444</v>
          </cell>
        </row>
        <row r="2558">
          <cell r="A2558" t="str">
            <v>HYDRO-ELECTRIC COMMISSION OF THE TOWN OF WEBBWOOD</v>
          </cell>
          <cell r="B2558" t="str">
            <v>ESPANOLA REGIONAL HYDRO DISTRIBUTION CORPORATION</v>
          </cell>
          <cell r="D2558">
            <v>-9548</v>
          </cell>
        </row>
        <row r="2559">
          <cell r="A2559" t="str">
            <v>HYDRO-ELECTRIC COMMISSION OF THE TOWN OF WIARTON</v>
          </cell>
          <cell r="B2559" t="str">
            <v>HYDRO ONE NETWORKS INC.</v>
          </cell>
          <cell r="D2559">
            <v>-166008</v>
          </cell>
        </row>
        <row r="2560">
          <cell r="A2560" t="str">
            <v>HYDRO-ELECTRIC COMMISSION OF THE TOWNSHIP OF BRANTFORD</v>
          </cell>
          <cell r="B2560" t="str">
            <v>BRANT COUNTY POWER INC.</v>
          </cell>
          <cell r="D2560">
            <v>-672280</v>
          </cell>
        </row>
        <row r="2561">
          <cell r="A2561" t="str">
            <v>HYDRO-ELECTRIC COMMISSION OF THE TOWNSHIP OF BURFORD</v>
          </cell>
          <cell r="B2561" t="str">
            <v>BRANT COUNTY POWER INC.</v>
          </cell>
          <cell r="D2561">
            <v>-306179</v>
          </cell>
        </row>
        <row r="2562">
          <cell r="A2562" t="str">
            <v>HYDRO-ELECTRIC COMMISSION OF THE TOWNSHIP OF ESSA</v>
          </cell>
          <cell r="B2562" t="str">
            <v>POWERSTREAM INC.</v>
          </cell>
          <cell r="D2562">
            <v>-91794</v>
          </cell>
        </row>
        <row r="2563">
          <cell r="A2563" t="str">
            <v>HYDRO-ELECTRIC COMMISSION OF THE VILLAGE OF CLIFFORD</v>
          </cell>
          <cell r="B2563" t="str">
            <v>WESTARIO POWER INC.</v>
          </cell>
          <cell r="D2563">
            <v>-44203</v>
          </cell>
        </row>
        <row r="2564">
          <cell r="A2564" t="str">
            <v>HYDRO-ELECTRIC COMMISSION OF THE VILLAGE OF ELORA</v>
          </cell>
          <cell r="B2564" t="str">
            <v>CENTRE WELLINGTON HYDRO LTD.</v>
          </cell>
          <cell r="D2564">
            <v>-832935</v>
          </cell>
        </row>
        <row r="2565">
          <cell r="A2565" t="str">
            <v>HYDRO-ELECTRIC COMMISSION OF THE VILLAGE OF FINCH</v>
          </cell>
          <cell r="B2565" t="str">
            <v>HYDRO ONE NETWORKS INC.</v>
          </cell>
          <cell r="D2565">
            <v>-28863</v>
          </cell>
        </row>
        <row r="2566">
          <cell r="A2566" t="str">
            <v>HYDRO-ELECTRIC COMMISSION OF THE VILLAGE OF FRANKFORD</v>
          </cell>
          <cell r="B2566" t="str">
            <v>HYDRO ONE NETWORKS INC.</v>
          </cell>
          <cell r="D2566">
            <v>-23387</v>
          </cell>
        </row>
        <row r="2567">
          <cell r="A2567" t="str">
            <v>HYDRO-ELECTRIC COMMISSION OF THE VILLAGE OF L'ORIGNAL</v>
          </cell>
          <cell r="B2567" t="str">
            <v>HYDRO ONE NETWORKS INC.</v>
          </cell>
          <cell r="D2567">
            <v>-247222</v>
          </cell>
        </row>
        <row r="2568">
          <cell r="A2568" t="str">
            <v>HYDRO-ELECTRIC COMMISSION OF THE VILLAGE OF LUCAN</v>
          </cell>
          <cell r="B2568" t="str">
            <v>HYDRO ONE NETWORKS INC.</v>
          </cell>
          <cell r="D2568">
            <v>-186697</v>
          </cell>
        </row>
        <row r="2569">
          <cell r="A2569" t="str">
            <v>HYDRO-ELECTRIC COMMISSION OF THE VILLAGE OF MORRISBURG</v>
          </cell>
          <cell r="B2569" t="str">
            <v>RIDEAU ST. LAWRENCE DISTRIBUTION INC.</v>
          </cell>
          <cell r="D2569">
            <v>-182480</v>
          </cell>
        </row>
        <row r="2570">
          <cell r="A2570" t="str">
            <v>HYDRO-ELECTRIC COMMISSION OF THE VILLAGE OF NEUSTADT</v>
          </cell>
          <cell r="B2570" t="str">
            <v>WESTARIO POWER INC.</v>
          </cell>
          <cell r="D2570">
            <v>-23476</v>
          </cell>
        </row>
        <row r="2571">
          <cell r="A2571" t="str">
            <v>HYDRO-ELECTRIC COMMISSION OF THE VILLAGE OF PAISLEY</v>
          </cell>
          <cell r="B2571" t="str">
            <v>HYDRO ONE NETWORKS INC.</v>
          </cell>
          <cell r="D2571">
            <v>-60655</v>
          </cell>
        </row>
        <row r="2572">
          <cell r="A2572" t="str">
            <v>HYDRO-ELECTRIC COMMISSION OF THE VILLAGE OF ST. CLAIR BEACH</v>
          </cell>
          <cell r="B2572" t="str">
            <v>ESSEX POWERLINES CORPORATION</v>
          </cell>
          <cell r="D2572">
            <v>-1478693</v>
          </cell>
        </row>
        <row r="2573">
          <cell r="A2573" t="str">
            <v>INGERSOLL PUBLIC UTILITY COMMISSION</v>
          </cell>
          <cell r="B2573" t="str">
            <v>ERIE THAMES POWERLINES CORPORATION</v>
          </cell>
          <cell r="D2573">
            <v>-1202839</v>
          </cell>
        </row>
        <row r="2574">
          <cell r="A2574" t="str">
            <v>INNISFIL HYDRO DISTRIBUTION SYSTEMS LIMITED</v>
          </cell>
          <cell r="B2574" t="str">
            <v>INNISFIL HYDRO DISTRIBUTION SYSTEMS LIMITED</v>
          </cell>
          <cell r="D2574">
            <v>-1957473</v>
          </cell>
        </row>
        <row r="2575">
          <cell r="A2575" t="str">
            <v>IROQUOIS FALLS HYDRO</v>
          </cell>
          <cell r="B2575" t="str">
            <v>NORTHERN ONTARIO WIRES INC.</v>
          </cell>
          <cell r="D2575">
            <v>-982004</v>
          </cell>
        </row>
        <row r="2576">
          <cell r="A2576" t="str">
            <v>KANATA HYDRO-ELECTRIC COMMISSION</v>
          </cell>
          <cell r="B2576" t="str">
            <v>HYDRO OTTAWA LIMITED</v>
          </cell>
          <cell r="D2576">
            <v>-26895793</v>
          </cell>
        </row>
        <row r="2577">
          <cell r="A2577" t="str">
            <v>KENORA HYDRO ELECTRIC CORPORATION LTD.</v>
          </cell>
          <cell r="B2577" t="str">
            <v>KENORA HYDRO ELECTRIC CORPORATION LTD.</v>
          </cell>
          <cell r="D2577">
            <v>-657468</v>
          </cell>
        </row>
        <row r="2578">
          <cell r="A2578" t="str">
            <v>KILLALOE HYDRO ELECTRIC COMMISSION</v>
          </cell>
          <cell r="B2578" t="str">
            <v>OTTAWA RIVER POWER CORPORATION</v>
          </cell>
          <cell r="D2578">
            <v>-46041</v>
          </cell>
        </row>
        <row r="2579">
          <cell r="A2579" t="str">
            <v>KINCARDINE HYDRO ELECTRIC COMMISSION</v>
          </cell>
          <cell r="B2579" t="str">
            <v>WESTARIO POWER INC.</v>
          </cell>
          <cell r="D2579">
            <v>-1083678</v>
          </cell>
        </row>
        <row r="2580">
          <cell r="A2580" t="str">
            <v>KINGSTON ELECTRICITY DISTRIBUTION LIMITED</v>
          </cell>
          <cell r="B2580" t="str">
            <v>KINGSTON ELECTRICITY DISTRIBUTION LIMITED</v>
          </cell>
          <cell r="D2580">
            <v>-3791129</v>
          </cell>
        </row>
        <row r="2581">
          <cell r="B2581" t="str">
            <v>KINGSTON HYDRO CORPORATION</v>
          </cell>
          <cell r="D2581">
            <v>-3791129</v>
          </cell>
        </row>
        <row r="2582">
          <cell r="A2582" t="str">
            <v>KINGSVILLE PUBLIC UTILITY COMMISSION</v>
          </cell>
          <cell r="B2582" t="str">
            <v>E.L.K. ENERGY INC.</v>
          </cell>
          <cell r="D2582">
            <v>-1097228</v>
          </cell>
        </row>
        <row r="2583">
          <cell r="A2583" t="str">
            <v>KIRKFIELD HYDRO ELECTRIC SYSTEM</v>
          </cell>
          <cell r="B2583" t="str">
            <v>HYDRO ONE NETWORKS INC.</v>
          </cell>
          <cell r="D2583">
            <v>-43959</v>
          </cell>
        </row>
        <row r="2584">
          <cell r="A2584" t="str">
            <v>KITCHENER-WILMOT HYDRO INC.</v>
          </cell>
          <cell r="B2584" t="str">
            <v>KITCHENER-WILMOT HYDRO INC.</v>
          </cell>
          <cell r="D2584">
            <v>-21989288</v>
          </cell>
        </row>
        <row r="2585">
          <cell r="A2585" t="str">
            <v>LAKEFIELD DISTRIBUTION INCORPORATED</v>
          </cell>
          <cell r="B2585" t="str">
            <v>PETERBOROUGH DISTRIBUTION INCORPORATED</v>
          </cell>
          <cell r="D2585">
            <v>-281278</v>
          </cell>
        </row>
        <row r="2586">
          <cell r="A2586" t="str">
            <v>LAKESHORE TOWNSHIP HEC</v>
          </cell>
          <cell r="B2586" t="str">
            <v>E.L.K. ENERGY INC.</v>
          </cell>
          <cell r="D2586">
            <v>-969375</v>
          </cell>
        </row>
        <row r="2587">
          <cell r="A2587" t="str">
            <v>LANARK HIGHLANDS PUBLIC UTILITIES COMMISSION</v>
          </cell>
          <cell r="B2587" t="str">
            <v>HYDRO ONE NETWORKS INC.</v>
          </cell>
          <cell r="D2587">
            <v>-127880</v>
          </cell>
        </row>
        <row r="2588">
          <cell r="A2588" t="str">
            <v>LARDER LAKE ELECTRIC COMPANY</v>
          </cell>
          <cell r="B2588" t="str">
            <v>HYDRO ONE NETWORKS INC.</v>
          </cell>
          <cell r="D2588">
            <v>-134354</v>
          </cell>
        </row>
        <row r="2589">
          <cell r="A2589" t="str">
            <v>LATCHFORD HYDRO ELECTRIC</v>
          </cell>
          <cell r="B2589" t="str">
            <v>HYDRO ONE NETWORKS INC.</v>
          </cell>
          <cell r="D2589">
            <v>-43188</v>
          </cell>
        </row>
        <row r="2590">
          <cell r="A2590" t="str">
            <v>LINCOLN HYDRO-ELECTRIC COMMISSION</v>
          </cell>
          <cell r="B2590" t="str">
            <v>NIAGARA PENINSULA ENERGY INC.</v>
          </cell>
          <cell r="D2590">
            <v>-2180725</v>
          </cell>
        </row>
        <row r="2591">
          <cell r="A2591" t="str">
            <v>LINDSAY HYDRO-ELECTRIC SYSTEM</v>
          </cell>
          <cell r="B2591" t="str">
            <v>HYDRO ONE NETWORKS INC.</v>
          </cell>
          <cell r="D2591">
            <v>-2221960</v>
          </cell>
        </row>
        <row r="2592">
          <cell r="A2592" t="str">
            <v>LONDON HYDRO UTILITIES SERVICES INC.</v>
          </cell>
          <cell r="B2592" t="str">
            <v>LONDON HYDRO INC.</v>
          </cell>
          <cell r="D2592">
            <v>-34850128</v>
          </cell>
        </row>
        <row r="2593">
          <cell r="A2593" t="str">
            <v>MALAHIDE UTILITY COMMISSION</v>
          </cell>
          <cell r="B2593" t="str">
            <v>HYDRO ONE NETWORKS INC.</v>
          </cell>
          <cell r="D2593">
            <v>-74537</v>
          </cell>
        </row>
        <row r="2594">
          <cell r="A2594" t="str">
            <v>MAPLETON HYDRO ELECTRIC COMMISSION</v>
          </cell>
          <cell r="B2594" t="str">
            <v>HYDRO ONE NETWORKS INC.</v>
          </cell>
          <cell r="D2594">
            <v>-286244</v>
          </cell>
        </row>
        <row r="2595">
          <cell r="A2595" t="str">
            <v>MARKDALE HYDRO SYSTEM</v>
          </cell>
          <cell r="B2595" t="str">
            <v>HYDRO ONE NETWORKS INC.</v>
          </cell>
          <cell r="D2595">
            <v>-87779</v>
          </cell>
        </row>
        <row r="2596">
          <cell r="A2596" t="str">
            <v>MARKHAM HYDRO DISTRIBUTION INC.</v>
          </cell>
          <cell r="B2596" t="str">
            <v>POWERSTREAM INC.</v>
          </cell>
          <cell r="D2596">
            <v>-70046978</v>
          </cell>
        </row>
        <row r="2597">
          <cell r="A2597" t="str">
            <v>MARMORA HYDRO COMMISSION</v>
          </cell>
          <cell r="B2597" t="str">
            <v>HYDRO ONE NETWORKS INC.</v>
          </cell>
          <cell r="D2597">
            <v>-83490</v>
          </cell>
        </row>
        <row r="2598">
          <cell r="A2598" t="str">
            <v>MARTINTOWN HYDRO SYSTEM</v>
          </cell>
          <cell r="B2598" t="str">
            <v>HYDRO ONE NETWORKS INC.</v>
          </cell>
          <cell r="D2598">
            <v>-843</v>
          </cell>
        </row>
        <row r="2599">
          <cell r="A2599" t="str">
            <v>MIDLAND POWER UTILITY CORPORATION</v>
          </cell>
          <cell r="B2599" t="str">
            <v>MIDLAND POWER UTILITY CORPORATION</v>
          </cell>
          <cell r="D2599">
            <v>-412824</v>
          </cell>
        </row>
        <row r="2600">
          <cell r="A2600" t="str">
            <v>MILDMAY HYDRO-ELECTRIC COMMISSION</v>
          </cell>
          <cell r="B2600" t="str">
            <v>WESTARIO POWER INC.</v>
          </cell>
          <cell r="D2600">
            <v>-109916</v>
          </cell>
        </row>
        <row r="2601">
          <cell r="A2601" t="str">
            <v>MILTON HYDRO DISTRIBUTION INC.</v>
          </cell>
          <cell r="B2601" t="str">
            <v>MILTON HYDRO DISTRIBUTION INC.</v>
          </cell>
          <cell r="D2601">
            <v>-7959272</v>
          </cell>
        </row>
        <row r="2602">
          <cell r="A2602" t="str">
            <v>MISSISSIPPI MILLS PUBLIC UTILITIES COMMISSION</v>
          </cell>
          <cell r="B2602" t="str">
            <v>OTTAWA RIVER POWER CORPORATION</v>
          </cell>
          <cell r="D2602">
            <v>-444390</v>
          </cell>
        </row>
        <row r="2603">
          <cell r="A2603" t="str">
            <v>NANTICOKE HYDRO ELECTRIC COMMISSION</v>
          </cell>
          <cell r="B2603" t="str">
            <v>HALDIMAND COUNTY HYDRO INC.</v>
          </cell>
          <cell r="D2603">
            <v>-1235478</v>
          </cell>
        </row>
        <row r="2604">
          <cell r="A2604" t="str">
            <v>NAPANEE HYDRO-ELECTRIC COMMISSION</v>
          </cell>
          <cell r="B2604" t="str">
            <v>HYDRO ONE NETWORKS INC.</v>
          </cell>
          <cell r="D2604">
            <v>-373298</v>
          </cell>
        </row>
        <row r="2605">
          <cell r="A2605" t="str">
            <v>NEPEAN HYDRO ELECTRIC COMMISSION</v>
          </cell>
          <cell r="B2605" t="str">
            <v>HYDRO OTTAWA LIMITED</v>
          </cell>
          <cell r="D2605">
            <v>-31741005</v>
          </cell>
        </row>
        <row r="2606">
          <cell r="A2606" t="str">
            <v>NEW TECUMSETH HYDRO</v>
          </cell>
          <cell r="B2606" t="str">
            <v>POWERSTREAM INC.</v>
          </cell>
          <cell r="D2606">
            <v>-2543017</v>
          </cell>
        </row>
        <row r="2607">
          <cell r="A2607" t="str">
            <v>NEWBURY POWER INC.</v>
          </cell>
          <cell r="B2607" t="str">
            <v>MIDDLESEX POWER DISTRIBUTION CORPORATION</v>
          </cell>
          <cell r="D2607">
            <v>-32441</v>
          </cell>
        </row>
        <row r="2608">
          <cell r="A2608" t="str">
            <v>NEWMARKET HYDRO LTD.</v>
          </cell>
          <cell r="B2608" t="str">
            <v>NEWMARKET-TAY POWER DISTRIBUTION LTD.</v>
          </cell>
          <cell r="D2608">
            <v>-28475793</v>
          </cell>
        </row>
        <row r="2609">
          <cell r="A2609" t="str">
            <v>NIAGARA FALLS HYDRO INC.</v>
          </cell>
          <cell r="B2609" t="str">
            <v>NIAGARA PENINSULA ENERGY INC.</v>
          </cell>
          <cell r="D2609">
            <v>-5381489</v>
          </cell>
        </row>
        <row r="2610">
          <cell r="A2610" t="str">
            <v>NIAGARA-ON-THE-LAKE HYDRO INC.</v>
          </cell>
          <cell r="B2610" t="str">
            <v>NIAGARA-ON-THE-LAKE HYDRO INC.</v>
          </cell>
          <cell r="D2610">
            <v>-3094806</v>
          </cell>
        </row>
        <row r="2611">
          <cell r="A2611" t="str">
            <v>NICKEL CENTRE HYDRO-ELECTRIC COMMISSION</v>
          </cell>
          <cell r="B2611" t="str">
            <v>GREATER SUDBURY HYDRO INC.</v>
          </cell>
          <cell r="D2611">
            <v>-109515</v>
          </cell>
        </row>
        <row r="2612">
          <cell r="A2612" t="str">
            <v>NIPIGON HYDRO ELECTRIC COMMISSION</v>
          </cell>
          <cell r="B2612" t="str">
            <v>HYDRO ONE NETWORKS INC.</v>
          </cell>
          <cell r="D2612">
            <v>-99604</v>
          </cell>
        </row>
        <row r="2613">
          <cell r="A2613" t="str">
            <v>NORFOLK POWER DISTRIBUTION INC.</v>
          </cell>
          <cell r="B2613" t="str">
            <v>NORFOLK POWER DISTRIBUTION INC.</v>
          </cell>
          <cell r="D2613">
            <v>-126255</v>
          </cell>
        </row>
        <row r="2614">
          <cell r="A2614" t="str">
            <v>NORTH BAY HYDRO DISTRIBUTION LIMITED</v>
          </cell>
          <cell r="B2614" t="str">
            <v>NORTH BAY HYDRO DISTRIBUTION LIMITED</v>
          </cell>
          <cell r="D2614">
            <v>-4726723</v>
          </cell>
        </row>
        <row r="2615">
          <cell r="A2615" t="str">
            <v>NORTH GLENGARRY PUBLIC UTILITIES COMMISSION</v>
          </cell>
          <cell r="B2615" t="str">
            <v>HYDRO ONE NETWORKS INC.</v>
          </cell>
          <cell r="D2615">
            <v>-234918</v>
          </cell>
        </row>
        <row r="2616">
          <cell r="A2616" t="str">
            <v>NORTH GRENVILLE HYDRO-ELECTRIC COMMISSION</v>
          </cell>
          <cell r="B2616" t="str">
            <v>HYDRO ONE NETWORKS INC.</v>
          </cell>
          <cell r="D2616">
            <v>-391130</v>
          </cell>
        </row>
        <row r="2617">
          <cell r="A2617" t="str">
            <v>NORTH PERTH UTILITY COMMISSION</v>
          </cell>
          <cell r="B2617" t="str">
            <v>HYDRO ONE NETWORKS INC.</v>
          </cell>
          <cell r="D2617">
            <v>-781927</v>
          </cell>
        </row>
        <row r="2618">
          <cell r="A2618" t="str">
            <v>NORWICH PUBLIC UTILITY COMMISSION</v>
          </cell>
          <cell r="B2618" t="str">
            <v>ERIE THAMES POWERLINES CORPORATION</v>
          </cell>
          <cell r="D2618">
            <v>-148183</v>
          </cell>
        </row>
        <row r="2619">
          <cell r="A2619" t="str">
            <v>OAKVILLE HYDRO ELECTRICITY DISTRIBUTION INC.</v>
          </cell>
          <cell r="B2619" t="str">
            <v>OAKVILLE HYDRO ELECTRICITY DISTRIBUTION INC.</v>
          </cell>
          <cell r="D2619">
            <v>-45446210</v>
          </cell>
        </row>
        <row r="2620">
          <cell r="A2620" t="str">
            <v>OIL SPRINGS HYDRO ELECTRIC COMMISSION</v>
          </cell>
          <cell r="B2620" t="str">
            <v>BLUEWATER POWER DISTRIBUTION CORPORATION</v>
          </cell>
          <cell r="D2620">
            <v>-22469</v>
          </cell>
        </row>
        <row r="2621">
          <cell r="A2621" t="str">
            <v>ORANGEVILLE HYDRO LIMITED</v>
          </cell>
          <cell r="B2621" t="str">
            <v>ORANGEVILLE HYDRO LIMITED</v>
          </cell>
          <cell r="D2621">
            <v>-6466013</v>
          </cell>
        </row>
        <row r="2622">
          <cell r="A2622" t="str">
            <v>ORILLIA POWER DISTRIBUTION CORPORATION</v>
          </cell>
          <cell r="B2622" t="str">
            <v>ORILLIA POWER DISTRIBUTION CORPORATION</v>
          </cell>
          <cell r="D2622">
            <v>-1910952</v>
          </cell>
        </row>
        <row r="2623">
          <cell r="A2623" t="str">
            <v>OSHAWA PUC NETWORKS INC.</v>
          </cell>
          <cell r="B2623" t="str">
            <v>OSHAWA PUC NETWORKS INC.</v>
          </cell>
          <cell r="D2623">
            <v>-17265780</v>
          </cell>
        </row>
        <row r="2624">
          <cell r="A2624" t="str">
            <v>PARKHILL P.U.C.</v>
          </cell>
          <cell r="B2624" t="str">
            <v>MIDDLESEX POWER DISTRIBUTION CORPORATION</v>
          </cell>
          <cell r="D2624">
            <v>-86429</v>
          </cell>
        </row>
        <row r="2625">
          <cell r="A2625" t="str">
            <v>PARRY SOUND POWER CORPORATION</v>
          </cell>
          <cell r="B2625" t="str">
            <v>PARRY SOUND POWER CORPORATION</v>
          </cell>
          <cell r="D2625">
            <v>-1286386</v>
          </cell>
        </row>
        <row r="2626">
          <cell r="A2626" t="str">
            <v>PELHAM HYDRO-ELECTRIC COMMISSION</v>
          </cell>
          <cell r="B2626" t="str">
            <v>NIAGARA PENINSULA ENERGY INC.</v>
          </cell>
          <cell r="D2626">
            <v>-273264</v>
          </cell>
        </row>
        <row r="2627">
          <cell r="A2627" t="str">
            <v>PERTH EAST HYDRO ELECTRIC COMMISSION</v>
          </cell>
          <cell r="B2627" t="str">
            <v>HYDRO ONE NETWORKS INC.</v>
          </cell>
          <cell r="D2627">
            <v>-99796</v>
          </cell>
        </row>
        <row r="2628">
          <cell r="A2628" t="str">
            <v>PETERBOROUGH UTILITIES COMMISSION</v>
          </cell>
          <cell r="B2628" t="str">
            <v>PETERBOROUGH DISTRIBUTION INCORPORATED</v>
          </cell>
          <cell r="D2628">
            <v>-8239389</v>
          </cell>
        </row>
        <row r="2629">
          <cell r="A2629" t="str">
            <v>PICKERING HYDRO-ELECTRIC COMMISSION</v>
          </cell>
          <cell r="B2629" t="str">
            <v>VERIDIAN CONNECTIONS INC.</v>
          </cell>
          <cell r="D2629">
            <v>-24090437</v>
          </cell>
        </row>
        <row r="2630">
          <cell r="A2630" t="str">
            <v>POLICE VILLAGE OF APPLE HILL HYDRO SYSTEM</v>
          </cell>
          <cell r="B2630" t="str">
            <v>HYDRO ONE NETWORKS INC.</v>
          </cell>
          <cell r="D2630">
            <v>-697</v>
          </cell>
        </row>
        <row r="2631">
          <cell r="A2631" t="str">
            <v>POLICE VILLAGE OF AVONMORE HYDRO SYSTEM</v>
          </cell>
          <cell r="B2631" t="str">
            <v>HYDRO ONE NETWORKS INC.</v>
          </cell>
          <cell r="D2631">
            <v>-11342</v>
          </cell>
        </row>
        <row r="2632">
          <cell r="A2632" t="str">
            <v>POLICE VILLAGE OF COMBER HYDRO SYSTEM</v>
          </cell>
          <cell r="B2632" t="str">
            <v>E.L.K. ENERGY INC.</v>
          </cell>
          <cell r="D2632">
            <v>-124278</v>
          </cell>
        </row>
        <row r="2633">
          <cell r="A2633" t="str">
            <v>POLICE VILLAGE OF DUBLIN HYDRO SYSTEM</v>
          </cell>
          <cell r="B2633" t="str">
            <v>ERIE THAMES POWERLINES CORPORATION</v>
          </cell>
          <cell r="D2633">
            <v>-3050</v>
          </cell>
        </row>
        <row r="2634">
          <cell r="A2634" t="str">
            <v>POLICE VILLAGE OF GRANTON HYDRO SYSTEM</v>
          </cell>
          <cell r="B2634" t="str">
            <v>HYDRO ONE NETWORKS INC.</v>
          </cell>
          <cell r="D2634">
            <v>-43677</v>
          </cell>
        </row>
        <row r="2635">
          <cell r="A2635" t="str">
            <v>POLICE VILLAGE OF MERLIN HYDRO SYSTEM</v>
          </cell>
          <cell r="B2635" t="str">
            <v>CHATHAM-KENT HYDRO INC.</v>
          </cell>
          <cell r="D2635">
            <v>-27864</v>
          </cell>
        </row>
        <row r="2636">
          <cell r="A2636" t="str">
            <v>POLICE VILLAGE OF MOOREFIELD HYDRO SYSTEM</v>
          </cell>
          <cell r="B2636" t="str">
            <v>HYDRO ONE NETWORKS INC.</v>
          </cell>
          <cell r="D2636">
            <v>-1245</v>
          </cell>
        </row>
        <row r="2637">
          <cell r="A2637" t="str">
            <v>POLICE VILLAGE OF MOUNT BRYDGES HYDRO SYSTEM</v>
          </cell>
          <cell r="B2637" t="str">
            <v>MIDDLESEX POWER DISTRIBUTION CORPORATION</v>
          </cell>
          <cell r="D2637">
            <v>-269602</v>
          </cell>
        </row>
        <row r="2638">
          <cell r="A2638" t="str">
            <v>POLICE VILLAGE OF PRICEVILLE HYDRO SYSTEM</v>
          </cell>
          <cell r="B2638" t="str">
            <v>HYDRO ONE NETWORKS INC.</v>
          </cell>
          <cell r="D2638">
            <v>-11305</v>
          </cell>
        </row>
        <row r="2639">
          <cell r="A2639" t="str">
            <v>POLICE VILLAGE OF RUSSELL HYDRO ELECTRIC SYSTEM</v>
          </cell>
          <cell r="B2639" t="str">
            <v>HYDRO ONE NETWORKS INC.</v>
          </cell>
          <cell r="D2639">
            <v>-123686</v>
          </cell>
        </row>
        <row r="2640">
          <cell r="A2640" t="str">
            <v>PORT COLBORNE HYDRO INC.</v>
          </cell>
          <cell r="B2640" t="str">
            <v>CANADIAN NIAGARA POWER INC.</v>
          </cell>
          <cell r="D2640">
            <v>-1711315</v>
          </cell>
        </row>
        <row r="2641">
          <cell r="A2641" t="str">
            <v>PORT HOPE HYDRO</v>
          </cell>
          <cell r="B2641" t="str">
            <v>VERIDIAN CONNECTIONS INC.</v>
          </cell>
          <cell r="D2641">
            <v>-1716511</v>
          </cell>
        </row>
        <row r="2642">
          <cell r="A2642" t="str">
            <v>PRESCOTT PUBLIC UTILITIES COMMISSION</v>
          </cell>
          <cell r="B2642" t="str">
            <v>RIDEAU ST. LAWRENCE DISTRIBUTION INC.</v>
          </cell>
          <cell r="D2642">
            <v>-76707</v>
          </cell>
        </row>
        <row r="2643">
          <cell r="A2643" t="str">
            <v>PUBLIC UTILITIES COMMISSION OF CHATHAM-KENT</v>
          </cell>
          <cell r="B2643" t="str">
            <v>CHATHAM-KENT HYDRO INC.</v>
          </cell>
          <cell r="D2643">
            <v>-3710194</v>
          </cell>
        </row>
        <row r="2644">
          <cell r="A2644" t="str">
            <v>PUBLIC UTILITIES COMMISSION OF THE CITY OF BARRIE</v>
          </cell>
          <cell r="B2644" t="str">
            <v>POWERSTREAM INC.</v>
          </cell>
          <cell r="D2644">
            <v>-37458935</v>
          </cell>
        </row>
        <row r="2645">
          <cell r="A2645" t="str">
            <v>PUBLIC UTILITIES COMMISSION OF THE CITY OF OWEN SOUND</v>
          </cell>
          <cell r="B2645" t="str">
            <v>HYDRO ONE NETWORKS INC.</v>
          </cell>
          <cell r="D2645">
            <v>-1445454</v>
          </cell>
        </row>
        <row r="2646">
          <cell r="A2646" t="str">
            <v>PUBLIC UTILITIES COMMISSION OF THE CITY OF TRENTON</v>
          </cell>
          <cell r="B2646" t="str">
            <v>HYDRO ONE NETWORKS INC.</v>
          </cell>
          <cell r="D2646">
            <v>-3074841</v>
          </cell>
        </row>
        <row r="2647">
          <cell r="A2647" t="str">
            <v>PUBLIC UTILITIES COMMISSION OF THE CORPORATION OF THE TOWNSHIP OF MAGNETAWAN</v>
          </cell>
          <cell r="B2647" t="str">
            <v>LAKELAND POWER DISTRIBUTION LTD.</v>
          </cell>
          <cell r="D2647">
            <v>-43024</v>
          </cell>
        </row>
        <row r="2648">
          <cell r="A2648" t="str">
            <v>PUBLIC UTILITIES COMMISSION OF THE TOWN OF ALEXANDRIA</v>
          </cell>
          <cell r="B2648" t="str">
            <v>HYDRO ONE NETWORKS INC.</v>
          </cell>
          <cell r="D2648">
            <v>-213503</v>
          </cell>
        </row>
        <row r="2649">
          <cell r="A2649" t="str">
            <v>PUBLIC UTILITIES COMMISSION OF THE TOWN OF BLENHEIM</v>
          </cell>
          <cell r="B2649" t="str">
            <v>CHATHAM-KENT HYDRO INC.</v>
          </cell>
          <cell r="D2649">
            <v>-119852</v>
          </cell>
        </row>
        <row r="2650">
          <cell r="A2650" t="str">
            <v>PUBLIC UTILITIES COMMISSION OF THE TOWN OF CAMPBELLFORD</v>
          </cell>
          <cell r="B2650" t="str">
            <v>HYDRO ONE NETWORKS INC.</v>
          </cell>
          <cell r="D2650">
            <v>-302313</v>
          </cell>
        </row>
        <row r="2651">
          <cell r="A2651" t="str">
            <v>PUBLIC UTILITIES COMMISSION OF THE TOWN OF CHESLEY</v>
          </cell>
          <cell r="B2651" t="str">
            <v>HYDRO ONE NETWORKS INC.</v>
          </cell>
          <cell r="D2651">
            <v>-103819</v>
          </cell>
        </row>
        <row r="2652">
          <cell r="A2652" t="str">
            <v>PUBLIC UTILITIES COMMISSION OF THE TOWN OF COBOURG</v>
          </cell>
          <cell r="B2652" t="str">
            <v>LAKEFRONT UTILITIES INC.</v>
          </cell>
          <cell r="D2652">
            <v>-2357171</v>
          </cell>
        </row>
        <row r="2653">
          <cell r="A2653" t="str">
            <v>PUBLIC UTILITIES COMMISSION OF THE TOWN OF FERGUS</v>
          </cell>
          <cell r="B2653" t="str">
            <v>CENTRE WELLINGTON HYDRO LTD.</v>
          </cell>
          <cell r="D2653">
            <v>-1766858</v>
          </cell>
        </row>
        <row r="2654">
          <cell r="A2654" t="str">
            <v>PUBLIC UTILITIES COMMISSION OF THE TOWN OF GODERICH</v>
          </cell>
          <cell r="B2654" t="str">
            <v>WEST COAST HURON ENERGY INC.</v>
          </cell>
          <cell r="D2654">
            <v>-498486</v>
          </cell>
        </row>
        <row r="2655">
          <cell r="A2655" t="str">
            <v>PUBLIC UTILITIES COMMISSION OF THE TOWN OF MASSEY</v>
          </cell>
          <cell r="B2655" t="str">
            <v>ESPANOLA REGIONAL HYDRO DISTRIBUTION CORPORATION</v>
          </cell>
          <cell r="D2655">
            <v>-31593</v>
          </cell>
        </row>
        <row r="2656">
          <cell r="A2656" t="str">
            <v>PUBLIC UTILITIES COMMISSION OF THE TOWN OF MEAFORD</v>
          </cell>
          <cell r="B2656" t="str">
            <v>HYDRO ONE NETWORKS INC.</v>
          </cell>
          <cell r="D2656">
            <v>-493726</v>
          </cell>
        </row>
        <row r="2657">
          <cell r="A2657" t="str">
            <v>PUBLIC UTILITIES COMMISSION OF THE TOWN OF MITCHELL</v>
          </cell>
          <cell r="B2657" t="str">
            <v>ERIE THAMES POWERLINES CORPORATION</v>
          </cell>
          <cell r="D2657">
            <v>-278354</v>
          </cell>
        </row>
        <row r="2658">
          <cell r="A2658" t="str">
            <v>PUBLIC UTILITIES COMMISSION OF THE TOWN OF MOUNT FOREST</v>
          </cell>
          <cell r="B2658" t="str">
            <v>WELLINGTON NORTH POWER INC.</v>
          </cell>
          <cell r="D2658">
            <v>-312836</v>
          </cell>
        </row>
        <row r="2659">
          <cell r="A2659" t="str">
            <v>PUBLIC UTILITIES COMMISSION OF THE TOWN OF PALMERSTON</v>
          </cell>
          <cell r="B2659" t="str">
            <v>WESTARIO POWER INC.</v>
          </cell>
          <cell r="D2659">
            <v>-172365</v>
          </cell>
        </row>
        <row r="2660">
          <cell r="A2660" t="str">
            <v>PUBLIC UTILITIES COMMISSION OF THE TOWN OF PARIS</v>
          </cell>
          <cell r="B2660" t="str">
            <v>BRANT COUNTY POWER INC.</v>
          </cell>
          <cell r="D2660">
            <v>-363151</v>
          </cell>
        </row>
        <row r="2661">
          <cell r="A2661" t="str">
            <v>PUBLIC UTILITIES COMMISSION OF THE TOWN OF PICTON</v>
          </cell>
          <cell r="B2661" t="str">
            <v>HYDRO ONE NETWORKS INC.</v>
          </cell>
          <cell r="D2661">
            <v>-152333</v>
          </cell>
        </row>
        <row r="2662">
          <cell r="A2662" t="str">
            <v>PUBLIC UTILITIES COMMISSION OF THE TOWN OF RIDGETOWN</v>
          </cell>
          <cell r="B2662" t="str">
            <v>CHATHAM-KENT HYDRO INC.</v>
          </cell>
          <cell r="D2662">
            <v>-132327</v>
          </cell>
        </row>
        <row r="2663">
          <cell r="A2663" t="str">
            <v>PUBLIC UTILITIES COMMISSION OF THE TOWN OF SOUTHAMPTON</v>
          </cell>
          <cell r="B2663" t="str">
            <v>WESTARIO POWER INC.</v>
          </cell>
          <cell r="D2663">
            <v>-197535</v>
          </cell>
        </row>
        <row r="2664">
          <cell r="A2664" t="str">
            <v>PUBLIC UTILITIES COMMISSION OF THE TOWN OF TECUMSEH</v>
          </cell>
          <cell r="B2664" t="str">
            <v>ESSEX POWERLINES CORPORATION</v>
          </cell>
          <cell r="D2664">
            <v>-4471354</v>
          </cell>
        </row>
        <row r="2665">
          <cell r="A2665" t="str">
            <v>PUBLIC UTILITIES COMMISSION OF THE TOWN OF TILBURY</v>
          </cell>
          <cell r="B2665" t="str">
            <v>CHATHAM-KENT HYDRO INC.</v>
          </cell>
          <cell r="D2665">
            <v>-249158</v>
          </cell>
        </row>
        <row r="2666">
          <cell r="A2666" t="str">
            <v>PUBLIC UTILITIES COMMISSION OF THE VILLAGE OF ARTHUR</v>
          </cell>
          <cell r="B2666" t="str">
            <v>WELLINGTON NORTH POWER INC.</v>
          </cell>
          <cell r="D2666">
            <v>-118035</v>
          </cell>
        </row>
        <row r="2667">
          <cell r="A2667" t="str">
            <v>PUBLIC UTILITIES COMMISSION OF THE VILLAGE OF BELMONT</v>
          </cell>
          <cell r="B2667" t="str">
            <v>ERIE THAMES POWERLINES CORPORATION</v>
          </cell>
          <cell r="D2667">
            <v>-315244</v>
          </cell>
        </row>
        <row r="2668">
          <cell r="A2668" t="str">
            <v>PUBLIC UTILITIES COMMISSION OF THE VILLAGE OF LANCASTER</v>
          </cell>
          <cell r="B2668" t="str">
            <v>HYDRO ONE NETWORKS INC.</v>
          </cell>
          <cell r="D2668">
            <v>-43431</v>
          </cell>
        </row>
        <row r="2669">
          <cell r="A2669" t="str">
            <v>PUBLIC UTILITIES COMMISSION OF THE VILLAGE OF PORT STANLEY</v>
          </cell>
          <cell r="B2669" t="str">
            <v>ERIE THAMES POWERLINES CORPORATION</v>
          </cell>
          <cell r="D2669">
            <v>-156355</v>
          </cell>
        </row>
        <row r="2670">
          <cell r="A2670" t="str">
            <v>PUBLIC UTILITIES COMMISSION OF THE VILLAGE OF THAMESVILLE</v>
          </cell>
          <cell r="B2670" t="str">
            <v>CHATHAM-KENT HYDRO INC.</v>
          </cell>
          <cell r="D2670">
            <v>-19390</v>
          </cell>
        </row>
        <row r="2671">
          <cell r="A2671" t="str">
            <v>PUBLIC UTILITIES COMMISSION OF THE VILLAGE OF WESTPORT</v>
          </cell>
          <cell r="B2671" t="str">
            <v>RIDEAU ST. LAWRENCE DISTRIBUTION INC.</v>
          </cell>
          <cell r="D2671">
            <v>-83342</v>
          </cell>
        </row>
        <row r="2672">
          <cell r="A2672" t="str">
            <v>PUBLIC UTILITIES COMMISSION OF THE VILLAGE OF WHEATLEY</v>
          </cell>
          <cell r="B2672" t="str">
            <v>CHATHAM-KENT HYDRO INC.</v>
          </cell>
          <cell r="D2672">
            <v>-119683</v>
          </cell>
        </row>
        <row r="2673">
          <cell r="A2673" t="str">
            <v>PUBLIC UTILITY COMMISSION OF THE VILLAGE OF WEST LORNE</v>
          </cell>
          <cell r="B2673" t="str">
            <v>HYDRO ONE NETWORKS INC.</v>
          </cell>
          <cell r="D2673">
            <v>-93341</v>
          </cell>
        </row>
        <row r="2674">
          <cell r="A2674" t="str">
            <v>PUBLIC UTILITY COMMISSION OF TOWN OF PERTH</v>
          </cell>
          <cell r="B2674" t="str">
            <v>HYDRO ONE NETWORKS INC.</v>
          </cell>
          <cell r="D2674">
            <v>-1786365</v>
          </cell>
        </row>
        <row r="2675">
          <cell r="A2675" t="str">
            <v>RAINY RIVER PUBLIC UTILITIES COMMISSION</v>
          </cell>
          <cell r="B2675" t="str">
            <v>HYDRO ONE NETWORKS INC.</v>
          </cell>
          <cell r="D2675">
            <v>-96206</v>
          </cell>
        </row>
        <row r="2676">
          <cell r="A2676" t="str">
            <v>RED ROCK HYDRO</v>
          </cell>
          <cell r="B2676" t="str">
            <v>HYDRO ONE NETWORKS INC.</v>
          </cell>
          <cell r="D2676">
            <v>-26728</v>
          </cell>
        </row>
        <row r="2677">
          <cell r="A2677" t="str">
            <v>REMARA-BRECHIN HYDRO</v>
          </cell>
          <cell r="B2677" t="str">
            <v>HYDRO ONE NETWORKS INC.</v>
          </cell>
          <cell r="D2677">
            <v>-6839</v>
          </cell>
        </row>
        <row r="2678">
          <cell r="A2678" t="str">
            <v>RENFREW HYDRO INC.</v>
          </cell>
          <cell r="B2678" t="str">
            <v>RENFREW HYDRO INC.</v>
          </cell>
          <cell r="D2678">
            <v>-98644</v>
          </cell>
        </row>
        <row r="2679">
          <cell r="A2679" t="str">
            <v>RICHMOND HILL HYDRO INC.</v>
          </cell>
          <cell r="B2679" t="str">
            <v>POWERSTREAM INC.</v>
          </cell>
          <cell r="D2679">
            <v>-56318838</v>
          </cell>
        </row>
        <row r="2680">
          <cell r="A2680" t="str">
            <v>RIPLEY PUBLIC UTILITIES COMMISSION</v>
          </cell>
          <cell r="B2680" t="str">
            <v>WESTARIO POWER INC.</v>
          </cell>
          <cell r="D2680">
            <v>-45105</v>
          </cell>
        </row>
        <row r="2681">
          <cell r="A2681" t="str">
            <v>ROCKLAND HYDRO ELECTRIC COMMISSION</v>
          </cell>
          <cell r="B2681" t="str">
            <v>HYDRO ONE NETWORKS INC.</v>
          </cell>
          <cell r="D2681">
            <v>-1890937</v>
          </cell>
        </row>
        <row r="2682">
          <cell r="A2682" t="str">
            <v>RODNEY PUBLIC UTILITIES COMMISSION</v>
          </cell>
          <cell r="B2682" t="str">
            <v>HYDRO ONE NETWORKS INC.</v>
          </cell>
          <cell r="D2682">
            <v>-79269</v>
          </cell>
        </row>
        <row r="2683">
          <cell r="A2683" t="str">
            <v>SABLES-SPANISH RIVERS PUBLIC UTILITIES COMMISSION</v>
          </cell>
          <cell r="B2683" t="str">
            <v>ESPANOLA REGIONAL HYDRO DISTRIBUTION CORPORATION</v>
          </cell>
          <cell r="D2683">
            <v>-41141</v>
          </cell>
        </row>
        <row r="2684">
          <cell r="A2684" t="str">
            <v>SCHREIBER HYDRO-ELECTRIC COMMISSION</v>
          </cell>
          <cell r="B2684" t="str">
            <v>HYDRO ONE NETWORKS INC.</v>
          </cell>
          <cell r="D2684">
            <v>-51845</v>
          </cell>
        </row>
        <row r="2685">
          <cell r="A2685" t="str">
            <v>SCUGOG HYDRO ELECTRIC CORPORATION</v>
          </cell>
          <cell r="B2685" t="str">
            <v>VERIDIAN CONNECTIONS INC.</v>
          </cell>
          <cell r="D2685">
            <v>-869072</v>
          </cell>
        </row>
        <row r="2686">
          <cell r="A2686" t="str">
            <v>SEAFORTH PUBLIC UTILITY COMMISSION</v>
          </cell>
          <cell r="B2686" t="str">
            <v>FESTIVAL HYDRO INC.</v>
          </cell>
          <cell r="D2686">
            <v>-59490</v>
          </cell>
        </row>
        <row r="2687">
          <cell r="A2687" t="str">
            <v>SEVERN HYDRO-ELECTRIC SYSTEM</v>
          </cell>
          <cell r="B2687" t="str">
            <v>HYDRO ONE NETWORKS INC.</v>
          </cell>
          <cell r="D2687">
            <v>-158118</v>
          </cell>
        </row>
        <row r="2688">
          <cell r="A2688" t="str">
            <v>SIMCOE HYDRO-ELECTRIC COMMISSION</v>
          </cell>
          <cell r="B2688" t="str">
            <v>NORFOLK POWER DISTRIBUTION INC.</v>
          </cell>
          <cell r="D2688">
            <v>-1754661</v>
          </cell>
        </row>
        <row r="2689">
          <cell r="A2689" t="str">
            <v>SIOUX LOOKOUT HYDRO INC.</v>
          </cell>
          <cell r="B2689" t="str">
            <v>SIOUX LOOKOUT HYDRO INC.</v>
          </cell>
          <cell r="D2689">
            <v>-1077184</v>
          </cell>
        </row>
        <row r="2690">
          <cell r="A2690" t="str">
            <v>SMITHS FALLS HYDRO ELECTRIC COMMISSION</v>
          </cell>
          <cell r="B2690" t="str">
            <v>HYDRO ONE NETWORKS INC.</v>
          </cell>
          <cell r="D2690">
            <v>-555885</v>
          </cell>
        </row>
        <row r="2691">
          <cell r="A2691" t="str">
            <v>SOUTH RIVER PUBLIC UTILITIES COMMISSION</v>
          </cell>
          <cell r="B2691" t="str">
            <v>HYDRO ONE NETWORKS INC.</v>
          </cell>
          <cell r="D2691">
            <v>-123007</v>
          </cell>
        </row>
        <row r="2692">
          <cell r="A2692" t="str">
            <v>SOUTH-WEST OXFORD PUBLIC UTILITIES COMMISSION</v>
          </cell>
          <cell r="B2692" t="str">
            <v>ERIE THAMES POWERLINES CORPORATION</v>
          </cell>
          <cell r="D2692">
            <v>-15240</v>
          </cell>
        </row>
        <row r="2693">
          <cell r="A2693" t="str">
            <v>ST. CATHARINES HYDRO UTILITY SERVICES INC.</v>
          </cell>
          <cell r="B2693" t="str">
            <v>HORIZON UTILITIES CORPORATION</v>
          </cell>
          <cell r="D2693">
            <v>-5737943</v>
          </cell>
        </row>
        <row r="2694">
          <cell r="A2694" t="str">
            <v>ST. MARY'S PUBLIC UTILITIES COMMISSION</v>
          </cell>
          <cell r="B2694" t="str">
            <v>FESTIVAL HYDRO INC.</v>
          </cell>
          <cell r="D2694">
            <v>-632333</v>
          </cell>
        </row>
        <row r="2695">
          <cell r="A2695" t="str">
            <v>ST. THOMAS ENERGY INC.</v>
          </cell>
          <cell r="B2695" t="str">
            <v>ST. THOMAS ENERGY INC.</v>
          </cell>
          <cell r="D2695">
            <v>-2406553</v>
          </cell>
        </row>
        <row r="2696">
          <cell r="A2696" t="str">
            <v>STIRLING-RAWDON PUBLIC UTILITIES COMMISSION</v>
          </cell>
          <cell r="B2696" t="str">
            <v>HYDRO ONE NETWORKS INC.</v>
          </cell>
          <cell r="D2696">
            <v>-55758</v>
          </cell>
        </row>
        <row r="2697">
          <cell r="A2697" t="str">
            <v>STONEY CREEK HYDRO-ELECTRIC COMMISSION</v>
          </cell>
          <cell r="B2697" t="str">
            <v>HORIZON UTILITIES CORPORATION</v>
          </cell>
          <cell r="D2697">
            <v>-9219666</v>
          </cell>
        </row>
        <row r="2698">
          <cell r="A2698" t="str">
            <v>STRATFORD PUBLIC UTILITY COMMISSION</v>
          </cell>
          <cell r="B2698" t="str">
            <v>FESTIVAL HYDRO INC.</v>
          </cell>
          <cell r="D2698">
            <v>-3682680</v>
          </cell>
        </row>
        <row r="2699">
          <cell r="A2699" t="str">
            <v>SUNDRIDGE HYDRO ELECTRIC SYSTEM</v>
          </cell>
          <cell r="B2699" t="str">
            <v>LAKELAND POWER DISTRIBUTION LTD.</v>
          </cell>
          <cell r="D2699">
            <v>-231885</v>
          </cell>
        </row>
        <row r="2700">
          <cell r="A2700" t="str">
            <v>TARA HYDRO-ELECTRIC SYSTEM</v>
          </cell>
          <cell r="B2700" t="str">
            <v>HYDRO ONE NETWORKS INC.</v>
          </cell>
          <cell r="D2700">
            <v>-83487</v>
          </cell>
        </row>
        <row r="2701">
          <cell r="A2701" t="str">
            <v>TAY HYDRO ELECTRIC DISTRIBUTION COMPANY INC.</v>
          </cell>
          <cell r="B2701" t="str">
            <v>NEWMARKET-TAY POWER DISTRIBUTION LTD.</v>
          </cell>
          <cell r="D2701">
            <v>-749785</v>
          </cell>
        </row>
        <row r="2702">
          <cell r="A2702" t="str">
            <v>TEESWATER HYDRO-ELECTRIC COMMISSION</v>
          </cell>
          <cell r="B2702" t="str">
            <v>WESTARIO POWER INC.</v>
          </cell>
          <cell r="D2702">
            <v>-79987</v>
          </cell>
        </row>
        <row r="2703">
          <cell r="A2703" t="str">
            <v>TERRACE BAY SUPERIOR WIRES INC.</v>
          </cell>
          <cell r="B2703" t="str">
            <v>HYDRO ONE NETWORKS INC.</v>
          </cell>
          <cell r="D2703">
            <v>-125100</v>
          </cell>
        </row>
        <row r="2704">
          <cell r="A2704" t="str">
            <v>THE HYDRO ELECTRIC COMMISSION OF THE TOWN OF CARLETON PLACE</v>
          </cell>
          <cell r="B2704" t="str">
            <v>HYDRO ONE NETWORKS INC.</v>
          </cell>
          <cell r="D2704">
            <v>-979803</v>
          </cell>
        </row>
        <row r="2705">
          <cell r="A2705" t="str">
            <v>THE HYDRO ELECTRIC COMMISSION OF THE TOWN OF SHELBURNE</v>
          </cell>
          <cell r="B2705" t="str">
            <v>HYDRO ONE NETWORKS INC.</v>
          </cell>
          <cell r="D2705">
            <v>-560144</v>
          </cell>
        </row>
        <row r="2706">
          <cell r="A2706" t="str">
            <v>THE HYDRO ELECTRIC COMMISSION OF THE TOWNSHIP OF WARWICK</v>
          </cell>
          <cell r="B2706" t="str">
            <v>BLUEWATER POWER DISTRIBUTION CORPORATION</v>
          </cell>
          <cell r="D2706">
            <v>-102652</v>
          </cell>
        </row>
        <row r="2707">
          <cell r="A2707" t="str">
            <v>THE HYDRO-ELECTRIC COMMISSION FOR THE TOWN OF EXETER</v>
          </cell>
          <cell r="B2707" t="str">
            <v>HYDRO ONE NETWORKS INC.</v>
          </cell>
          <cell r="D2707">
            <v>-443071</v>
          </cell>
        </row>
        <row r="2708">
          <cell r="A2708" t="str">
            <v>THE HYDRO-ELECTRIC COMMISSION OF THE CITY OF GLOUCESTER</v>
          </cell>
          <cell r="B2708" t="str">
            <v>HYDRO OTTAWA LIMITED</v>
          </cell>
          <cell r="D2708">
            <v>-26240887</v>
          </cell>
        </row>
        <row r="2709">
          <cell r="A2709" t="str">
            <v>THE HYDRO-ELECTRIC COMMISSION OF THE TOWN OF PENETANGUISHENE</v>
          </cell>
          <cell r="B2709" t="str">
            <v>POWERSTREAM INC.</v>
          </cell>
          <cell r="D2709">
            <v>-1120514</v>
          </cell>
        </row>
        <row r="2710">
          <cell r="A2710" t="str">
            <v>THE PUBLIC UTILITIES COMMISSION FOR THE TOWN OF BANCROFT</v>
          </cell>
          <cell r="B2710" t="str">
            <v>HYDRO ONE NETWORKS INC.</v>
          </cell>
          <cell r="D2710">
            <v>-210604</v>
          </cell>
        </row>
        <row r="2711">
          <cell r="A2711" t="str">
            <v>THE PUBLIC UTILITIES COMMISSION OF THE TOWN OF COLLINGWOOD</v>
          </cell>
          <cell r="B2711" t="str">
            <v>COLLUS POWER CORP.</v>
          </cell>
          <cell r="D2711">
            <v>-1832760</v>
          </cell>
        </row>
        <row r="2712">
          <cell r="A2712" t="str">
            <v>THE PUBLIC UTILITIES COMMISSION OF THE TOWN OF KAPUSKASING</v>
          </cell>
          <cell r="B2712" t="str">
            <v>NORTHERN ONTARIO WIRES INC.</v>
          </cell>
          <cell r="D2712">
            <v>-28714</v>
          </cell>
        </row>
        <row r="2713">
          <cell r="A2713" t="str">
            <v>THE PUBLIC UTILITIES COMMISSION OF THE TOWN OF PETROLIA</v>
          </cell>
          <cell r="B2713" t="str">
            <v>BLUEWATER POWER DISTRIBUTION CORPORATION</v>
          </cell>
          <cell r="D2713">
            <v>-470921</v>
          </cell>
        </row>
        <row r="2714">
          <cell r="A2714" t="str">
            <v>THE PUBLIC UTILITIES COMMISSION OF THE VILLAGE OF EGANVILLE</v>
          </cell>
          <cell r="B2714" t="str">
            <v>HYDRO ONE NETWORKS INC.</v>
          </cell>
          <cell r="D2714">
            <v>-94249</v>
          </cell>
        </row>
        <row r="2715">
          <cell r="A2715" t="str">
            <v>THE PUBLIC UTILITIES COMMISSION OF THE VILLAGE OF POINT EDWARD</v>
          </cell>
          <cell r="B2715" t="str">
            <v>BLUEWATER POWER DISTRIBUTION CORPORATION</v>
          </cell>
          <cell r="D2715">
            <v>-106366</v>
          </cell>
        </row>
        <row r="2716">
          <cell r="A2716" t="str">
            <v>THE VILLAGE OF OMEMEE HYDRO-ELECTRIC COMMISSION</v>
          </cell>
          <cell r="B2716" t="str">
            <v>HYDRO ONE NETWORKS INC.</v>
          </cell>
          <cell r="D2716">
            <v>-200869</v>
          </cell>
        </row>
        <row r="2717">
          <cell r="A2717" t="str">
            <v>THEDFORD HYDRO ELECTRIC COMMISSION</v>
          </cell>
          <cell r="B2717" t="str">
            <v>HYDRO ONE NETWORKS INC.</v>
          </cell>
          <cell r="D2717">
            <v>-102069</v>
          </cell>
        </row>
        <row r="2718">
          <cell r="A2718" t="str">
            <v>THESSALON HYDRO DISTRIBUTION CORPORATION</v>
          </cell>
          <cell r="B2718" t="str">
            <v>HYDRO ONE NETWORKS INC.</v>
          </cell>
          <cell r="D2718">
            <v>-57306</v>
          </cell>
        </row>
        <row r="2719">
          <cell r="A2719" t="str">
            <v>THORNDALE HYDRO ELECTRIC COMMISSION</v>
          </cell>
          <cell r="B2719" t="str">
            <v>HYDRO ONE NETWORKS INC.</v>
          </cell>
          <cell r="D2719">
            <v>-11026</v>
          </cell>
        </row>
        <row r="2720">
          <cell r="A2720" t="str">
            <v>THOROLD HYDRO CORPORATION</v>
          </cell>
          <cell r="B2720" t="str">
            <v>HYDRO ONE NETWORKS INC.</v>
          </cell>
          <cell r="D2720">
            <v>-1539175</v>
          </cell>
        </row>
        <row r="2721">
          <cell r="A2721" t="str">
            <v>THUNDER BAY HYDRO ELECTRICITY DISTRIBUTION INC.</v>
          </cell>
          <cell r="B2721" t="str">
            <v>THUNDER BAY HYDRO ELECTRICITY DISTRIBUTION INC.</v>
          </cell>
          <cell r="D2721">
            <v>-15900385</v>
          </cell>
        </row>
        <row r="2722">
          <cell r="A2722" t="str">
            <v>TILLSONBURG HYDRO INC.</v>
          </cell>
          <cell r="B2722" t="str">
            <v>TILLSONBURG HYDRO INC.</v>
          </cell>
          <cell r="D2722">
            <v>-2936784</v>
          </cell>
        </row>
        <row r="2723">
          <cell r="A2723" t="str">
            <v>TOWNSHIP OF MCGARRY HYDRO SYSTEM</v>
          </cell>
          <cell r="B2723" t="str">
            <v>HYDRO ONE NETWORKS INC.</v>
          </cell>
          <cell r="D2723">
            <v>-6273</v>
          </cell>
        </row>
        <row r="2724">
          <cell r="A2724" t="str">
            <v>TOWNSHIP OF NORTH DORCHESTER HYDRO</v>
          </cell>
          <cell r="B2724" t="str">
            <v>HYDRO ONE NETWORKS INC.</v>
          </cell>
          <cell r="D2724">
            <v>-137329</v>
          </cell>
        </row>
        <row r="2725">
          <cell r="A2725" t="str">
            <v>TWEED HYDRO ELECTRIC COMMISSION</v>
          </cell>
          <cell r="B2725" t="str">
            <v>HYDRO ONE NETWORKS INC.</v>
          </cell>
          <cell r="D2725">
            <v>-97257</v>
          </cell>
        </row>
        <row r="2726">
          <cell r="A2726" t="str">
            <v>UXBRIDGE HYDRO ELECTRIC COMMISSION</v>
          </cell>
          <cell r="B2726" t="str">
            <v>VERIDIAN CONNECTIONS INC.</v>
          </cell>
          <cell r="D2726">
            <v>-648349</v>
          </cell>
        </row>
        <row r="2727">
          <cell r="A2727" t="str">
            <v>VILLAGE OF BLOOMFIELD HYDRO SYSTEM</v>
          </cell>
          <cell r="B2727" t="str">
            <v>HYDRO ONE NETWORKS INC.</v>
          </cell>
          <cell r="D2727">
            <v>-8706</v>
          </cell>
        </row>
        <row r="2728">
          <cell r="A2728" t="str">
            <v>VILLAGE OF CARDINAL HYDRO SYSTEM</v>
          </cell>
          <cell r="B2728" t="str">
            <v>RIDEAU ST. LAWRENCE DISTRIBUTION INC.</v>
          </cell>
          <cell r="D2728">
            <v>-242321</v>
          </cell>
        </row>
        <row r="2729">
          <cell r="A2729" t="str">
            <v>VILLAGE OF CHATSWORTH HYDRO</v>
          </cell>
          <cell r="B2729" t="str">
            <v>HYDRO ONE NETWORKS INC.</v>
          </cell>
          <cell r="D2729">
            <v>-23841</v>
          </cell>
        </row>
        <row r="2730">
          <cell r="A2730" t="str">
            <v>VILLAGE OF CHESTERVILLE HYDRO SYSTEM</v>
          </cell>
          <cell r="B2730" t="str">
            <v>HYDRO ONE NETWORKS INC.</v>
          </cell>
          <cell r="D2730">
            <v>-75440</v>
          </cell>
        </row>
        <row r="2731">
          <cell r="A2731" t="str">
            <v>VILLAGE OF ERIEAU HYDRO SYSTEM</v>
          </cell>
          <cell r="B2731" t="str">
            <v>CHATHAM-KENT HYDRO INC.</v>
          </cell>
          <cell r="D2731">
            <v>-27444</v>
          </cell>
        </row>
        <row r="2732">
          <cell r="A2732" t="str">
            <v>VILLAGE OF FLESHERTON HYDRO SYSTEM</v>
          </cell>
          <cell r="B2732" t="str">
            <v>HYDRO ONE NETWORKS INC.</v>
          </cell>
          <cell r="D2732">
            <v>-128681</v>
          </cell>
        </row>
        <row r="2733">
          <cell r="A2733" t="str">
            <v>VILLAGE OF IROQUOIS HYDRO SYSTEM</v>
          </cell>
          <cell r="B2733" t="str">
            <v>RIDEAU ST. LAWRENCE DISTRIBUTION INC.</v>
          </cell>
          <cell r="D2733">
            <v>-156255</v>
          </cell>
        </row>
        <row r="2734">
          <cell r="A2734" t="str">
            <v>VILLAGE OF LUCKNOW HYDRO SYSTEM</v>
          </cell>
          <cell r="B2734" t="str">
            <v>WESTARIO POWER INC.</v>
          </cell>
          <cell r="D2734">
            <v>-117776</v>
          </cell>
        </row>
        <row r="2735">
          <cell r="A2735" t="str">
            <v>VILLAGE OF MAXVILLE HYDRO SYSTEM</v>
          </cell>
          <cell r="B2735" t="str">
            <v>HYDRO ONE NETWORKS INC.</v>
          </cell>
          <cell r="D2735">
            <v>-20718</v>
          </cell>
        </row>
        <row r="2736">
          <cell r="A2736" t="str">
            <v>WALKERTON PUBLIC UTILITIES COMMISSION</v>
          </cell>
          <cell r="B2736" t="str">
            <v>WESTARIO POWER INC.</v>
          </cell>
          <cell r="D2736">
            <v>-552699</v>
          </cell>
        </row>
        <row r="2737">
          <cell r="A2737" t="str">
            <v>WARDSVILLE HYDRO ELECTRIC COMMISSION</v>
          </cell>
          <cell r="B2737" t="str">
            <v>HYDRO ONE NETWORKS INC.</v>
          </cell>
          <cell r="D2737">
            <v>-18074</v>
          </cell>
        </row>
        <row r="2738">
          <cell r="A2738" t="str">
            <v>WARKWORTH HYDRO ELECTRIC COMMISSION</v>
          </cell>
          <cell r="B2738" t="str">
            <v>HYDRO ONE NETWORKS INC.</v>
          </cell>
          <cell r="D2738">
            <v>-71849</v>
          </cell>
        </row>
        <row r="2739">
          <cell r="A2739" t="str">
            <v>WATERLOO NORTH HYDRO INC.</v>
          </cell>
          <cell r="B2739" t="str">
            <v>WATERLOO NORTH HYDRO INC.</v>
          </cell>
          <cell r="D2739">
            <v>-13619820</v>
          </cell>
        </row>
        <row r="2740">
          <cell r="A2740" t="str">
            <v>WELLAND HYDRO-ELECTRIC SYSTEM CORP.</v>
          </cell>
          <cell r="B2740" t="str">
            <v>WELLAND HYDRO-ELECTRIC SYSTEM CORP.</v>
          </cell>
          <cell r="D2740">
            <v>-3759593</v>
          </cell>
        </row>
        <row r="2741">
          <cell r="A2741" t="str">
            <v>WELLINGTON ELECTRIC DISTRIBUTION COMPANY INC.</v>
          </cell>
          <cell r="B2741" t="str">
            <v>GUELPH HYDRO ELECTRIC SYSTEMS INC.</v>
          </cell>
          <cell r="D2741">
            <v>-150117</v>
          </cell>
        </row>
        <row r="2742">
          <cell r="A2742" t="str">
            <v>WEST LINCOLN HYDRO ELECTRIC COMMISSION</v>
          </cell>
          <cell r="B2742" t="str">
            <v>NIAGARA PENINSULA ENERGY INC.</v>
          </cell>
          <cell r="D2742">
            <v>-116115</v>
          </cell>
        </row>
        <row r="2743">
          <cell r="A2743" t="str">
            <v>WHITBY HYDRO ELECTRIC CORPORATION</v>
          </cell>
          <cell r="B2743" t="str">
            <v>WHITBY HYDRO ELECTRIC CORPORATION</v>
          </cell>
          <cell r="D2743">
            <v>-25236418</v>
          </cell>
        </row>
        <row r="2744">
          <cell r="A2744" t="str">
            <v>WHITCHURCH STOUFFVILLE HYDRO ELECTRIC COMMISSION</v>
          </cell>
          <cell r="B2744" t="str">
            <v>HYDRO ONE NETWORKS INC.</v>
          </cell>
          <cell r="D2744">
            <v>-2640237</v>
          </cell>
        </row>
        <row r="2745">
          <cell r="A2745" t="str">
            <v>WILLIAMSBURG HYDRO-ELECTRIC SYSTEM</v>
          </cell>
          <cell r="B2745" t="str">
            <v>RIDEAU ST. LAWRENCE DISTRIBUTION INC.</v>
          </cell>
          <cell r="D2745">
            <v>-27463</v>
          </cell>
        </row>
        <row r="2746">
          <cell r="A2746" t="str">
            <v>WINCHESTER HYDRO COMMISSION</v>
          </cell>
          <cell r="B2746" t="str">
            <v>HYDRO ONE NETWORKS INC.</v>
          </cell>
          <cell r="D2746">
            <v>-170526</v>
          </cell>
        </row>
        <row r="2747">
          <cell r="A2747" t="str">
            <v>WINDSOR UTILITIES COMMISSION</v>
          </cell>
          <cell r="B2747" t="str">
            <v>ENWIN UTILITIES LTD.</v>
          </cell>
          <cell r="D2747">
            <v>-10768892</v>
          </cell>
        </row>
        <row r="2748">
          <cell r="A2748" t="str">
            <v>WINGHAM PUBLIC UTILITIES COMMISSION</v>
          </cell>
          <cell r="B2748" t="str">
            <v>WESTARIO POWER INC.</v>
          </cell>
          <cell r="D2748">
            <v>-290938</v>
          </cell>
        </row>
        <row r="2749">
          <cell r="A2749" t="str">
            <v>WOODSTOCK HYDRO SERVICES INC.</v>
          </cell>
          <cell r="B2749" t="str">
            <v>WOODSTOCK HYDRO SERVICES INC.</v>
          </cell>
          <cell r="D2749">
            <v>-1751980</v>
          </cell>
        </row>
        <row r="2750">
          <cell r="A2750" t="str">
            <v>WOODVILLE HYDRO-ELECTRIC SYSTEM</v>
          </cell>
          <cell r="B2750" t="str">
            <v>HYDRO ONE NETWORKS INC.</v>
          </cell>
          <cell r="D2750">
            <v>-54831</v>
          </cell>
        </row>
        <row r="2751">
          <cell r="A2751" t="str">
            <v>WYOMING HYDRO ELECTRIC COMMISSION</v>
          </cell>
          <cell r="B2751" t="str">
            <v>HYDRO ONE NETWORKS INC.</v>
          </cell>
          <cell r="D2751">
            <v>-90392</v>
          </cell>
        </row>
        <row r="2752">
          <cell r="A2752" t="str">
            <v>ZORRA ELECTRIC SUPPLY AUTHORITY</v>
          </cell>
          <cell r="B2752" t="str">
            <v>ERIE THAMES POWERLINES CORPORATION</v>
          </cell>
          <cell r="D2752">
            <v>-129374</v>
          </cell>
        </row>
        <row r="2753">
          <cell r="A2753" t="str">
            <v>ZURICH HYDRO ELECTRIC COMMISSION</v>
          </cell>
          <cell r="B2753" t="str">
            <v>FESTIVAL HYDRO INC.</v>
          </cell>
          <cell r="D2753">
            <v>-50560</v>
          </cell>
        </row>
        <row r="2758">
          <cell r="A2758" t="str">
            <v>AILSA CRAIG HYDRO ELECTRIC SYSTEM</v>
          </cell>
          <cell r="B2758" t="str">
            <v>HYDRO ONE NETWORKS INC.</v>
          </cell>
          <cell r="D2758">
            <v>-100879</v>
          </cell>
        </row>
        <row r="2759">
          <cell r="A2759" t="str">
            <v>ALVINSTON PUBLIC UTILITIES COMMISSION</v>
          </cell>
          <cell r="B2759" t="str">
            <v>BLUEWATER POWER DISTRIBUTION CORPORATION</v>
          </cell>
          <cell r="D2759">
            <v>-42246</v>
          </cell>
        </row>
        <row r="2760">
          <cell r="A2760" t="str">
            <v>ANCASTER HYDRO-ELECTRIC COMMISSION</v>
          </cell>
          <cell r="B2760" t="str">
            <v>HORIZON UTILITIES CORPORATION</v>
          </cell>
          <cell r="D2760">
            <v>-980562</v>
          </cell>
        </row>
        <row r="2761">
          <cell r="A2761" t="str">
            <v>ARKONA HYDRO ELECTRIC COMMISSION</v>
          </cell>
          <cell r="B2761" t="str">
            <v>HYDRO ONE NETWORKS INC.</v>
          </cell>
          <cell r="D2761">
            <v>-53496</v>
          </cell>
        </row>
        <row r="2762">
          <cell r="A2762" t="str">
            <v>ARNPRIOR HYDRO ELECTRIC COMMISSION</v>
          </cell>
          <cell r="B2762" t="str">
            <v>HYDRO ONE NETWORKS INC.</v>
          </cell>
          <cell r="D2762">
            <v>-1262893</v>
          </cell>
        </row>
        <row r="2763">
          <cell r="A2763" t="str">
            <v>ASPHODEL-NORWOOD DISTRIBUTION INCORPORATED</v>
          </cell>
          <cell r="B2763" t="str">
            <v>PETERBOROUGH DISTRIBUTION INCORPORATED</v>
          </cell>
          <cell r="D2763">
            <v>-62092</v>
          </cell>
        </row>
        <row r="2764">
          <cell r="A2764" t="str">
            <v>ATIKOKAN HYDRO INC.</v>
          </cell>
          <cell r="B2764" t="str">
            <v>ATIKOKAN HYDRO INC.</v>
          </cell>
          <cell r="D2764">
            <v>-296693</v>
          </cell>
        </row>
        <row r="2765">
          <cell r="A2765" t="str">
            <v>AURORA HYDRO CONNECTIONS LIMITED</v>
          </cell>
          <cell r="B2765" t="str">
            <v>POWERSTREAM INC.</v>
          </cell>
          <cell r="D2765">
            <v>-14298281</v>
          </cell>
        </row>
        <row r="2766">
          <cell r="A2766" t="str">
            <v>AYLMER PUBLIC UTILITIES COMMISSION</v>
          </cell>
          <cell r="B2766" t="str">
            <v>ERIE THAMES POWERLINES CORPORATION</v>
          </cell>
          <cell r="D2766">
            <v>-746072</v>
          </cell>
        </row>
        <row r="2767">
          <cell r="A2767" t="str">
            <v>BELLEVILLE ELECTRIC CORPORATION</v>
          </cell>
          <cell r="B2767" t="str">
            <v>VERIDIAN CONNECTIONS INC.</v>
          </cell>
          <cell r="D2767">
            <v>-1721933</v>
          </cell>
        </row>
        <row r="2768">
          <cell r="A2768" t="str">
            <v>BLUE MOUNTAINS HYDRO SERVICES COMPANY INC.</v>
          </cell>
          <cell r="B2768" t="str">
            <v>COLLUS POWER CORP.</v>
          </cell>
          <cell r="D2768">
            <v>-390480</v>
          </cell>
        </row>
        <row r="2769">
          <cell r="A2769" t="str">
            <v>BLYTH HYDRO ELECTRIC COMMISSION</v>
          </cell>
          <cell r="B2769" t="str">
            <v>HYDRO ONE NETWORKS INC.</v>
          </cell>
          <cell r="D2769">
            <v>-125077</v>
          </cell>
        </row>
        <row r="2770">
          <cell r="A2770" t="str">
            <v>BOARD OF LIGHT &amp; HEAT COMM. OF THE CITY OF GUELPH</v>
          </cell>
          <cell r="B2770" t="str">
            <v>GUELPH HYDRO ELECTRIC SYSTEMS INC.</v>
          </cell>
          <cell r="D2770">
            <v>-25897619</v>
          </cell>
        </row>
        <row r="2771">
          <cell r="A2771" t="str">
            <v>BOBCAYGEON HYDRO ELECTRIC COMMISSION</v>
          </cell>
          <cell r="B2771" t="str">
            <v>HYDRO ONE NETWORKS INC.</v>
          </cell>
          <cell r="D2771">
            <v>-1018554</v>
          </cell>
        </row>
        <row r="2772">
          <cell r="A2772" t="str">
            <v>BRADFORD WEST GWILLIMBURY PUBLIC UTILITIES COMMISSION</v>
          </cell>
          <cell r="B2772" t="str">
            <v>POWERSTREAM INC.</v>
          </cell>
          <cell r="D2772">
            <v>-2779296</v>
          </cell>
        </row>
        <row r="2773">
          <cell r="A2773" t="str">
            <v>BRIGHTON DISTRIBUTION INC.</v>
          </cell>
          <cell r="B2773" t="str">
            <v>HYDRO ONE NETWORKS INC.</v>
          </cell>
          <cell r="D2773">
            <v>-216290</v>
          </cell>
        </row>
        <row r="2774">
          <cell r="A2774" t="str">
            <v>BROCK HYDRO-ELECTRIC COMMISSION</v>
          </cell>
          <cell r="B2774" t="str">
            <v>VERIDIAN CONNECTIONS INC.</v>
          </cell>
          <cell r="D2774">
            <v>-190457</v>
          </cell>
        </row>
        <row r="2775">
          <cell r="A2775" t="str">
            <v>BROCKVILLE UTILITIES INCORPORATED</v>
          </cell>
          <cell r="B2775" t="str">
            <v>HYDRO ONE NETWORKS INC.</v>
          </cell>
          <cell r="D2775">
            <v>-1116731</v>
          </cell>
        </row>
        <row r="2776">
          <cell r="A2776" t="str">
            <v>BRUSSELS PUBLIC UTILITIES COMMISSION</v>
          </cell>
          <cell r="B2776" t="str">
            <v>FESTIVAL HYDRO INC.</v>
          </cell>
          <cell r="D2776">
            <v>-78830</v>
          </cell>
        </row>
        <row r="2777">
          <cell r="A2777" t="str">
            <v>BURK'S FALLS HYDRO ELECTRIC COMMISSION</v>
          </cell>
          <cell r="B2777" t="str">
            <v>LAKELAND POWER DISTRIBUTION LTD.</v>
          </cell>
          <cell r="D2777">
            <v>-102860</v>
          </cell>
        </row>
        <row r="2778">
          <cell r="A2778" t="str">
            <v>BURLINGTON HYDRO INC.</v>
          </cell>
          <cell r="B2778" t="str">
            <v>BURLINGTON HYDRO INC.</v>
          </cell>
          <cell r="D2778">
            <v>-28309928</v>
          </cell>
        </row>
        <row r="2779">
          <cell r="A2779" t="str">
            <v>CAMBRIDGE AND NORTH DUMFRIES HYDRO INC.</v>
          </cell>
          <cell r="B2779" t="str">
            <v>CAMBRIDGE AND NORTH DUMFRIES HYDRO INC.</v>
          </cell>
          <cell r="D2779">
            <v>-32091282</v>
          </cell>
        </row>
        <row r="2780">
          <cell r="A2780" t="str">
            <v>CAPREOL HYDRO ELECTRIC COMMISSION</v>
          </cell>
          <cell r="B2780" t="str">
            <v>GREATER SUDBURY HYDRO INC.</v>
          </cell>
          <cell r="D2780">
            <v>-423058</v>
          </cell>
        </row>
        <row r="2781">
          <cell r="A2781" t="str">
            <v>CASSELMAN HYDRO INC.</v>
          </cell>
          <cell r="B2781" t="str">
            <v>HYDRO OTTAWA LIMITED</v>
          </cell>
          <cell r="D2781">
            <v>-600230</v>
          </cell>
        </row>
        <row r="2782">
          <cell r="A2782" t="str">
            <v>CAVAN-MILLBROOK-NORTH MONAGHAN PUBLIC UTILITIES COMMISSION</v>
          </cell>
          <cell r="B2782" t="str">
            <v>HYDRO ONE NETWORKS INC.</v>
          </cell>
          <cell r="D2782">
            <v>-204006</v>
          </cell>
        </row>
        <row r="2783">
          <cell r="A2783" t="str">
            <v>CENTRE HASTINGS HYDRO ELECTRIC COMMISSION</v>
          </cell>
          <cell r="B2783" t="str">
            <v>HYDRO ONE NETWORKS INC.</v>
          </cell>
          <cell r="D2783">
            <v>-75542</v>
          </cell>
        </row>
        <row r="2784">
          <cell r="A2784" t="str">
            <v>CHALK RIVER HYDRO</v>
          </cell>
          <cell r="B2784" t="str">
            <v>HYDRO ONE NETWORKS INC.</v>
          </cell>
          <cell r="D2784">
            <v>-102901</v>
          </cell>
        </row>
        <row r="2785">
          <cell r="A2785" t="str">
            <v>CHAPLEAU PUBLIC UTILITIES CORPORATION</v>
          </cell>
          <cell r="B2785" t="str">
            <v>CHAPLEAU PUBLIC UTILITIES CORPORATION</v>
          </cell>
          <cell r="D2785">
            <v>-61710</v>
          </cell>
        </row>
        <row r="2786">
          <cell r="A2786" t="str">
            <v>CITY OF DRYDEN HYDRO ELECTRIC COMMISSION</v>
          </cell>
          <cell r="B2786" t="str">
            <v>HYDRO ONE NETWORKS INC.</v>
          </cell>
          <cell r="D2786">
            <v>-747376</v>
          </cell>
        </row>
        <row r="2787">
          <cell r="A2787" t="str">
            <v>CLARINGTON HYDRO-ELECTRIC COMMISSION</v>
          </cell>
          <cell r="B2787" t="str">
            <v>VERIDIAN CONNECTIONS INC.</v>
          </cell>
          <cell r="D2787">
            <v>-6354159</v>
          </cell>
        </row>
        <row r="2788">
          <cell r="A2788" t="str">
            <v>CLEARVIEW HYDRO ELECTRIC COMMISSION</v>
          </cell>
          <cell r="B2788" t="str">
            <v>COLLUS POWER CORP.</v>
          </cell>
          <cell r="D2788">
            <v>-253198</v>
          </cell>
        </row>
        <row r="2789">
          <cell r="A2789" t="str">
            <v>CLINTON POWER CORPORATION</v>
          </cell>
          <cell r="B2789" t="str">
            <v>ERIE THAMES POWERLINES CORPORATION</v>
          </cell>
          <cell r="D2789">
            <v>-90743</v>
          </cell>
        </row>
        <row r="2790">
          <cell r="A2790" t="str">
            <v>COLBORNE PUBLIC UTILITIES COMMISSION</v>
          </cell>
          <cell r="B2790" t="str">
            <v>LAKEFRONT UTILITIES INC.</v>
          </cell>
          <cell r="D2790">
            <v>-72121</v>
          </cell>
        </row>
        <row r="2791">
          <cell r="A2791" t="str">
            <v>COTTAM HYDRO-ELECTRIC SYSTEM</v>
          </cell>
          <cell r="B2791" t="str">
            <v>E.L.K. ENERGY INC.</v>
          </cell>
          <cell r="D2791">
            <v>-644435</v>
          </cell>
        </row>
        <row r="2792">
          <cell r="A2792" t="str">
            <v>DASHWOOD HYDRO-ELECTRIC SYSTEM</v>
          </cell>
          <cell r="B2792" t="str">
            <v>FESTIVAL HYDRO INC.</v>
          </cell>
          <cell r="D2792">
            <v>-6080</v>
          </cell>
        </row>
        <row r="2793">
          <cell r="A2793" t="str">
            <v>DELHI HYDRO-ELECTRIC COMMISSION</v>
          </cell>
          <cell r="B2793" t="str">
            <v>NORFOLK POWER DISTRIBUTION INC.</v>
          </cell>
          <cell r="D2793">
            <v>-62683</v>
          </cell>
        </row>
        <row r="2794">
          <cell r="A2794" t="str">
            <v>DESERONTO PUBLIC UTILITIES COMMISSION</v>
          </cell>
          <cell r="B2794" t="str">
            <v>HYDRO ONE NETWORKS INC.</v>
          </cell>
          <cell r="D2794">
            <v>-108785</v>
          </cell>
        </row>
        <row r="2795">
          <cell r="A2795" t="str">
            <v>DUNDALK HYDRO ELECTRIC SYSTEM</v>
          </cell>
          <cell r="B2795" t="str">
            <v>HYDRO ONE NETWORKS INC.</v>
          </cell>
          <cell r="D2795">
            <v>-162571</v>
          </cell>
        </row>
        <row r="2796">
          <cell r="A2796" t="str">
            <v>DUNDAS HYDRO-ELECTRIC COMMISSION</v>
          </cell>
          <cell r="B2796" t="str">
            <v>HORIZON UTILITIES CORPORATION</v>
          </cell>
          <cell r="D2796">
            <v>-3753781</v>
          </cell>
        </row>
        <row r="2797">
          <cell r="A2797" t="str">
            <v>DUNNVILLE HYDRO ELECTRIC COMMISSION</v>
          </cell>
          <cell r="B2797" t="str">
            <v>HALDIMAND COUNTY HYDRO INC.</v>
          </cell>
          <cell r="D2797">
            <v>-458901</v>
          </cell>
        </row>
        <row r="2798">
          <cell r="A2798" t="str">
            <v>DURHAM HYDRO ELECTRIC COMMISSION</v>
          </cell>
          <cell r="B2798" t="str">
            <v>HYDRO ONE NETWORKS INC.</v>
          </cell>
          <cell r="D2798">
            <v>-73638</v>
          </cell>
        </row>
        <row r="2799">
          <cell r="A2799" t="str">
            <v>DUTTON HYDRO LIMITED</v>
          </cell>
          <cell r="B2799" t="str">
            <v>MIDDLESEX POWER DISTRIBUTION CORPORATION</v>
          </cell>
          <cell r="D2799">
            <v>-69053</v>
          </cell>
        </row>
        <row r="2800">
          <cell r="A2800" t="str">
            <v>EAST ZORRA-TAVISTOCK PUBLIC UTILITY COMMISSION</v>
          </cell>
          <cell r="B2800" t="str">
            <v>ERIE THAMES POWERLINES CORPORATION</v>
          </cell>
          <cell r="D2800">
            <v>-360566</v>
          </cell>
        </row>
        <row r="2801">
          <cell r="A2801" t="str">
            <v>ELMWOOD HYDRO-ELECTRIC SYSTEM</v>
          </cell>
          <cell r="B2801" t="str">
            <v>WESTARIO POWER INC.</v>
          </cell>
          <cell r="D2801">
            <v>-7042</v>
          </cell>
        </row>
        <row r="2802">
          <cell r="A2802" t="str">
            <v>EMBRUN COOPERATIVE HYDRO INC.</v>
          </cell>
          <cell r="B2802" t="str">
            <v>COOPERATIVE HYDRO EMBRUN INC.</v>
          </cell>
          <cell r="D2802">
            <v>-552110</v>
          </cell>
        </row>
        <row r="2803">
          <cell r="A2803" t="str">
            <v>ERIN HYDRO ELECTRIC COMMISSION</v>
          </cell>
          <cell r="B2803" t="str">
            <v>HYDRO ONE NETWORKS INC.</v>
          </cell>
          <cell r="D2803">
            <v>-973782</v>
          </cell>
        </row>
        <row r="2804">
          <cell r="A2804" t="str">
            <v>ESSEX HYDRO-ELECTRIC COMMISSION</v>
          </cell>
          <cell r="B2804" t="str">
            <v>E.L.K. ENERGY INC.</v>
          </cell>
          <cell r="D2804">
            <v>-1006600</v>
          </cell>
        </row>
        <row r="2805">
          <cell r="A2805" t="str">
            <v>FENELON FALLS BOARD OF WATER, LIGHT AND POWER COMMISSIONERS</v>
          </cell>
          <cell r="B2805" t="str">
            <v>HYDRO ONE NETWORKS INC.</v>
          </cell>
          <cell r="D2805">
            <v>-116424</v>
          </cell>
        </row>
        <row r="2806">
          <cell r="A2806" t="str">
            <v>FLAMBOROUGH HYDRO ELECTRIC COMMISSION</v>
          </cell>
          <cell r="B2806" t="str">
            <v>HORIZON UTILITIES CORPORATION</v>
          </cell>
          <cell r="D2806">
            <v>-631177</v>
          </cell>
        </row>
        <row r="2807">
          <cell r="A2807" t="str">
            <v>FOREST PUBLIC UTILITIES COMMISSION</v>
          </cell>
          <cell r="B2807" t="str">
            <v>HYDRO ONE NETWORKS INC.</v>
          </cell>
          <cell r="D2807">
            <v>-251492</v>
          </cell>
        </row>
        <row r="2808">
          <cell r="A2808" t="str">
            <v>FORT FRANCES POWER CORPORATION</v>
          </cell>
          <cell r="B2808" t="str">
            <v>FORT FRANCES POWER CORPORATION</v>
          </cell>
          <cell r="D2808">
            <v>-344364</v>
          </cell>
        </row>
        <row r="2809">
          <cell r="A2809" t="str">
            <v>GEORGINA HYDRO ELECTRIC COMMISSION</v>
          </cell>
          <cell r="B2809" t="str">
            <v>HYDRO ONE NETWORKS INC.</v>
          </cell>
          <cell r="D2809">
            <v>-519344</v>
          </cell>
        </row>
        <row r="2810">
          <cell r="A2810" t="str">
            <v>GLENCOE PUBLIC UTILITIES COMMISSION</v>
          </cell>
          <cell r="B2810" t="str">
            <v>HYDRO ONE NETWORKS INC.</v>
          </cell>
          <cell r="D2810">
            <v>-192733</v>
          </cell>
        </row>
        <row r="2811">
          <cell r="A2811" t="str">
            <v>GOULBOURN HYDRO ELECTRIC COMMISSION</v>
          </cell>
          <cell r="B2811" t="str">
            <v>HYDRO OTTAWA LIMITED</v>
          </cell>
          <cell r="D2811">
            <v>-3244443</v>
          </cell>
        </row>
        <row r="2812">
          <cell r="A2812" t="str">
            <v>GRAND VALLEY ENERGY INC.</v>
          </cell>
          <cell r="B2812" t="str">
            <v>ORANGEVILLE HYDRO LIMITED</v>
          </cell>
          <cell r="D2812">
            <v>-440681</v>
          </cell>
        </row>
        <row r="2813">
          <cell r="A2813" t="str">
            <v>GRAVENHURST HYDRO ELECTRIC INC.</v>
          </cell>
          <cell r="B2813" t="str">
            <v>VERIDIAN CONNECTIONS INC.</v>
          </cell>
          <cell r="D2813">
            <v>-595320</v>
          </cell>
        </row>
        <row r="2814">
          <cell r="A2814" t="str">
            <v>GRIMSBY POWER INCORPORATED</v>
          </cell>
          <cell r="B2814" t="str">
            <v>GRIMSBY POWER INCORPORATED</v>
          </cell>
          <cell r="D2814">
            <v>-5179246</v>
          </cell>
        </row>
        <row r="2815">
          <cell r="A2815" t="str">
            <v>GUELPH/ERAMOSA HYDRO-ELECTRIC COMMISSION</v>
          </cell>
          <cell r="B2815" t="str">
            <v>GUELPH HYDRO ELECTRIC SYSTEMS INC.</v>
          </cell>
          <cell r="D2815">
            <v>-894803</v>
          </cell>
        </row>
        <row r="2816">
          <cell r="A2816" t="str">
            <v>HALDIMAND HYDRO-ELECTRIC COMMISSION</v>
          </cell>
          <cell r="B2816" t="str">
            <v>HALDIMAND COUNTY HYDRO INC.</v>
          </cell>
          <cell r="D2816">
            <v>-507544</v>
          </cell>
        </row>
        <row r="2817">
          <cell r="A2817" t="str">
            <v>HAMILTON HYDRO INC.</v>
          </cell>
          <cell r="B2817" t="str">
            <v>HORIZON UTILITIES CORPORATION</v>
          </cell>
          <cell r="D2817">
            <v>-7549299</v>
          </cell>
        </row>
        <row r="2818">
          <cell r="A2818" t="str">
            <v>HANOVER ELECTRIC SERVICES INC.</v>
          </cell>
          <cell r="B2818" t="str">
            <v>WESTARIO POWER INC.</v>
          </cell>
          <cell r="D2818">
            <v>-649252</v>
          </cell>
        </row>
        <row r="2819">
          <cell r="A2819" t="str">
            <v>HASTINGS PUBLIC UTILITIES</v>
          </cell>
          <cell r="B2819" t="str">
            <v>HYDRO ONE NETWORKS INC.</v>
          </cell>
          <cell r="D2819">
            <v>-51513</v>
          </cell>
        </row>
        <row r="2820">
          <cell r="A2820" t="str">
            <v>HAVELOCK-BELMONT-METHUEN HYDRO ELECTRIC COMMISSION</v>
          </cell>
          <cell r="B2820" t="str">
            <v>HYDRO ONE NETWORKS INC.</v>
          </cell>
          <cell r="D2820">
            <v>-46025</v>
          </cell>
        </row>
        <row r="2821">
          <cell r="A2821" t="str">
            <v>HEARST POWER DISTRIBUTION COMPANY LIMITED</v>
          </cell>
          <cell r="B2821" t="str">
            <v>HEARST POWER DISTRIBUTION COMPANY LIMITED</v>
          </cell>
          <cell r="D2821">
            <v>-206641</v>
          </cell>
        </row>
        <row r="2822">
          <cell r="A2822" t="str">
            <v>HEC OF THE TOWNSHIP OF ALFRED - PLANTAGENET</v>
          </cell>
          <cell r="B2822" t="str">
            <v>HYDRO 2000 INC.</v>
          </cell>
          <cell r="D2822">
            <v>-126380</v>
          </cell>
        </row>
        <row r="2823">
          <cell r="A2823" t="str">
            <v>HENSALL PUBLIC UTILITIES COMMISSION</v>
          </cell>
          <cell r="B2823" t="str">
            <v>FESTIVAL HYDRO INC.</v>
          </cell>
          <cell r="D2823">
            <v>-53777</v>
          </cell>
        </row>
        <row r="2824">
          <cell r="A2824" t="str">
            <v>HOLSTEIN HYDRO ELECTRIC SYSTEM</v>
          </cell>
          <cell r="B2824" t="str">
            <v>WELLINGTON NORTH POWER INC.</v>
          </cell>
          <cell r="D2824">
            <v>-11616</v>
          </cell>
        </row>
        <row r="2825">
          <cell r="A2825" t="str">
            <v>HUNTSVILLE PUBLIC UTILITIES COMMISSION</v>
          </cell>
          <cell r="B2825" t="str">
            <v>LAKELAND POWER DISTRIBUTION LTD.</v>
          </cell>
          <cell r="D2825">
            <v>-434121</v>
          </cell>
        </row>
        <row r="2826">
          <cell r="A2826" t="str">
            <v>HYDRO ELECTRIC COMMISSION OF THE CORPORATION OF THE TOWNSHIP OF MIDDLESEX CENTRE</v>
          </cell>
          <cell r="B2826" t="str">
            <v>HYDRO ONE NETWORKS INC.</v>
          </cell>
          <cell r="D2826">
            <v>-281568</v>
          </cell>
        </row>
        <row r="2827">
          <cell r="A2827" t="str">
            <v>HYDRO ELECTRIC COMMISSION OF THE TOWN OF LEAMINGTON</v>
          </cell>
          <cell r="B2827" t="str">
            <v>ESSEX POWERLINES CORPORATION</v>
          </cell>
          <cell r="D2827">
            <v>-2388864</v>
          </cell>
        </row>
        <row r="2828">
          <cell r="A2828" t="str">
            <v>HYDRO ELECTRIC COMMISSION OF THE TOWNSHIP OF SPRINGWATER</v>
          </cell>
          <cell r="B2828" t="str">
            <v>HYDRO ONE NETWORKS INC.</v>
          </cell>
          <cell r="D2828">
            <v>-298803</v>
          </cell>
        </row>
        <row r="2829">
          <cell r="A2829" t="str">
            <v>HYDRO HAWKESBURY INC.</v>
          </cell>
          <cell r="B2829" t="str">
            <v>HYDRO HAWKESBURY INC.</v>
          </cell>
          <cell r="D2829">
            <v>-652498</v>
          </cell>
        </row>
        <row r="2830">
          <cell r="A2830" t="str">
            <v>HYDRO MISSISSAUGA CORPORATION</v>
          </cell>
          <cell r="B2830" t="str">
            <v>ENERSOURCE HYDRO MISSISSAUGA INC.</v>
          </cell>
          <cell r="D2830">
            <v>-196777461</v>
          </cell>
        </row>
        <row r="2831">
          <cell r="A2831" t="str">
            <v>HYDRO ONE BRAMPTON NETWORKS INC.</v>
          </cell>
          <cell r="B2831" t="str">
            <v>HYDRO ONE BRAMPTON NETWORKS INC.</v>
          </cell>
          <cell r="D2831">
            <v>-76260277</v>
          </cell>
        </row>
        <row r="2832">
          <cell r="A2832" t="str">
            <v>HYDRO OTTAWA LIMITED</v>
          </cell>
          <cell r="B2832" t="str">
            <v>HYDRO OTTAWA LIMITED</v>
          </cell>
          <cell r="D2832">
            <v>-38447615</v>
          </cell>
        </row>
        <row r="2833">
          <cell r="A2833" t="str">
            <v>HYDRO VAUGHAN DISTRIBUTION INC.</v>
          </cell>
          <cell r="B2833" t="str">
            <v>POWERSTREAM INC.</v>
          </cell>
          <cell r="D2833">
            <v>-91224766</v>
          </cell>
        </row>
        <row r="2834">
          <cell r="A2834" t="str">
            <v>HYDRO-ELECTRIC COMMISSION FOR THE TOWN OF AMHERSTBURG</v>
          </cell>
          <cell r="B2834" t="str">
            <v>ESSEX POWERLINES CORPORATION</v>
          </cell>
          <cell r="D2834">
            <v>-877112</v>
          </cell>
        </row>
        <row r="2835">
          <cell r="A2835" t="str">
            <v>HYDRO-ELECTRIC COMMISSION OF SOUTH DUMFRIES</v>
          </cell>
          <cell r="B2835" t="str">
            <v>BRANT COUNTY POWER INC.</v>
          </cell>
          <cell r="D2835">
            <v>-1348475</v>
          </cell>
        </row>
        <row r="2836">
          <cell r="A2836" t="str">
            <v>HYDRO-ELECTRIC COMMISSION OF THE CITY OF BRANTFORD</v>
          </cell>
          <cell r="B2836" t="str">
            <v>BRANTFORD POWER INC.</v>
          </cell>
          <cell r="D2836">
            <v>-4569232</v>
          </cell>
        </row>
        <row r="2837">
          <cell r="A2837" t="str">
            <v>HYDRO-ELECTRIC COMMISSION OF THE CITY OF PEMBROKE</v>
          </cell>
          <cell r="B2837" t="str">
            <v>OTTAWA RIVER POWER CORPORATION</v>
          </cell>
          <cell r="D2837">
            <v>-1940364</v>
          </cell>
        </row>
        <row r="2838">
          <cell r="A2838" t="str">
            <v>HYDRO-ELECTRIC COMMISSION OF THE CITY OF SARNIA</v>
          </cell>
          <cell r="B2838" t="str">
            <v>BLUEWATER POWER DISTRIBUTION CORPORATION</v>
          </cell>
          <cell r="D2838">
            <v>-1848188</v>
          </cell>
        </row>
        <row r="2839">
          <cell r="A2839" t="str">
            <v>HYDRO-ELECTRIC COMMISSION OF THE CORPORATION OF THE TOWNSHIP OF NORTH DUNDAS</v>
          </cell>
          <cell r="B2839" t="str">
            <v>HYDRO ONE NETWORKS INC.</v>
          </cell>
          <cell r="D2839">
            <v>-307740</v>
          </cell>
        </row>
        <row r="2840">
          <cell r="A2840" t="str">
            <v>HYDRO-ELECTRIC COMMISSION OF THE TOWN OF BRACEBRIDGE</v>
          </cell>
          <cell r="B2840" t="str">
            <v>LAKELAND POWER DISTRIBUTION LTD.</v>
          </cell>
          <cell r="D2840">
            <v>-355689</v>
          </cell>
        </row>
        <row r="2841">
          <cell r="A2841" t="str">
            <v>HYDRO-ELECTRIC COMMISSION OF THE TOWN OF CACHE BAY</v>
          </cell>
          <cell r="B2841" t="str">
            <v>GREATER SUDBURY HYDRO INC.</v>
          </cell>
          <cell r="D2841">
            <v>-3083</v>
          </cell>
        </row>
        <row r="2842">
          <cell r="A2842" t="str">
            <v>HYDRO-ELECTRIC COMMISSION OF THE TOWN OF HARRISTON</v>
          </cell>
          <cell r="B2842" t="str">
            <v>WESTARIO POWER INC.</v>
          </cell>
          <cell r="D2842">
            <v>-81709</v>
          </cell>
        </row>
        <row r="2843">
          <cell r="A2843" t="str">
            <v>HYDRO-ELECTRIC COMMISSION OF THE TOWN OF HARROW</v>
          </cell>
          <cell r="B2843" t="str">
            <v>E.L.K. ENERGY INC.</v>
          </cell>
          <cell r="D2843">
            <v>-317125</v>
          </cell>
        </row>
        <row r="2844">
          <cell r="A2844" t="str">
            <v>HYDRO-ELECTRIC COMMISSION OF THE TOWN OF LASALLE</v>
          </cell>
          <cell r="B2844" t="str">
            <v>ESSEX POWERLINES CORPORATION</v>
          </cell>
          <cell r="D2844">
            <v>-7306579</v>
          </cell>
        </row>
        <row r="2845">
          <cell r="A2845" t="str">
            <v>HYDRO-ELECTRIC COMMISSION OF THE TOWN OF PORT ELGIN</v>
          </cell>
          <cell r="B2845" t="str">
            <v>WESTARIO POWER INC.</v>
          </cell>
          <cell r="D2845">
            <v>-1996787</v>
          </cell>
        </row>
        <row r="2846">
          <cell r="A2846" t="str">
            <v>HYDRO-ELECTRIC COMMISSION OF THE TOWN OF STURGEON FALLS</v>
          </cell>
          <cell r="B2846" t="str">
            <v>GREATER SUDBURY HYDRO INC.</v>
          </cell>
          <cell r="D2846">
            <v>-71204</v>
          </cell>
        </row>
        <row r="2847">
          <cell r="A2847" t="str">
            <v>HYDRO-ELECTRIC COMMISSION OF THE TOWN OF VANKLEEK HILL</v>
          </cell>
          <cell r="B2847" t="str">
            <v>HYDRO ONE NETWORKS INC.</v>
          </cell>
          <cell r="D2847">
            <v>-355610</v>
          </cell>
        </row>
        <row r="2848">
          <cell r="A2848" t="str">
            <v>HYDRO-ELECTRIC COMMISSION OF THE TOWN OF WASAGA BEACH</v>
          </cell>
          <cell r="B2848" t="str">
            <v>WASAGA DISTRIBUTION INC.</v>
          </cell>
          <cell r="D2848">
            <v>-4443704</v>
          </cell>
        </row>
        <row r="2849">
          <cell r="A2849" t="str">
            <v>HYDRO-ELECTRIC COMMISSION OF THE TOWN OF WEBBWOOD</v>
          </cell>
          <cell r="B2849" t="str">
            <v>ESPANOLA REGIONAL HYDRO DISTRIBUTION CORPORATION</v>
          </cell>
          <cell r="D2849">
            <v>-41141</v>
          </cell>
        </row>
        <row r="2850">
          <cell r="A2850" t="str">
            <v>HYDRO-ELECTRIC COMMISSION OF THE TOWN OF WIARTON</v>
          </cell>
          <cell r="B2850" t="str">
            <v>HYDRO ONE NETWORKS INC.</v>
          </cell>
          <cell r="D2850">
            <v>-166888</v>
          </cell>
        </row>
        <row r="2851">
          <cell r="A2851" t="str">
            <v>HYDRO-ELECTRIC COMMISSION OF THE TOWNSHIP OF BRANTFORD</v>
          </cell>
          <cell r="B2851" t="str">
            <v>BRANT COUNTY POWER INC.</v>
          </cell>
          <cell r="D2851">
            <v>-678854</v>
          </cell>
        </row>
        <row r="2852">
          <cell r="A2852" t="str">
            <v>HYDRO-ELECTRIC COMMISSION OF THE TOWNSHIP OF BURFORD</v>
          </cell>
          <cell r="B2852" t="str">
            <v>BRANT COUNTY POWER INC.</v>
          </cell>
          <cell r="D2852">
            <v>-306179</v>
          </cell>
        </row>
        <row r="2853">
          <cell r="A2853" t="str">
            <v>HYDRO-ELECTRIC COMMISSION OF THE TOWNSHIP OF ESSA</v>
          </cell>
          <cell r="B2853" t="str">
            <v>POWERSTREAM INC.</v>
          </cell>
          <cell r="D2853">
            <v>-91794</v>
          </cell>
        </row>
        <row r="2854">
          <cell r="A2854" t="str">
            <v>HYDRO-ELECTRIC COMMISSION OF THE VILLAGE OF CLIFFORD</v>
          </cell>
          <cell r="B2854" t="str">
            <v>WESTARIO POWER INC.</v>
          </cell>
          <cell r="D2854">
            <v>-45481</v>
          </cell>
        </row>
        <row r="2855">
          <cell r="A2855" t="str">
            <v>HYDRO-ELECTRIC COMMISSION OF THE VILLAGE OF ELORA</v>
          </cell>
          <cell r="B2855" t="str">
            <v>CENTRE WELLINGTON HYDRO LTD.</v>
          </cell>
          <cell r="D2855">
            <v>-970999</v>
          </cell>
        </row>
        <row r="2856">
          <cell r="A2856" t="str">
            <v>HYDRO-ELECTRIC COMMISSION OF THE VILLAGE OF LUCAN</v>
          </cell>
          <cell r="B2856" t="str">
            <v>HYDRO ONE NETWORKS INC.</v>
          </cell>
          <cell r="D2856">
            <v>-190225</v>
          </cell>
        </row>
        <row r="2857">
          <cell r="A2857" t="str">
            <v>HYDRO-ELECTRIC COMMISSION OF THE VILLAGE OF PAISLEY</v>
          </cell>
          <cell r="B2857" t="str">
            <v>HYDRO ONE NETWORKS INC.</v>
          </cell>
          <cell r="D2857">
            <v>-60655</v>
          </cell>
        </row>
        <row r="2858">
          <cell r="A2858" t="str">
            <v>HYDRO-ELECTRIC COMMISSION OF THE VILLAGE OF ST. CLAIR BEACH</v>
          </cell>
          <cell r="B2858" t="str">
            <v>ESSEX POWERLINES CORPORATION</v>
          </cell>
          <cell r="D2858">
            <v>-1482312</v>
          </cell>
        </row>
        <row r="2859">
          <cell r="A2859" t="str">
            <v>INGERSOLL PUBLIC UTILITY COMMISSION</v>
          </cell>
          <cell r="B2859" t="str">
            <v>ERIE THAMES POWERLINES CORPORATION</v>
          </cell>
          <cell r="D2859">
            <v>-1202839</v>
          </cell>
        </row>
        <row r="2860">
          <cell r="A2860" t="str">
            <v>INNISFIL HYDRO DISTRIBUTION SYSTEMS LIMITED</v>
          </cell>
          <cell r="B2860" t="str">
            <v>INNISFIL HYDRO DISTRIBUTION SYSTEMS LIMITED</v>
          </cell>
          <cell r="D2860">
            <v>-3080855</v>
          </cell>
        </row>
        <row r="2861">
          <cell r="A2861" t="str">
            <v>IROQUOIS FALLS HYDRO</v>
          </cell>
          <cell r="B2861" t="str">
            <v>NORTHERN ONTARIO WIRES INC.</v>
          </cell>
          <cell r="D2861">
            <v>-982004</v>
          </cell>
        </row>
        <row r="2862">
          <cell r="A2862" t="str">
            <v>KANATA HYDRO-ELECTRIC COMMISSION</v>
          </cell>
          <cell r="B2862" t="str">
            <v>HYDRO OTTAWA LIMITED</v>
          </cell>
          <cell r="D2862">
            <v>-32661234</v>
          </cell>
        </row>
        <row r="2863">
          <cell r="A2863" t="str">
            <v>KENORA HYDRO ELECTRIC CORPORATION LTD.</v>
          </cell>
          <cell r="B2863" t="str">
            <v>KENORA HYDRO ELECTRIC CORPORATION LTD.</v>
          </cell>
          <cell r="D2863">
            <v>-669068</v>
          </cell>
        </row>
        <row r="2864">
          <cell r="A2864" t="str">
            <v>KILLALOE HYDRO ELECTRIC COMMISSION</v>
          </cell>
          <cell r="B2864" t="str">
            <v>OTTAWA RIVER POWER CORPORATION</v>
          </cell>
          <cell r="D2864">
            <v>-46041</v>
          </cell>
        </row>
        <row r="2865">
          <cell r="A2865" t="str">
            <v>KINCARDINE HYDRO ELECTRIC COMMISSION</v>
          </cell>
          <cell r="B2865" t="str">
            <v>WESTARIO POWER INC.</v>
          </cell>
          <cell r="D2865">
            <v>-1087016</v>
          </cell>
        </row>
        <row r="2866">
          <cell r="A2866" t="str">
            <v>KINGSTON ELECTRICITY DISTRIBUTION LIMITED</v>
          </cell>
          <cell r="B2866" t="str">
            <v>KINGSTON ELECTRICITY DISTRIBUTION LIMITED</v>
          </cell>
          <cell r="D2866">
            <v>-3822949</v>
          </cell>
        </row>
        <row r="2867">
          <cell r="B2867" t="str">
            <v>KINGSTON HYDRO CORPORATION</v>
          </cell>
          <cell r="D2867">
            <v>-3822949</v>
          </cell>
        </row>
        <row r="2868">
          <cell r="A2868" t="str">
            <v>KINGSVILLE PUBLIC UTILITY COMMISSION</v>
          </cell>
          <cell r="B2868" t="str">
            <v>E.L.K. ENERGY INC.</v>
          </cell>
          <cell r="D2868">
            <v>-1255448</v>
          </cell>
        </row>
        <row r="2869">
          <cell r="A2869" t="str">
            <v>KIRKFIELD HYDRO ELECTRIC SYSTEM</v>
          </cell>
          <cell r="B2869" t="str">
            <v>HYDRO ONE NETWORKS INC.</v>
          </cell>
          <cell r="D2869">
            <v>-43959</v>
          </cell>
        </row>
        <row r="2870">
          <cell r="A2870" t="str">
            <v>KITCHENER-WILMOT HYDRO INC.</v>
          </cell>
          <cell r="B2870" t="str">
            <v>KITCHENER-WILMOT HYDRO INC.</v>
          </cell>
          <cell r="D2870">
            <v>-23227529</v>
          </cell>
        </row>
        <row r="2871">
          <cell r="A2871" t="str">
            <v>LAKEFIELD DISTRIBUTION INCORPORATED</v>
          </cell>
          <cell r="B2871" t="str">
            <v>PETERBOROUGH DISTRIBUTION INCORPORATED</v>
          </cell>
          <cell r="D2871">
            <v>-281278</v>
          </cell>
        </row>
        <row r="2872">
          <cell r="A2872" t="str">
            <v>LAKESHORE TOWNSHIP HEC</v>
          </cell>
          <cell r="B2872" t="str">
            <v>E.L.K. ENERGY INC.</v>
          </cell>
          <cell r="D2872">
            <v>-1017617</v>
          </cell>
        </row>
        <row r="2873">
          <cell r="A2873" t="str">
            <v>LANARK HIGHLANDS PUBLIC UTILITIES COMMISSION</v>
          </cell>
          <cell r="B2873" t="str">
            <v>HYDRO ONE NETWORKS INC.</v>
          </cell>
          <cell r="D2873">
            <v>-127880</v>
          </cell>
        </row>
        <row r="2874">
          <cell r="A2874" t="str">
            <v>LARDER LAKE ELECTRIC COMPANY</v>
          </cell>
          <cell r="B2874" t="str">
            <v>HYDRO ONE NETWORKS INC.</v>
          </cell>
          <cell r="D2874">
            <v>-134356</v>
          </cell>
        </row>
        <row r="2875">
          <cell r="A2875" t="str">
            <v>LATCHFORD HYDRO ELECTRIC</v>
          </cell>
          <cell r="B2875" t="str">
            <v>HYDRO ONE NETWORKS INC.</v>
          </cell>
          <cell r="D2875">
            <v>-48924</v>
          </cell>
        </row>
        <row r="2876">
          <cell r="A2876" t="str">
            <v>LINCOLN HYDRO-ELECTRIC COMMISSION</v>
          </cell>
          <cell r="B2876" t="str">
            <v>NIAGARA PENINSULA ENERGY INC.</v>
          </cell>
          <cell r="D2876">
            <v>-2618948</v>
          </cell>
        </row>
        <row r="2877">
          <cell r="A2877" t="str">
            <v>LINDSAY HYDRO-ELECTRIC SYSTEM</v>
          </cell>
          <cell r="B2877" t="str">
            <v>HYDRO ONE NETWORKS INC.</v>
          </cell>
          <cell r="D2877">
            <v>-2278561</v>
          </cell>
        </row>
        <row r="2878">
          <cell r="A2878" t="str">
            <v>LONDON HYDRO UTILITIES SERVICES INC.</v>
          </cell>
          <cell r="B2878" t="str">
            <v>LONDON HYDRO INC.</v>
          </cell>
          <cell r="D2878">
            <v>-36994778</v>
          </cell>
        </row>
        <row r="2879">
          <cell r="A2879" t="str">
            <v>MAPLETON HYDRO ELECTRIC COMMISSION</v>
          </cell>
          <cell r="B2879" t="str">
            <v>HYDRO ONE NETWORKS INC.</v>
          </cell>
          <cell r="D2879">
            <v>-286244</v>
          </cell>
        </row>
        <row r="2880">
          <cell r="A2880" t="str">
            <v>MARKDALE HYDRO SYSTEM</v>
          </cell>
          <cell r="B2880" t="str">
            <v>HYDRO ONE NETWORKS INC.</v>
          </cell>
          <cell r="D2880">
            <v>-110779</v>
          </cell>
        </row>
        <row r="2881">
          <cell r="A2881" t="str">
            <v>MARKHAM HYDRO DISTRIBUTION INC.</v>
          </cell>
          <cell r="B2881" t="str">
            <v>POWERSTREAM INC.</v>
          </cell>
          <cell r="D2881">
            <v>-76864487</v>
          </cell>
        </row>
        <row r="2882">
          <cell r="A2882" t="str">
            <v>MARMORA HYDRO COMMISSION</v>
          </cell>
          <cell r="B2882" t="str">
            <v>HYDRO ONE NETWORKS INC.</v>
          </cell>
          <cell r="D2882">
            <v>-83982</v>
          </cell>
        </row>
        <row r="2883">
          <cell r="A2883" t="str">
            <v>MIDLAND POWER UTILITY CORPORATION</v>
          </cell>
          <cell r="B2883" t="str">
            <v>MIDLAND POWER UTILITY CORPORATION</v>
          </cell>
          <cell r="D2883">
            <v>-416724</v>
          </cell>
        </row>
        <row r="2884">
          <cell r="A2884" t="str">
            <v>MILTON HYDRO DISTRIBUTION INC.</v>
          </cell>
          <cell r="B2884" t="str">
            <v>MILTON HYDRO DISTRIBUTION INC.</v>
          </cell>
          <cell r="D2884">
            <v>-8446951</v>
          </cell>
        </row>
        <row r="2885">
          <cell r="A2885" t="str">
            <v>MISSISSIPPI MILLS PUBLIC UTILITIES COMMISSION</v>
          </cell>
          <cell r="B2885" t="str">
            <v>OTTAWA RIVER POWER CORPORATION</v>
          </cell>
          <cell r="D2885">
            <v>-502766</v>
          </cell>
        </row>
        <row r="2886">
          <cell r="A2886" t="str">
            <v>NAPANEE HYDRO-ELECTRIC COMMISSION</v>
          </cell>
          <cell r="B2886" t="str">
            <v>HYDRO ONE NETWORKS INC.</v>
          </cell>
          <cell r="D2886">
            <v>-378037</v>
          </cell>
        </row>
        <row r="2887">
          <cell r="A2887" t="str">
            <v>NEPEAN HYDRO ELECTRIC COMMISSION</v>
          </cell>
          <cell r="B2887" t="str">
            <v>HYDRO OTTAWA LIMITED</v>
          </cell>
          <cell r="D2887">
            <v>-34564609</v>
          </cell>
        </row>
        <row r="2888">
          <cell r="A2888" t="str">
            <v>NEW TECUMSETH HYDRO</v>
          </cell>
          <cell r="B2888" t="str">
            <v>POWERSTREAM INC.</v>
          </cell>
          <cell r="D2888">
            <v>-2869800</v>
          </cell>
        </row>
        <row r="2889">
          <cell r="A2889" t="str">
            <v>NEWBURY POWER INC.</v>
          </cell>
          <cell r="B2889" t="str">
            <v>MIDDLESEX POWER DISTRIBUTION CORPORATION</v>
          </cell>
          <cell r="D2889">
            <v>-32441</v>
          </cell>
        </row>
        <row r="2890">
          <cell r="A2890" t="str">
            <v>NEWMARKET HYDRO LTD.</v>
          </cell>
          <cell r="B2890" t="str">
            <v>NEWMARKET-TAY POWER DISTRIBUTION LTD.</v>
          </cell>
          <cell r="D2890">
            <v>-31522425</v>
          </cell>
        </row>
        <row r="2891">
          <cell r="A2891" t="str">
            <v>NIAGARA FALLS HYDRO INC.</v>
          </cell>
          <cell r="B2891" t="str">
            <v>NIAGARA PENINSULA ENERGY INC.</v>
          </cell>
          <cell r="D2891">
            <v>-5986529</v>
          </cell>
        </row>
        <row r="2892">
          <cell r="A2892" t="str">
            <v>NIAGARA-ON-THE-LAKE HYDRO INC.</v>
          </cell>
          <cell r="B2892" t="str">
            <v>NIAGARA-ON-THE-LAKE HYDRO INC.</v>
          </cell>
          <cell r="D2892">
            <v>-3594044</v>
          </cell>
        </row>
        <row r="2893">
          <cell r="A2893" t="str">
            <v>NICKEL CENTRE HYDRO-ELECTRIC COMMISSION</v>
          </cell>
          <cell r="B2893" t="str">
            <v>GREATER SUDBURY HYDRO INC.</v>
          </cell>
          <cell r="D2893">
            <v>-111765</v>
          </cell>
        </row>
        <row r="2894">
          <cell r="A2894" t="str">
            <v>NIPIGON HYDRO ELECTRIC COMMISSION</v>
          </cell>
          <cell r="B2894" t="str">
            <v>HYDRO ONE NETWORKS INC.</v>
          </cell>
          <cell r="D2894">
            <v>-99604</v>
          </cell>
        </row>
        <row r="2895">
          <cell r="A2895" t="str">
            <v>NORFOLK POWER DISTRIBUTION INC.</v>
          </cell>
          <cell r="B2895" t="str">
            <v>NORFOLK POWER DISTRIBUTION INC.</v>
          </cell>
          <cell r="D2895">
            <v>-136912</v>
          </cell>
        </row>
        <row r="2896">
          <cell r="A2896" t="str">
            <v>NORTH BAY HYDRO DISTRIBUTION LIMITED</v>
          </cell>
          <cell r="B2896" t="str">
            <v>NORTH BAY HYDRO DISTRIBUTION LIMITED</v>
          </cell>
          <cell r="D2896">
            <v>-5017460</v>
          </cell>
        </row>
        <row r="2897">
          <cell r="A2897" t="str">
            <v>NORTH GLENGARRY PUBLIC UTILITIES COMMISSION</v>
          </cell>
          <cell r="B2897" t="str">
            <v>HYDRO ONE NETWORKS INC.</v>
          </cell>
          <cell r="D2897">
            <v>-234918</v>
          </cell>
        </row>
        <row r="2898">
          <cell r="A2898" t="str">
            <v>NORTH PERTH UTILITY COMMISSION</v>
          </cell>
          <cell r="B2898" t="str">
            <v>HYDRO ONE NETWORKS INC.</v>
          </cell>
          <cell r="D2898">
            <v>-803122</v>
          </cell>
        </row>
        <row r="2899">
          <cell r="A2899" t="str">
            <v>NORWICH PUBLIC UTILITY COMMISSION</v>
          </cell>
          <cell r="B2899" t="str">
            <v>ERIE THAMES POWERLINES CORPORATION</v>
          </cell>
          <cell r="D2899">
            <v>-150530</v>
          </cell>
        </row>
        <row r="2900">
          <cell r="A2900" t="str">
            <v>OAKVILLE HYDRO ELECTRICITY DISTRIBUTION INC.</v>
          </cell>
          <cell r="B2900" t="str">
            <v>OAKVILLE HYDRO ELECTRICITY DISTRIBUTION INC.</v>
          </cell>
          <cell r="D2900">
            <v>-49155750</v>
          </cell>
        </row>
        <row r="2901">
          <cell r="A2901" t="str">
            <v>OIL SPRINGS HYDRO ELECTRIC COMMISSION</v>
          </cell>
          <cell r="B2901" t="str">
            <v>BLUEWATER POWER DISTRIBUTION CORPORATION</v>
          </cell>
          <cell r="D2901">
            <v>-21713</v>
          </cell>
        </row>
        <row r="2902">
          <cell r="A2902" t="str">
            <v>ORANGEVILLE HYDRO LIMITED</v>
          </cell>
          <cell r="B2902" t="str">
            <v>ORANGEVILLE HYDRO LIMITED</v>
          </cell>
          <cell r="D2902">
            <v>-7379141</v>
          </cell>
        </row>
        <row r="2903">
          <cell r="A2903" t="str">
            <v>ORILLIA POWER DISTRIBUTION CORPORATION</v>
          </cell>
          <cell r="B2903" t="str">
            <v>ORILLIA POWER DISTRIBUTION CORPORATION</v>
          </cell>
          <cell r="D2903">
            <v>-2030282</v>
          </cell>
        </row>
        <row r="2904">
          <cell r="A2904" t="str">
            <v>OSHAWA PUC NETWORKS INC.</v>
          </cell>
          <cell r="B2904" t="str">
            <v>OSHAWA PUC NETWORKS INC.</v>
          </cell>
          <cell r="D2904">
            <v>-17802276</v>
          </cell>
        </row>
        <row r="2905">
          <cell r="A2905" t="str">
            <v>PARKHILL P.U.C.</v>
          </cell>
          <cell r="B2905" t="str">
            <v>MIDDLESEX POWER DISTRIBUTION CORPORATION</v>
          </cell>
          <cell r="D2905">
            <v>-87081</v>
          </cell>
        </row>
        <row r="2906">
          <cell r="A2906" t="str">
            <v>PARRY SOUND POWER CORPORATION</v>
          </cell>
          <cell r="B2906" t="str">
            <v>PARRY SOUND POWER CORPORATION</v>
          </cell>
          <cell r="D2906">
            <v>-1327039</v>
          </cell>
        </row>
        <row r="2907">
          <cell r="A2907" t="str">
            <v>PELHAM HYDRO-ELECTRIC COMMISSION</v>
          </cell>
          <cell r="B2907" t="str">
            <v>NIAGARA PENINSULA ENERGY INC.</v>
          </cell>
          <cell r="D2907">
            <v>-347872</v>
          </cell>
        </row>
        <row r="2908">
          <cell r="A2908" t="str">
            <v>PERTH EAST HYDRO ELECTRIC COMMISSION</v>
          </cell>
          <cell r="B2908" t="str">
            <v>HYDRO ONE NETWORKS INC.</v>
          </cell>
          <cell r="D2908">
            <v>-101821</v>
          </cell>
        </row>
        <row r="2909">
          <cell r="A2909" t="str">
            <v>PETERBOROUGH UTILITIES COMMISSION</v>
          </cell>
          <cell r="B2909" t="str">
            <v>PETERBOROUGH DISTRIBUTION INCORPORATED</v>
          </cell>
          <cell r="D2909">
            <v>-9014867</v>
          </cell>
        </row>
        <row r="2910">
          <cell r="A2910" t="str">
            <v>PICKERING HYDRO-ELECTRIC COMMISSION</v>
          </cell>
          <cell r="B2910" t="str">
            <v>VERIDIAN CONNECTIONS INC.</v>
          </cell>
          <cell r="D2910">
            <v>-25244408</v>
          </cell>
        </row>
        <row r="2911">
          <cell r="A2911" t="str">
            <v>POLICE VILLAGE OF COMBER HYDRO SYSTEM</v>
          </cell>
          <cell r="B2911" t="str">
            <v>E.L.K. ENERGY INC.</v>
          </cell>
          <cell r="D2911">
            <v>-140119</v>
          </cell>
        </row>
        <row r="2912">
          <cell r="A2912" t="str">
            <v>POLICE VILLAGE OF GRANTON HYDRO SYSTEM</v>
          </cell>
          <cell r="B2912" t="str">
            <v>HYDRO ONE NETWORKS INC.</v>
          </cell>
          <cell r="D2912">
            <v>-43877</v>
          </cell>
        </row>
        <row r="2913">
          <cell r="A2913" t="str">
            <v>POLICE VILLAGE OF MOOREFIELD HYDRO SYSTEM</v>
          </cell>
          <cell r="B2913" t="str">
            <v>HYDRO ONE NETWORKS INC.</v>
          </cell>
          <cell r="D2913">
            <v>-1245</v>
          </cell>
        </row>
        <row r="2914">
          <cell r="A2914" t="str">
            <v>POLICE VILLAGE OF MOUNT BRYDGES HYDRO SYSTEM</v>
          </cell>
          <cell r="B2914" t="str">
            <v>MIDDLESEX POWER DISTRIBUTION CORPORATION</v>
          </cell>
          <cell r="D2914">
            <v>-304226</v>
          </cell>
        </row>
        <row r="2915">
          <cell r="A2915" t="str">
            <v>POLICE VILLAGE OF RUSSELL HYDRO ELECTRIC SYSTEM</v>
          </cell>
          <cell r="B2915" t="str">
            <v>HYDRO ONE NETWORKS INC.</v>
          </cell>
          <cell r="D2915">
            <v>-227597</v>
          </cell>
        </row>
        <row r="2916">
          <cell r="A2916" t="str">
            <v>PORT COLBORNE HYDRO INC.</v>
          </cell>
          <cell r="B2916" t="str">
            <v>CANADIAN NIAGARA POWER INC.</v>
          </cell>
          <cell r="D2916">
            <v>-1864677</v>
          </cell>
        </row>
        <row r="2917">
          <cell r="A2917" t="str">
            <v>PORT HOPE HYDRO</v>
          </cell>
          <cell r="B2917" t="str">
            <v>VERIDIAN CONNECTIONS INC.</v>
          </cell>
          <cell r="D2917">
            <v>-1540248</v>
          </cell>
        </row>
        <row r="2918">
          <cell r="A2918" t="str">
            <v>PRESCOTT PUBLIC UTILITIES COMMISSION</v>
          </cell>
          <cell r="B2918" t="str">
            <v>RIDEAU ST. LAWRENCE DISTRIBUTION INC.</v>
          </cell>
          <cell r="D2918">
            <v>-76707</v>
          </cell>
        </row>
        <row r="2919">
          <cell r="A2919" t="str">
            <v>PUBLIC UTILITIES COMMISSION OF THE CITY OF BARRIE</v>
          </cell>
          <cell r="B2919" t="str">
            <v>POWERSTREAM INC.</v>
          </cell>
          <cell r="D2919">
            <v>-41944734</v>
          </cell>
        </row>
        <row r="2920">
          <cell r="A2920" t="str">
            <v>PUBLIC UTILITIES COMMISSION OF THE CITY OF OWEN SOUND</v>
          </cell>
          <cell r="B2920" t="str">
            <v>HYDRO ONE NETWORKS INC.</v>
          </cell>
          <cell r="D2920">
            <v>-1464046</v>
          </cell>
        </row>
        <row r="2921">
          <cell r="A2921" t="str">
            <v>PUBLIC UTILITIES COMMISSION OF THE CORPORATION OF THE TOWNSHIP OF MAGNETAWAN</v>
          </cell>
          <cell r="B2921" t="str">
            <v>LAKELAND POWER DISTRIBUTION LTD.</v>
          </cell>
          <cell r="D2921">
            <v>-45340</v>
          </cell>
        </row>
        <row r="2922">
          <cell r="A2922" t="str">
            <v>PUBLIC UTILITIES COMMISSION OF THE TOWN OF ALEXANDRIA</v>
          </cell>
          <cell r="B2922" t="str">
            <v>HYDRO ONE NETWORKS INC.</v>
          </cell>
          <cell r="D2922">
            <v>-234918</v>
          </cell>
        </row>
        <row r="2923">
          <cell r="A2923" t="str">
            <v>PUBLIC UTILITIES COMMISSION OF THE TOWN OF CAMPBELLFORD</v>
          </cell>
          <cell r="B2923" t="str">
            <v>HYDRO ONE NETWORKS INC.</v>
          </cell>
          <cell r="D2923">
            <v>-444620</v>
          </cell>
        </row>
        <row r="2924">
          <cell r="A2924" t="str">
            <v>PUBLIC UTILITIES COMMISSION OF THE TOWN OF CHESLEY</v>
          </cell>
          <cell r="B2924" t="str">
            <v>HYDRO ONE NETWORKS INC.</v>
          </cell>
          <cell r="D2924">
            <v>-103819</v>
          </cell>
        </row>
        <row r="2925">
          <cell r="A2925" t="str">
            <v>PUBLIC UTILITIES COMMISSION OF THE TOWN OF COBOURG</v>
          </cell>
          <cell r="B2925" t="str">
            <v>LAKEFRONT UTILITIES INC.</v>
          </cell>
          <cell r="D2925">
            <v>-2713490</v>
          </cell>
        </row>
        <row r="2926">
          <cell r="A2926" t="str">
            <v>PUBLIC UTILITIES COMMISSION OF THE TOWN OF FERGUS</v>
          </cell>
          <cell r="B2926" t="str">
            <v>CENTRE WELLINGTON HYDRO LTD.</v>
          </cell>
          <cell r="D2926">
            <v>-1913728</v>
          </cell>
        </row>
        <row r="2927">
          <cell r="A2927" t="str">
            <v>PUBLIC UTILITIES COMMISSION OF THE TOWN OF GODERICH</v>
          </cell>
          <cell r="B2927" t="str">
            <v>WEST COAST HURON ENERGY INC.</v>
          </cell>
          <cell r="D2927">
            <v>-498486</v>
          </cell>
        </row>
        <row r="2928">
          <cell r="A2928" t="str">
            <v>PUBLIC UTILITIES COMMISSION OF THE TOWN OF MASSEY</v>
          </cell>
          <cell r="B2928" t="str">
            <v>ESPANOLA REGIONAL HYDRO DISTRIBUTION CORPORATION</v>
          </cell>
          <cell r="D2928">
            <v>-31593</v>
          </cell>
        </row>
        <row r="2929">
          <cell r="A2929" t="str">
            <v>PUBLIC UTILITIES COMMISSION OF THE TOWN OF MEAFORD</v>
          </cell>
          <cell r="B2929" t="str">
            <v>HYDRO ONE NETWORKS INC.</v>
          </cell>
          <cell r="D2929">
            <v>-498034</v>
          </cell>
        </row>
        <row r="2930">
          <cell r="A2930" t="str">
            <v>PUBLIC UTILITIES COMMISSION OF THE TOWN OF MITCHELL</v>
          </cell>
          <cell r="B2930" t="str">
            <v>ERIE THAMES POWERLINES CORPORATION</v>
          </cell>
          <cell r="D2930">
            <v>-370350</v>
          </cell>
        </row>
        <row r="2931">
          <cell r="A2931" t="str">
            <v>PUBLIC UTILITIES COMMISSION OF THE TOWN OF MOUNT FOREST</v>
          </cell>
          <cell r="B2931" t="str">
            <v>WELLINGTON NORTH POWER INC.</v>
          </cell>
          <cell r="D2931">
            <v>-319580</v>
          </cell>
        </row>
        <row r="2932">
          <cell r="A2932" t="str">
            <v>PUBLIC UTILITIES COMMISSION OF THE TOWN OF PALMERSTON</v>
          </cell>
          <cell r="B2932" t="str">
            <v>WESTARIO POWER INC.</v>
          </cell>
          <cell r="D2932">
            <v>-175770</v>
          </cell>
        </row>
        <row r="2933">
          <cell r="A2933" t="str">
            <v>PUBLIC UTILITIES COMMISSION OF THE TOWN OF PARIS</v>
          </cell>
          <cell r="B2933" t="str">
            <v>BRANT COUNTY POWER INC.</v>
          </cell>
          <cell r="D2933">
            <v>-363151</v>
          </cell>
        </row>
        <row r="2934">
          <cell r="A2934" t="str">
            <v>PUBLIC UTILITIES COMMISSION OF THE TOWN OF SOUTHAMPTON</v>
          </cell>
          <cell r="B2934" t="str">
            <v>WESTARIO POWER INC.</v>
          </cell>
          <cell r="D2934">
            <v>-212967</v>
          </cell>
        </row>
        <row r="2935">
          <cell r="A2935" t="str">
            <v>PUBLIC UTILITIES COMMISSION OF THE TOWN OF TECUMSEH</v>
          </cell>
          <cell r="B2935" t="str">
            <v>ESSEX POWERLINES CORPORATION</v>
          </cell>
          <cell r="D2935">
            <v>-4770849</v>
          </cell>
        </row>
        <row r="2936">
          <cell r="A2936" t="str">
            <v>PUBLIC UTILITIES COMMISSION OF THE VILLAGE OF ARTHUR</v>
          </cell>
          <cell r="B2936" t="str">
            <v>WELLINGTON NORTH POWER INC.</v>
          </cell>
          <cell r="D2936">
            <v>-118635</v>
          </cell>
        </row>
        <row r="2937">
          <cell r="A2937" t="str">
            <v>PUBLIC UTILITIES COMMISSION OF THE VILLAGE OF LANCASTER</v>
          </cell>
          <cell r="B2937" t="str">
            <v>HYDRO ONE NETWORKS INC.</v>
          </cell>
          <cell r="D2937">
            <v>-45474</v>
          </cell>
        </row>
        <row r="2938">
          <cell r="A2938" t="str">
            <v>PUBLIC UTILITIES COMMISSION OF THE VILLAGE OF PORT STANLEY</v>
          </cell>
          <cell r="B2938" t="str">
            <v>ERIE THAMES POWERLINES CORPORATION</v>
          </cell>
          <cell r="D2938">
            <v>-471292</v>
          </cell>
        </row>
        <row r="2939">
          <cell r="A2939" t="str">
            <v>PUBLIC UTILITIES COMMISSION OF THE VILLAGE OF WESTPORT</v>
          </cell>
          <cell r="B2939" t="str">
            <v>RIDEAU ST. LAWRENCE DISTRIBUTION INC.</v>
          </cell>
          <cell r="D2939">
            <v>-83342</v>
          </cell>
        </row>
        <row r="2940">
          <cell r="A2940" t="str">
            <v>PUBLIC UTILITY COMMISSION OF THE VILLAGE OF WEST LORNE</v>
          </cell>
          <cell r="B2940" t="str">
            <v>HYDRO ONE NETWORKS INC.</v>
          </cell>
          <cell r="D2940">
            <v>-174090</v>
          </cell>
        </row>
        <row r="2941">
          <cell r="A2941" t="str">
            <v>PUBLIC UTILITY COMMISSION OF TOWN OF PERTH</v>
          </cell>
          <cell r="B2941" t="str">
            <v>HYDRO ONE NETWORKS INC.</v>
          </cell>
          <cell r="D2941">
            <v>-1974998</v>
          </cell>
        </row>
        <row r="2942">
          <cell r="A2942" t="str">
            <v>QUINTE WEST ELECTRIC DISTRIBUTION COMPANY INC.</v>
          </cell>
          <cell r="B2942" t="str">
            <v>HYDRO ONE NETWORKS INC.</v>
          </cell>
          <cell r="D2942">
            <v>-2298790</v>
          </cell>
        </row>
        <row r="2943">
          <cell r="A2943" t="str">
            <v>RED ROCK HYDRO</v>
          </cell>
          <cell r="B2943" t="str">
            <v>HYDRO ONE NETWORKS INC.</v>
          </cell>
          <cell r="D2943">
            <v>-34221</v>
          </cell>
        </row>
        <row r="2944">
          <cell r="A2944" t="str">
            <v>REMARA-BRECHIN HYDRO</v>
          </cell>
          <cell r="B2944" t="str">
            <v>HYDRO ONE NETWORKS INC.</v>
          </cell>
          <cell r="D2944">
            <v>-6839</v>
          </cell>
        </row>
        <row r="2945">
          <cell r="A2945" t="str">
            <v>RENFREW HYDRO INC.</v>
          </cell>
          <cell r="B2945" t="str">
            <v>RENFREW HYDRO INC.</v>
          </cell>
          <cell r="D2945">
            <v>-98644</v>
          </cell>
        </row>
        <row r="2946">
          <cell r="A2946" t="str">
            <v>RICHMOND HILL HYDRO INC.</v>
          </cell>
          <cell r="B2946" t="str">
            <v>POWERSTREAM INC.</v>
          </cell>
          <cell r="D2946">
            <v>-63540782</v>
          </cell>
        </row>
        <row r="2947">
          <cell r="A2947" t="str">
            <v>RIPLEY PUBLIC UTILITIES COMMISSION</v>
          </cell>
          <cell r="B2947" t="str">
            <v>WESTARIO POWER INC.</v>
          </cell>
          <cell r="D2947">
            <v>-45105</v>
          </cell>
        </row>
        <row r="2948">
          <cell r="A2948" t="str">
            <v>ROCKLAND HYDRO ELECTRIC COMMISSION</v>
          </cell>
          <cell r="B2948" t="str">
            <v>HYDRO ONE NETWORKS INC.</v>
          </cell>
          <cell r="D2948">
            <v>-1975965</v>
          </cell>
        </row>
        <row r="2949">
          <cell r="A2949" t="str">
            <v>SABLES-SPANISH RIVERS PUBLIC UTILITIES COMMISSION</v>
          </cell>
          <cell r="B2949" t="str">
            <v>ESPANOLA REGIONAL HYDRO DISTRIBUTION CORPORATION</v>
          </cell>
          <cell r="D2949">
            <v>-41141</v>
          </cell>
        </row>
        <row r="2950">
          <cell r="A2950" t="str">
            <v>SCHREIBER HYDRO-ELECTRIC COMMISSION</v>
          </cell>
          <cell r="B2950" t="str">
            <v>HYDRO ONE NETWORKS INC.</v>
          </cell>
          <cell r="D2950">
            <v>-51845</v>
          </cell>
        </row>
        <row r="2951">
          <cell r="A2951" t="str">
            <v>SCUGOG HYDRO ELECTRIC CORPORATION</v>
          </cell>
          <cell r="B2951" t="str">
            <v>VERIDIAN CONNECTIONS INC.</v>
          </cell>
          <cell r="D2951">
            <v>-885837</v>
          </cell>
        </row>
        <row r="2952">
          <cell r="A2952" t="str">
            <v>SEAFORTH PUBLIC UTILITY COMMISSION</v>
          </cell>
          <cell r="B2952" t="str">
            <v>FESTIVAL HYDRO INC.</v>
          </cell>
          <cell r="D2952">
            <v>-59899</v>
          </cell>
        </row>
        <row r="2953">
          <cell r="A2953" t="str">
            <v>SEVERN HYDRO-ELECTRIC SYSTEM</v>
          </cell>
          <cell r="B2953" t="str">
            <v>HYDRO ONE NETWORKS INC.</v>
          </cell>
          <cell r="D2953">
            <v>-159467</v>
          </cell>
        </row>
        <row r="2954">
          <cell r="A2954" t="str">
            <v>SIMCOE HYDRO-ELECTRIC COMMISSION</v>
          </cell>
          <cell r="B2954" t="str">
            <v>NORFOLK POWER DISTRIBUTION INC.</v>
          </cell>
          <cell r="D2954">
            <v>-1855360</v>
          </cell>
        </row>
        <row r="2955">
          <cell r="A2955" t="str">
            <v>SIOUX LOOKOUT HYDRO INC.</v>
          </cell>
          <cell r="B2955" t="str">
            <v>SIOUX LOOKOUT HYDRO INC.</v>
          </cell>
          <cell r="D2955">
            <v>-1097444</v>
          </cell>
        </row>
        <row r="2956">
          <cell r="A2956" t="str">
            <v>SMITHS FALLS HYDRO ELECTRIC COMMISSION</v>
          </cell>
          <cell r="B2956" t="str">
            <v>HYDRO ONE NETWORKS INC.</v>
          </cell>
          <cell r="D2956">
            <v>-647544</v>
          </cell>
        </row>
        <row r="2957">
          <cell r="A2957" t="str">
            <v>SOUTH RIVER PUBLIC UTILITIES COMMISSION</v>
          </cell>
          <cell r="B2957" t="str">
            <v>HYDRO ONE NETWORKS INC.</v>
          </cell>
          <cell r="D2957">
            <v>-124480</v>
          </cell>
        </row>
        <row r="2958">
          <cell r="A2958" t="str">
            <v>ST. CATHARINES HYDRO UTILITY SERVICES INC.</v>
          </cell>
          <cell r="B2958" t="str">
            <v>HORIZON UTILITIES CORPORATION</v>
          </cell>
          <cell r="D2958">
            <v>-5910130</v>
          </cell>
        </row>
        <row r="2959">
          <cell r="A2959" t="str">
            <v>ST. MARY'S PUBLIC UTILITIES COMMISSION</v>
          </cell>
          <cell r="B2959" t="str">
            <v>FESTIVAL HYDRO INC.</v>
          </cell>
          <cell r="D2959">
            <v>-640015</v>
          </cell>
        </row>
        <row r="2960">
          <cell r="A2960" t="str">
            <v>ST. THOMAS ENERGY INC.</v>
          </cell>
          <cell r="B2960" t="str">
            <v>ST. THOMAS ENERGY INC.</v>
          </cell>
          <cell r="D2960">
            <v>-3257771</v>
          </cell>
        </row>
        <row r="2961">
          <cell r="A2961" t="str">
            <v>STIRLING-RAWDON PUBLIC UTILITIES COMMISSION</v>
          </cell>
          <cell r="B2961" t="str">
            <v>HYDRO ONE NETWORKS INC.</v>
          </cell>
          <cell r="D2961">
            <v>-56358</v>
          </cell>
        </row>
        <row r="2962">
          <cell r="A2962" t="str">
            <v>STONEY CREEK HYDRO-ELECTRIC COMMISSION</v>
          </cell>
          <cell r="B2962" t="str">
            <v>HORIZON UTILITIES CORPORATION</v>
          </cell>
          <cell r="D2962">
            <v>-10244306</v>
          </cell>
        </row>
        <row r="2963">
          <cell r="A2963" t="str">
            <v>STRATFORD PUBLIC UTILITY COMMISSION</v>
          </cell>
          <cell r="B2963" t="str">
            <v>FESTIVAL HYDRO INC.</v>
          </cell>
          <cell r="D2963">
            <v>-3783227</v>
          </cell>
        </row>
        <row r="2964">
          <cell r="A2964" t="str">
            <v>SUNDRIDGE HYDRO ELECTRIC SYSTEM</v>
          </cell>
          <cell r="B2964" t="str">
            <v>LAKELAND POWER DISTRIBUTION LTD.</v>
          </cell>
          <cell r="D2964">
            <v>-231838</v>
          </cell>
        </row>
        <row r="2965">
          <cell r="A2965" t="str">
            <v>TAY HYDRO ELECTRIC DISTRIBUTION COMPANY INC.</v>
          </cell>
          <cell r="B2965" t="str">
            <v>NEWMARKET-TAY POWER DISTRIBUTION LTD.</v>
          </cell>
          <cell r="D2965">
            <v>-761291</v>
          </cell>
        </row>
        <row r="2966">
          <cell r="A2966" t="str">
            <v>TERRACE BAY SUPERIOR WIRES INC.</v>
          </cell>
          <cell r="B2966" t="str">
            <v>HYDRO ONE NETWORKS INC.</v>
          </cell>
          <cell r="D2966">
            <v>-126688</v>
          </cell>
        </row>
        <row r="2967">
          <cell r="A2967" t="str">
            <v>THE HYDRO ELECTRIC COMMISSION OF THE MUNICIPALITY OF CENTRAL ELGIN</v>
          </cell>
          <cell r="B2967" t="str">
            <v>ERIE THAMES POWERLINES CORPORATION</v>
          </cell>
          <cell r="D2967">
            <v>-471292</v>
          </cell>
        </row>
        <row r="2968">
          <cell r="A2968" t="str">
            <v>THE HYDRO ELECTRIC COMMISSION OF THE TOWN OF CARLETON PLACE</v>
          </cell>
          <cell r="B2968" t="str">
            <v>HYDRO ONE NETWORKS INC.</v>
          </cell>
          <cell r="D2968">
            <v>-1074862</v>
          </cell>
        </row>
        <row r="2969">
          <cell r="A2969" t="str">
            <v>THE HYDRO ELECTRIC COMMISSION OF THE TOWN OF SHELBURNE</v>
          </cell>
          <cell r="B2969" t="str">
            <v>HYDRO ONE NETWORKS INC.</v>
          </cell>
          <cell r="D2969">
            <v>-590098</v>
          </cell>
        </row>
        <row r="2970">
          <cell r="A2970" t="str">
            <v>THE HYDRO ELECTRIC COMMISSION OF THE TOWNSHIP OF WARWICK</v>
          </cell>
          <cell r="B2970" t="str">
            <v>BLUEWATER POWER DISTRIBUTION CORPORATION</v>
          </cell>
          <cell r="D2970">
            <v>-103025</v>
          </cell>
        </row>
        <row r="2971">
          <cell r="A2971" t="str">
            <v>THE HYDRO-ELECTRIC COMMISSION FOR THE TOWN OF EXETER</v>
          </cell>
          <cell r="B2971" t="str">
            <v>HYDRO ONE NETWORKS INC.</v>
          </cell>
          <cell r="D2971">
            <v>-533777</v>
          </cell>
        </row>
        <row r="2972">
          <cell r="A2972" t="str">
            <v>THE HYDRO-ELECTRIC COMMISSION OF THE CITY OF GLOUCESTER</v>
          </cell>
          <cell r="B2972" t="str">
            <v>HYDRO OTTAWA LIMITED</v>
          </cell>
          <cell r="D2972">
            <v>-28494799</v>
          </cell>
        </row>
        <row r="2973">
          <cell r="A2973" t="str">
            <v>THE HYDRO-ELECTRIC COMMISSION OF THE TOWN OF PENETANGUISHENE</v>
          </cell>
          <cell r="B2973" t="str">
            <v>POWERSTREAM INC.</v>
          </cell>
          <cell r="D2973">
            <v>-1174553</v>
          </cell>
        </row>
        <row r="2974">
          <cell r="A2974" t="str">
            <v>THE PUBLIC UTILITIES COMMISSION FOR THE TOWN OF BANCROFT</v>
          </cell>
          <cell r="B2974" t="str">
            <v>HYDRO ONE NETWORKS INC.</v>
          </cell>
          <cell r="D2974">
            <v>-213074</v>
          </cell>
        </row>
        <row r="2975">
          <cell r="A2975" t="str">
            <v>THE PUBLIC UTILITIES COMMISSION OF THE TOWN OF COLLINGWOOD</v>
          </cell>
          <cell r="B2975" t="str">
            <v>COLLUS POWER CORP.</v>
          </cell>
          <cell r="D2975">
            <v>-1949714</v>
          </cell>
        </row>
        <row r="2976">
          <cell r="A2976" t="str">
            <v>THE PUBLIC UTILITIES COMMISSION OF THE TOWN OF PETROLIA</v>
          </cell>
          <cell r="B2976" t="str">
            <v>BLUEWATER POWER DISTRIBUTION CORPORATION</v>
          </cell>
          <cell r="D2976">
            <v>-536163</v>
          </cell>
        </row>
        <row r="2977">
          <cell r="A2977" t="str">
            <v>THE PUBLIC UTILITIES COMMISSION OF THE VILLAGE OF EGANVILLE</v>
          </cell>
          <cell r="B2977" t="str">
            <v>HYDRO ONE NETWORKS INC.</v>
          </cell>
          <cell r="D2977">
            <v>-94249</v>
          </cell>
        </row>
        <row r="2978">
          <cell r="A2978" t="str">
            <v>THE PUBLIC UTILITIES COMMISSION OF THE VILLAGE OF POINT EDWARD</v>
          </cell>
          <cell r="B2978" t="str">
            <v>BLUEWATER POWER DISTRIBUTION CORPORATION</v>
          </cell>
          <cell r="D2978">
            <v>-106921</v>
          </cell>
        </row>
        <row r="2979">
          <cell r="A2979" t="str">
            <v>THE VILLAGE OF OMEMEE HYDRO-ELECTRIC COMMISSION</v>
          </cell>
          <cell r="B2979" t="str">
            <v>HYDRO ONE NETWORKS INC.</v>
          </cell>
          <cell r="D2979">
            <v>-196742</v>
          </cell>
        </row>
        <row r="2980">
          <cell r="A2980" t="str">
            <v>THEDFORD HYDRO ELECTRIC COMMISSION</v>
          </cell>
          <cell r="B2980" t="str">
            <v>HYDRO ONE NETWORKS INC.</v>
          </cell>
          <cell r="D2980">
            <v>-115943</v>
          </cell>
        </row>
        <row r="2981">
          <cell r="A2981" t="str">
            <v>THESSALON HYDRO DISTRIBUTION CORPORATION</v>
          </cell>
          <cell r="B2981" t="str">
            <v>HYDRO ONE NETWORKS INC.</v>
          </cell>
          <cell r="D2981">
            <v>-57306</v>
          </cell>
        </row>
        <row r="2982">
          <cell r="A2982" t="str">
            <v>THORNDALE HYDRO ELECTRIC COMMISSION</v>
          </cell>
          <cell r="B2982" t="str">
            <v>HYDRO ONE NETWORKS INC.</v>
          </cell>
          <cell r="D2982">
            <v>-14112</v>
          </cell>
        </row>
        <row r="2983">
          <cell r="A2983" t="str">
            <v>THOROLD HYDRO CORPORATION</v>
          </cell>
          <cell r="B2983" t="str">
            <v>HYDRO ONE NETWORKS INC.</v>
          </cell>
          <cell r="D2983">
            <v>-1630474</v>
          </cell>
        </row>
        <row r="2984">
          <cell r="A2984" t="str">
            <v>THUNDER BAY HYDRO ELECTRICITY DISTRIBUTION INC.</v>
          </cell>
          <cell r="B2984" t="str">
            <v>THUNDER BAY HYDRO ELECTRICITY DISTRIBUTION INC.</v>
          </cell>
          <cell r="D2984">
            <v>-16449089</v>
          </cell>
        </row>
        <row r="2985">
          <cell r="A2985" t="str">
            <v>TILLSONBURG HYDRO INC.</v>
          </cell>
          <cell r="B2985" t="str">
            <v>TILLSONBURG HYDRO INC.</v>
          </cell>
          <cell r="D2985">
            <v>-3111851</v>
          </cell>
        </row>
        <row r="2986">
          <cell r="A2986" t="str">
            <v>TOWNSHIP OF CHAMPLAIN PUBLIC UTILITY COMMISSION</v>
          </cell>
          <cell r="B2986" t="str">
            <v>HYDRO ONE NETWORKS INC.</v>
          </cell>
          <cell r="D2986">
            <v>-355610</v>
          </cell>
        </row>
        <row r="2987">
          <cell r="A2987" t="str">
            <v>TOWNSHIP OF MCGARRY HYDRO SYSTEM</v>
          </cell>
          <cell r="B2987" t="str">
            <v>HYDRO ONE NETWORKS INC.</v>
          </cell>
          <cell r="D2987">
            <v>-6273</v>
          </cell>
        </row>
        <row r="2988">
          <cell r="A2988" t="str">
            <v>TOWNSHIP OF NORTH DORCHESTER HYDRO</v>
          </cell>
          <cell r="B2988" t="str">
            <v>HYDRO ONE NETWORKS INC.</v>
          </cell>
          <cell r="D2988">
            <v>-140359</v>
          </cell>
        </row>
        <row r="2989">
          <cell r="A2989" t="str">
            <v>TWEED HYDRO ELECTRIC COMMISSION</v>
          </cell>
          <cell r="B2989" t="str">
            <v>HYDRO ONE NETWORKS INC.</v>
          </cell>
          <cell r="D2989">
            <v>-99987</v>
          </cell>
        </row>
        <row r="2990">
          <cell r="A2990" t="str">
            <v>UXBRIDGE HYDRO ELECTRIC COMMISSION</v>
          </cell>
          <cell r="B2990" t="str">
            <v>VERIDIAN CONNECTIONS INC.</v>
          </cell>
          <cell r="D2990">
            <v>-678653</v>
          </cell>
        </row>
        <row r="2991">
          <cell r="A2991" t="str">
            <v>VILLAGE OF CHATSWORTH HYDRO</v>
          </cell>
          <cell r="B2991" t="str">
            <v>HYDRO ONE NETWORKS INC.</v>
          </cell>
          <cell r="D2991">
            <v>-23841</v>
          </cell>
        </row>
        <row r="2992">
          <cell r="A2992" t="str">
            <v>VILLAGE OF LUCKNOW HYDRO SYSTEM</v>
          </cell>
          <cell r="B2992" t="str">
            <v>WESTARIO POWER INC.</v>
          </cell>
          <cell r="D2992">
            <v>-116714</v>
          </cell>
        </row>
        <row r="2993">
          <cell r="A2993" t="str">
            <v>WALKERTON PUBLIC UTILITIES COMMISSION</v>
          </cell>
          <cell r="B2993" t="str">
            <v>WESTARIO POWER INC.</v>
          </cell>
          <cell r="D2993">
            <v>-557221</v>
          </cell>
        </row>
        <row r="2994">
          <cell r="A2994" t="str">
            <v>WARKWORTH HYDRO ELECTRIC COMMISSION</v>
          </cell>
          <cell r="B2994" t="str">
            <v>HYDRO ONE NETWORKS INC.</v>
          </cell>
          <cell r="D2994">
            <v>-71849</v>
          </cell>
        </row>
        <row r="2995">
          <cell r="A2995" t="str">
            <v>WATERLOO NORTH HYDRO INC.</v>
          </cell>
          <cell r="B2995" t="str">
            <v>WATERLOO NORTH HYDRO INC.</v>
          </cell>
          <cell r="D2995">
            <v>-14707641</v>
          </cell>
        </row>
        <row r="2996">
          <cell r="A2996" t="str">
            <v>WELLAND HYDRO-ELECTRIC SYSTEM CORP.</v>
          </cell>
          <cell r="B2996" t="str">
            <v>WELLAND HYDRO-ELECTRIC SYSTEM CORP.</v>
          </cell>
          <cell r="D2996">
            <v>-4228645</v>
          </cell>
        </row>
        <row r="2997">
          <cell r="A2997" t="str">
            <v>WEST ELGIN HYDRO ELECTRIC COMMISSION</v>
          </cell>
          <cell r="B2997" t="str">
            <v>HYDRO ONE NETWORKS INC.</v>
          </cell>
          <cell r="D2997">
            <v>-174090</v>
          </cell>
        </row>
        <row r="2998">
          <cell r="A2998" t="str">
            <v>WEST PERTH POWER INC.</v>
          </cell>
          <cell r="B2998" t="str">
            <v>ERIE THAMES POWERLINES CORPORATION</v>
          </cell>
          <cell r="D2998">
            <v>-370350</v>
          </cell>
        </row>
        <row r="2999">
          <cell r="A2999" t="str">
            <v>WHITBY HYDRO ELECTRIC CORPORATION</v>
          </cell>
          <cell r="B2999" t="str">
            <v>WHITBY HYDRO ELECTRIC CORPORATION</v>
          </cell>
          <cell r="D2999">
            <v>-28271488</v>
          </cell>
        </row>
        <row r="3000">
          <cell r="A3000" t="str">
            <v>WHITCHURCH STOUFFVILLE HYDRO ELECTRIC COMMISSION</v>
          </cell>
          <cell r="B3000" t="str">
            <v>HYDRO ONE NETWORKS INC.</v>
          </cell>
          <cell r="D3000">
            <v>-2700041</v>
          </cell>
        </row>
        <row r="3001">
          <cell r="A3001" t="str">
            <v>WINCHESTER HYDRO COMMISSION</v>
          </cell>
          <cell r="B3001" t="str">
            <v>HYDRO ONE NETWORKS INC.</v>
          </cell>
          <cell r="D3001">
            <v>-307740</v>
          </cell>
        </row>
        <row r="3002">
          <cell r="A3002" t="str">
            <v>WINGHAM PUBLIC UTILITIES COMMISSION</v>
          </cell>
          <cell r="B3002" t="str">
            <v>WESTARIO POWER INC.</v>
          </cell>
          <cell r="D3002">
            <v>-302830</v>
          </cell>
        </row>
        <row r="3003">
          <cell r="A3003" t="str">
            <v>WOODSTOCK HYDRO SERVICES INC.</v>
          </cell>
          <cell r="B3003" t="str">
            <v>WOODSTOCK HYDRO SERVICES INC.</v>
          </cell>
          <cell r="D3003">
            <v>-1802908</v>
          </cell>
        </row>
        <row r="3004">
          <cell r="A3004" t="str">
            <v>WOODVILLE HYDRO-ELECTRIC SYSTEM</v>
          </cell>
          <cell r="B3004" t="str">
            <v>HYDRO ONE NETWORKS INC.</v>
          </cell>
          <cell r="D3004">
            <v>-54451</v>
          </cell>
        </row>
        <row r="3005">
          <cell r="A3005" t="str">
            <v>WYOMING HYDRO ELECTRIC COMMISSION</v>
          </cell>
          <cell r="B3005" t="str">
            <v>HYDRO ONE NETWORKS INC.</v>
          </cell>
          <cell r="D3005">
            <v>-91914</v>
          </cell>
        </row>
        <row r="3006">
          <cell r="A3006" t="str">
            <v>ZORRA ELECTRIC SUPPLY AUTHORITY</v>
          </cell>
          <cell r="B3006" t="str">
            <v>ERIE THAMES POWERLINES CORPORATION</v>
          </cell>
          <cell r="D3006">
            <v>-129374</v>
          </cell>
        </row>
        <row r="3007">
          <cell r="A3007" t="str">
            <v>ZURICH HYDRO ELECTRIC COMMISSION</v>
          </cell>
          <cell r="B3007" t="str">
            <v>FESTIVAL HYDRO INC.</v>
          </cell>
          <cell r="D3007">
            <v>-55680</v>
          </cell>
        </row>
        <row r="3012">
          <cell r="A3012" t="str">
            <v>ASPHODEL-NORWOOD DISTRIBUTION INCORPORATED</v>
          </cell>
          <cell r="B3012" t="str">
            <v>PETERBOROUGH DISTRIBUTION INCORPORATED</v>
          </cell>
          <cell r="C3012">
            <v>0</v>
          </cell>
        </row>
        <row r="3013">
          <cell r="A3013" t="str">
            <v>ATIKOKAN HYDRO INC.</v>
          </cell>
          <cell r="B3013" t="str">
            <v>ATIKOKAN HYDRO INC.</v>
          </cell>
          <cell r="C3013">
            <v>0</v>
          </cell>
        </row>
        <row r="3014">
          <cell r="A3014" t="str">
            <v>AURORA HYDRO CONNECTIONS LIMITED</v>
          </cell>
          <cell r="B3014" t="str">
            <v>POWERSTREAM INC.</v>
          </cell>
          <cell r="C3014">
            <v>0</v>
          </cell>
        </row>
        <row r="3015">
          <cell r="A3015" t="str">
            <v>BARRIE HYDRO DISTRIBUTION INC.</v>
          </cell>
          <cell r="B3015" t="str">
            <v>POWERSTREAM INC.</v>
          </cell>
          <cell r="C3015">
            <v>-8553572</v>
          </cell>
        </row>
        <row r="3016">
          <cell r="A3016" t="str">
            <v>BLUEWATER POWER DISTRIBUTION CORPORATION</v>
          </cell>
          <cell r="B3016" t="str">
            <v>BLUEWATER POWER DISTRIBUTION CORPORATION</v>
          </cell>
          <cell r="C3016">
            <v>-1519230</v>
          </cell>
        </row>
        <row r="3017">
          <cell r="A3017" t="str">
            <v>BRANT COUNTY POWER INC.</v>
          </cell>
          <cell r="B3017" t="str">
            <v>BRANT COUNTY POWER INC.</v>
          </cell>
          <cell r="C3017">
            <v>-332720</v>
          </cell>
        </row>
        <row r="3018">
          <cell r="A3018" t="str">
            <v>BRANTFORD POWER INC.</v>
          </cell>
          <cell r="B3018" t="str">
            <v>BRANTFORD POWER INC.</v>
          </cell>
          <cell r="C3018">
            <v>0</v>
          </cell>
        </row>
        <row r="3019">
          <cell r="A3019" t="str">
            <v>BURLINGTON HYDRO INC.</v>
          </cell>
          <cell r="B3019" t="str">
            <v>BURLINGTON HYDRO INC.</v>
          </cell>
          <cell r="C3019">
            <v>-3931602</v>
          </cell>
        </row>
        <row r="3020">
          <cell r="A3020" t="str">
            <v>CAMBRIDGE AND NORTH DUMFRIES HYDRO INC.</v>
          </cell>
          <cell r="B3020" t="str">
            <v>CAMBRIDGE AND NORTH DUMFRIES HYDRO INC.</v>
          </cell>
          <cell r="C3020">
            <v>-5576476</v>
          </cell>
        </row>
        <row r="3021">
          <cell r="A3021" t="str">
            <v>CANADIAN NIAGARA POWER INC.- FORT ERIE</v>
          </cell>
          <cell r="B3021" t="str">
            <v>CANADIAN NIAGARA POWER INC.- FORT ERIE</v>
          </cell>
          <cell r="C3021">
            <v>-1382450</v>
          </cell>
        </row>
        <row r="3022">
          <cell r="A3022" t="str">
            <v>CENTRE WELLINGTON HYDRO LTD.</v>
          </cell>
          <cell r="B3022" t="str">
            <v>CENTRE WELLINGTON HYDRO LTD.</v>
          </cell>
          <cell r="C3022">
            <v>-471485</v>
          </cell>
        </row>
        <row r="3023">
          <cell r="A3023" t="str">
            <v>CHAPLEAU PUBLIC UTILITIES CORPORATION</v>
          </cell>
          <cell r="B3023" t="str">
            <v>CHAPLEAU PUBLIC UTILITIES CORPORATION</v>
          </cell>
          <cell r="C3023">
            <v>0</v>
          </cell>
        </row>
        <row r="3024">
          <cell r="A3024" t="str">
            <v>CHATHAM-KENT HYDRO INC.</v>
          </cell>
          <cell r="B3024" t="str">
            <v>CHATHAM-KENT HYDRO INC.</v>
          </cell>
          <cell r="C3024">
            <v>-1334411</v>
          </cell>
        </row>
        <row r="3025">
          <cell r="A3025" t="str">
            <v>CLINTON POWER CORPORATION</v>
          </cell>
          <cell r="B3025" t="str">
            <v>ERIE THAMES POWERLINES CORPORATION</v>
          </cell>
          <cell r="C3025">
            <v>-2500</v>
          </cell>
        </row>
        <row r="3026">
          <cell r="A3026" t="str">
            <v>COLLUS POWER CORP.</v>
          </cell>
          <cell r="B3026" t="str">
            <v>COLLUS POWER CORP.</v>
          </cell>
          <cell r="C3026">
            <v>-819242</v>
          </cell>
        </row>
        <row r="3027">
          <cell r="A3027" t="str">
            <v>COOPERATIVE HYDRO EMBRUN INC.</v>
          </cell>
          <cell r="B3027" t="str">
            <v>COOPERATIVE HYDRO EMBRUN INC.</v>
          </cell>
          <cell r="C3027">
            <v>0</v>
          </cell>
        </row>
        <row r="3028">
          <cell r="A3028" t="str">
            <v>DUTTON HYDRO LIMITED</v>
          </cell>
          <cell r="B3028" t="str">
            <v>MIDDLESEX POWER DISTRIBUTION CORPORATION</v>
          </cell>
          <cell r="C3028">
            <v>0</v>
          </cell>
        </row>
        <row r="3029">
          <cell r="A3029" t="str">
            <v>E.L.K. ENERGY INC.</v>
          </cell>
          <cell r="B3029" t="str">
            <v>E.L.K. ENERGY INC.</v>
          </cell>
          <cell r="C3029">
            <v>-844184</v>
          </cell>
        </row>
        <row r="3030">
          <cell r="A3030" t="str">
            <v>ENERSOURCE HYDRO MISSISSAUGA INC.</v>
          </cell>
          <cell r="B3030" t="str">
            <v>ENERSOURCE HYDRO MISSISSAUGA INC.</v>
          </cell>
          <cell r="C3030">
            <v>-31537459</v>
          </cell>
        </row>
        <row r="3031">
          <cell r="A3031" t="str">
            <v>ENWIN UTILITIES LTD.</v>
          </cell>
          <cell r="B3031" t="str">
            <v>ENWIN UTILITIES LTD.</v>
          </cell>
          <cell r="C3031">
            <v>-3143534</v>
          </cell>
        </row>
        <row r="3032">
          <cell r="A3032" t="str">
            <v>ERIE THAMES POWERLINES CORPORATION</v>
          </cell>
          <cell r="B3032" t="str">
            <v>ERIE THAMES POWERLINES CORPORATION</v>
          </cell>
          <cell r="C3032">
            <v>0</v>
          </cell>
        </row>
        <row r="3033">
          <cell r="A3033" t="str">
            <v>ESPANOLA REGIONAL HYDRO DISTRIBUTION CORPORATION</v>
          </cell>
          <cell r="B3033" t="str">
            <v>ESPANOLA REGIONAL HYDRO DISTRIBUTION CORPORATION</v>
          </cell>
          <cell r="C3033">
            <v>-100457</v>
          </cell>
        </row>
        <row r="3034">
          <cell r="A3034" t="str">
            <v>ESSEX POWERLINES CORPORATION</v>
          </cell>
          <cell r="B3034" t="str">
            <v>ESSEX POWERLINES CORPORATION</v>
          </cell>
          <cell r="C3034">
            <v>-2461602</v>
          </cell>
        </row>
        <row r="3035">
          <cell r="A3035" t="str">
            <v>FESTIVAL HYDRO INC.</v>
          </cell>
          <cell r="B3035" t="str">
            <v>FESTIVAL HYDRO INC.</v>
          </cell>
          <cell r="C3035">
            <v>-834758</v>
          </cell>
        </row>
        <row r="3036">
          <cell r="A3036" t="str">
            <v>FORT ALBANY POWER CORPORATION</v>
          </cell>
          <cell r="B3036" t="str">
            <v>FORT ALBANY POWER CORPORATION</v>
          </cell>
          <cell r="C3036">
            <v>0</v>
          </cell>
        </row>
        <row r="3037">
          <cell r="A3037" t="str">
            <v>FORT FRANCES POWER CORPORATION</v>
          </cell>
          <cell r="B3037" t="str">
            <v>FORT FRANCES POWER CORPORATION</v>
          </cell>
          <cell r="C3037">
            <v>0</v>
          </cell>
        </row>
        <row r="3038">
          <cell r="A3038" t="str">
            <v>GRAND VALLEY ENERGY INC.</v>
          </cell>
          <cell r="B3038" t="str">
            <v>ORANGEVILLE HYDRO LIMITED</v>
          </cell>
          <cell r="C3038">
            <v>0</v>
          </cell>
        </row>
        <row r="3039">
          <cell r="A3039" t="str">
            <v>GRAVENHURST HYDRO ELECTRIC INC.</v>
          </cell>
          <cell r="B3039" t="str">
            <v>VERIDIAN CONNECTIONS INC.</v>
          </cell>
          <cell r="C3039">
            <v>-1537000</v>
          </cell>
        </row>
        <row r="3040">
          <cell r="A3040" t="str">
            <v>GREAT LAKES POWER LIMITED</v>
          </cell>
          <cell r="B3040" t="str">
            <v>GREAT LAKES POWER LIMITED</v>
          </cell>
          <cell r="C3040">
            <v>0</v>
          </cell>
        </row>
        <row r="3041">
          <cell r="A3041" t="str">
            <v>GREATER SUDBURY HYDRO INC.</v>
          </cell>
          <cell r="B3041" t="str">
            <v>GREATER SUDBURY HYDRO INC.</v>
          </cell>
          <cell r="C3041">
            <v>-1983816</v>
          </cell>
        </row>
        <row r="3042">
          <cell r="A3042" t="str">
            <v>GRIMSBY POWER INCORPORATED</v>
          </cell>
          <cell r="B3042" t="str">
            <v>GRIMSBY POWER INCORPORATED</v>
          </cell>
          <cell r="C3042">
            <v>-1252284</v>
          </cell>
        </row>
        <row r="3043">
          <cell r="A3043" t="str">
            <v>GUELPH HYDRO ELECTRIC SYSTEMS INC.</v>
          </cell>
          <cell r="B3043" t="str">
            <v>GUELPH HYDRO ELECTRIC SYSTEMS INC.</v>
          </cell>
          <cell r="C3043">
            <v>-7623931</v>
          </cell>
        </row>
        <row r="3044">
          <cell r="A3044" t="str">
            <v>HALDIMAND COUNTY HYDRO INC.</v>
          </cell>
          <cell r="B3044" t="str">
            <v>HALDIMAND COUNTY HYDRO INC.</v>
          </cell>
          <cell r="C3044">
            <v>-513177</v>
          </cell>
        </row>
        <row r="3045">
          <cell r="A3045" t="str">
            <v>HALTON HILLS HYDRO INC.</v>
          </cell>
          <cell r="B3045" t="str">
            <v>HALTON HILLS HYDRO INC.</v>
          </cell>
          <cell r="C3045">
            <v>0</v>
          </cell>
        </row>
        <row r="3046">
          <cell r="A3046" t="str">
            <v>HAMILTON HYDRO INC. C/O HORIZON UTILITIES CORPORATION</v>
          </cell>
          <cell r="B3046" t="str">
            <v>HORIZON UTILITIES CORPORATION</v>
          </cell>
          <cell r="C3046">
            <v>-1187581</v>
          </cell>
        </row>
        <row r="3047">
          <cell r="A3047" t="str">
            <v>HEARST POWER DISTRIBUTION COMPANY LIMITED</v>
          </cell>
          <cell r="B3047" t="str">
            <v>HEARST POWER DISTRIBUTION COMPANY LIMITED</v>
          </cell>
          <cell r="C3047">
            <v>0</v>
          </cell>
        </row>
        <row r="3048">
          <cell r="A3048" t="str">
            <v>HYDRO 2000 INC.</v>
          </cell>
          <cell r="B3048" t="str">
            <v>HYDRO 2000 INC.</v>
          </cell>
          <cell r="C3048">
            <v>0</v>
          </cell>
        </row>
        <row r="3049">
          <cell r="A3049" t="str">
            <v>HYDRO HAWKESBURY INC.</v>
          </cell>
          <cell r="B3049" t="str">
            <v>HYDRO HAWKESBURY INC.</v>
          </cell>
          <cell r="C3049">
            <v>0</v>
          </cell>
        </row>
        <row r="3050">
          <cell r="A3050" t="str">
            <v>HYDRO ONE BRAMPTON NETWORKS INC.</v>
          </cell>
          <cell r="B3050" t="str">
            <v>HYDRO ONE BRAMPTON NETWORKS INC.</v>
          </cell>
          <cell r="C3050">
            <v>-28474705</v>
          </cell>
        </row>
        <row r="3051">
          <cell r="A3051" t="str">
            <v>HYDRO ONE NETWORKS INC.</v>
          </cell>
          <cell r="B3051" t="str">
            <v>HYDRO ONE NETWORKS INC.</v>
          </cell>
          <cell r="C3051">
            <v>0</v>
          </cell>
        </row>
        <row r="3052">
          <cell r="A3052" t="str">
            <v>HYDRO ONE REMOTE COMMUNITIES</v>
          </cell>
          <cell r="B3052" t="str">
            <v>HYDRO ONE REMOTE COMMUNITIES</v>
          </cell>
          <cell r="C3052">
            <v>0</v>
          </cell>
        </row>
        <row r="3053">
          <cell r="A3053" t="str">
            <v>HYDRO OTTAWA LIMITED</v>
          </cell>
          <cell r="B3053" t="str">
            <v>HYDRO OTTAWA LIMITED</v>
          </cell>
          <cell r="C3053">
            <v>-56847398</v>
          </cell>
        </row>
        <row r="3054">
          <cell r="A3054" t="str">
            <v>INNISFIL HYDRO DISTRIBUTION SYSTEMS LIMITED</v>
          </cell>
          <cell r="B3054" t="str">
            <v>INNISFIL HYDRO DISTRIBUTION SYSTEMS LIMITED</v>
          </cell>
          <cell r="C3054">
            <v>-1748985</v>
          </cell>
        </row>
        <row r="3055">
          <cell r="A3055" t="str">
            <v>KASHECHEWAN POWER CORPORATION</v>
          </cell>
          <cell r="B3055" t="str">
            <v>KASHECHEWAN POWER CORPORATION</v>
          </cell>
          <cell r="C3055">
            <v>0</v>
          </cell>
        </row>
        <row r="3056">
          <cell r="A3056" t="str">
            <v>KENORA HYDRO ELECTRIC CORPORATION LTD.</v>
          </cell>
          <cell r="B3056" t="str">
            <v>KENORA HYDRO ELECTRIC CORPORATION LTD.</v>
          </cell>
          <cell r="C3056">
            <v>-44534</v>
          </cell>
        </row>
        <row r="3057">
          <cell r="A3057" t="str">
            <v>KINGSTON ELECTRICITY DISTRIBUTION LIMITED</v>
          </cell>
          <cell r="B3057" t="str">
            <v>KINGSTON HYDRO CORPORATION</v>
          </cell>
          <cell r="C3057">
            <v>-36504</v>
          </cell>
        </row>
        <row r="3058">
          <cell r="A3058" t="str">
            <v>KITCHENER-WILMOT HYDRO INC.</v>
          </cell>
          <cell r="B3058" t="str">
            <v>KITCHENER-WILMOT HYDRO INC.</v>
          </cell>
          <cell r="C3058">
            <v>-8753965</v>
          </cell>
        </row>
        <row r="3059">
          <cell r="A3059" t="str">
            <v>LAKEFIELD DISTRIBUTION INCORPORATED</v>
          </cell>
          <cell r="B3059" t="str">
            <v>PETERBOROUGH DISTRIBUTION INCORPORATED</v>
          </cell>
          <cell r="C3059">
            <v>0</v>
          </cell>
        </row>
        <row r="3060">
          <cell r="A3060" t="str">
            <v>LAKEFRONT UTILITIES INC.</v>
          </cell>
          <cell r="B3060" t="str">
            <v>LAKEFRONT UTILITIES INC.</v>
          </cell>
          <cell r="C3060">
            <v>-514495</v>
          </cell>
        </row>
        <row r="3061">
          <cell r="A3061" t="str">
            <v>LAKELAND POWER DISTRIBUTION LTD.</v>
          </cell>
          <cell r="B3061" t="str">
            <v>LAKELAND POWER DISTRIBUTION LTD.</v>
          </cell>
          <cell r="C3061">
            <v>-813042</v>
          </cell>
        </row>
        <row r="3062">
          <cell r="A3062" t="str">
            <v>LONDON HYDRO INC.</v>
          </cell>
          <cell r="B3062" t="str">
            <v>LONDON HYDRO INC.</v>
          </cell>
          <cell r="C3062">
            <v>-7456227</v>
          </cell>
        </row>
        <row r="3063">
          <cell r="A3063" t="str">
            <v>MIDDLESEX POWER DISTRIBUTION CORPORATION</v>
          </cell>
          <cell r="B3063" t="str">
            <v>MIDDLESEX POWER DISTRIBUTION CORPORATION</v>
          </cell>
          <cell r="C3063">
            <v>-348112</v>
          </cell>
        </row>
        <row r="3064">
          <cell r="A3064" t="str">
            <v>MIDLAND POWER UTILITY CORPORATION</v>
          </cell>
          <cell r="B3064" t="str">
            <v>MIDLAND POWER UTILITY CORPORATION</v>
          </cell>
          <cell r="C3064">
            <v>-227296</v>
          </cell>
        </row>
        <row r="3065">
          <cell r="A3065" t="str">
            <v>MILTON HYDRO DISTRIBUTION INC.</v>
          </cell>
          <cell r="B3065" t="str">
            <v>MILTON HYDRO DISTRIBUTION INC.</v>
          </cell>
          <cell r="C3065">
            <v>-5255258</v>
          </cell>
        </row>
        <row r="3066">
          <cell r="A3066" t="str">
            <v>NEWMARKET HYDRO LTD.</v>
          </cell>
          <cell r="B3066" t="str">
            <v>NEWMARKET-TAY POWER DISTRIBUTION LTD.</v>
          </cell>
          <cell r="C3066">
            <v>-5284900</v>
          </cell>
        </row>
        <row r="3067">
          <cell r="A3067" t="str">
            <v>NIAGARA FALLS HYDRO INC.</v>
          </cell>
          <cell r="B3067" t="str">
            <v>NIAGARA PENINSULA ENERGY INC.</v>
          </cell>
          <cell r="C3067">
            <v>-871158</v>
          </cell>
        </row>
        <row r="3068">
          <cell r="A3068" t="str">
            <v>NIAGARA-ON-THE-LAKE HYDRO INC.</v>
          </cell>
          <cell r="B3068" t="str">
            <v>NIAGARA-ON-THE-LAKE HYDRO INC.</v>
          </cell>
          <cell r="C3068">
            <v>-1931528</v>
          </cell>
        </row>
        <row r="3069">
          <cell r="A3069" t="str">
            <v>NORFOLK POWER DISTRIBUTION INC.</v>
          </cell>
          <cell r="B3069" t="str">
            <v>NORFOLK POWER DISTRIBUTION INC.</v>
          </cell>
          <cell r="C3069">
            <v>-1988959</v>
          </cell>
        </row>
        <row r="3070">
          <cell r="A3070" t="str">
            <v>NORTH BAY HYDRO DISTRIBUTION LIMITED</v>
          </cell>
          <cell r="B3070" t="str">
            <v>NORTH BAY HYDRO DISTRIBUTION LIMITED</v>
          </cell>
          <cell r="C3070">
            <v>-1414706</v>
          </cell>
        </row>
        <row r="3071">
          <cell r="A3071" t="str">
            <v>NORTHERN ONTARIO WIRES INC.</v>
          </cell>
          <cell r="B3071" t="str">
            <v>NORTHERN ONTARIO WIRES INC.</v>
          </cell>
          <cell r="C3071">
            <v>0</v>
          </cell>
        </row>
        <row r="3072">
          <cell r="A3072" t="str">
            <v>OAKVILLE HYDRO ELECTRICITY DISTRIBUTION INC.</v>
          </cell>
          <cell r="B3072" t="str">
            <v>OAKVILLE HYDRO ELECTRICITY DISTRIBUTION INC.</v>
          </cell>
          <cell r="C3072">
            <v>-8696928</v>
          </cell>
        </row>
        <row r="3073">
          <cell r="A3073" t="str">
            <v>ORANGEVILLE HYDRO LIMITED</v>
          </cell>
          <cell r="B3073" t="str">
            <v>ORANGEVILLE HYDRO LIMITED</v>
          </cell>
          <cell r="C3073">
            <v>-1586426</v>
          </cell>
        </row>
        <row r="3074">
          <cell r="A3074" t="str">
            <v>ORILLIA POWER DISTRIBUTION CORPORATION</v>
          </cell>
          <cell r="B3074" t="str">
            <v>ORILLIA POWER DISTRIBUTION CORPORATION</v>
          </cell>
          <cell r="C3074">
            <v>0</v>
          </cell>
        </row>
        <row r="3075">
          <cell r="A3075" t="str">
            <v>OSHAWA PUC NETWORKS INC.</v>
          </cell>
          <cell r="B3075" t="str">
            <v>OSHAWA PUC NETWORKS INC.</v>
          </cell>
          <cell r="C3075">
            <v>-5692489</v>
          </cell>
        </row>
        <row r="3076">
          <cell r="A3076" t="str">
            <v>OTTAWA RIVER POWER CORPORATION</v>
          </cell>
          <cell r="B3076" t="str">
            <v>OTTAWA RIVER POWER CORPORATION</v>
          </cell>
          <cell r="C3076">
            <v>-171884</v>
          </cell>
        </row>
        <row r="3077">
          <cell r="A3077" t="str">
            <v>PARRY SOUND POWER CORPORATION</v>
          </cell>
          <cell r="B3077" t="str">
            <v>PARRY SOUND POWER CORPORATION</v>
          </cell>
          <cell r="C3077">
            <v>-184390</v>
          </cell>
        </row>
        <row r="3078">
          <cell r="A3078" t="str">
            <v>PENINSULA WEST UTILITIES LIMITED</v>
          </cell>
          <cell r="B3078" t="str">
            <v>NIAGARA PENINSULA ENERGY INC.</v>
          </cell>
          <cell r="C3078">
            <v>-1495204</v>
          </cell>
        </row>
        <row r="3079">
          <cell r="A3079" t="str">
            <v>PETERBOROUGH DISTRIBUTION INCORPORATED</v>
          </cell>
          <cell r="B3079" t="str">
            <v>PETERBOROUGH DISTRIBUTION INCORPORATED</v>
          </cell>
          <cell r="C3079">
            <v>0</v>
          </cell>
        </row>
        <row r="3080">
          <cell r="A3080" t="str">
            <v>PORT COLBORNE HYDRO INC.</v>
          </cell>
          <cell r="B3080" t="str">
            <v>CANADIAN NIAGARA POWER INC.</v>
          </cell>
          <cell r="C3080">
            <v>-8838</v>
          </cell>
        </row>
        <row r="3081">
          <cell r="A3081" t="str">
            <v>POWERSTREAM INC.</v>
          </cell>
          <cell r="B3081" t="str">
            <v>POWERSTREAM INC.</v>
          </cell>
          <cell r="C3081">
            <v>-69944253</v>
          </cell>
        </row>
        <row r="3082">
          <cell r="A3082" t="str">
            <v>PUC DISTRIBUTION INC.</v>
          </cell>
          <cell r="B3082" t="str">
            <v>PUC DISTRIBUTION INC.</v>
          </cell>
          <cell r="C3082">
            <v>-781717</v>
          </cell>
        </row>
        <row r="3083">
          <cell r="A3083" t="str">
            <v>RENFREW HYDRO INC.</v>
          </cell>
          <cell r="B3083" t="str">
            <v>RENFREW HYDRO INC.</v>
          </cell>
          <cell r="C3083">
            <v>0</v>
          </cell>
        </row>
        <row r="3084">
          <cell r="A3084" t="str">
            <v>RIDEAU ST. LAWRENCE DISTRIBUTION INC.</v>
          </cell>
          <cell r="B3084" t="str">
            <v>RIDEAU ST. LAWRENCE DISTRIBUTION INC.</v>
          </cell>
          <cell r="C3084">
            <v>-96323</v>
          </cell>
        </row>
        <row r="3085">
          <cell r="A3085" t="str">
            <v>SCUGOG HYDRO ELECTRIC CORPORATION</v>
          </cell>
          <cell r="B3085" t="str">
            <v>VERIDIAN CONNECTIONS INC.</v>
          </cell>
          <cell r="C3085">
            <v>-315157</v>
          </cell>
        </row>
        <row r="3086">
          <cell r="A3086" t="str">
            <v>SIOUX LOOKOUT HYDRO INC.</v>
          </cell>
          <cell r="B3086" t="str">
            <v>SIOUX LOOKOUT HYDRO INC.</v>
          </cell>
          <cell r="C3086">
            <v>-139730</v>
          </cell>
        </row>
        <row r="3087">
          <cell r="A3087" t="str">
            <v>ST. CATHARINES HYDRO UTILITY SERVICES INC. C/O HORIZON UTILITIES CORPORATION</v>
          </cell>
          <cell r="B3087" t="str">
            <v>HORIZON UTILITIES CORPORATION</v>
          </cell>
          <cell r="C3087">
            <v>-795550</v>
          </cell>
        </row>
        <row r="3088">
          <cell r="A3088" t="str">
            <v>ST. THOMAS ENERGY INC.</v>
          </cell>
          <cell r="B3088" t="str">
            <v>ST. THOMAS ENERGY INC.</v>
          </cell>
          <cell r="C3088">
            <v>-1858031</v>
          </cell>
        </row>
        <row r="3089">
          <cell r="A3089" t="str">
            <v>TAY HYDRO ELECTRIC DISTRIBUTION COMPANY INC.</v>
          </cell>
          <cell r="B3089" t="str">
            <v>NEWMARKET-TAY POWER DISTRIBUTION LTD.</v>
          </cell>
          <cell r="C3089">
            <v>0</v>
          </cell>
        </row>
        <row r="3090">
          <cell r="A3090" t="str">
            <v>TERRACE BAY SUPERIOR WIRES INC.</v>
          </cell>
          <cell r="B3090" t="str">
            <v>HYDRO ONE NETWORKS INC.</v>
          </cell>
          <cell r="C3090">
            <v>0</v>
          </cell>
        </row>
        <row r="3091">
          <cell r="A3091" t="str">
            <v>THUNDER BAY HYDRO ELECTRICITY DISTRIBUTION INC.</v>
          </cell>
          <cell r="B3091" t="str">
            <v>THUNDER BAY HYDRO ELECTRICITY DISTRIBUTION INC.</v>
          </cell>
          <cell r="C3091">
            <v>-2561969</v>
          </cell>
        </row>
        <row r="3092">
          <cell r="A3092" t="str">
            <v>TILLSONBURG HYDRO INC.</v>
          </cell>
          <cell r="B3092" t="str">
            <v>TILLSONBURG HYDRO INC.</v>
          </cell>
          <cell r="C3092">
            <v>0</v>
          </cell>
        </row>
        <row r="3093">
          <cell r="A3093" t="str">
            <v>TORONTO HYDRO-ELECTRIC SYSTEM LIMITED</v>
          </cell>
          <cell r="B3093" t="str">
            <v>TORONTO HYDRO-ELECTRIC SYSTEM LIMITED</v>
          </cell>
          <cell r="C3093">
            <v>-84511703</v>
          </cell>
        </row>
        <row r="3094">
          <cell r="A3094" t="str">
            <v>VERIDIAN CONNECTIONS INC.</v>
          </cell>
          <cell r="B3094" t="str">
            <v>VERIDIAN CONNECTIONS INC.</v>
          </cell>
          <cell r="C3094">
            <v>-10983517</v>
          </cell>
        </row>
        <row r="3095">
          <cell r="A3095" t="str">
            <v>WASAGA DISTRIBUTION INC.</v>
          </cell>
          <cell r="B3095" t="str">
            <v>WASAGA DISTRIBUTION INC.</v>
          </cell>
          <cell r="C3095">
            <v>-597852</v>
          </cell>
        </row>
        <row r="3096">
          <cell r="A3096" t="str">
            <v>WATERLOO NORTH HYDRO INC.</v>
          </cell>
          <cell r="B3096" t="str">
            <v>WATERLOO NORTH HYDRO INC.</v>
          </cell>
          <cell r="C3096">
            <v>-4393423</v>
          </cell>
        </row>
        <row r="3097">
          <cell r="A3097" t="str">
            <v>WELLAND HYDRO-ELECTRIC SYSTEM CORP.</v>
          </cell>
          <cell r="B3097" t="str">
            <v>WELLAND HYDRO-ELECTRIC SYSTEM CORP.</v>
          </cell>
          <cell r="C3097">
            <v>0</v>
          </cell>
        </row>
        <row r="3098">
          <cell r="A3098" t="str">
            <v>WELLINGTON ELECTRIC DISTRIBUTION COMPANY INC.</v>
          </cell>
          <cell r="B3098" t="str">
            <v>GUELPH HYDRO ELECTRIC SYSTEMS INC.</v>
          </cell>
          <cell r="C3098">
            <v>-93462</v>
          </cell>
        </row>
        <row r="3099">
          <cell r="A3099" t="str">
            <v>WELLINGTON NORTH POWER INC.</v>
          </cell>
          <cell r="B3099" t="str">
            <v>WELLINGTON NORTH POWER INC.</v>
          </cell>
          <cell r="C3099">
            <v>0</v>
          </cell>
        </row>
        <row r="3100">
          <cell r="A3100" t="str">
            <v>WEST COAST HURON ENERGY INC.</v>
          </cell>
          <cell r="B3100" t="str">
            <v>WEST COAST HURON ENERGY INC.</v>
          </cell>
          <cell r="C3100">
            <v>0</v>
          </cell>
        </row>
        <row r="3101">
          <cell r="A3101" t="str">
            <v>WEST NIPISSING ENERGY SERVICES LTD.</v>
          </cell>
          <cell r="B3101" t="str">
            <v>GREATER SUDBURY HYDRO INC.</v>
          </cell>
          <cell r="C3101">
            <v>0</v>
          </cell>
        </row>
        <row r="3102">
          <cell r="A3102" t="str">
            <v>WEST PERTH POWER INC.</v>
          </cell>
          <cell r="B3102" t="str">
            <v>ERIE THAMES POWERLINES CORPORATION</v>
          </cell>
          <cell r="C3102">
            <v>-62286</v>
          </cell>
        </row>
        <row r="3103">
          <cell r="A3103" t="str">
            <v>WESTARIO POWER INC.</v>
          </cell>
          <cell r="B3103" t="str">
            <v>WESTARIO POWER INC.</v>
          </cell>
          <cell r="C3103">
            <v>-529405</v>
          </cell>
        </row>
        <row r="3104">
          <cell r="A3104" t="str">
            <v>WHITBY HYDRO ELECTRIC CORPORATION</v>
          </cell>
          <cell r="B3104" t="str">
            <v>WHITBY HYDRO ELECTRIC CORPORATION</v>
          </cell>
          <cell r="C3104">
            <v>-4931117</v>
          </cell>
        </row>
        <row r="3105">
          <cell r="A3105" t="str">
            <v>WOODSTOCK HYDRO SERVICES INC.</v>
          </cell>
          <cell r="B3105" t="str">
            <v>WOODSTOCK HYDRO SERVICES INC.</v>
          </cell>
          <cell r="C3105">
            <v>-9112</v>
          </cell>
        </row>
        <row r="3110">
          <cell r="A3110" t="str">
            <v>ASPHODEL-NORWOOD DISTRIBUTION INCORPORATED</v>
          </cell>
          <cell r="B3110" t="str">
            <v>PETERBOROUGH DISTRIBUTION INCORPORATED</v>
          </cell>
          <cell r="C3110">
            <v>0</v>
          </cell>
        </row>
        <row r="3111">
          <cell r="A3111" t="str">
            <v>ATIKOKAN HYDRO INC.</v>
          </cell>
          <cell r="B3111" t="str">
            <v>ATIKOKAN HYDRO INC.</v>
          </cell>
          <cell r="C3111">
            <v>0</v>
          </cell>
        </row>
        <row r="3112">
          <cell r="A3112" t="str">
            <v>ATTAWAPISKAT POWER CORPORATION</v>
          </cell>
          <cell r="B3112" t="str">
            <v>ATTAWAPISKAT POWER CORPORATION</v>
          </cell>
          <cell r="C3112">
            <v>0</v>
          </cell>
        </row>
        <row r="3113">
          <cell r="A3113" t="str">
            <v>AURORA HYDRO CONNECTIONS LIMITED</v>
          </cell>
          <cell r="B3113" t="str">
            <v>POWERSTREAM INC.</v>
          </cell>
          <cell r="C3113">
            <v>0</v>
          </cell>
        </row>
        <row r="3114">
          <cell r="A3114" t="str">
            <v>BARRIE HYDRO DISTRIBUTION INC.</v>
          </cell>
          <cell r="B3114" t="str">
            <v>POWERSTREAM INC.</v>
          </cell>
          <cell r="C3114">
            <v>-10386773</v>
          </cell>
        </row>
        <row r="3115">
          <cell r="A3115" t="str">
            <v>BLUEWATER POWER DISTRIBUTION CORPORATION</v>
          </cell>
          <cell r="B3115" t="str">
            <v>BLUEWATER POWER DISTRIBUTION CORPORATION</v>
          </cell>
          <cell r="C3115">
            <v>-1888867</v>
          </cell>
        </row>
        <row r="3116">
          <cell r="A3116" t="str">
            <v>BRANT COUNTY POWER INC.</v>
          </cell>
          <cell r="B3116" t="str">
            <v>BRANT COUNTY POWER INC.</v>
          </cell>
          <cell r="C3116">
            <v>-1246084</v>
          </cell>
        </row>
        <row r="3117">
          <cell r="A3117" t="str">
            <v>BRANTFORD POWER INC.</v>
          </cell>
          <cell r="B3117" t="str">
            <v>BRANTFORD POWER INC.</v>
          </cell>
          <cell r="C3117">
            <v>0</v>
          </cell>
        </row>
        <row r="3118">
          <cell r="A3118" t="str">
            <v>BURLINGTON HYDRO INC.</v>
          </cell>
          <cell r="B3118" t="str">
            <v>BURLINGTON HYDRO INC.</v>
          </cell>
          <cell r="C3118">
            <v>-4335467</v>
          </cell>
        </row>
        <row r="3119">
          <cell r="A3119" t="str">
            <v>CAMBRIDGE AND NORTH DUMFRIES HYDRO INC.</v>
          </cell>
          <cell r="B3119" t="str">
            <v>CAMBRIDGE AND NORTH DUMFRIES HYDRO INC.</v>
          </cell>
          <cell r="C3119">
            <v>-6200304</v>
          </cell>
        </row>
        <row r="3120">
          <cell r="A3120" t="str">
            <v>CANADIAN NIAGARA POWER INC.- FORT ERIE</v>
          </cell>
          <cell r="B3120" t="str">
            <v>CANADIAN NIAGARA POWER INC.- FORT ERIE</v>
          </cell>
          <cell r="C3120">
            <v>-1744411</v>
          </cell>
        </row>
        <row r="3121">
          <cell r="A3121" t="str">
            <v>CENTRE WELLINGTON HYDRO LTD.</v>
          </cell>
          <cell r="B3121" t="str">
            <v>CENTRE WELLINGTON HYDRO LTD.</v>
          </cell>
          <cell r="C3121">
            <v>-738983</v>
          </cell>
        </row>
        <row r="3122">
          <cell r="A3122" t="str">
            <v>CHAPLEAU PUBLIC UTILITIES CORPORATION</v>
          </cell>
          <cell r="B3122" t="str">
            <v>CHAPLEAU PUBLIC UTILITIES CORPORATION</v>
          </cell>
          <cell r="C3122">
            <v>0</v>
          </cell>
        </row>
        <row r="3123">
          <cell r="A3123" t="str">
            <v>CHATHAM-KENT HYDRO INC.</v>
          </cell>
          <cell r="B3123" t="str">
            <v>CHATHAM-KENT HYDRO INC.</v>
          </cell>
          <cell r="C3123">
            <v>-2209718</v>
          </cell>
        </row>
        <row r="3124">
          <cell r="A3124" t="str">
            <v>CLINTON POWER CORPORATION</v>
          </cell>
          <cell r="B3124" t="str">
            <v>ERIE THAMES POWERLINES CORPORATION</v>
          </cell>
          <cell r="C3124">
            <v>-75246</v>
          </cell>
        </row>
        <row r="3125">
          <cell r="A3125" t="str">
            <v>COLLUS POWER CORP.</v>
          </cell>
          <cell r="B3125" t="str">
            <v>COLLUS POWER CORP.</v>
          </cell>
          <cell r="C3125">
            <v>-1063225</v>
          </cell>
        </row>
        <row r="3126">
          <cell r="A3126" t="str">
            <v>COOPERATIVE HYDRO EMBRUN INC.</v>
          </cell>
          <cell r="B3126" t="str">
            <v>COOPERATIVE HYDRO EMBRUN INC.</v>
          </cell>
          <cell r="C3126">
            <v>0</v>
          </cell>
        </row>
        <row r="3127">
          <cell r="A3127" t="str">
            <v>DUTTON HYDRO LIMITED</v>
          </cell>
          <cell r="B3127" t="str">
            <v>MIDDLESEX POWER DISTRIBUTION CORPORATION</v>
          </cell>
          <cell r="C3127">
            <v>0</v>
          </cell>
        </row>
        <row r="3128">
          <cell r="A3128" t="str">
            <v>E.L.K. ENERGY INC.</v>
          </cell>
          <cell r="B3128" t="str">
            <v>E.L.K. ENERGY INC.</v>
          </cell>
          <cell r="C3128">
            <v>-1195425</v>
          </cell>
        </row>
        <row r="3129">
          <cell r="A3129" t="str">
            <v>EASTERN ONTARIO POWER INC.</v>
          </cell>
          <cell r="B3129" t="str">
            <v>CANADIAN NIAGARA POWER INC.</v>
          </cell>
          <cell r="C3129">
            <v>-742697</v>
          </cell>
        </row>
        <row r="3130">
          <cell r="A3130" t="str">
            <v>ENERSOURCE HYDRO MISSISSAUGA INC.</v>
          </cell>
          <cell r="B3130" t="str">
            <v>ENERSOURCE HYDRO MISSISSAUGA INC.</v>
          </cell>
          <cell r="C3130">
            <v>-39445399</v>
          </cell>
        </row>
        <row r="3131">
          <cell r="A3131" t="str">
            <v>ENWIN UTILITIES LTD.</v>
          </cell>
          <cell r="B3131" t="str">
            <v>ENWIN UTILITIES LTD.</v>
          </cell>
          <cell r="C3131">
            <v>-3983956</v>
          </cell>
        </row>
        <row r="3132">
          <cell r="A3132" t="str">
            <v>ERIE THAMES POWERLINES CORPORATION</v>
          </cell>
          <cell r="B3132" t="str">
            <v>ERIE THAMES POWERLINES CORPORATION</v>
          </cell>
          <cell r="C3132">
            <v>0</v>
          </cell>
        </row>
        <row r="3133">
          <cell r="A3133" t="str">
            <v>ESPANOLA REGIONAL HYDRO DISTRIBUTION CORPORATION</v>
          </cell>
          <cell r="B3133" t="str">
            <v>ESPANOLA REGIONAL HYDRO DISTRIBUTION CORPORATION</v>
          </cell>
          <cell r="C3133">
            <v>-104494</v>
          </cell>
        </row>
        <row r="3134">
          <cell r="A3134" t="str">
            <v>ESSEX POWERLINES CORPORATION</v>
          </cell>
          <cell r="B3134" t="str">
            <v>ESSEX POWERLINES CORPORATION</v>
          </cell>
          <cell r="C3134">
            <v>-3273290</v>
          </cell>
        </row>
        <row r="3135">
          <cell r="A3135" t="str">
            <v>FESTIVAL HYDRO INC.</v>
          </cell>
          <cell r="B3135" t="str">
            <v>FESTIVAL HYDRO INC.</v>
          </cell>
          <cell r="C3135">
            <v>-1138190</v>
          </cell>
        </row>
        <row r="3136">
          <cell r="A3136" t="str">
            <v>FORT ALBANY POWER CORPORATION</v>
          </cell>
          <cell r="B3136" t="str">
            <v>FORT ALBANY POWER CORPORATION</v>
          </cell>
          <cell r="C3136">
            <v>0</v>
          </cell>
        </row>
        <row r="3137">
          <cell r="A3137" t="str">
            <v>FORT FRANCES POWER CORPORATION</v>
          </cell>
          <cell r="B3137" t="str">
            <v>FORT FRANCES POWER CORPORATION</v>
          </cell>
          <cell r="C3137">
            <v>0</v>
          </cell>
        </row>
        <row r="3138">
          <cell r="A3138" t="str">
            <v>GRAND VALLEY ENERGY INC.</v>
          </cell>
          <cell r="B3138" t="str">
            <v>ORANGEVILLE HYDRO LIMITED</v>
          </cell>
          <cell r="C3138">
            <v>0</v>
          </cell>
        </row>
        <row r="3139">
          <cell r="A3139" t="str">
            <v>GRAVENHURST HYDRO ELECTRIC INC.</v>
          </cell>
          <cell r="B3139" t="str">
            <v>VERIDIAN CONNECTIONS INC.</v>
          </cell>
          <cell r="C3139">
            <v>-1809250</v>
          </cell>
        </row>
        <row r="3140">
          <cell r="A3140" t="str">
            <v>GREAT LAKES POWER LIMITED</v>
          </cell>
          <cell r="B3140" t="str">
            <v>GREAT LAKES POWER LIMITED</v>
          </cell>
          <cell r="C3140">
            <v>0</v>
          </cell>
        </row>
        <row r="3141">
          <cell r="A3141" t="str">
            <v>GREATER SUDBURY HYDRO INC.</v>
          </cell>
          <cell r="B3141" t="str">
            <v>GREATER SUDBURY HYDRO INC.</v>
          </cell>
          <cell r="C3141">
            <v>-2644697</v>
          </cell>
        </row>
        <row r="3142">
          <cell r="A3142" t="str">
            <v>GRIMSBY POWER INCORPORATED</v>
          </cell>
          <cell r="B3142" t="str">
            <v>GRIMSBY POWER INCORPORATED</v>
          </cell>
          <cell r="C3142">
            <v>-2213086</v>
          </cell>
        </row>
        <row r="3143">
          <cell r="A3143" t="str">
            <v>GUELPH HYDRO ELECTRIC SYSTEMS INC.</v>
          </cell>
          <cell r="B3143" t="str">
            <v>GUELPH HYDRO ELECTRIC SYSTEMS INC.</v>
          </cell>
          <cell r="C3143">
            <v>-9817621</v>
          </cell>
        </row>
        <row r="3144">
          <cell r="A3144" t="str">
            <v>HALDIMAND COUNTY HYDRO INC.</v>
          </cell>
          <cell r="B3144" t="str">
            <v>HALDIMAND COUNTY HYDRO INC.</v>
          </cell>
          <cell r="C3144">
            <v>-785529</v>
          </cell>
        </row>
        <row r="3145">
          <cell r="A3145" t="str">
            <v>HALTON HILLS HYDRO INC.</v>
          </cell>
          <cell r="B3145" t="str">
            <v>HALTON HILLS HYDRO INC.</v>
          </cell>
          <cell r="C3145">
            <v>0</v>
          </cell>
        </row>
        <row r="3146">
          <cell r="A3146" t="str">
            <v>HAMILTON HYDRO INC. C/O HORIZON UTILITIES CORPORATION</v>
          </cell>
          <cell r="B3146" t="str">
            <v>HORIZON UTILITIES CORPORATION</v>
          </cell>
          <cell r="C3146">
            <v>-3269213</v>
          </cell>
        </row>
        <row r="3147">
          <cell r="A3147" t="str">
            <v>HEARST POWER DISTRIBUTION COMPANY LIMITED</v>
          </cell>
          <cell r="B3147" t="str">
            <v>HEARST POWER DISTRIBUTION COMPANY LIMITED</v>
          </cell>
          <cell r="C3147">
            <v>0</v>
          </cell>
        </row>
        <row r="3148">
          <cell r="A3148" t="str">
            <v>HYDRO 2000 INC.</v>
          </cell>
          <cell r="B3148" t="str">
            <v>HYDRO 2000 INC.</v>
          </cell>
          <cell r="C3148">
            <v>0</v>
          </cell>
        </row>
        <row r="3149">
          <cell r="A3149" t="str">
            <v>HYDRO HAWKESBURY INC.</v>
          </cell>
          <cell r="B3149" t="str">
            <v>HYDRO HAWKESBURY INC.</v>
          </cell>
          <cell r="C3149">
            <v>0</v>
          </cell>
        </row>
        <row r="3150">
          <cell r="A3150" t="str">
            <v>HYDRO ONE BRAMPTON NETWORKS INC.</v>
          </cell>
          <cell r="B3150" t="str">
            <v>HYDRO ONE BRAMPTON NETWORKS INC.</v>
          </cell>
          <cell r="C3150">
            <v>-34228984</v>
          </cell>
        </row>
        <row r="3151">
          <cell r="A3151" t="str">
            <v>HYDRO ONE NETWORKS INC.</v>
          </cell>
          <cell r="B3151" t="str">
            <v>HYDRO ONE NETWORKS INC.</v>
          </cell>
          <cell r="C3151">
            <v>0</v>
          </cell>
        </row>
        <row r="3152">
          <cell r="A3152" t="str">
            <v>HYDRO ONE REMOTE COMMUNITIES</v>
          </cell>
          <cell r="B3152" t="str">
            <v>HYDRO ONE REMOTE COMMUNITIES</v>
          </cell>
          <cell r="C3152">
            <v>0</v>
          </cell>
        </row>
        <row r="3153">
          <cell r="A3153" t="str">
            <v>HYDRO OTTAWA LIMITED</v>
          </cell>
          <cell r="B3153" t="str">
            <v>HYDRO OTTAWA LIMITED</v>
          </cell>
          <cell r="C3153">
            <v>-45740536</v>
          </cell>
        </row>
        <row r="3154">
          <cell r="A3154" t="str">
            <v>INNISFIL HYDRO DISTRIBUTION SYSTEMS LIMITED</v>
          </cell>
          <cell r="B3154" t="str">
            <v>INNISFIL HYDRO DISTRIBUTION SYSTEMS LIMITED</v>
          </cell>
          <cell r="C3154">
            <v>-2044786</v>
          </cell>
        </row>
        <row r="3155">
          <cell r="A3155" t="str">
            <v>KASHECHEWAN POWER CORPORATION</v>
          </cell>
          <cell r="B3155" t="str">
            <v>KASHECHEWAN POWER CORPORATION</v>
          </cell>
          <cell r="C3155">
            <v>0</v>
          </cell>
        </row>
        <row r="3156">
          <cell r="A3156" t="str">
            <v>KENORA HYDRO ELECTRIC CORPORATION LTD.</v>
          </cell>
          <cell r="B3156" t="str">
            <v>KENORA HYDRO ELECTRIC CORPORATION LTD.</v>
          </cell>
          <cell r="C3156">
            <v>-44534</v>
          </cell>
        </row>
        <row r="3157">
          <cell r="A3157" t="str">
            <v>KINGSTON ELECTRICITY DISTRIBUTION LIMITED</v>
          </cell>
          <cell r="B3157" t="str">
            <v>KINGSTON HYDRO CORPORATION</v>
          </cell>
          <cell r="C3157">
            <v>-49045</v>
          </cell>
        </row>
        <row r="3158">
          <cell r="A3158" t="str">
            <v>KITCHENER-WILMOT HYDRO INC.</v>
          </cell>
          <cell r="B3158" t="str">
            <v>KITCHENER-WILMOT HYDRO INC.</v>
          </cell>
          <cell r="C3158">
            <v>-13004934</v>
          </cell>
        </row>
        <row r="3159">
          <cell r="A3159" t="str">
            <v>LAKEFIELD DISTRIBUTION INCORPORATED</v>
          </cell>
          <cell r="B3159" t="str">
            <v>PETERBOROUGH DISTRIBUTION INCORPORATED</v>
          </cell>
          <cell r="C3159">
            <v>0</v>
          </cell>
        </row>
        <row r="3160">
          <cell r="A3160" t="str">
            <v>LAKEFRONT UTILITIES INC.</v>
          </cell>
          <cell r="B3160" t="str">
            <v>LAKEFRONT UTILITIES INC.</v>
          </cell>
          <cell r="C3160">
            <v>-514495</v>
          </cell>
        </row>
        <row r="3161">
          <cell r="A3161" t="str">
            <v>LAKELAND POWER DISTRIBUTION LTD.</v>
          </cell>
          <cell r="B3161" t="str">
            <v>LAKELAND POWER DISTRIBUTION LTD.</v>
          </cell>
          <cell r="C3161">
            <v>-891426</v>
          </cell>
        </row>
        <row r="3162">
          <cell r="A3162" t="str">
            <v>LONDON HYDRO INC.</v>
          </cell>
          <cell r="B3162" t="str">
            <v>LONDON HYDRO INC.</v>
          </cell>
          <cell r="C3162">
            <v>-9016736</v>
          </cell>
        </row>
        <row r="3163">
          <cell r="A3163" t="str">
            <v>MIDDLESEX POWER DISTRIBUTION CORPORATION</v>
          </cell>
          <cell r="B3163" t="str">
            <v>MIDDLESEX POWER DISTRIBUTION CORPORATION</v>
          </cell>
          <cell r="C3163">
            <v>-457565</v>
          </cell>
        </row>
        <row r="3164">
          <cell r="A3164" t="str">
            <v>MIDLAND POWER UTILITY CORPORATION</v>
          </cell>
          <cell r="B3164" t="str">
            <v>MIDLAND POWER UTILITY CORPORATION</v>
          </cell>
          <cell r="C3164">
            <v>-217514</v>
          </cell>
        </row>
        <row r="3165">
          <cell r="A3165" t="str">
            <v>MILTON HYDRO DISTRIBUTION INC.</v>
          </cell>
          <cell r="B3165" t="str">
            <v>MILTON HYDRO DISTRIBUTION INC.</v>
          </cell>
          <cell r="C3165">
            <v>-9714630</v>
          </cell>
        </row>
        <row r="3166">
          <cell r="A3166" t="str">
            <v>NEWMARKET HYDRO LTD.</v>
          </cell>
          <cell r="B3166" t="str">
            <v>NEWMARKET-TAY POWER DISTRIBUTION LTD.</v>
          </cell>
          <cell r="C3166">
            <v>-7262486</v>
          </cell>
        </row>
        <row r="3167">
          <cell r="A3167" t="str">
            <v>NIAGARA FALLS HYDRO INC.</v>
          </cell>
          <cell r="B3167" t="str">
            <v>NIAGARA PENINSULA ENERGY INC.</v>
          </cell>
          <cell r="C3167">
            <v>-3328465</v>
          </cell>
        </row>
        <row r="3168">
          <cell r="A3168" t="str">
            <v>NIAGARA-ON-THE-LAKE HYDRO INC.</v>
          </cell>
          <cell r="B3168" t="str">
            <v>NIAGARA-ON-THE-LAKE HYDRO INC.</v>
          </cell>
          <cell r="C3168">
            <v>-2560653</v>
          </cell>
        </row>
        <row r="3169">
          <cell r="A3169" t="str">
            <v>NORFOLK POWER DISTRIBUTION INC.</v>
          </cell>
          <cell r="B3169" t="str">
            <v>NORFOLK POWER DISTRIBUTION INC.</v>
          </cell>
          <cell r="C3169">
            <v>-2695496</v>
          </cell>
        </row>
        <row r="3170">
          <cell r="A3170" t="str">
            <v>NORTH BAY HYDRO DISTRIBUTION LIMITED</v>
          </cell>
          <cell r="B3170" t="str">
            <v>NORTH BAY HYDRO DISTRIBUTION LIMITED</v>
          </cell>
          <cell r="C3170">
            <v>-1670695</v>
          </cell>
        </row>
        <row r="3171">
          <cell r="A3171" t="str">
            <v>NORTHERN ONTARIO WIRES INC.</v>
          </cell>
          <cell r="B3171" t="str">
            <v>NORTHERN ONTARIO WIRES INC.</v>
          </cell>
          <cell r="C3171">
            <v>0</v>
          </cell>
        </row>
        <row r="3172">
          <cell r="A3172" t="str">
            <v>OAKVILLE HYDRO ELECTRICITY DISTRIBUTION INC.</v>
          </cell>
          <cell r="B3172" t="str">
            <v>OAKVILLE HYDRO ELECTRICITY DISTRIBUTION INC.</v>
          </cell>
          <cell r="C3172">
            <v>-10771755</v>
          </cell>
        </row>
        <row r="3173">
          <cell r="A3173" t="str">
            <v>ORANGEVILLE HYDRO LIMITED</v>
          </cell>
          <cell r="B3173" t="str">
            <v>ORANGEVILLE HYDRO LIMITED</v>
          </cell>
          <cell r="C3173">
            <v>-1921349</v>
          </cell>
        </row>
        <row r="3174">
          <cell r="A3174" t="str">
            <v>ORILLIA POWER DISTRIBUTION CORPORATION</v>
          </cell>
          <cell r="B3174" t="str">
            <v>ORILLIA POWER DISTRIBUTION CORPORATION</v>
          </cell>
          <cell r="C3174">
            <v>0</v>
          </cell>
        </row>
        <row r="3175">
          <cell r="A3175" t="str">
            <v>OSHAWA PUC NETWORKS INC.</v>
          </cell>
          <cell r="B3175" t="str">
            <v>OSHAWA PUC NETWORKS INC.</v>
          </cell>
          <cell r="C3175">
            <v>-7592028</v>
          </cell>
        </row>
        <row r="3176">
          <cell r="A3176" t="str">
            <v>OTTAWA RIVER POWER CORPORATION</v>
          </cell>
          <cell r="B3176" t="str">
            <v>OTTAWA RIVER POWER CORPORATION</v>
          </cell>
          <cell r="C3176">
            <v>-256927</v>
          </cell>
        </row>
        <row r="3177">
          <cell r="A3177" t="str">
            <v>PARRY SOUND POWER CORPORATION</v>
          </cell>
          <cell r="B3177" t="str">
            <v>PARRY SOUND POWER CORPORATION</v>
          </cell>
          <cell r="C3177">
            <v>-276888</v>
          </cell>
        </row>
        <row r="3178">
          <cell r="A3178" t="str">
            <v>PENINSULA WEST UTILITIES LIMITED</v>
          </cell>
          <cell r="B3178" t="str">
            <v>NIAGARA PENINSULA ENERGY INC.</v>
          </cell>
          <cell r="C3178">
            <v>-1713931</v>
          </cell>
        </row>
        <row r="3179">
          <cell r="A3179" t="str">
            <v>PETERBOROUGH DISTRIBUTION INCORPORATED</v>
          </cell>
          <cell r="B3179" t="str">
            <v>PETERBOROUGH DISTRIBUTION INCORPORATED</v>
          </cell>
          <cell r="C3179">
            <v>0</v>
          </cell>
        </row>
        <row r="3180">
          <cell r="A3180" t="str">
            <v>PORT COLBORNE HYDRO INC.</v>
          </cell>
          <cell r="B3180" t="str">
            <v>CANADIAN NIAGARA POWER INC.</v>
          </cell>
          <cell r="C3180">
            <v>-71928</v>
          </cell>
        </row>
        <row r="3181">
          <cell r="A3181" t="str">
            <v>POWERSTREAM INC.</v>
          </cell>
          <cell r="B3181" t="str">
            <v>POWERSTREAM INC.</v>
          </cell>
          <cell r="C3181">
            <v>-91239970</v>
          </cell>
        </row>
        <row r="3182">
          <cell r="A3182" t="str">
            <v>PUC DISTRIBUTION INC.</v>
          </cell>
          <cell r="B3182" t="str">
            <v>PUC DISTRIBUTION INC.</v>
          </cell>
          <cell r="C3182">
            <v>-868550</v>
          </cell>
        </row>
        <row r="3183">
          <cell r="A3183" t="str">
            <v>RENFREW HYDRO INC.</v>
          </cell>
          <cell r="B3183" t="str">
            <v>RENFREW HYDRO INC.</v>
          </cell>
          <cell r="C3183">
            <v>0</v>
          </cell>
        </row>
        <row r="3184">
          <cell r="A3184" t="str">
            <v>RIDEAU ST. LAWRENCE DISTRIBUTION INC.</v>
          </cell>
          <cell r="B3184" t="str">
            <v>RIDEAU ST. LAWRENCE DISTRIBUTION INC.</v>
          </cell>
          <cell r="C3184">
            <v>-158720</v>
          </cell>
        </row>
        <row r="3185">
          <cell r="A3185" t="str">
            <v>SCUGOG HYDRO ELECTRIC CORPORATION</v>
          </cell>
          <cell r="B3185" t="str">
            <v>VERIDIAN CONNECTIONS INC.</v>
          </cell>
          <cell r="C3185">
            <v>-356850</v>
          </cell>
        </row>
        <row r="3186">
          <cell r="A3186" t="str">
            <v>SIOUX LOOKOUT HYDRO INC.</v>
          </cell>
          <cell r="B3186" t="str">
            <v>SIOUX LOOKOUT HYDRO INC.</v>
          </cell>
          <cell r="C3186">
            <v>-268637</v>
          </cell>
        </row>
        <row r="3187">
          <cell r="A3187" t="str">
            <v>ST. CATHARINES HYDRO UTILITY SERVICES INC. C/O HORIZON UTILITIES CORPORATION</v>
          </cell>
          <cell r="B3187" t="str">
            <v>HORIZON UTILITIES CORPORATION</v>
          </cell>
          <cell r="C3187">
            <v>-1027735</v>
          </cell>
        </row>
        <row r="3188">
          <cell r="A3188" t="str">
            <v>ST. THOMAS ENERGY INC.</v>
          </cell>
          <cell r="B3188" t="str">
            <v>ST. THOMAS ENERGY INC.</v>
          </cell>
          <cell r="C3188">
            <v>-2511945</v>
          </cell>
        </row>
        <row r="3189">
          <cell r="A3189" t="str">
            <v>TAY HYDRO ELECTRIC DISTRIBUTION COMPANY INC.</v>
          </cell>
          <cell r="B3189" t="str">
            <v>NEWMARKET-TAY POWER DISTRIBUTION LTD.</v>
          </cell>
          <cell r="C3189">
            <v>0</v>
          </cell>
        </row>
        <row r="3190">
          <cell r="A3190" t="str">
            <v>TERRACE BAY SUPERIOR WIRES INC.</v>
          </cell>
          <cell r="B3190" t="str">
            <v>HYDRO ONE NETWORKS INC.</v>
          </cell>
          <cell r="C3190">
            <v>-34124</v>
          </cell>
        </row>
        <row r="3191">
          <cell r="A3191" t="str">
            <v>THUNDER BAY HYDRO ELECTRICITY DISTRIBUTION INC.</v>
          </cell>
          <cell r="B3191" t="str">
            <v>THUNDER BAY HYDRO ELECTRICITY DISTRIBUTION INC.</v>
          </cell>
          <cell r="C3191">
            <v>-3415915</v>
          </cell>
        </row>
        <row r="3192">
          <cell r="A3192" t="str">
            <v>TILLSONBURG HYDRO INC.</v>
          </cell>
          <cell r="B3192" t="str">
            <v>TILLSONBURG HYDRO INC.</v>
          </cell>
          <cell r="C3192">
            <v>0</v>
          </cell>
        </row>
        <row r="3193">
          <cell r="A3193" t="str">
            <v>TORONTO HYDRO-ELECTRIC SYSTEM LIMITED</v>
          </cell>
          <cell r="B3193" t="str">
            <v>TORONTO HYDRO-ELECTRIC SYSTEM LIMITED</v>
          </cell>
          <cell r="C3193">
            <v>-93747720</v>
          </cell>
        </row>
        <row r="3194">
          <cell r="A3194" t="str">
            <v>VERIDIAN CONNECTIONS INC.</v>
          </cell>
          <cell r="B3194" t="str">
            <v>VERIDIAN CONNECTIONS INC.</v>
          </cell>
          <cell r="C3194">
            <v>-12563358</v>
          </cell>
        </row>
        <row r="3195">
          <cell r="A3195" t="str">
            <v>WASAGA DISTRIBUTION INC.</v>
          </cell>
          <cell r="B3195" t="str">
            <v>WASAGA DISTRIBUTION INC.</v>
          </cell>
          <cell r="C3195">
            <v>-748970</v>
          </cell>
        </row>
        <row r="3196">
          <cell r="A3196" t="str">
            <v>WATERLOO NORTH HYDRO INC.</v>
          </cell>
          <cell r="B3196" t="str">
            <v>WATERLOO NORTH HYDRO INC.</v>
          </cell>
          <cell r="C3196">
            <v>-7963485</v>
          </cell>
        </row>
        <row r="3197">
          <cell r="A3197" t="str">
            <v>WELLAND HYDRO-ELECTRIC SYSTEM CORP.</v>
          </cell>
          <cell r="B3197" t="str">
            <v>WELLAND HYDRO-ELECTRIC SYSTEM CORP.</v>
          </cell>
          <cell r="C3197">
            <v>0</v>
          </cell>
        </row>
        <row r="3198">
          <cell r="A3198" t="str">
            <v>WELLINGTON ELECTRIC DISTRIBUTION COMPANY INC.</v>
          </cell>
          <cell r="B3198" t="str">
            <v>GUELPH HYDRO ELECTRIC SYSTEMS INC.</v>
          </cell>
          <cell r="C3198">
            <v>-93462</v>
          </cell>
        </row>
        <row r="3199">
          <cell r="A3199" t="str">
            <v>WELLINGTON NORTH POWER INC.</v>
          </cell>
          <cell r="B3199" t="str">
            <v>WELLINGTON NORTH POWER INC.</v>
          </cell>
          <cell r="C3199">
            <v>-65820</v>
          </cell>
        </row>
        <row r="3200">
          <cell r="A3200" t="str">
            <v>WEST COAST HURON ENERGY INC.</v>
          </cell>
          <cell r="B3200" t="str">
            <v>WEST COAST HURON ENERGY INC.</v>
          </cell>
          <cell r="C3200">
            <v>0</v>
          </cell>
        </row>
        <row r="3201">
          <cell r="A3201" t="str">
            <v>WEST NIPISSING ENERGY SERVICES LTD.</v>
          </cell>
          <cell r="B3201" t="str">
            <v>GREATER SUDBURY HYDRO INC.</v>
          </cell>
          <cell r="C3201">
            <v>0</v>
          </cell>
        </row>
        <row r="3202">
          <cell r="A3202" t="str">
            <v>WEST PERTH POWER INC.</v>
          </cell>
          <cell r="B3202" t="str">
            <v>ERIE THAMES POWERLINES CORPORATION</v>
          </cell>
          <cell r="C3202">
            <v>-62286</v>
          </cell>
        </row>
        <row r="3203">
          <cell r="A3203" t="str">
            <v>WESTARIO POWER INC.</v>
          </cell>
          <cell r="B3203" t="str">
            <v>WESTARIO POWER INC.</v>
          </cell>
          <cell r="C3203">
            <v>-1553841</v>
          </cell>
        </row>
        <row r="3204">
          <cell r="A3204" t="str">
            <v>WHITBY HYDRO ELECTRIC CORPORATION</v>
          </cell>
          <cell r="B3204" t="str">
            <v>WHITBY HYDRO ELECTRIC CORPORATION</v>
          </cell>
          <cell r="C3204">
            <v>-8170540</v>
          </cell>
        </row>
        <row r="3205">
          <cell r="A3205" t="str">
            <v>WOODSTOCK HYDRO SERVICES INC.</v>
          </cell>
          <cell r="B3205" t="str">
            <v>WOODSTOCK HYDRO SERVICES INC.</v>
          </cell>
          <cell r="C3205">
            <v>-471638</v>
          </cell>
        </row>
        <row r="3210">
          <cell r="A3210" t="str">
            <v>ASPHODEL-NORWOOD DISTRIBUTION INCORPORATED</v>
          </cell>
          <cell r="B3210" t="str">
            <v>PETERBOROUGH DISTRIBUTION INCORPORATED</v>
          </cell>
          <cell r="C3210">
            <v>0</v>
          </cell>
        </row>
        <row r="3211">
          <cell r="A3211" t="str">
            <v>ATIKOKAN HYDRO INC.</v>
          </cell>
          <cell r="B3211" t="str">
            <v>ATIKOKAN HYDRO INC.</v>
          </cell>
          <cell r="C3211">
            <v>0</v>
          </cell>
        </row>
        <row r="3212">
          <cell r="A3212" t="str">
            <v>ATTAWAPISKAT POWER CORPORATION</v>
          </cell>
          <cell r="B3212" t="str">
            <v>ATTAWAPISKAT POWER CORPORATION</v>
          </cell>
          <cell r="C3212">
            <v>-116829</v>
          </cell>
        </row>
        <row r="3213">
          <cell r="A3213" t="str">
            <v>AURORA HYDRO CONNECTIONS LIMITED</v>
          </cell>
          <cell r="B3213" t="str">
            <v>POWERSTREAM INC.</v>
          </cell>
          <cell r="C3213">
            <v>0</v>
          </cell>
        </row>
        <row r="3214">
          <cell r="A3214" t="str">
            <v>BARRIE HYDRO DISTRIBUTION INC.</v>
          </cell>
          <cell r="B3214" t="str">
            <v>POWERSTREAM INC.</v>
          </cell>
          <cell r="C3214">
            <v>-11031343</v>
          </cell>
        </row>
        <row r="3215">
          <cell r="A3215" t="str">
            <v>BLUEWATER POWER DISTRIBUTION CORPORATION</v>
          </cell>
          <cell r="B3215" t="str">
            <v>BLUEWATER POWER DISTRIBUTION CORPORATION</v>
          </cell>
          <cell r="C3215">
            <v>-2210818</v>
          </cell>
        </row>
        <row r="3216">
          <cell r="A3216" t="str">
            <v>BRANT COUNTY POWER INC.</v>
          </cell>
          <cell r="B3216" t="str">
            <v>BRANT COUNTY POWER INC.</v>
          </cell>
          <cell r="C3216">
            <v>-1468307</v>
          </cell>
        </row>
        <row r="3217">
          <cell r="A3217" t="str">
            <v>BRANTFORD POWER INC.</v>
          </cell>
          <cell r="B3217" t="str">
            <v>BRANTFORD POWER INC.</v>
          </cell>
          <cell r="C3217">
            <v>0</v>
          </cell>
        </row>
        <row r="3218">
          <cell r="A3218" t="str">
            <v>BURLINGTON HYDRO INC.</v>
          </cell>
          <cell r="B3218" t="str">
            <v>BURLINGTON HYDRO INC.</v>
          </cell>
          <cell r="C3218">
            <v>-4874112</v>
          </cell>
        </row>
        <row r="3219">
          <cell r="A3219" t="str">
            <v>CAMBRIDGE AND NORTH DUMFRIES HYDRO INC.</v>
          </cell>
          <cell r="B3219" t="str">
            <v>CAMBRIDGE AND NORTH DUMFRIES HYDRO INC.</v>
          </cell>
          <cell r="C3219">
            <v>-8250239</v>
          </cell>
        </row>
        <row r="3220">
          <cell r="A3220" t="str">
            <v>CANADIAN NIAGARA POWER INC.- FORT ERIE</v>
          </cell>
          <cell r="B3220" t="str">
            <v>CANADIAN NIAGARA POWER INC.- FORT ERIE</v>
          </cell>
          <cell r="C3220">
            <v>-2524979</v>
          </cell>
        </row>
        <row r="3221">
          <cell r="A3221" t="str">
            <v>CENTRE WELLINGTON HYDRO LTD.</v>
          </cell>
          <cell r="B3221" t="str">
            <v>CENTRE WELLINGTON HYDRO LTD.</v>
          </cell>
          <cell r="C3221">
            <v>-717451</v>
          </cell>
        </row>
        <row r="3222">
          <cell r="A3222" t="str">
            <v>CHAPLEAU PUBLIC UTILITIES CORPORATION</v>
          </cell>
          <cell r="B3222" t="str">
            <v>CHAPLEAU PUBLIC UTILITIES CORPORATION</v>
          </cell>
          <cell r="C3222">
            <v>0</v>
          </cell>
        </row>
        <row r="3223">
          <cell r="A3223" t="str">
            <v>CHATHAM-KENT HYDRO INC.</v>
          </cell>
          <cell r="B3223" t="str">
            <v>CHATHAM-KENT HYDRO INC.</v>
          </cell>
          <cell r="C3223">
            <v>-2767122</v>
          </cell>
        </row>
        <row r="3224">
          <cell r="A3224" t="str">
            <v>CLINTON POWER CORPORATION</v>
          </cell>
          <cell r="B3224" t="str">
            <v>ERIE THAMES POWERLINES CORPORATION</v>
          </cell>
          <cell r="C3224">
            <v>-75246</v>
          </cell>
        </row>
        <row r="3225">
          <cell r="A3225" t="str">
            <v>COLLUS POWER CORP.</v>
          </cell>
          <cell r="B3225" t="str">
            <v>COLLUS POWER CORP.</v>
          </cell>
          <cell r="C3225">
            <v>-4973654</v>
          </cell>
        </row>
        <row r="3226">
          <cell r="A3226" t="str">
            <v>COOPERATIVE HYDRO EMBRUN INC.</v>
          </cell>
          <cell r="B3226" t="str">
            <v>COOPERATIVE HYDRO EMBRUN INC.</v>
          </cell>
          <cell r="C3226">
            <v>0</v>
          </cell>
        </row>
        <row r="3227">
          <cell r="A3227" t="str">
            <v>DUTTON HYDRO LIMITED</v>
          </cell>
          <cell r="B3227" t="str">
            <v>MIDDLESEX POWER DISTRIBUTION CORPORATION</v>
          </cell>
          <cell r="C3227">
            <v>0</v>
          </cell>
        </row>
        <row r="3228">
          <cell r="A3228" t="str">
            <v>E.L.K. ENERGY INC.</v>
          </cell>
          <cell r="B3228" t="str">
            <v>E.L.K. ENERGY INC.</v>
          </cell>
          <cell r="C3228">
            <v>-1894713</v>
          </cell>
        </row>
        <row r="3229">
          <cell r="A3229" t="str">
            <v>EASTERN ONTARIO POWER INC.</v>
          </cell>
          <cell r="B3229" t="str">
            <v>CANADIAN NIAGARA POWER INC.</v>
          </cell>
          <cell r="C3229">
            <v>-703669</v>
          </cell>
        </row>
        <row r="3230">
          <cell r="A3230" t="str">
            <v>ENERSOURCE HYDRO MISSISSAUGA INC.</v>
          </cell>
          <cell r="B3230" t="str">
            <v>ENERSOURCE HYDRO MISSISSAUGA INC.</v>
          </cell>
          <cell r="C3230">
            <v>-45014189</v>
          </cell>
        </row>
        <row r="3231">
          <cell r="A3231" t="str">
            <v>ENWIN UTILITIES LTD.</v>
          </cell>
          <cell r="B3231" t="str">
            <v>ENWIN UTILITIES LTD.</v>
          </cell>
          <cell r="C3231">
            <v>-5399028</v>
          </cell>
        </row>
        <row r="3232">
          <cell r="A3232" t="str">
            <v>ERIE THAMES POWERLINES CORPORATION</v>
          </cell>
          <cell r="B3232" t="str">
            <v>ERIE THAMES POWERLINES CORPORATION</v>
          </cell>
          <cell r="C3232">
            <v>-118837</v>
          </cell>
        </row>
        <row r="3233">
          <cell r="A3233" t="str">
            <v>ESPANOLA REGIONAL HYDRO DISTRIBUTION CORPORATION</v>
          </cell>
          <cell r="B3233" t="str">
            <v>ESPANOLA REGIONAL HYDRO DISTRIBUTION CORPORATION</v>
          </cell>
          <cell r="C3233">
            <v>-104494</v>
          </cell>
        </row>
        <row r="3234">
          <cell r="A3234" t="str">
            <v>ESSEX POWERLINES CORPORATION</v>
          </cell>
          <cell r="B3234" t="str">
            <v>ESSEX POWERLINES CORPORATION</v>
          </cell>
          <cell r="C3234">
            <v>-3821870</v>
          </cell>
        </row>
        <row r="3235">
          <cell r="A3235" t="str">
            <v>FESTIVAL HYDRO INC.</v>
          </cell>
          <cell r="B3235" t="str">
            <v>FESTIVAL HYDRO INC.</v>
          </cell>
          <cell r="C3235">
            <v>-1630551</v>
          </cell>
        </row>
        <row r="3236">
          <cell r="A3236" t="str">
            <v>FORT ALBANY POWER CORPORATION</v>
          </cell>
          <cell r="B3236" t="str">
            <v>FORT ALBANY POWER CORPORATION</v>
          </cell>
          <cell r="C3236">
            <v>-17460</v>
          </cell>
        </row>
        <row r="3237">
          <cell r="A3237" t="str">
            <v>FORT FRANCES POWER CORPORATION</v>
          </cell>
          <cell r="B3237" t="str">
            <v>FORT FRANCES POWER CORPORATION</v>
          </cell>
          <cell r="C3237">
            <v>0</v>
          </cell>
        </row>
        <row r="3238">
          <cell r="A3238" t="str">
            <v>GRAND VALLEY ENERGY INC.</v>
          </cell>
          <cell r="B3238" t="str">
            <v>ORANGEVILLE HYDRO LIMITED</v>
          </cell>
          <cell r="C3238">
            <v>0</v>
          </cell>
        </row>
        <row r="3239">
          <cell r="A3239" t="str">
            <v>GRAVENHURST HYDRO ELECTRIC INC.</v>
          </cell>
          <cell r="B3239" t="str">
            <v>VERIDIAN CONNECTIONS INC.</v>
          </cell>
          <cell r="C3239">
            <v>-2147959</v>
          </cell>
        </row>
        <row r="3240">
          <cell r="A3240" t="str">
            <v>GREAT LAKES POWER LIMITED</v>
          </cell>
          <cell r="B3240" t="str">
            <v>GREAT LAKES POWER LIMITED</v>
          </cell>
          <cell r="C3240">
            <v>0</v>
          </cell>
        </row>
        <row r="3241">
          <cell r="A3241" t="str">
            <v>GREATER SUDBURY HYDRO INC.</v>
          </cell>
          <cell r="B3241" t="str">
            <v>GREATER SUDBURY HYDRO INC.</v>
          </cell>
          <cell r="C3241">
            <v>-3593131</v>
          </cell>
        </row>
        <row r="3242">
          <cell r="A3242" t="str">
            <v>GRIMSBY POWER INCORPORATED</v>
          </cell>
          <cell r="B3242" t="str">
            <v>GRIMSBY POWER INCORPORATED</v>
          </cell>
          <cell r="C3242">
            <v>-2699385</v>
          </cell>
        </row>
        <row r="3243">
          <cell r="A3243" t="str">
            <v>GUELPH HYDRO ELECTRIC SYSTEMS INC.</v>
          </cell>
          <cell r="B3243" t="str">
            <v>GUELPH HYDRO ELECTRIC SYSTEMS INC.</v>
          </cell>
          <cell r="C3243">
            <v>-12427489</v>
          </cell>
        </row>
        <row r="3244">
          <cell r="A3244" t="str">
            <v>HALDIMAND COUNTY HYDRO INC.</v>
          </cell>
          <cell r="B3244" t="str">
            <v>HALDIMAND COUNTY HYDRO INC.</v>
          </cell>
          <cell r="C3244">
            <v>-963561</v>
          </cell>
        </row>
        <row r="3245">
          <cell r="A3245" t="str">
            <v>HALTON HILLS HYDRO INC.</v>
          </cell>
          <cell r="B3245" t="str">
            <v>HALTON HILLS HYDRO INC.</v>
          </cell>
          <cell r="C3245">
            <v>0</v>
          </cell>
        </row>
        <row r="3246">
          <cell r="A3246" t="str">
            <v>HAMILTON HYDRO INC. C/O HORIZON UTILITIES CORPORATION</v>
          </cell>
          <cell r="B3246" t="str">
            <v>HORIZON UTILITIES CORPORATION</v>
          </cell>
          <cell r="C3246">
            <v>-5467514</v>
          </cell>
        </row>
        <row r="3247">
          <cell r="A3247" t="str">
            <v>HEARST POWER DISTRIBUTION COMPANY LIMITED</v>
          </cell>
          <cell r="B3247" t="str">
            <v>HEARST POWER DISTRIBUTION COMPANY LIMITED</v>
          </cell>
          <cell r="C3247">
            <v>0</v>
          </cell>
        </row>
        <row r="3248">
          <cell r="A3248" t="str">
            <v>HYDRO 2000 INC.</v>
          </cell>
          <cell r="B3248" t="str">
            <v>HYDRO 2000 INC.</v>
          </cell>
          <cell r="C3248">
            <v>0</v>
          </cell>
        </row>
        <row r="3249">
          <cell r="A3249" t="str">
            <v>HYDRO HAWKESBURY INC.</v>
          </cell>
          <cell r="B3249" t="str">
            <v>HYDRO HAWKESBURY INC.</v>
          </cell>
          <cell r="C3249">
            <v>0</v>
          </cell>
        </row>
        <row r="3250">
          <cell r="A3250" t="str">
            <v>HYDRO ONE BRAMPTON NETWORKS INC.</v>
          </cell>
          <cell r="B3250" t="str">
            <v>HYDRO ONE BRAMPTON NETWORKS INC.</v>
          </cell>
          <cell r="C3250">
            <v>-38006443</v>
          </cell>
        </row>
        <row r="3251">
          <cell r="A3251" t="str">
            <v>HYDRO ONE NETWORKS INC.</v>
          </cell>
          <cell r="B3251" t="str">
            <v>HYDRO ONE NETWORKS INC.</v>
          </cell>
          <cell r="C3251">
            <v>0</v>
          </cell>
        </row>
        <row r="3252">
          <cell r="A3252" t="str">
            <v>HYDRO ONE REMOTE COMMUNITIES</v>
          </cell>
          <cell r="B3252" t="str">
            <v>HYDRO ONE REMOTE COMMUNITIES</v>
          </cell>
          <cell r="C3252">
            <v>0</v>
          </cell>
        </row>
        <row r="3253">
          <cell r="A3253" t="str">
            <v>HYDRO OTTAWA LIMITED</v>
          </cell>
          <cell r="B3253" t="str">
            <v>HYDRO OTTAWA LIMITED</v>
          </cell>
          <cell r="C3253">
            <v>-53276500</v>
          </cell>
        </row>
        <row r="3254">
          <cell r="A3254" t="str">
            <v>INNISFIL HYDRO DISTRIBUTION SYSTEMS LIMITED</v>
          </cell>
          <cell r="B3254" t="str">
            <v>INNISFIL HYDRO DISTRIBUTION SYSTEMS LIMITED</v>
          </cell>
          <cell r="C3254">
            <v>-2404187</v>
          </cell>
        </row>
        <row r="3255">
          <cell r="A3255" t="str">
            <v>KASHECHEWAN POWER CORPORATION</v>
          </cell>
          <cell r="B3255" t="str">
            <v>KASHECHEWAN POWER CORPORATION</v>
          </cell>
          <cell r="C3255">
            <v>-8756</v>
          </cell>
        </row>
        <row r="3256">
          <cell r="A3256" t="str">
            <v>KENORA HYDRO ELECTRIC CORPORATION LTD.</v>
          </cell>
          <cell r="B3256" t="str">
            <v>KENORA HYDRO ELECTRIC CORPORATION LTD.</v>
          </cell>
          <cell r="C3256">
            <v>-188884</v>
          </cell>
        </row>
        <row r="3257">
          <cell r="A3257" t="str">
            <v>KINGSTON ELECTRICITY DISTRIBUTION LIMITED</v>
          </cell>
          <cell r="B3257" t="str">
            <v>KINGSTON HYDRO CORPORATION</v>
          </cell>
          <cell r="C3257">
            <v>-55549</v>
          </cell>
        </row>
        <row r="3258">
          <cell r="A3258" t="str">
            <v>KITCHENER-WILMOT HYDRO INC.</v>
          </cell>
          <cell r="B3258" t="str">
            <v>KITCHENER-WILMOT HYDRO INC.</v>
          </cell>
          <cell r="C3258">
            <v>-16627062</v>
          </cell>
        </row>
        <row r="3259">
          <cell r="A3259" t="str">
            <v>LAKEFIELD DISTRIBUTION INCORPORATED</v>
          </cell>
          <cell r="B3259" t="str">
            <v>PETERBOROUGH DISTRIBUTION INCORPORATED</v>
          </cell>
          <cell r="C3259">
            <v>0</v>
          </cell>
        </row>
        <row r="3260">
          <cell r="A3260" t="str">
            <v>LAKEFRONT UTILITIES INC.</v>
          </cell>
          <cell r="B3260" t="str">
            <v>LAKEFRONT UTILITIES INC.</v>
          </cell>
          <cell r="C3260">
            <v>-633456</v>
          </cell>
        </row>
        <row r="3261">
          <cell r="A3261" t="str">
            <v>LAKELAND POWER DISTRIBUTION LTD.</v>
          </cell>
          <cell r="B3261" t="str">
            <v>LAKELAND POWER DISTRIBUTION LTD.</v>
          </cell>
          <cell r="C3261">
            <v>-1249562</v>
          </cell>
        </row>
        <row r="3262">
          <cell r="A3262" t="str">
            <v>LONDON HYDRO INC.</v>
          </cell>
          <cell r="B3262" t="str">
            <v>LONDON HYDRO INC.</v>
          </cell>
          <cell r="C3262">
            <v>-10644043</v>
          </cell>
        </row>
        <row r="3263">
          <cell r="A3263" t="str">
            <v>MIDDLESEX POWER DISTRIBUTION CORPORATION</v>
          </cell>
          <cell r="B3263" t="str">
            <v>MIDDLESEX POWER DISTRIBUTION CORPORATION</v>
          </cell>
          <cell r="C3263">
            <v>-748102</v>
          </cell>
        </row>
        <row r="3264">
          <cell r="A3264" t="str">
            <v>MIDLAND POWER UTILITY CORPORATION</v>
          </cell>
          <cell r="B3264" t="str">
            <v>MIDLAND POWER UTILITY CORPORATION</v>
          </cell>
          <cell r="C3264">
            <v>-207729</v>
          </cell>
        </row>
        <row r="3265">
          <cell r="A3265" t="str">
            <v>MILTON HYDRO DISTRIBUTION INC.</v>
          </cell>
          <cell r="B3265" t="str">
            <v>MILTON HYDRO DISTRIBUTION INC.</v>
          </cell>
          <cell r="C3265">
            <v>-13398296</v>
          </cell>
        </row>
        <row r="3266">
          <cell r="A3266" t="str">
            <v>NEWMARKET HYDRO LTD.</v>
          </cell>
          <cell r="B3266" t="str">
            <v>NEWMARKET-TAY POWER DISTRIBUTION LTD.</v>
          </cell>
          <cell r="C3266">
            <v>-8588161</v>
          </cell>
        </row>
        <row r="3267">
          <cell r="A3267" t="str">
            <v>NIAGARA FALLS HYDRO INC.</v>
          </cell>
          <cell r="B3267" t="str">
            <v>NIAGARA PENINSULA ENERGY INC.</v>
          </cell>
          <cell r="C3267">
            <v>-3579524</v>
          </cell>
        </row>
        <row r="3268">
          <cell r="A3268" t="str">
            <v>NIAGARA-ON-THE-LAKE HYDRO INC.</v>
          </cell>
          <cell r="B3268" t="str">
            <v>NIAGARA-ON-THE-LAKE HYDRO INC.</v>
          </cell>
          <cell r="C3268">
            <v>-3044715</v>
          </cell>
        </row>
        <row r="3269">
          <cell r="A3269" t="str">
            <v>NORFOLK POWER DISTRIBUTION INC.</v>
          </cell>
          <cell r="B3269" t="str">
            <v>NORFOLK POWER DISTRIBUTION INC.</v>
          </cell>
          <cell r="C3269">
            <v>-3424208</v>
          </cell>
        </row>
        <row r="3270">
          <cell r="A3270" t="str">
            <v>NORTH BAY HYDRO DISTRIBUTION LIMITED</v>
          </cell>
          <cell r="B3270" t="str">
            <v>NORTH BAY HYDRO DISTRIBUTION LIMITED</v>
          </cell>
          <cell r="C3270">
            <v>-1801621</v>
          </cell>
        </row>
        <row r="3271">
          <cell r="A3271" t="str">
            <v>NORTHERN ONTARIO WIRES INC.</v>
          </cell>
          <cell r="B3271" t="str">
            <v>NORTHERN ONTARIO WIRES INC.</v>
          </cell>
          <cell r="C3271">
            <v>0</v>
          </cell>
        </row>
        <row r="3272">
          <cell r="A3272" t="str">
            <v>OAKVILLE HYDRO ELECTRICITY DISTRIBUTION INC.</v>
          </cell>
          <cell r="B3272" t="str">
            <v>OAKVILLE HYDRO ELECTRICITY DISTRIBUTION INC.</v>
          </cell>
          <cell r="C3272">
            <v>-11957074</v>
          </cell>
        </row>
        <row r="3273">
          <cell r="A3273" t="str">
            <v>ORANGEVILLE HYDRO LIMITED</v>
          </cell>
          <cell r="B3273" t="str">
            <v>ORANGEVILLE HYDRO LIMITED</v>
          </cell>
          <cell r="C3273">
            <v>-1957868</v>
          </cell>
        </row>
        <row r="3274">
          <cell r="A3274" t="str">
            <v>ORILLIA POWER DISTRIBUTION CORPORATION</v>
          </cell>
          <cell r="B3274" t="str">
            <v>ORILLIA POWER DISTRIBUTION CORPORATION</v>
          </cell>
          <cell r="C3274">
            <v>-211433</v>
          </cell>
        </row>
        <row r="3275">
          <cell r="A3275" t="str">
            <v>OSHAWA PUC NETWORKS INC.</v>
          </cell>
          <cell r="B3275" t="str">
            <v>OSHAWA PUC NETWORKS INC.</v>
          </cell>
          <cell r="C3275">
            <v>-7763546</v>
          </cell>
        </row>
        <row r="3276">
          <cell r="A3276" t="str">
            <v>OTTAWA RIVER POWER CORPORATION</v>
          </cell>
          <cell r="B3276" t="str">
            <v>OTTAWA RIVER POWER CORPORATION</v>
          </cell>
          <cell r="C3276">
            <v>-478536</v>
          </cell>
        </row>
        <row r="3277">
          <cell r="A3277" t="str">
            <v>PARRY SOUND POWER CORPORATION</v>
          </cell>
          <cell r="B3277" t="str">
            <v>PARRY SOUND POWER CORPORATION</v>
          </cell>
          <cell r="C3277">
            <v>-305347</v>
          </cell>
        </row>
        <row r="3278">
          <cell r="A3278" t="str">
            <v>PENINSULA WEST UTILITIES LIMITED</v>
          </cell>
          <cell r="B3278" t="str">
            <v>NIAGARA PENINSULA ENERGY INC.</v>
          </cell>
          <cell r="C3278">
            <v>-2871902</v>
          </cell>
        </row>
        <row r="3279">
          <cell r="A3279" t="str">
            <v>PETERBOROUGH DISTRIBUTION INCORPORATED</v>
          </cell>
          <cell r="B3279" t="str">
            <v>PETERBOROUGH DISTRIBUTION INCORPORATED</v>
          </cell>
          <cell r="C3279">
            <v>0</v>
          </cell>
        </row>
        <row r="3280">
          <cell r="A3280" t="str">
            <v>PORT COLBORNE HYDRO INC.</v>
          </cell>
          <cell r="B3280" t="str">
            <v>CANADIAN NIAGARA POWER INC.</v>
          </cell>
          <cell r="C3280">
            <v>-3319</v>
          </cell>
        </row>
        <row r="3281">
          <cell r="A3281" t="str">
            <v>POWERSTREAM INC.</v>
          </cell>
          <cell r="B3281" t="str">
            <v>POWERSTREAM INC.</v>
          </cell>
          <cell r="C3281">
            <v>-109547983</v>
          </cell>
        </row>
        <row r="3282">
          <cell r="A3282" t="str">
            <v>PUC DISTRIBUTION INC.</v>
          </cell>
          <cell r="B3282" t="str">
            <v>PUC DISTRIBUTION INC.</v>
          </cell>
          <cell r="C3282">
            <v>-1110590</v>
          </cell>
        </row>
        <row r="3283">
          <cell r="A3283" t="str">
            <v>RENFREW HYDRO INC.</v>
          </cell>
          <cell r="B3283" t="str">
            <v>RENFREW HYDRO INC.</v>
          </cell>
          <cell r="C3283">
            <v>0</v>
          </cell>
        </row>
        <row r="3284">
          <cell r="A3284" t="str">
            <v>RIDEAU ST. LAWRENCE DISTRIBUTION INC.</v>
          </cell>
          <cell r="B3284" t="str">
            <v>RIDEAU ST. LAWRENCE DISTRIBUTION INC.</v>
          </cell>
          <cell r="C3284">
            <v>-166974</v>
          </cell>
        </row>
        <row r="3285">
          <cell r="A3285" t="str">
            <v>SCUGOG HYDRO ELECTRIC CORPORATION</v>
          </cell>
          <cell r="B3285" t="str">
            <v>VERIDIAN CONNECTIONS INC.</v>
          </cell>
          <cell r="C3285">
            <v>-368257</v>
          </cell>
        </row>
        <row r="3286">
          <cell r="A3286" t="str">
            <v>SIOUX LOOKOUT HYDRO INC.</v>
          </cell>
          <cell r="B3286" t="str">
            <v>SIOUX LOOKOUT HYDRO INC.</v>
          </cell>
          <cell r="C3286">
            <v>-351970</v>
          </cell>
        </row>
        <row r="3287">
          <cell r="A3287" t="str">
            <v>ST. CATHARINES HYDRO UTILITY SERVICES INC. C/O HORIZON UTILITIES CORPORATION</v>
          </cell>
          <cell r="B3287" t="str">
            <v>HORIZON UTILITIES CORPORATION</v>
          </cell>
          <cell r="C3287">
            <v>-1821172</v>
          </cell>
        </row>
        <row r="3288">
          <cell r="A3288" t="str">
            <v>ST. THOMAS ENERGY INC.</v>
          </cell>
          <cell r="B3288" t="str">
            <v>ST. THOMAS ENERGY INC.</v>
          </cell>
          <cell r="C3288">
            <v>-3162687</v>
          </cell>
        </row>
        <row r="3289">
          <cell r="A3289" t="str">
            <v>TAY HYDRO ELECTRIC DISTRIBUTION COMPANY INC.</v>
          </cell>
          <cell r="B3289" t="str">
            <v>NEWMARKET-TAY POWER DISTRIBUTION LTD.</v>
          </cell>
          <cell r="C3289">
            <v>0</v>
          </cell>
        </row>
        <row r="3290">
          <cell r="A3290" t="str">
            <v>TERRACE BAY SUPERIOR WIRES INC.</v>
          </cell>
          <cell r="B3290" t="str">
            <v>HYDRO ONE NETWORKS INC.</v>
          </cell>
          <cell r="C3290">
            <v>-34124</v>
          </cell>
        </row>
        <row r="3291">
          <cell r="A3291" t="str">
            <v>THUNDER BAY HYDRO ELECTRICITY DISTRIBUTION INC.</v>
          </cell>
          <cell r="B3291" t="str">
            <v>THUNDER BAY HYDRO ELECTRICITY DISTRIBUTION INC.</v>
          </cell>
          <cell r="C3291">
            <v>-3973687</v>
          </cell>
        </row>
        <row r="3292">
          <cell r="A3292" t="str">
            <v>TILLSONBURG HYDRO INC.</v>
          </cell>
          <cell r="B3292" t="str">
            <v>TILLSONBURG HYDRO INC.</v>
          </cell>
          <cell r="C3292">
            <v>-1077000</v>
          </cell>
        </row>
        <row r="3293">
          <cell r="A3293" t="str">
            <v>TORONTO HYDRO-ELECTRIC SYSTEM LIMITED</v>
          </cell>
          <cell r="B3293" t="str">
            <v>TORONTO HYDRO-ELECTRIC SYSTEM LIMITED</v>
          </cell>
          <cell r="C3293">
            <v>-122266801</v>
          </cell>
        </row>
        <row r="3294">
          <cell r="A3294" t="str">
            <v>VERIDIAN CONNECTIONS INC.</v>
          </cell>
          <cell r="B3294" t="str">
            <v>VERIDIAN CONNECTIONS INC.</v>
          </cell>
          <cell r="C3294">
            <v>-15972487</v>
          </cell>
        </row>
        <row r="3295">
          <cell r="A3295" t="str">
            <v>WASAGA DISTRIBUTION INC.</v>
          </cell>
          <cell r="B3295" t="str">
            <v>WASAGA DISTRIBUTION INC.</v>
          </cell>
          <cell r="C3295">
            <v>-860433</v>
          </cell>
        </row>
        <row r="3296">
          <cell r="A3296" t="str">
            <v>WATERLOO NORTH HYDRO INC.</v>
          </cell>
          <cell r="B3296" t="str">
            <v>WATERLOO NORTH HYDRO INC.</v>
          </cell>
          <cell r="C3296">
            <v>-12415674</v>
          </cell>
        </row>
        <row r="3297">
          <cell r="A3297" t="str">
            <v>WELLAND HYDRO-ELECTRIC SYSTEM CORP.</v>
          </cell>
          <cell r="B3297" t="str">
            <v>WELLAND HYDRO-ELECTRIC SYSTEM CORP.</v>
          </cell>
          <cell r="C3297">
            <v>-267013</v>
          </cell>
        </row>
        <row r="3298">
          <cell r="A3298" t="str">
            <v>WELLINGTON ELECTRIC DISTRIBUTION COMPANY INC.</v>
          </cell>
          <cell r="B3298" t="str">
            <v>GUELPH HYDRO ELECTRIC SYSTEMS INC.</v>
          </cell>
          <cell r="C3298">
            <v>-211434</v>
          </cell>
        </row>
        <row r="3299">
          <cell r="A3299" t="str">
            <v>WELLINGTON NORTH POWER INC.</v>
          </cell>
          <cell r="B3299" t="str">
            <v>WELLINGTON NORTH POWER INC.</v>
          </cell>
          <cell r="C3299">
            <v>-199626</v>
          </cell>
        </row>
        <row r="3300">
          <cell r="A3300" t="str">
            <v>WEST COAST HURON ENERGY INC.</v>
          </cell>
          <cell r="B3300" t="str">
            <v>WEST COAST HURON ENERGY INC.</v>
          </cell>
          <cell r="C3300">
            <v>0</v>
          </cell>
        </row>
        <row r="3301">
          <cell r="A3301" t="str">
            <v>WEST NIPISSING ENERGY SERVICES LTD.</v>
          </cell>
          <cell r="B3301" t="str">
            <v>GREATER SUDBURY HYDRO INC.</v>
          </cell>
          <cell r="C3301">
            <v>0</v>
          </cell>
        </row>
        <row r="3302">
          <cell r="A3302" t="str">
            <v>WEST PERTH POWER INC.</v>
          </cell>
          <cell r="B3302" t="str">
            <v>ERIE THAMES POWERLINES CORPORATION</v>
          </cell>
          <cell r="C3302">
            <v>-62286</v>
          </cell>
        </row>
        <row r="3303">
          <cell r="A3303" t="str">
            <v>WESTARIO POWER INC.</v>
          </cell>
          <cell r="B3303" t="str">
            <v>WESTARIO POWER INC.</v>
          </cell>
          <cell r="C3303">
            <v>-1994552</v>
          </cell>
        </row>
        <row r="3304">
          <cell r="A3304" t="str">
            <v>WHITBY HYDRO ELECTRIC CORPORATION</v>
          </cell>
          <cell r="B3304" t="str">
            <v>WHITBY HYDRO ELECTRIC CORPORATION</v>
          </cell>
          <cell r="C3304">
            <v>-10581954</v>
          </cell>
        </row>
        <row r="3305">
          <cell r="A3305" t="str">
            <v>WOODSTOCK HYDRO SERVICES INC.</v>
          </cell>
          <cell r="B3305" t="str">
            <v>WOODSTOCK HYDRO SERVICES INC.</v>
          </cell>
          <cell r="C3305">
            <v>-759966</v>
          </cell>
        </row>
        <row r="3310">
          <cell r="A3310" t="str">
            <v>ATIKOKAN HYDRO INC.</v>
          </cell>
          <cell r="B3310" t="str">
            <v>ATIKOKAN HYDRO INC.</v>
          </cell>
          <cell r="C3310">
            <v>0</v>
          </cell>
        </row>
        <row r="3311">
          <cell r="A3311" t="str">
            <v>ATTAWAPISKAT POWER CORPORATION</v>
          </cell>
          <cell r="B3311" t="str">
            <v>ATTAWAPISKAT POWER CORPORATION</v>
          </cell>
          <cell r="C3311">
            <v>-146325</v>
          </cell>
        </row>
        <row r="3312">
          <cell r="A3312" t="str">
            <v>AURORA HYDRO CONNECTIONS LIMITED</v>
          </cell>
          <cell r="B3312" t="str">
            <v>POWERSTREAM INC.</v>
          </cell>
          <cell r="C3312">
            <v>0</v>
          </cell>
        </row>
        <row r="3313">
          <cell r="A3313" t="str">
            <v>BARRIE HYDRO DISTRIBUTION INC.</v>
          </cell>
          <cell r="B3313" t="str">
            <v>POWERSTREAM INC.</v>
          </cell>
          <cell r="C3313">
            <v>-17031341</v>
          </cell>
        </row>
        <row r="3314">
          <cell r="A3314" t="str">
            <v>BLUEWATER POWER DISTRIBUTION CORPORATION</v>
          </cell>
          <cell r="B3314" t="str">
            <v>BLUEWATER POWER DISTRIBUTION CORPORATION</v>
          </cell>
          <cell r="C3314">
            <v>-2698606</v>
          </cell>
        </row>
        <row r="3315">
          <cell r="A3315" t="str">
            <v>BRANT COUNTY POWER INC.</v>
          </cell>
          <cell r="B3315" t="str">
            <v>BRANT COUNTY POWER INC.</v>
          </cell>
          <cell r="C3315">
            <v>-1628129</v>
          </cell>
        </row>
        <row r="3316">
          <cell r="A3316" t="str">
            <v>BRANTFORD POWER INC.</v>
          </cell>
          <cell r="B3316" t="str">
            <v>BRANTFORD POWER INC.</v>
          </cell>
          <cell r="C3316">
            <v>-616348</v>
          </cell>
        </row>
        <row r="3317">
          <cell r="A3317" t="str">
            <v>BURLINGTON HYDRO INC.</v>
          </cell>
          <cell r="B3317" t="str">
            <v>BURLINGTON HYDRO INC.</v>
          </cell>
          <cell r="C3317">
            <v>-6168201</v>
          </cell>
        </row>
        <row r="3318">
          <cell r="A3318" t="str">
            <v>CAMBRIDGE AND NORTH DUMFRIES HYDRO INC.</v>
          </cell>
          <cell r="B3318" t="str">
            <v>CAMBRIDGE AND NORTH DUMFRIES HYDRO INC.</v>
          </cell>
          <cell r="C3318">
            <v>-8539817</v>
          </cell>
        </row>
        <row r="3319">
          <cell r="A3319" t="str">
            <v>CANADIAN NIAGARA POWER INC.</v>
          </cell>
          <cell r="B3319" t="str">
            <v>CANADIAN NIAGARA POWER INC.</v>
          </cell>
          <cell r="C3319">
            <v>-2880445</v>
          </cell>
        </row>
        <row r="3320">
          <cell r="A3320" t="str">
            <v>CENTRE WELLINGTON HYDRO LTD.</v>
          </cell>
          <cell r="B3320" t="str">
            <v>CENTRE WELLINGTON HYDRO LTD.</v>
          </cell>
          <cell r="C3320">
            <v>-868920</v>
          </cell>
        </row>
        <row r="3321">
          <cell r="A3321" t="str">
            <v>CHAPLEAU PUBLIC UTILITIES CORPORATION</v>
          </cell>
          <cell r="B3321" t="str">
            <v>CHAPLEAU PUBLIC UTILITIES CORPORATION</v>
          </cell>
          <cell r="C3321">
            <v>0</v>
          </cell>
        </row>
        <row r="3322">
          <cell r="A3322" t="str">
            <v>CLINTON POWER CORPORATION</v>
          </cell>
          <cell r="B3322" t="str">
            <v>ERIE THAMES POWERLINES CORPORATION</v>
          </cell>
          <cell r="C3322">
            <v>-3074</v>
          </cell>
        </row>
        <row r="3323">
          <cell r="A3323" t="str">
            <v>COLLUS POWER CORPORATION</v>
          </cell>
          <cell r="B3323" t="str">
            <v>COLLUS POWER CORPORATION</v>
          </cell>
          <cell r="C3323">
            <v>-5293818</v>
          </cell>
        </row>
        <row r="3324">
          <cell r="A3324" t="str">
            <v>COOPERATIVE HYDRO EMBRUN INC.</v>
          </cell>
          <cell r="B3324" t="str">
            <v>COOPERATIVE HYDRO EMBRUN INC.</v>
          </cell>
          <cell r="C3324">
            <v>-266731</v>
          </cell>
        </row>
        <row r="3325">
          <cell r="A3325" t="str">
            <v>DUTTON HYDRO LIMITED</v>
          </cell>
          <cell r="B3325" t="str">
            <v>MIDDLESEX POWER DISTRIBUTION CORPORATION</v>
          </cell>
          <cell r="C3325">
            <v>0</v>
          </cell>
        </row>
        <row r="3326">
          <cell r="A3326" t="str">
            <v>E.L.K. ENERGY INC.</v>
          </cell>
          <cell r="B3326" t="str">
            <v>E.L.K. ENERGY INC.</v>
          </cell>
          <cell r="C3326">
            <v>-2473860</v>
          </cell>
        </row>
        <row r="3327">
          <cell r="A3327" t="str">
            <v>EASTERN ONTARIO POWER INC.</v>
          </cell>
          <cell r="B3327" t="str">
            <v>CANADIAN NIAGARA POWER INC.</v>
          </cell>
          <cell r="C3327">
            <v>-719342</v>
          </cell>
        </row>
        <row r="3328">
          <cell r="A3328" t="str">
            <v>ENERSOURCE HYDRO MISSISSAUGA INC.</v>
          </cell>
          <cell r="B3328" t="str">
            <v>ENERSOURCE HYDRO MISSISSAUGA INC.</v>
          </cell>
          <cell r="C3328">
            <v>-51655533</v>
          </cell>
        </row>
        <row r="3329">
          <cell r="A3329" t="str">
            <v>ENTEGRUS POWERLINES INC.</v>
          </cell>
          <cell r="B3329" t="str">
            <v>CHATHAM-KENT HYDRO INC.</v>
          </cell>
          <cell r="C3329">
            <v>-2885841</v>
          </cell>
        </row>
        <row r="3330">
          <cell r="A3330" t="str">
            <v>ENWIN UTILITIES LTD.</v>
          </cell>
          <cell r="B3330" t="str">
            <v>ENWIN UTILITIES LTD.</v>
          </cell>
          <cell r="C3330">
            <v>-6725363</v>
          </cell>
        </row>
        <row r="3331">
          <cell r="A3331" t="str">
            <v>ERIE THAMES POWERLINES CORPORATION</v>
          </cell>
          <cell r="B3331" t="str">
            <v>ERIE THAMES POWERLINES CORPORATION</v>
          </cell>
          <cell r="C3331">
            <v>-288263</v>
          </cell>
        </row>
        <row r="3332">
          <cell r="A3332" t="str">
            <v>ESPANOLA REGIONAL HYDRO DISTRIBUTION CORPORATION</v>
          </cell>
          <cell r="B3332" t="str">
            <v>ESPANOLA REGIONAL HYDRO DISTRIBUTION CORPORATION</v>
          </cell>
          <cell r="C3332">
            <v>-104494</v>
          </cell>
        </row>
        <row r="3333">
          <cell r="A3333" t="str">
            <v>ESSEX POWERLINES CORPORATION</v>
          </cell>
          <cell r="B3333" t="str">
            <v>ESSEX POWERLINES CORPORATION</v>
          </cell>
          <cell r="C3333">
            <v>-5570770</v>
          </cell>
        </row>
        <row r="3334">
          <cell r="A3334" t="str">
            <v>FESTIVAL HYDRO INC.</v>
          </cell>
          <cell r="B3334" t="str">
            <v>FESTIVAL HYDRO INC.</v>
          </cell>
          <cell r="C3334">
            <v>-2006603</v>
          </cell>
        </row>
        <row r="3335">
          <cell r="A3335" t="str">
            <v>FORT ALBANY POWER CORPORATION</v>
          </cell>
          <cell r="B3335" t="str">
            <v>FORT ALBANY POWER CORPORATION</v>
          </cell>
          <cell r="C3335">
            <v>-21725</v>
          </cell>
        </row>
        <row r="3336">
          <cell r="A3336" t="str">
            <v>FORT FRANCES POWER CORPORATION</v>
          </cell>
          <cell r="B3336" t="str">
            <v>FORT FRANCES POWER CORPORATION</v>
          </cell>
          <cell r="C3336">
            <v>0</v>
          </cell>
        </row>
        <row r="3337">
          <cell r="A3337" t="str">
            <v>GRAND VALLEY ENERGY INC.</v>
          </cell>
          <cell r="B3337" t="str">
            <v>ORANGEVILLE HYDRO LIMITED</v>
          </cell>
          <cell r="C3337">
            <v>0</v>
          </cell>
        </row>
        <row r="3338">
          <cell r="A3338" t="str">
            <v>GRAVENHURST HYDRO ELECTRIC INC.</v>
          </cell>
          <cell r="B3338" t="str">
            <v>VERIDIAN CONNECTIONS INC.</v>
          </cell>
          <cell r="C3338">
            <v>-2405147</v>
          </cell>
        </row>
        <row r="3339">
          <cell r="A3339" t="str">
            <v>GREAT LAKES POWER LIMITED</v>
          </cell>
          <cell r="B3339" t="str">
            <v>GREAT LAKES POWER LIMITED</v>
          </cell>
          <cell r="C3339">
            <v>0</v>
          </cell>
        </row>
        <row r="3340">
          <cell r="A3340" t="str">
            <v>GREATER SUDBURY HYDRO INC.</v>
          </cell>
          <cell r="B3340" t="str">
            <v>GREATER SUDBURY HYDRO INC.</v>
          </cell>
          <cell r="C3340">
            <v>-5307829</v>
          </cell>
        </row>
        <row r="3341">
          <cell r="A3341" t="str">
            <v>GRIMSBY POWER INCORPORATED</v>
          </cell>
          <cell r="B3341" t="str">
            <v>GRIMSBY POWER INCORPORATED</v>
          </cell>
          <cell r="C3341">
            <v>-2821350</v>
          </cell>
        </row>
        <row r="3342">
          <cell r="A3342" t="str">
            <v>GUELPH HYDRO ELECTRIC SYSTEMS INC.</v>
          </cell>
          <cell r="B3342" t="str">
            <v>GUELPH HYDRO ELECTRIC SYSTEMS INC.</v>
          </cell>
          <cell r="C3342">
            <v>-14923867</v>
          </cell>
        </row>
        <row r="3343">
          <cell r="A3343" t="str">
            <v>HALDIMAND COUNTY HYDRO INC.</v>
          </cell>
          <cell r="B3343" t="str">
            <v>HALDIMAND COUNTY HYDRO INC.</v>
          </cell>
          <cell r="C3343">
            <v>-1435821</v>
          </cell>
        </row>
        <row r="3344">
          <cell r="A3344" t="str">
            <v>HALTON HILLS HYDRO INC.</v>
          </cell>
          <cell r="B3344" t="str">
            <v>HALTON HILLS HYDRO INC.</v>
          </cell>
          <cell r="C3344">
            <v>-3329331</v>
          </cell>
        </row>
        <row r="3345">
          <cell r="A3345" t="str">
            <v>HEARST POWER DISTRIBUTION COMPANY LIMITED</v>
          </cell>
          <cell r="B3345" t="str">
            <v>HEARST POWER DISTRIBUTION COMPANY LIMITED</v>
          </cell>
          <cell r="C3345">
            <v>0</v>
          </cell>
        </row>
        <row r="3346">
          <cell r="A3346" t="str">
            <v>HORIZON UTILITIES CORPORATION</v>
          </cell>
          <cell r="B3346" t="str">
            <v>HORIZON UTILITIES CORPORATION</v>
          </cell>
          <cell r="C3346">
            <v>-6306689</v>
          </cell>
        </row>
        <row r="3347">
          <cell r="A3347" t="str">
            <v>HYDRO 2000 INC.</v>
          </cell>
          <cell r="B3347" t="str">
            <v>HYDRO 2000 INC.</v>
          </cell>
          <cell r="C3347">
            <v>0</v>
          </cell>
        </row>
        <row r="3348">
          <cell r="A3348" t="str">
            <v>HYDRO HAWKESBURY INC.</v>
          </cell>
          <cell r="B3348" t="str">
            <v>HYDRO HAWKESBURY INC.</v>
          </cell>
          <cell r="C3348">
            <v>0</v>
          </cell>
        </row>
        <row r="3349">
          <cell r="A3349" t="str">
            <v>HYDRO ONE BRAMPTON NETWORKS INC.</v>
          </cell>
          <cell r="B3349" t="str">
            <v>HYDRO ONE BRAMPTON NETWORKS INC.</v>
          </cell>
          <cell r="C3349">
            <v>-47802441</v>
          </cell>
        </row>
        <row r="3350">
          <cell r="A3350" t="str">
            <v>HYDRO ONE NETWORKS INC.</v>
          </cell>
          <cell r="B3350" t="str">
            <v>HYDRO ONE NETWORKS INC.</v>
          </cell>
          <cell r="C3350">
            <v>0</v>
          </cell>
        </row>
        <row r="3351">
          <cell r="A3351" t="str">
            <v>HYDRO ONE REMOTE COMMUNITIES INC.</v>
          </cell>
          <cell r="B3351" t="str">
            <v>HYDRO ONE REMOTE COMMUNITIES INC.</v>
          </cell>
          <cell r="C3351">
            <v>0</v>
          </cell>
        </row>
        <row r="3352">
          <cell r="A3352" t="str">
            <v>HYDRO OTTAWA LIMITED</v>
          </cell>
          <cell r="B3352" t="str">
            <v>HYDRO OTTAWA LIMITED</v>
          </cell>
          <cell r="C3352">
            <v>-63127612</v>
          </cell>
        </row>
        <row r="3353">
          <cell r="A3353" t="str">
            <v>INNISFIL HYDRO DISTRIBUTION SYSTEMS LIMITED</v>
          </cell>
          <cell r="B3353" t="str">
            <v>INNISFIL HYDRO DISTRIBUTION SYSTEMS LIMITED</v>
          </cell>
          <cell r="C3353">
            <v>-2652222</v>
          </cell>
        </row>
        <row r="3354">
          <cell r="A3354" t="str">
            <v>KASHECHEWAN POWER CORPORATION</v>
          </cell>
          <cell r="B3354" t="str">
            <v>KASHECHEWAN POWER CORPORATION</v>
          </cell>
          <cell r="C3354">
            <v>-8756</v>
          </cell>
        </row>
        <row r="3355">
          <cell r="A3355" t="str">
            <v>KENORA HYDRO ELECTRIC CORPORATION LTD.</v>
          </cell>
          <cell r="B3355" t="str">
            <v>KENORA HYDRO ELECTRIC CORPORATION LTD.</v>
          </cell>
          <cell r="C3355">
            <v>-274602</v>
          </cell>
        </row>
        <row r="3356">
          <cell r="A3356" t="str">
            <v>KINGSTON HYDRO CORPORATION</v>
          </cell>
          <cell r="B3356" t="str">
            <v>KINGSTON HYDRO CORPORATION</v>
          </cell>
          <cell r="C3356">
            <v>-55549</v>
          </cell>
        </row>
        <row r="3357">
          <cell r="A3357" t="str">
            <v>KITCHENER-WILMOT HYDRO INC.</v>
          </cell>
          <cell r="B3357" t="str">
            <v>KITCHENER-WILMOT HYDRO INC.</v>
          </cell>
          <cell r="C3357">
            <v>-20619130</v>
          </cell>
        </row>
        <row r="3358">
          <cell r="A3358" t="str">
            <v>LAKEFRONT UTILITIES INC.</v>
          </cell>
          <cell r="B3358" t="str">
            <v>LAKEFRONT UTILITIES INC.</v>
          </cell>
          <cell r="C3358">
            <v>-751689</v>
          </cell>
        </row>
        <row r="3359">
          <cell r="A3359" t="str">
            <v>LAKELAND POWER DISTRIBUTION LTD.</v>
          </cell>
          <cell r="B3359" t="str">
            <v>LAKELAND POWER DISTRIBUTION LTD.</v>
          </cell>
          <cell r="C3359">
            <v>-1609265</v>
          </cell>
        </row>
        <row r="3360">
          <cell r="A3360" t="str">
            <v>LONDON HYDRO INC.</v>
          </cell>
          <cell r="B3360" t="str">
            <v>LONDON HYDRO INC.</v>
          </cell>
          <cell r="C3360">
            <v>-13416323</v>
          </cell>
        </row>
        <row r="3361">
          <cell r="A3361" t="str">
            <v>MIDDLESEX POWER DISTRIBUTION CORPORATION</v>
          </cell>
          <cell r="B3361" t="str">
            <v>MIDDLESEX POWER DISTRIBUTION CORPORATION</v>
          </cell>
          <cell r="C3361">
            <v>-742099</v>
          </cell>
        </row>
        <row r="3362">
          <cell r="A3362" t="str">
            <v>MIDLAND POWER UTILITY CORPORATION</v>
          </cell>
          <cell r="B3362" t="str">
            <v>MIDLAND POWER UTILITY CORPORATION</v>
          </cell>
          <cell r="C3362">
            <v>-146730</v>
          </cell>
        </row>
        <row r="3363">
          <cell r="A3363" t="str">
            <v>MILTON HYDRO DISTRIBUTION INC.</v>
          </cell>
          <cell r="B3363" t="str">
            <v>MILTON HYDRO DISTRIBUTION INC.</v>
          </cell>
          <cell r="C3363">
            <v>-18812855</v>
          </cell>
        </row>
        <row r="3364">
          <cell r="A3364" t="str">
            <v>NEWBURY POWER INC.</v>
          </cell>
          <cell r="B3364" t="str">
            <v>MIDDLESEX POWER DISTRIBUTION CORPORATION</v>
          </cell>
          <cell r="C3364">
            <v>0</v>
          </cell>
        </row>
        <row r="3365">
          <cell r="A3365" t="str">
            <v>NEWMARKET HYDRO LTD.</v>
          </cell>
          <cell r="B3365" t="str">
            <v>NEWMARKET-TAY POWER DISTRIBUTION LTD.</v>
          </cell>
          <cell r="C3365">
            <v>-11011550</v>
          </cell>
        </row>
        <row r="3366">
          <cell r="A3366" t="str">
            <v>NIAGARA FALLS HYDRO INC.</v>
          </cell>
          <cell r="B3366" t="str">
            <v>NIAGARA PENINSULA ENERGY INC.</v>
          </cell>
          <cell r="C3366">
            <v>-5022830</v>
          </cell>
        </row>
        <row r="3367">
          <cell r="A3367" t="str">
            <v>NIAGARA-ON-THE-LAKE HYDRO INC.</v>
          </cell>
          <cell r="B3367" t="str">
            <v>NIAGARA-ON-THE-LAKE HYDRO INC.</v>
          </cell>
          <cell r="C3367">
            <v>-3524304</v>
          </cell>
        </row>
        <row r="3368">
          <cell r="A3368" t="str">
            <v>NORFOLK POWER DISTRIBUTION INC.</v>
          </cell>
          <cell r="B3368" t="str">
            <v>NORFOLK POWER DISTRIBUTION INC.</v>
          </cell>
          <cell r="C3368">
            <v>-4910417</v>
          </cell>
        </row>
        <row r="3369">
          <cell r="A3369" t="str">
            <v>NORTH BAY HYDRO DISTRIBUTION LIMITED</v>
          </cell>
          <cell r="B3369" t="str">
            <v>NORTH BAY HYDRO DISTRIBUTION LIMITED</v>
          </cell>
          <cell r="C3369">
            <v>-2184501</v>
          </cell>
        </row>
        <row r="3370">
          <cell r="A3370" t="str">
            <v>NORTHERN ONTARIO WIRES INC.</v>
          </cell>
          <cell r="B3370" t="str">
            <v>NORTHERN ONTARIO WIRES INC.</v>
          </cell>
          <cell r="C3370">
            <v>0</v>
          </cell>
        </row>
        <row r="3371">
          <cell r="A3371" t="str">
            <v>OAKVILLE HYDRO ELECTRICITY DISTRIBUTION INC.</v>
          </cell>
          <cell r="B3371" t="str">
            <v>OAKVILLE HYDRO ELECTRICITY DISTRIBUTION INC.</v>
          </cell>
          <cell r="C3371">
            <v>-14593472</v>
          </cell>
        </row>
        <row r="3372">
          <cell r="A3372" t="str">
            <v>ORANGEVILLE HYDRO LIMITED</v>
          </cell>
          <cell r="B3372" t="str">
            <v>ORANGEVILLE HYDRO LIMITED</v>
          </cell>
          <cell r="C3372">
            <v>-2070757</v>
          </cell>
        </row>
        <row r="3373">
          <cell r="A3373" t="str">
            <v>ORILLIA POWER DISTRIBUTION CORPORATION</v>
          </cell>
          <cell r="B3373" t="str">
            <v>ORILLIA POWER DISTRIBUTION CORPORATION</v>
          </cell>
          <cell r="C3373">
            <v>-211433</v>
          </cell>
        </row>
        <row r="3374">
          <cell r="A3374" t="str">
            <v>OSHAWA PUC NETWORKS INC.</v>
          </cell>
          <cell r="B3374" t="str">
            <v>OSHAWA PUC NETWORKS INC.</v>
          </cell>
          <cell r="C3374">
            <v>-13062590</v>
          </cell>
        </row>
        <row r="3375">
          <cell r="A3375" t="str">
            <v>OTTAWA RIVER POWER CORPORATION</v>
          </cell>
          <cell r="B3375" t="str">
            <v>OTTAWA RIVER POWER CORPORATION</v>
          </cell>
          <cell r="C3375">
            <v>-638285</v>
          </cell>
        </row>
        <row r="3376">
          <cell r="A3376" t="str">
            <v>PARRY SOUND POWER CORPORATION</v>
          </cell>
          <cell r="B3376" t="str">
            <v>PARRY SOUND POWER CORPORATION</v>
          </cell>
          <cell r="C3376">
            <v>-330342</v>
          </cell>
        </row>
        <row r="3377">
          <cell r="A3377" t="str">
            <v>PENINSULA WEST UTILITIES LIMITED</v>
          </cell>
          <cell r="B3377" t="str">
            <v>NIAGARA PENINSULA ENERGY INC.</v>
          </cell>
          <cell r="C3377">
            <v>-5349368</v>
          </cell>
        </row>
        <row r="3378">
          <cell r="A3378" t="str">
            <v>PETERBOROUGH DISTRIBUTION INCORPORATED</v>
          </cell>
          <cell r="B3378" t="str">
            <v>PETERBOROUGH DISTRIBUTION INCORPORATED</v>
          </cell>
          <cell r="C3378">
            <v>0</v>
          </cell>
        </row>
        <row r="3379">
          <cell r="A3379" t="str">
            <v>PORT COLBORNE HYDRO INC.</v>
          </cell>
          <cell r="B3379" t="str">
            <v>CANADIAN NIAGARA POWER INC.</v>
          </cell>
          <cell r="C3379">
            <v>-136671</v>
          </cell>
        </row>
        <row r="3380">
          <cell r="A3380" t="str">
            <v>POWERSTREAM INC.</v>
          </cell>
          <cell r="B3380" t="str">
            <v>POWERSTREAM INC.</v>
          </cell>
          <cell r="C3380">
            <v>-133412914</v>
          </cell>
        </row>
        <row r="3381">
          <cell r="A3381" t="str">
            <v>PUC DISTRIBUTION INC.</v>
          </cell>
          <cell r="B3381" t="str">
            <v>PUC DISTRIBUTION INC.</v>
          </cell>
          <cell r="C3381">
            <v>-1539291</v>
          </cell>
        </row>
        <row r="3382">
          <cell r="A3382" t="str">
            <v>RENFREW HYDRO INC.</v>
          </cell>
          <cell r="B3382" t="str">
            <v>RENFREW HYDRO INC.</v>
          </cell>
          <cell r="C3382">
            <v>0</v>
          </cell>
        </row>
        <row r="3383">
          <cell r="A3383" t="str">
            <v>RIDEAU ST. LAWRENCE DISTRIBUTION INC.</v>
          </cell>
          <cell r="B3383" t="str">
            <v>RIDEAU ST. LAWRENCE DISTRIBUTION INC.</v>
          </cell>
          <cell r="C3383">
            <v>-166974</v>
          </cell>
        </row>
        <row r="3384">
          <cell r="A3384" t="str">
            <v>SIOUX LOOKOUT HYDRO INC.</v>
          </cell>
          <cell r="B3384" t="str">
            <v>SIOUX LOOKOUT HYDRO INC.</v>
          </cell>
          <cell r="C3384">
            <v>-384206</v>
          </cell>
        </row>
        <row r="3385">
          <cell r="A3385" t="str">
            <v>ST. THOMAS ENERGY INC.</v>
          </cell>
          <cell r="B3385" t="str">
            <v>ST. THOMAS ENERGY INC.</v>
          </cell>
          <cell r="C3385">
            <v>-3477875</v>
          </cell>
        </row>
        <row r="3386">
          <cell r="A3386" t="str">
            <v>TAY HYDRO ELECTRIC DISTRIBUTION COMPANY INC.</v>
          </cell>
          <cell r="B3386" t="str">
            <v>NEWMARKET-TAY POWER DISTRIBUTION LTD.</v>
          </cell>
          <cell r="C3386">
            <v>0</v>
          </cell>
        </row>
        <row r="3387">
          <cell r="A3387" t="str">
            <v>TERRACE BAY SUPERIOR WIRES INC.</v>
          </cell>
          <cell r="B3387" t="str">
            <v>HYDRO ONE NETWORKS INC.</v>
          </cell>
          <cell r="C3387">
            <v>-69888</v>
          </cell>
        </row>
        <row r="3388">
          <cell r="A3388" t="str">
            <v>THUNDER BAY HYDRO ELECTRICITY DISTRIBUTION INC.</v>
          </cell>
          <cell r="B3388" t="str">
            <v>THUNDER BAY HYDRO ELECTRICITY DISTRIBUTION INC.</v>
          </cell>
          <cell r="C3388">
            <v>-4932881</v>
          </cell>
        </row>
        <row r="3389">
          <cell r="A3389" t="str">
            <v>TILLSONBURG HYDRO INC.</v>
          </cell>
          <cell r="B3389" t="str">
            <v>TILLSONBURG HYDRO INC.</v>
          </cell>
          <cell r="C3389">
            <v>-1244882</v>
          </cell>
        </row>
        <row r="3390">
          <cell r="A3390" t="str">
            <v>TORONTO HYDRO-ELECTRIC SYSTEM LIMITED</v>
          </cell>
          <cell r="B3390" t="str">
            <v>TORONTO HYDRO-ELECTRIC SYSTEM LIMITED</v>
          </cell>
          <cell r="C3390">
            <v>-144237438</v>
          </cell>
        </row>
        <row r="3391">
          <cell r="A3391" t="str">
            <v>VERIDIAN CONNECTIONS INC.</v>
          </cell>
          <cell r="B3391" t="str">
            <v>VERIDIAN CONNECTIONS INC.</v>
          </cell>
          <cell r="C3391">
            <v>-22065856</v>
          </cell>
        </row>
        <row r="3392">
          <cell r="A3392" t="str">
            <v>WASAGA DISTRIBUTION INC.</v>
          </cell>
          <cell r="B3392" t="str">
            <v>WASAGA DISTRIBUTION INC.</v>
          </cell>
          <cell r="C3392">
            <v>-1106495</v>
          </cell>
        </row>
        <row r="3393">
          <cell r="A3393" t="str">
            <v>WATERLOO NORTH HYDRO INC.</v>
          </cell>
          <cell r="B3393" t="str">
            <v>WATERLOO NORTH HYDRO INC.</v>
          </cell>
          <cell r="C3393">
            <v>-14857883</v>
          </cell>
        </row>
        <row r="3394">
          <cell r="A3394" t="str">
            <v>WELLAND HYDRO-ELECTRIC SYSTEM CORP.</v>
          </cell>
          <cell r="B3394" t="str">
            <v>WELLAND HYDRO-ELECTRIC SYSTEM CORP.</v>
          </cell>
          <cell r="C3394">
            <v>-442034</v>
          </cell>
        </row>
        <row r="3395">
          <cell r="A3395" t="str">
            <v>WELLINGTON ELECTRIC DISTRIBUTION COMPANY INC.</v>
          </cell>
          <cell r="B3395" t="str">
            <v>GUELPH HYDRO ELECTRIC SYSTEMS INC.</v>
          </cell>
          <cell r="C3395">
            <v>-830566</v>
          </cell>
        </row>
        <row r="3396">
          <cell r="A3396" t="str">
            <v>WELLINGTON NORTH POWER INC.</v>
          </cell>
          <cell r="B3396" t="str">
            <v>WELLINGTON NORTH POWER INC.</v>
          </cell>
          <cell r="C3396">
            <v>-223193</v>
          </cell>
        </row>
        <row r="3397">
          <cell r="A3397" t="str">
            <v>WEST COAST HURON ENERGY INC.</v>
          </cell>
          <cell r="B3397" t="str">
            <v>WEST COAST HURON ENERGY INC.</v>
          </cell>
          <cell r="C3397">
            <v>-85574</v>
          </cell>
        </row>
        <row r="3398">
          <cell r="A3398" t="str">
            <v>WEST NIPISSING ENERGY SERVICES LTD.</v>
          </cell>
          <cell r="B3398" t="str">
            <v>GREATER SUDBURY HYDRO INC.</v>
          </cell>
          <cell r="C3398">
            <v>0</v>
          </cell>
        </row>
        <row r="3399">
          <cell r="A3399" t="str">
            <v>WEST PERTH POWER INC.</v>
          </cell>
          <cell r="B3399" t="str">
            <v>ERIE THAMES POWERLINES CORPORATION</v>
          </cell>
          <cell r="C3399">
            <v>-223178</v>
          </cell>
        </row>
        <row r="3400">
          <cell r="A3400" t="str">
            <v>WESTARIO POWER INC.</v>
          </cell>
          <cell r="B3400" t="str">
            <v>WESTARIO POWER INC.</v>
          </cell>
          <cell r="C3400">
            <v>-2937905</v>
          </cell>
        </row>
        <row r="3401">
          <cell r="A3401" t="str">
            <v>WHITBY HYDRO ELECTRIC CORPORATION</v>
          </cell>
          <cell r="B3401" t="str">
            <v>WHITBY HYDRO ELECTRIC CORPORATION</v>
          </cell>
          <cell r="C3401">
            <v>-13588962</v>
          </cell>
        </row>
        <row r="3402">
          <cell r="A3402" t="str">
            <v>WOODSTOCK HYDRO SERVICES INC.</v>
          </cell>
          <cell r="B3402" t="str">
            <v>WOODSTOCK HYDRO SERVICES INC.</v>
          </cell>
          <cell r="C3402">
            <v>-1050360</v>
          </cell>
        </row>
        <row r="3407">
          <cell r="A3407" t="str">
            <v>ATIKOKAN HYDRO INC.</v>
          </cell>
          <cell r="B3407" t="str">
            <v>ATIKOKAN HYDRO INC.</v>
          </cell>
          <cell r="C3407">
            <v>0</v>
          </cell>
        </row>
        <row r="3408">
          <cell r="A3408" t="str">
            <v>ATTAWAPISKAT POWER CORPORATION</v>
          </cell>
          <cell r="B3408" t="str">
            <v>ATTAWAPISKAT POWER CORPORATION</v>
          </cell>
          <cell r="C3408">
            <v>-331130</v>
          </cell>
        </row>
        <row r="3409">
          <cell r="A3409" t="str">
            <v>BARRIE HYDRO DISTRIBUTION INC.</v>
          </cell>
          <cell r="B3409" t="str">
            <v>POWERSTREAM INC.</v>
          </cell>
          <cell r="C3409">
            <v>-19683606</v>
          </cell>
        </row>
        <row r="3410">
          <cell r="A3410" t="str">
            <v>BLUEWATER POWER DISTRIBUTION CORPORATION</v>
          </cell>
          <cell r="B3410" t="str">
            <v>BLUEWATER POWER DISTRIBUTION CORPORATION</v>
          </cell>
          <cell r="C3410">
            <v>-2545904</v>
          </cell>
        </row>
        <row r="3411">
          <cell r="A3411" t="str">
            <v>BRANT COUNTY POWER INC.</v>
          </cell>
          <cell r="B3411" t="str">
            <v>BRANT COUNTY POWER INC.</v>
          </cell>
          <cell r="C3411">
            <v>-1638896</v>
          </cell>
        </row>
        <row r="3412">
          <cell r="A3412" t="str">
            <v>BRANTFORD POWER INC.</v>
          </cell>
          <cell r="B3412" t="str">
            <v>BRANTFORD POWER INC.</v>
          </cell>
          <cell r="C3412">
            <v>-1015464</v>
          </cell>
        </row>
        <row r="3413">
          <cell r="A3413" t="str">
            <v>BURLINGTON HYDRO INC.</v>
          </cell>
          <cell r="B3413" t="str">
            <v>BURLINGTON HYDRO INC.</v>
          </cell>
          <cell r="C3413">
            <v>-9202656</v>
          </cell>
        </row>
        <row r="3414">
          <cell r="A3414" t="str">
            <v>CAMBRIDGE AND NORTH DUMFRIES HYDRO INC.</v>
          </cell>
          <cell r="B3414" t="str">
            <v>CAMBRIDGE AND NORTH DUMFRIES HYDRO INC.</v>
          </cell>
          <cell r="C3414">
            <v>-10339117</v>
          </cell>
        </row>
        <row r="3415">
          <cell r="A3415" t="str">
            <v>CANADIAN NIAGARA POWER INC.</v>
          </cell>
          <cell r="B3415" t="str">
            <v>CANADIAN NIAGARA POWER INC.</v>
          </cell>
          <cell r="C3415">
            <v>-3269456</v>
          </cell>
        </row>
        <row r="3416">
          <cell r="A3416" t="str">
            <v>CENTRE WELLINGTON HYDRO LTD.</v>
          </cell>
          <cell r="B3416" t="str">
            <v>CENTRE WELLINGTON HYDRO LTD.</v>
          </cell>
          <cell r="C3416">
            <v>-1007466</v>
          </cell>
        </row>
        <row r="3417">
          <cell r="A3417" t="str">
            <v>CHAPLEAU PUBLIC UTILITIES CORPORATION</v>
          </cell>
          <cell r="B3417" t="str">
            <v>CHAPLEAU PUBLIC UTILITIES CORPORATION</v>
          </cell>
          <cell r="C3417">
            <v>0</v>
          </cell>
        </row>
        <row r="3418">
          <cell r="A3418" t="str">
            <v>CLINTON POWER CORPORATION</v>
          </cell>
          <cell r="B3418" t="str">
            <v>ERIE THAMES POWERLINES CORPORATION</v>
          </cell>
          <cell r="C3418">
            <v>-3074</v>
          </cell>
        </row>
        <row r="3419">
          <cell r="A3419" t="str">
            <v>COLLUS POWER CORPORATION</v>
          </cell>
          <cell r="B3419" t="str">
            <v>COLLUS POWER CORPORATION</v>
          </cell>
          <cell r="C3419">
            <v>-5648240</v>
          </cell>
        </row>
        <row r="3420">
          <cell r="A3420" t="str">
            <v>COOPERATIVE HYDRO EMBRUN INC.</v>
          </cell>
          <cell r="B3420" t="str">
            <v>COOPERATIVE HYDRO EMBRUN INC.</v>
          </cell>
          <cell r="C3420">
            <v>-320110</v>
          </cell>
        </row>
        <row r="3421">
          <cell r="A3421" t="str">
            <v>DUTTON HYDRO LIMITED</v>
          </cell>
          <cell r="B3421" t="str">
            <v>MIDDLESEX POWER DISTRIBUTION CORPORATION</v>
          </cell>
          <cell r="C3421">
            <v>0</v>
          </cell>
        </row>
        <row r="3422">
          <cell r="A3422" t="str">
            <v>E.L.K. ENERGY INC.</v>
          </cell>
          <cell r="B3422" t="str">
            <v>E.L.K. ENERGY INC.</v>
          </cell>
          <cell r="C3422">
            <v>-2865858</v>
          </cell>
        </row>
        <row r="3423">
          <cell r="A3423" t="str">
            <v>EASTERN ONTARIO POWER INC.</v>
          </cell>
          <cell r="B3423" t="str">
            <v>CANADIAN NIAGARA POWER INC.</v>
          </cell>
          <cell r="C3423">
            <v>-691836</v>
          </cell>
        </row>
        <row r="3424">
          <cell r="A3424" t="str">
            <v>ENERSOURCE HYDRO MISSISSAUGA INC.</v>
          </cell>
          <cell r="B3424" t="str">
            <v>ENERSOURCE HYDRO MISSISSAUGA INC.</v>
          </cell>
          <cell r="C3424">
            <v>-52195850</v>
          </cell>
        </row>
        <row r="3425">
          <cell r="A3425" t="str">
            <v>ENTEGRUS POWERLINES INC.</v>
          </cell>
          <cell r="B3425" t="str">
            <v>CHATHAM-KENT HYDRO INC.</v>
          </cell>
          <cell r="C3425">
            <v>-3338707</v>
          </cell>
        </row>
        <row r="3426">
          <cell r="A3426" t="str">
            <v>ENWIN UTILITIES LTD.</v>
          </cell>
          <cell r="B3426" t="str">
            <v>ENWIN UTILITIES LTD.</v>
          </cell>
          <cell r="C3426">
            <v>-8618426</v>
          </cell>
        </row>
        <row r="3427">
          <cell r="A3427" t="str">
            <v>ERIE THAMES POWERLINES CORPORATION</v>
          </cell>
          <cell r="B3427" t="str">
            <v>ERIE THAMES POWERLINES CORPORATION</v>
          </cell>
          <cell r="C3427">
            <v>-621263</v>
          </cell>
        </row>
        <row r="3428">
          <cell r="A3428" t="str">
            <v>ESPANOLA REGIONAL HYDRO DISTRIBUTION CORPORATION</v>
          </cell>
          <cell r="B3428" t="str">
            <v>ESPANOLA REGIONAL HYDRO DISTRIBUTION CORPORATION</v>
          </cell>
          <cell r="C3428">
            <v>-106018</v>
          </cell>
        </row>
        <row r="3429">
          <cell r="A3429" t="str">
            <v>ESSEX POWERLINES CORPORATION</v>
          </cell>
          <cell r="B3429" t="str">
            <v>ESSEX POWERLINES CORPORATION</v>
          </cell>
          <cell r="C3429">
            <v>-5998394</v>
          </cell>
        </row>
        <row r="3430">
          <cell r="A3430" t="str">
            <v>FESTIVAL HYDRO INC.</v>
          </cell>
          <cell r="B3430" t="str">
            <v>FESTIVAL HYDRO INC.</v>
          </cell>
          <cell r="C3430">
            <v>-2411290</v>
          </cell>
        </row>
        <row r="3431">
          <cell r="A3431" t="str">
            <v>FORT ALBANY POWER CORPORATION</v>
          </cell>
          <cell r="B3431" t="str">
            <v>FORT ALBANY POWER CORPORATION</v>
          </cell>
          <cell r="C3431">
            <v>-21725</v>
          </cell>
        </row>
        <row r="3432">
          <cell r="A3432" t="str">
            <v>FORT FRANCES POWER CORPORATION</v>
          </cell>
          <cell r="B3432" t="str">
            <v>FORT FRANCES POWER CORPORATION</v>
          </cell>
          <cell r="C3432">
            <v>0</v>
          </cell>
        </row>
        <row r="3433">
          <cell r="A3433" t="str">
            <v>GRAND VALLEY ENERGY INC.</v>
          </cell>
          <cell r="B3433" t="str">
            <v>ORANGEVILLE HYDRO LIMITED</v>
          </cell>
          <cell r="C3433">
            <v>0</v>
          </cell>
        </row>
        <row r="3434">
          <cell r="A3434" t="str">
            <v>GREAT LAKES POWER LIMITED</v>
          </cell>
          <cell r="B3434" t="str">
            <v>GREAT LAKES POWER LIMITED</v>
          </cell>
          <cell r="C3434">
            <v>0</v>
          </cell>
        </row>
        <row r="3435">
          <cell r="A3435" t="str">
            <v>GREATER SUDBURY HYDRO INC.</v>
          </cell>
          <cell r="B3435" t="str">
            <v>GREATER SUDBURY HYDRO INC.</v>
          </cell>
          <cell r="C3435">
            <v>-6673879</v>
          </cell>
        </row>
        <row r="3436">
          <cell r="A3436" t="str">
            <v>GRIMSBY POWER INCORPORATED</v>
          </cell>
          <cell r="B3436" t="str">
            <v>GRIMSBY POWER INCORPORATED</v>
          </cell>
          <cell r="C3436">
            <v>-2927518</v>
          </cell>
        </row>
        <row r="3437">
          <cell r="A3437" t="str">
            <v>GUELPH HYDRO ELECTRIC SYSTEMS INC.</v>
          </cell>
          <cell r="B3437" t="str">
            <v>GUELPH HYDRO ELECTRIC SYSTEMS INC.</v>
          </cell>
          <cell r="C3437">
            <v>-18390258</v>
          </cell>
        </row>
        <row r="3438">
          <cell r="A3438" t="str">
            <v>HALDIMAND COUNTY HYDRO INC.</v>
          </cell>
          <cell r="B3438" t="str">
            <v>HALDIMAND COUNTY HYDRO INC.</v>
          </cell>
          <cell r="C3438">
            <v>-1719470</v>
          </cell>
        </row>
        <row r="3439">
          <cell r="A3439" t="str">
            <v>HALTON HILLS HYDRO INC.</v>
          </cell>
          <cell r="B3439" t="str">
            <v>HALTON HILLS HYDRO INC.</v>
          </cell>
          <cell r="C3439">
            <v>-3872520</v>
          </cell>
        </row>
        <row r="3440">
          <cell r="A3440" t="str">
            <v>HEARST POWER DISTRIBUTION COMPANY LIMITED</v>
          </cell>
          <cell r="B3440" t="str">
            <v>HEARST POWER DISTRIBUTION COMPANY LIMITED</v>
          </cell>
          <cell r="C3440">
            <v>0</v>
          </cell>
        </row>
        <row r="3441">
          <cell r="A3441" t="str">
            <v>HORIZON UTILITIES CORPORATION</v>
          </cell>
          <cell r="B3441" t="str">
            <v>HORIZON UTILITIES CORPORATION</v>
          </cell>
          <cell r="C3441">
            <v>-10527348</v>
          </cell>
        </row>
        <row r="3442">
          <cell r="A3442" t="str">
            <v>HYDRO 2000 INC.</v>
          </cell>
          <cell r="B3442" t="str">
            <v>HYDRO 2000 INC.</v>
          </cell>
          <cell r="C3442">
            <v>-64783</v>
          </cell>
        </row>
        <row r="3443">
          <cell r="A3443" t="str">
            <v>HYDRO HAWKESBURY INC.</v>
          </cell>
          <cell r="B3443" t="str">
            <v>HYDRO HAWKESBURY INC.</v>
          </cell>
          <cell r="C3443">
            <v>0</v>
          </cell>
        </row>
        <row r="3444">
          <cell r="A3444" t="str">
            <v>HYDRO ONE BRAMPTON NETWORKS INC.</v>
          </cell>
          <cell r="B3444" t="str">
            <v>HYDRO ONE BRAMPTON NETWORKS INC.</v>
          </cell>
          <cell r="C3444">
            <v>-52971809</v>
          </cell>
        </row>
        <row r="3445">
          <cell r="A3445" t="str">
            <v>HYDRO ONE NETWORKS INC.</v>
          </cell>
          <cell r="B3445" t="str">
            <v>HYDRO ONE NETWORKS INC.</v>
          </cell>
          <cell r="C3445">
            <v>0</v>
          </cell>
        </row>
        <row r="3446">
          <cell r="A3446" t="str">
            <v>HYDRO ONE REMOTE COMMUNITIES INC.</v>
          </cell>
          <cell r="B3446" t="str">
            <v>HYDRO ONE REMOTE COMMUNITIES INC.</v>
          </cell>
          <cell r="C3446">
            <v>0</v>
          </cell>
        </row>
        <row r="3447">
          <cell r="A3447" t="str">
            <v>HYDRO OTTAWA LIMITED</v>
          </cell>
          <cell r="B3447" t="str">
            <v>HYDRO OTTAWA LIMITED</v>
          </cell>
          <cell r="C3447">
            <v>-91709862</v>
          </cell>
        </row>
        <row r="3448">
          <cell r="A3448" t="str">
            <v>INNISFIL HYDRO DISTRIBUTION SYSTEMS LIMITED</v>
          </cell>
          <cell r="B3448" t="str">
            <v>INNISFIL HYDRO DISTRIBUTION SYSTEMS LIMITED</v>
          </cell>
          <cell r="C3448">
            <v>-3672237</v>
          </cell>
        </row>
        <row r="3449">
          <cell r="A3449" t="str">
            <v>KASHECHEWAN POWER CORPORATION</v>
          </cell>
          <cell r="B3449" t="str">
            <v>KASHECHEWAN POWER CORPORATION</v>
          </cell>
          <cell r="C3449">
            <v>-254951</v>
          </cell>
        </row>
        <row r="3450">
          <cell r="A3450" t="str">
            <v>KENORA HYDRO ELECTRIC CORPORATION LTD.</v>
          </cell>
          <cell r="B3450" t="str">
            <v>KENORA HYDRO ELECTRIC CORPORATION LTD.</v>
          </cell>
          <cell r="C3450">
            <v>-320722</v>
          </cell>
        </row>
        <row r="3451">
          <cell r="A3451" t="str">
            <v>KINGSTON HYDRO CORPORATION</v>
          </cell>
          <cell r="B3451" t="str">
            <v>KINGSTON HYDRO CORPORATION</v>
          </cell>
          <cell r="C3451">
            <v>-78707</v>
          </cell>
        </row>
        <row r="3452">
          <cell r="A3452" t="str">
            <v>KITCHENER-WILMOT HYDRO INC.</v>
          </cell>
          <cell r="B3452" t="str">
            <v>KITCHENER-WILMOT HYDRO INC.</v>
          </cell>
          <cell r="C3452">
            <v>-25609027</v>
          </cell>
        </row>
        <row r="3453">
          <cell r="A3453" t="str">
            <v>LAKEFRONT UTILITIES INC.</v>
          </cell>
          <cell r="B3453" t="str">
            <v>LAKEFRONT UTILITIES INC.</v>
          </cell>
          <cell r="C3453">
            <v>-968096</v>
          </cell>
        </row>
        <row r="3454">
          <cell r="A3454" t="str">
            <v>LAKELAND POWER DISTRIBUTION LTD.</v>
          </cell>
          <cell r="B3454" t="str">
            <v>LAKELAND POWER DISTRIBUTION LTD.</v>
          </cell>
          <cell r="C3454">
            <v>-2512338</v>
          </cell>
        </row>
        <row r="3455">
          <cell r="A3455" t="str">
            <v>LONDON HYDRO INC.</v>
          </cell>
          <cell r="B3455" t="str">
            <v>LONDON HYDRO INC.</v>
          </cell>
          <cell r="C3455">
            <v>-15649522</v>
          </cell>
        </row>
        <row r="3456">
          <cell r="A3456" t="str">
            <v>MIDDLESEX POWER DISTRIBUTION CORPORATION</v>
          </cell>
          <cell r="B3456" t="str">
            <v>MIDDLESEX POWER DISTRIBUTION CORPORATION</v>
          </cell>
          <cell r="C3456">
            <v>-710348</v>
          </cell>
        </row>
        <row r="3457">
          <cell r="A3457" t="str">
            <v>MIDLAND POWER UTILITY CORPORATION</v>
          </cell>
          <cell r="B3457" t="str">
            <v>MIDLAND POWER UTILITY CORPORATION</v>
          </cell>
          <cell r="C3457">
            <v>-304812</v>
          </cell>
        </row>
        <row r="3458">
          <cell r="A3458" t="str">
            <v>MILTON HYDRO DISTRIBUTION INC.</v>
          </cell>
          <cell r="B3458" t="str">
            <v>MILTON HYDRO DISTRIBUTION INC.</v>
          </cell>
          <cell r="C3458">
            <v>-24523745</v>
          </cell>
        </row>
        <row r="3459">
          <cell r="A3459" t="str">
            <v>NEWBURY POWER INC.</v>
          </cell>
          <cell r="B3459" t="str">
            <v>MIDDLESEX POWER DISTRIBUTION CORPORATION</v>
          </cell>
          <cell r="C3459">
            <v>0</v>
          </cell>
        </row>
        <row r="3460">
          <cell r="A3460" t="str">
            <v>NEWMARKET HYDRO LTD.</v>
          </cell>
          <cell r="B3460" t="str">
            <v>NEWMARKET-TAY POWER DISTRIBUTION LTD.</v>
          </cell>
          <cell r="C3460">
            <v>-12548042</v>
          </cell>
        </row>
        <row r="3461">
          <cell r="A3461" t="str">
            <v>NIAGARA FALLS HYDRO INC.</v>
          </cell>
          <cell r="B3461" t="str">
            <v>NIAGARA PENINSULA ENERGY INC.</v>
          </cell>
          <cell r="C3461">
            <v>-6026838</v>
          </cell>
        </row>
        <row r="3462">
          <cell r="A3462" t="str">
            <v>NIAGARA-ON-THE-LAKE HYDRO INC.</v>
          </cell>
          <cell r="B3462" t="str">
            <v>NIAGARA-ON-THE-LAKE HYDRO INC.</v>
          </cell>
          <cell r="C3462">
            <v>-4522868</v>
          </cell>
        </row>
        <row r="3463">
          <cell r="A3463" t="str">
            <v>NORFOLK POWER DISTRIBUTION INC.</v>
          </cell>
          <cell r="B3463" t="str">
            <v>NORFOLK POWER DISTRIBUTION INC.</v>
          </cell>
          <cell r="C3463">
            <v>-5796930</v>
          </cell>
        </row>
        <row r="3464">
          <cell r="A3464" t="str">
            <v>NORTH BAY HYDRO DISTRIBUTION LIMITED</v>
          </cell>
          <cell r="B3464" t="str">
            <v>NORTH BAY HYDRO DISTRIBUTION LIMITED</v>
          </cell>
          <cell r="C3464">
            <v>-2808890</v>
          </cell>
        </row>
        <row r="3465">
          <cell r="A3465" t="str">
            <v>NORTHERN ONTARIO WIRES INC.</v>
          </cell>
          <cell r="B3465" t="str">
            <v>NORTHERN ONTARIO WIRES INC.</v>
          </cell>
          <cell r="C3465">
            <v>0</v>
          </cell>
        </row>
        <row r="3466">
          <cell r="A3466" t="str">
            <v>OAKVILLE HYDRO ELECTRICITY DISTRIBUTION INC.</v>
          </cell>
          <cell r="B3466" t="str">
            <v>OAKVILLE HYDRO ELECTRICITY DISTRIBUTION INC.</v>
          </cell>
          <cell r="C3466">
            <v>-19105953</v>
          </cell>
        </row>
        <row r="3467">
          <cell r="A3467" t="str">
            <v>ORANGEVILLE HYDRO LIMITED</v>
          </cell>
          <cell r="B3467" t="str">
            <v>ORANGEVILLE HYDRO LIMITED</v>
          </cell>
          <cell r="C3467">
            <v>-2297310</v>
          </cell>
        </row>
        <row r="3468">
          <cell r="A3468" t="str">
            <v>ORILLIA POWER DISTRIBUTION CORPORATION</v>
          </cell>
          <cell r="B3468" t="str">
            <v>ORILLIA POWER DISTRIBUTION CORPORATION</v>
          </cell>
          <cell r="C3468">
            <v>-371388</v>
          </cell>
        </row>
        <row r="3469">
          <cell r="A3469" t="str">
            <v>OSHAWA PUC NETWORKS INC.</v>
          </cell>
          <cell r="B3469" t="str">
            <v>OSHAWA PUC NETWORKS INC.</v>
          </cell>
          <cell r="C3469">
            <v>-19425220</v>
          </cell>
        </row>
        <row r="3470">
          <cell r="A3470" t="str">
            <v>OTTAWA RIVER POWER CORPORATION</v>
          </cell>
          <cell r="B3470" t="str">
            <v>OTTAWA RIVER POWER CORPORATION</v>
          </cell>
          <cell r="C3470">
            <v>-802025</v>
          </cell>
        </row>
        <row r="3471">
          <cell r="A3471" t="str">
            <v>PARRY SOUND POWER CORPORATION</v>
          </cell>
          <cell r="B3471" t="str">
            <v>PARRY SOUND POWER CORPORATION</v>
          </cell>
          <cell r="C3471">
            <v>-401903</v>
          </cell>
        </row>
        <row r="3472">
          <cell r="A3472" t="str">
            <v>PENINSULA WEST UTILITIES LIMITED</v>
          </cell>
          <cell r="B3472" t="str">
            <v>NIAGARA PENINSULA ENERGY INC.</v>
          </cell>
          <cell r="C3472">
            <v>-5699818</v>
          </cell>
        </row>
        <row r="3473">
          <cell r="A3473" t="str">
            <v>PETERBOROUGH DISTRIBUTION INCORPORATED</v>
          </cell>
          <cell r="B3473" t="str">
            <v>PETERBOROUGH DISTRIBUTION INCORPORATED</v>
          </cell>
          <cell r="C3473">
            <v>0</v>
          </cell>
        </row>
        <row r="3474">
          <cell r="A3474" t="str">
            <v>PORT COLBORNE HYDRO INC.</v>
          </cell>
          <cell r="B3474" t="str">
            <v>CANADIAN NIAGARA POWER INC.</v>
          </cell>
          <cell r="C3474">
            <v>-240722</v>
          </cell>
        </row>
        <row r="3475">
          <cell r="A3475" t="str">
            <v>POWERSTREAM INC.</v>
          </cell>
          <cell r="B3475" t="str">
            <v>POWERSTREAM INC.</v>
          </cell>
          <cell r="C3475">
            <v>-149032561</v>
          </cell>
        </row>
        <row r="3476">
          <cell r="A3476" t="str">
            <v>PUC DISTRIBUTION INC.</v>
          </cell>
          <cell r="B3476" t="str">
            <v>PUC DISTRIBUTION INC.</v>
          </cell>
          <cell r="C3476">
            <v>-1962050</v>
          </cell>
        </row>
        <row r="3477">
          <cell r="A3477" t="str">
            <v>RENFREW HYDRO INC.</v>
          </cell>
          <cell r="B3477" t="str">
            <v>RENFREW HYDRO INC.</v>
          </cell>
          <cell r="C3477">
            <v>0</v>
          </cell>
        </row>
        <row r="3478">
          <cell r="A3478" t="str">
            <v>RIDEAU ST. LAWRENCE DISTRIBUTION INC.</v>
          </cell>
          <cell r="B3478" t="str">
            <v>RIDEAU ST. LAWRENCE DISTRIBUTION INC.</v>
          </cell>
          <cell r="C3478">
            <v>-244871</v>
          </cell>
        </row>
        <row r="3479">
          <cell r="A3479" t="str">
            <v>SIOUX LOOKOUT HYDRO INC.</v>
          </cell>
          <cell r="B3479" t="str">
            <v>SIOUX LOOKOUT HYDRO INC.</v>
          </cell>
          <cell r="C3479">
            <v>-474387</v>
          </cell>
        </row>
        <row r="3480">
          <cell r="A3480" t="str">
            <v>ST. THOMAS ENERGY INC.</v>
          </cell>
          <cell r="B3480" t="str">
            <v>ST. THOMAS ENERGY INC.</v>
          </cell>
          <cell r="C3480">
            <v>-4175371</v>
          </cell>
        </row>
        <row r="3481">
          <cell r="A3481" t="str">
            <v>TAY HYDRO ELECTRIC DISTRIBUTION COMPANY INC.</v>
          </cell>
          <cell r="B3481" t="str">
            <v>NEWMARKET-TAY POWER DISTRIBUTION LTD.</v>
          </cell>
          <cell r="C3481">
            <v>-297502</v>
          </cell>
        </row>
        <row r="3482">
          <cell r="A3482" t="str">
            <v>TERRACE BAY SUPERIOR WIRES INC.</v>
          </cell>
          <cell r="B3482" t="str">
            <v>HYDRO ONE NETWORKS INC.</v>
          </cell>
          <cell r="C3482">
            <v>-69888</v>
          </cell>
        </row>
        <row r="3483">
          <cell r="A3483" t="str">
            <v>THUNDER BAY HYDRO ELECTRICITY DISTRIBUTION INC.</v>
          </cell>
          <cell r="B3483" t="str">
            <v>THUNDER BAY HYDRO ELECTRICITY DISTRIBUTION INC.</v>
          </cell>
          <cell r="C3483">
            <v>-5727950</v>
          </cell>
        </row>
        <row r="3484">
          <cell r="A3484" t="str">
            <v>TILLSONBURG HYDRO INC.</v>
          </cell>
          <cell r="B3484" t="str">
            <v>TILLSONBURG HYDRO INC.</v>
          </cell>
          <cell r="C3484">
            <v>-1520515</v>
          </cell>
        </row>
        <row r="3485">
          <cell r="A3485" t="str">
            <v>TORONTO HYDRO-ELECTRIC SYSTEM LIMITED</v>
          </cell>
          <cell r="B3485" t="str">
            <v>TORONTO HYDRO-ELECTRIC SYSTEM LIMITED</v>
          </cell>
          <cell r="C3485">
            <v>-172013390</v>
          </cell>
        </row>
        <row r="3486">
          <cell r="A3486" t="str">
            <v>VERIDIAN CONNECTIONS INC.</v>
          </cell>
          <cell r="B3486" t="str">
            <v>VERIDIAN CONNECTIONS INC.</v>
          </cell>
          <cell r="C3486">
            <v>-29385414</v>
          </cell>
        </row>
        <row r="3487">
          <cell r="A3487" t="str">
            <v>WASAGA DISTRIBUTION INC.</v>
          </cell>
          <cell r="B3487" t="str">
            <v>WASAGA DISTRIBUTION INC.</v>
          </cell>
          <cell r="C3487">
            <v>-1364416</v>
          </cell>
        </row>
        <row r="3488">
          <cell r="A3488" t="str">
            <v>WATERLOO NORTH HYDRO INC.</v>
          </cell>
          <cell r="B3488" t="str">
            <v>WATERLOO NORTH HYDRO INC.</v>
          </cell>
          <cell r="C3488">
            <v>-17014606</v>
          </cell>
        </row>
        <row r="3489">
          <cell r="A3489" t="str">
            <v>WELLAND HYDRO-ELECTRIC SYSTEM CORP.</v>
          </cell>
          <cell r="B3489" t="str">
            <v>WELLAND HYDRO-ELECTRIC SYSTEM CORP.</v>
          </cell>
          <cell r="C3489">
            <v>-631962</v>
          </cell>
        </row>
        <row r="3490">
          <cell r="A3490" t="str">
            <v>WELLINGTON NORTH POWER INC.</v>
          </cell>
          <cell r="B3490" t="str">
            <v>WELLINGTON NORTH POWER INC.</v>
          </cell>
          <cell r="C3490">
            <v>-200072</v>
          </cell>
        </row>
        <row r="3491">
          <cell r="A3491" t="str">
            <v>WEST COAST HURON ENERGY INC.</v>
          </cell>
          <cell r="B3491" t="str">
            <v>WEST COAST HURON ENERGY INC.</v>
          </cell>
          <cell r="C3491">
            <v>-166135</v>
          </cell>
        </row>
        <row r="3492">
          <cell r="A3492" t="str">
            <v>WEST NIPISSING ENERGY SERVICES LTD.</v>
          </cell>
          <cell r="B3492" t="str">
            <v>GREATER SUDBURY HYDRO INC.</v>
          </cell>
          <cell r="C3492">
            <v>-90782</v>
          </cell>
        </row>
        <row r="3493">
          <cell r="A3493" t="str">
            <v>WEST PERTH POWER INC.</v>
          </cell>
          <cell r="B3493" t="str">
            <v>ERIE THAMES POWERLINES CORPORATION</v>
          </cell>
          <cell r="C3493">
            <v>-232979</v>
          </cell>
        </row>
        <row r="3494">
          <cell r="A3494" t="str">
            <v>WESTARIO POWER INC.</v>
          </cell>
          <cell r="B3494" t="str">
            <v>WESTARIO POWER INC.</v>
          </cell>
          <cell r="C3494">
            <v>-4437179</v>
          </cell>
        </row>
        <row r="3495">
          <cell r="A3495" t="str">
            <v>WHITBY HYDRO ELECTRIC CORPORATION</v>
          </cell>
          <cell r="B3495" t="str">
            <v>WHITBY HYDRO ELECTRIC CORPORATION</v>
          </cell>
          <cell r="C3495">
            <v>-15884569</v>
          </cell>
        </row>
        <row r="3496">
          <cell r="A3496" t="str">
            <v>WOODSTOCK HYDRO SERVICES INC.</v>
          </cell>
          <cell r="B3496" t="str">
            <v>WOODSTOCK HYDRO SERVICES INC.</v>
          </cell>
          <cell r="C3496">
            <v>-1221567</v>
          </cell>
        </row>
        <row r="3501">
          <cell r="A3501" t="str">
            <v>ATIKOKAN HYDRO INC.</v>
          </cell>
          <cell r="B3501" t="str">
            <v>ATIKOKAN HYDRO INC.</v>
          </cell>
          <cell r="C3501">
            <v>0</v>
          </cell>
        </row>
        <row r="3502">
          <cell r="A3502" t="str">
            <v>ATTAWAPISKAT POWER CORPORATION</v>
          </cell>
          <cell r="B3502" t="str">
            <v>ATTAWAPISKAT POWER CORPORATION</v>
          </cell>
          <cell r="C3502">
            <v>-511790</v>
          </cell>
        </row>
        <row r="3503">
          <cell r="A3503" t="str">
            <v>BARRIE HYDRO DISTRIBUTION INC.</v>
          </cell>
          <cell r="B3503" t="str">
            <v>POWERSTREAM INC.</v>
          </cell>
          <cell r="C3503">
            <v>-21867467</v>
          </cell>
        </row>
        <row r="3504">
          <cell r="A3504" t="str">
            <v>BLUEWATER POWER DISTRIBUTION CORPORATION</v>
          </cell>
          <cell r="B3504" t="str">
            <v>BLUEWATER POWER DISTRIBUTION CORPORATION</v>
          </cell>
          <cell r="C3504">
            <v>-3056088</v>
          </cell>
        </row>
        <row r="3505">
          <cell r="A3505" t="str">
            <v>BRANT COUNTY POWER INC.</v>
          </cell>
          <cell r="B3505" t="str">
            <v>BRANT COUNTY POWER INC.</v>
          </cell>
          <cell r="C3505">
            <v>-1699499</v>
          </cell>
        </row>
        <row r="3506">
          <cell r="A3506" t="str">
            <v>BRANTFORD POWER INC.</v>
          </cell>
          <cell r="B3506" t="str">
            <v>BRANTFORD POWER INC.</v>
          </cell>
          <cell r="C3506">
            <v>-2016598</v>
          </cell>
        </row>
        <row r="3507">
          <cell r="A3507" t="str">
            <v>BURLINGTON HYDRO INC.</v>
          </cell>
          <cell r="B3507" t="str">
            <v>BURLINGTON HYDRO INC.</v>
          </cell>
          <cell r="C3507">
            <v>-11447083</v>
          </cell>
        </row>
        <row r="3508">
          <cell r="A3508" t="str">
            <v>CAMBRIDGE AND NORTH DUMFRIES HYDRO INC.</v>
          </cell>
          <cell r="B3508" t="str">
            <v>CAMBRIDGE AND NORTH DUMFRIES HYDRO INC.</v>
          </cell>
          <cell r="C3508">
            <v>-10760943</v>
          </cell>
        </row>
        <row r="3509">
          <cell r="A3509" t="str">
            <v>CANADIAN NIAGARA POWER INC.</v>
          </cell>
          <cell r="B3509" t="str">
            <v>CANADIAN NIAGARA POWER INC.</v>
          </cell>
          <cell r="C3509">
            <v>-3480330</v>
          </cell>
        </row>
        <row r="3510">
          <cell r="A3510" t="str">
            <v>CENTRE WELLINGTON HYDRO LTD.</v>
          </cell>
          <cell r="B3510" t="str">
            <v>CENTRE WELLINGTON HYDRO LTD.</v>
          </cell>
          <cell r="C3510">
            <v>-960491</v>
          </cell>
        </row>
        <row r="3511">
          <cell r="A3511" t="str">
            <v>CHAPLEAU PUBLIC UTILITIES CORPORATION</v>
          </cell>
          <cell r="B3511" t="str">
            <v>CHAPLEAU PUBLIC UTILITIES CORPORATION</v>
          </cell>
          <cell r="C3511">
            <v>0</v>
          </cell>
        </row>
        <row r="3512">
          <cell r="A3512" t="str">
            <v>CLINTON POWER CORPORATION</v>
          </cell>
          <cell r="B3512" t="str">
            <v>ERIE THAMES POWERLINES CORPORATION</v>
          </cell>
          <cell r="C3512">
            <v>-3074</v>
          </cell>
        </row>
        <row r="3513">
          <cell r="A3513" t="str">
            <v>COLLUS POWER CORPORATION</v>
          </cell>
          <cell r="B3513" t="str">
            <v>COLLUS POWER CORPORATION</v>
          </cell>
          <cell r="C3513">
            <v>-6129230</v>
          </cell>
        </row>
        <row r="3514">
          <cell r="A3514" t="str">
            <v>COOPERATIVE HYDRO EMBRUN INC.</v>
          </cell>
          <cell r="B3514" t="str">
            <v>COOPERATIVE HYDRO EMBRUN INC.</v>
          </cell>
          <cell r="C3514">
            <v>-394640</v>
          </cell>
        </row>
        <row r="3515">
          <cell r="A3515" t="str">
            <v>E.L.K. ENERGY INC.</v>
          </cell>
          <cell r="B3515" t="str">
            <v>E.L.K. ENERGY INC.</v>
          </cell>
          <cell r="C3515">
            <v>-3319944</v>
          </cell>
        </row>
        <row r="3516">
          <cell r="A3516" t="str">
            <v>EASTERN ONTARIO POWER INC.</v>
          </cell>
          <cell r="B3516" t="str">
            <v>CANADIAN NIAGARA POWER INC.</v>
          </cell>
          <cell r="C3516">
            <v>-747312</v>
          </cell>
        </row>
        <row r="3517">
          <cell r="A3517" t="str">
            <v>ENERSOURCE HYDRO MISSISSAUGA INC.</v>
          </cell>
          <cell r="B3517" t="str">
            <v>ENERSOURCE HYDRO MISSISSAUGA INC.</v>
          </cell>
          <cell r="C3517">
            <v>-59510187</v>
          </cell>
        </row>
        <row r="3518">
          <cell r="A3518" t="str">
            <v>ENTEGRUS POWERLINES INC.</v>
          </cell>
          <cell r="B3518" t="str">
            <v>CHATHAM-KENT HYDRO INC.</v>
          </cell>
          <cell r="C3518">
            <v>-3551848</v>
          </cell>
        </row>
        <row r="3519">
          <cell r="A3519" t="str">
            <v>ENWIN UTILITIES LTD.</v>
          </cell>
          <cell r="B3519" t="str">
            <v>ENWIN UTILITIES LTD.</v>
          </cell>
          <cell r="C3519">
            <v>-10046195</v>
          </cell>
        </row>
        <row r="3520">
          <cell r="A3520" t="str">
            <v>ERIE THAMES POWERLINES CORPORATION</v>
          </cell>
          <cell r="B3520" t="str">
            <v>ERIE THAMES POWERLINES CORPORATION</v>
          </cell>
          <cell r="C3520">
            <v>-1697325</v>
          </cell>
        </row>
        <row r="3521">
          <cell r="A3521" t="str">
            <v>ESPANOLA REGIONAL HYDRO DISTRIBUTION CORPORATION</v>
          </cell>
          <cell r="B3521" t="str">
            <v>ESPANOLA REGIONAL HYDRO DISTRIBUTION CORPORATION</v>
          </cell>
          <cell r="C3521">
            <v>-162225</v>
          </cell>
        </row>
        <row r="3522">
          <cell r="A3522" t="str">
            <v>ESSEX POWERLINES CORPORATION</v>
          </cell>
          <cell r="B3522" t="str">
            <v>ESSEX POWERLINES CORPORATION</v>
          </cell>
          <cell r="C3522">
            <v>-6928269</v>
          </cell>
        </row>
        <row r="3523">
          <cell r="A3523" t="str">
            <v>FESTIVAL HYDRO INC.</v>
          </cell>
          <cell r="B3523" t="str">
            <v>FESTIVAL HYDRO INC.</v>
          </cell>
          <cell r="C3523">
            <v>-3166416</v>
          </cell>
        </row>
        <row r="3524">
          <cell r="A3524" t="str">
            <v>FORT ALBANY POWER CORPORATION</v>
          </cell>
          <cell r="B3524" t="str">
            <v>FORT ALBANY POWER CORPORATION</v>
          </cell>
          <cell r="C3524">
            <v>-21725</v>
          </cell>
        </row>
        <row r="3525">
          <cell r="A3525" t="str">
            <v>FORT FRANCES POWER CORPORATION</v>
          </cell>
          <cell r="B3525" t="str">
            <v>FORT FRANCES POWER CORPORATION</v>
          </cell>
          <cell r="C3525">
            <v>0</v>
          </cell>
        </row>
        <row r="3526">
          <cell r="A3526" t="str">
            <v>GRAND VALLEY ENERGY INC.</v>
          </cell>
          <cell r="B3526" t="str">
            <v>ORANGEVILLE HYDRO LIMITED</v>
          </cell>
          <cell r="C3526">
            <v>0</v>
          </cell>
        </row>
        <row r="3527">
          <cell r="A3527" t="str">
            <v>GREAT LAKES POWER LIMITED</v>
          </cell>
          <cell r="B3527" t="str">
            <v>GREAT LAKES POWER LIMITED</v>
          </cell>
          <cell r="C3527">
            <v>0</v>
          </cell>
        </row>
        <row r="3528">
          <cell r="A3528" t="str">
            <v>GREATER SUDBURY HYDRO INC.</v>
          </cell>
          <cell r="B3528" t="str">
            <v>GREATER SUDBURY HYDRO INC.</v>
          </cell>
          <cell r="C3528">
            <v>-8077147</v>
          </cell>
        </row>
        <row r="3529">
          <cell r="A3529" t="str">
            <v>GRIMSBY POWER INCORPORATED</v>
          </cell>
          <cell r="B3529" t="str">
            <v>GRIMSBY POWER INCORPORATED</v>
          </cell>
          <cell r="C3529">
            <v>-3859433</v>
          </cell>
        </row>
        <row r="3530">
          <cell r="A3530" t="str">
            <v>GUELPH HYDRO ELECTRIC SYSTEMS INC.</v>
          </cell>
          <cell r="B3530" t="str">
            <v>GUELPH HYDRO ELECTRIC SYSTEMS INC.</v>
          </cell>
          <cell r="C3530">
            <v>-21926645</v>
          </cell>
        </row>
        <row r="3531">
          <cell r="A3531" t="str">
            <v>HALDIMAND COUNTY HYDRO INC.</v>
          </cell>
          <cell r="B3531" t="str">
            <v>HALDIMAND COUNTY HYDRO INC.</v>
          </cell>
          <cell r="C3531">
            <v>-2108118</v>
          </cell>
        </row>
        <row r="3532">
          <cell r="A3532" t="str">
            <v>HALTON HILLS HYDRO INC.</v>
          </cell>
          <cell r="B3532" t="str">
            <v>HALTON HILLS HYDRO INC.</v>
          </cell>
          <cell r="C3532">
            <v>-4317869</v>
          </cell>
        </row>
        <row r="3533">
          <cell r="A3533" t="str">
            <v>HEARST POWER DISTRIBUTION COMPANY LIMITED</v>
          </cell>
          <cell r="B3533" t="str">
            <v>HEARST POWER DISTRIBUTION COMPANY LIMITED</v>
          </cell>
          <cell r="C3533">
            <v>0</v>
          </cell>
        </row>
        <row r="3534">
          <cell r="A3534" t="str">
            <v>HORIZON UTILITIES CORPORATION</v>
          </cell>
          <cell r="B3534" t="str">
            <v>HORIZON UTILITIES CORPORATION</v>
          </cell>
          <cell r="C3534">
            <v>-13929032</v>
          </cell>
        </row>
        <row r="3535">
          <cell r="A3535" t="str">
            <v>HYDRO 2000 INC.</v>
          </cell>
          <cell r="B3535" t="str">
            <v>HYDRO 2000 INC.</v>
          </cell>
          <cell r="C3535">
            <v>-106600</v>
          </cell>
        </row>
        <row r="3536">
          <cell r="A3536" t="str">
            <v>HYDRO HAWKESBURY INC.</v>
          </cell>
          <cell r="B3536" t="str">
            <v>HYDRO HAWKESBURY INC.</v>
          </cell>
          <cell r="C3536">
            <v>0</v>
          </cell>
        </row>
        <row r="3537">
          <cell r="A3537" t="str">
            <v>HYDRO ONE BRAMPTON NETWORKS INC.</v>
          </cell>
          <cell r="B3537" t="str">
            <v>HYDRO ONE BRAMPTON NETWORKS INC.</v>
          </cell>
          <cell r="C3537">
            <v>-71500020</v>
          </cell>
        </row>
        <row r="3538">
          <cell r="A3538" t="str">
            <v>HYDRO ONE NETWORKS INC.</v>
          </cell>
          <cell r="B3538" t="str">
            <v>HYDRO ONE NETWORKS INC.</v>
          </cell>
          <cell r="C3538">
            <v>0</v>
          </cell>
        </row>
        <row r="3539">
          <cell r="A3539" t="str">
            <v>HYDRO ONE REMOTE COMMUNITIES INC.</v>
          </cell>
          <cell r="B3539" t="str">
            <v>HYDRO ONE REMOTE COMMUNITIES INC.</v>
          </cell>
          <cell r="C3539">
            <v>0</v>
          </cell>
        </row>
        <row r="3540">
          <cell r="A3540" t="str">
            <v>HYDRO OTTAWA LIMITED</v>
          </cell>
          <cell r="B3540" t="str">
            <v>HYDRO OTTAWA LIMITED</v>
          </cell>
          <cell r="C3540">
            <v>-115389771</v>
          </cell>
        </row>
        <row r="3541">
          <cell r="A3541" t="str">
            <v>INNISFIL HYDRO DISTRIBUTION SYSTEMS LIMITED</v>
          </cell>
          <cell r="B3541" t="str">
            <v>INNISFIL HYDRO DISTRIBUTION SYSTEMS LIMITED</v>
          </cell>
          <cell r="C3541">
            <v>-4314831</v>
          </cell>
        </row>
        <row r="3542">
          <cell r="A3542" t="str">
            <v>KENORA HYDRO ELECTRIC CORPORATION LTD.</v>
          </cell>
          <cell r="B3542" t="str">
            <v>KENORA HYDRO ELECTRIC CORPORATION LTD.</v>
          </cell>
          <cell r="C3542">
            <v>-376226</v>
          </cell>
        </row>
        <row r="3543">
          <cell r="A3543" t="str">
            <v>KINGSTON HYDRO CORPORATION</v>
          </cell>
          <cell r="B3543" t="str">
            <v>KINGSTON HYDRO CORPORATION</v>
          </cell>
          <cell r="C3543">
            <v>-203201</v>
          </cell>
        </row>
        <row r="3544">
          <cell r="A3544" t="str">
            <v>KITCHENER-WILMOT HYDRO INC.</v>
          </cell>
          <cell r="B3544" t="str">
            <v>KITCHENER-WILMOT HYDRO INC.</v>
          </cell>
          <cell r="C3544">
            <v>-30771382</v>
          </cell>
        </row>
        <row r="3545">
          <cell r="A3545" t="str">
            <v>LAKEFRONT UTILITIES INC.</v>
          </cell>
          <cell r="B3545" t="str">
            <v>LAKEFRONT UTILITIES INC.</v>
          </cell>
          <cell r="C3545">
            <v>-1229648</v>
          </cell>
        </row>
        <row r="3546">
          <cell r="A3546" t="str">
            <v>LAKELAND POWER DISTRIBUTION LTD.</v>
          </cell>
          <cell r="B3546" t="str">
            <v>LAKELAND POWER DISTRIBUTION LTD.</v>
          </cell>
          <cell r="C3546">
            <v>-3286585</v>
          </cell>
        </row>
        <row r="3547">
          <cell r="A3547" t="str">
            <v>LONDON HYDRO INC.</v>
          </cell>
          <cell r="B3547" t="str">
            <v>LONDON HYDRO INC.</v>
          </cell>
          <cell r="C3547">
            <v>-18974911</v>
          </cell>
        </row>
        <row r="3548">
          <cell r="A3548" t="str">
            <v>MIDDLESEX POWER DISTRIBUTION CORPORATION</v>
          </cell>
          <cell r="B3548" t="str">
            <v>MIDDLESEX POWER DISTRIBUTION CORPORATION</v>
          </cell>
          <cell r="C3548">
            <v>-756395</v>
          </cell>
        </row>
        <row r="3549">
          <cell r="A3549" t="str">
            <v>MIDLAND POWER UTILITY CORPORATION</v>
          </cell>
          <cell r="B3549" t="str">
            <v>MIDLAND POWER UTILITY CORPORATION</v>
          </cell>
          <cell r="C3549">
            <v>-523610</v>
          </cell>
        </row>
        <row r="3550">
          <cell r="A3550" t="str">
            <v>MILTON HYDRO DISTRIBUTION INC.</v>
          </cell>
          <cell r="B3550" t="str">
            <v>MILTON HYDRO DISTRIBUTION INC.</v>
          </cell>
          <cell r="C3550">
            <v>-25969118</v>
          </cell>
        </row>
        <row r="3551">
          <cell r="A3551" t="str">
            <v>NEWBURY POWER INC.</v>
          </cell>
          <cell r="B3551" t="str">
            <v>MIDDLESEX POWER DISTRIBUTION CORPORATION</v>
          </cell>
          <cell r="C3551">
            <v>0</v>
          </cell>
        </row>
        <row r="3552">
          <cell r="A3552" t="str">
            <v>NEWMARKET-TAY POWER DISTRIBUTION LTD.</v>
          </cell>
          <cell r="B3552" t="str">
            <v>NEWMARKET-TAY POWER DISTRIBUTION LTD.</v>
          </cell>
          <cell r="C3552">
            <v>-14266967</v>
          </cell>
        </row>
        <row r="3553">
          <cell r="A3553" t="str">
            <v>NIAGARA FALLS HYDRO INC.</v>
          </cell>
          <cell r="B3553" t="str">
            <v>NIAGARA PENINSULA ENERGY INC.</v>
          </cell>
          <cell r="C3553">
            <v>-6705964</v>
          </cell>
        </row>
        <row r="3554">
          <cell r="A3554" t="str">
            <v>NIAGARA-ON-THE-LAKE HYDRO INC.</v>
          </cell>
          <cell r="B3554" t="str">
            <v>NIAGARA-ON-THE-LAKE HYDRO INC.</v>
          </cell>
          <cell r="C3554">
            <v>-4827565</v>
          </cell>
        </row>
        <row r="3555">
          <cell r="A3555" t="str">
            <v>NORFOLK POWER DISTRIBUTION INC.</v>
          </cell>
          <cell r="B3555" t="str">
            <v>NORFOLK POWER DISTRIBUTION INC.</v>
          </cell>
          <cell r="C3555">
            <v>-6791146</v>
          </cell>
        </row>
        <row r="3556">
          <cell r="A3556" t="str">
            <v>NORTH BAY HYDRO DISTRIBUTION LIMITED</v>
          </cell>
          <cell r="B3556" t="str">
            <v>NORTH BAY HYDRO DISTRIBUTION LIMITED</v>
          </cell>
          <cell r="C3556">
            <v>-3815935</v>
          </cell>
        </row>
        <row r="3557">
          <cell r="A3557" t="str">
            <v>NORTHERN ONTARIO WIRES INC.</v>
          </cell>
          <cell r="B3557" t="str">
            <v>NORTHERN ONTARIO WIRES INC.</v>
          </cell>
          <cell r="C3557">
            <v>0</v>
          </cell>
        </row>
        <row r="3558">
          <cell r="A3558" t="str">
            <v>OAKVILLE HYDRO ELECTRICITY DISTRIBUTION INC.</v>
          </cell>
          <cell r="B3558" t="str">
            <v>OAKVILLE HYDRO ELECTRICITY DISTRIBUTION INC.</v>
          </cell>
          <cell r="C3558">
            <v>-22844591</v>
          </cell>
        </row>
        <row r="3559">
          <cell r="A3559" t="str">
            <v>ORANGEVILLE HYDRO LIMITED</v>
          </cell>
          <cell r="B3559" t="str">
            <v>ORANGEVILLE HYDRO LIMITED</v>
          </cell>
          <cell r="C3559">
            <v>-2832170</v>
          </cell>
        </row>
        <row r="3560">
          <cell r="A3560" t="str">
            <v>ORILLIA POWER DISTRIBUTION CORPORATION</v>
          </cell>
          <cell r="B3560" t="str">
            <v>ORILLIA POWER DISTRIBUTION CORPORATION</v>
          </cell>
          <cell r="C3560">
            <v>-371388</v>
          </cell>
        </row>
        <row r="3561">
          <cell r="A3561" t="str">
            <v>OSHAWA PUC NETWORKS INC.</v>
          </cell>
          <cell r="B3561" t="str">
            <v>OSHAWA PUC NETWORKS INC.</v>
          </cell>
          <cell r="C3561">
            <v>-21882907</v>
          </cell>
        </row>
        <row r="3562">
          <cell r="A3562" t="str">
            <v>OTTAWA RIVER POWER CORPORATION</v>
          </cell>
          <cell r="B3562" t="str">
            <v>OTTAWA RIVER POWER CORPORATION</v>
          </cell>
          <cell r="C3562">
            <v>-813516</v>
          </cell>
        </row>
        <row r="3563">
          <cell r="A3563" t="str">
            <v>PARRY SOUND POWER CORPORATION</v>
          </cell>
          <cell r="B3563" t="str">
            <v>PARRY SOUND POWER CORPORATION</v>
          </cell>
          <cell r="C3563">
            <v>-434181</v>
          </cell>
        </row>
        <row r="3564">
          <cell r="A3564" t="str">
            <v>PENINSULA WEST UTILITIES LIMITED</v>
          </cell>
          <cell r="B3564" t="str">
            <v>NIAGARA PENINSULA ENERGY INC.</v>
          </cell>
          <cell r="C3564">
            <v>-6703820</v>
          </cell>
        </row>
        <row r="3565">
          <cell r="A3565" t="str">
            <v>PETERBOROUGH DISTRIBUTION INCORPORATED</v>
          </cell>
          <cell r="B3565" t="str">
            <v>PETERBOROUGH DISTRIBUTION INCORPORATED</v>
          </cell>
          <cell r="C3565">
            <v>0</v>
          </cell>
        </row>
        <row r="3566">
          <cell r="A3566" t="str">
            <v>PORT COLBORNE HYDRO INC.</v>
          </cell>
          <cell r="B3566" t="str">
            <v>CANADIAN NIAGARA POWER INC.</v>
          </cell>
          <cell r="C3566">
            <v>-314763</v>
          </cell>
        </row>
        <row r="3567">
          <cell r="A3567" t="str">
            <v>POWERSTREAM INC.</v>
          </cell>
          <cell r="B3567" t="str">
            <v>POWERSTREAM INC.</v>
          </cell>
          <cell r="C3567">
            <v>-158559671</v>
          </cell>
        </row>
        <row r="3568">
          <cell r="A3568" t="str">
            <v>PUC DISTRIBUTION INC.</v>
          </cell>
          <cell r="B3568" t="str">
            <v>PUC DISTRIBUTION INC.</v>
          </cell>
          <cell r="C3568">
            <v>-2805264</v>
          </cell>
        </row>
        <row r="3569">
          <cell r="A3569" t="str">
            <v>RENFREW HYDRO INC.</v>
          </cell>
          <cell r="B3569" t="str">
            <v>RENFREW HYDRO INC.</v>
          </cell>
          <cell r="C3569">
            <v>0</v>
          </cell>
        </row>
        <row r="3570">
          <cell r="A3570" t="str">
            <v>RIDEAU ST. LAWRENCE DISTRIBUTION INC.</v>
          </cell>
          <cell r="B3570" t="str">
            <v>RIDEAU ST. LAWRENCE DISTRIBUTION INC.</v>
          </cell>
          <cell r="C3570">
            <v>-258722</v>
          </cell>
        </row>
        <row r="3571">
          <cell r="A3571" t="str">
            <v>SIOUX LOOKOUT HYDRO INC.</v>
          </cell>
          <cell r="B3571" t="str">
            <v>SIOUX LOOKOUT HYDRO INC.</v>
          </cell>
          <cell r="C3571">
            <v>-524528</v>
          </cell>
        </row>
        <row r="3572">
          <cell r="A3572" t="str">
            <v>ST. THOMAS ENERGY INC.</v>
          </cell>
          <cell r="B3572" t="str">
            <v>ST. THOMAS ENERGY INC.</v>
          </cell>
          <cell r="C3572">
            <v>-5533757</v>
          </cell>
        </row>
        <row r="3573">
          <cell r="A3573" t="str">
            <v>THUNDER BAY HYDRO ELECTRICITY DISTRIBUTION INC.</v>
          </cell>
          <cell r="B3573" t="str">
            <v>THUNDER BAY HYDRO ELECTRICITY DISTRIBUTION INC.</v>
          </cell>
          <cell r="C3573">
            <v>-6401324</v>
          </cell>
        </row>
        <row r="3574">
          <cell r="A3574" t="str">
            <v>TILLSONBURG HYDRO INC.</v>
          </cell>
          <cell r="B3574" t="str">
            <v>TILLSONBURG HYDRO INC.</v>
          </cell>
          <cell r="C3574">
            <v>-1658900</v>
          </cell>
        </row>
        <row r="3575">
          <cell r="A3575" t="str">
            <v>TORONTO HYDRO-ELECTRIC SYSTEM LIMITED</v>
          </cell>
          <cell r="B3575" t="str">
            <v>TORONTO HYDRO-ELECTRIC SYSTEM LIMITED</v>
          </cell>
          <cell r="C3575">
            <v>-201176588</v>
          </cell>
        </row>
        <row r="3576">
          <cell r="A3576" t="str">
            <v>VERIDIAN CONNECTIONS INC.</v>
          </cell>
          <cell r="B3576" t="str">
            <v>VERIDIAN CONNECTIONS INC.</v>
          </cell>
          <cell r="C3576">
            <v>-35198211</v>
          </cell>
        </row>
        <row r="3577">
          <cell r="A3577" t="str">
            <v>WASAGA DISTRIBUTION INC.</v>
          </cell>
          <cell r="B3577" t="str">
            <v>WASAGA DISTRIBUTION INC.</v>
          </cell>
          <cell r="C3577">
            <v>-1435422</v>
          </cell>
        </row>
        <row r="3578">
          <cell r="A3578" t="str">
            <v>WATERLOO NORTH HYDRO INC.</v>
          </cell>
          <cell r="B3578" t="str">
            <v>WATERLOO NORTH HYDRO INC.</v>
          </cell>
          <cell r="C3578">
            <v>-18696778</v>
          </cell>
        </row>
        <row r="3579">
          <cell r="A3579" t="str">
            <v>WELLAND HYDRO-ELECTRIC SYSTEM CORP.</v>
          </cell>
          <cell r="B3579" t="str">
            <v>WELLAND HYDRO-ELECTRIC SYSTEM CORP.</v>
          </cell>
          <cell r="C3579">
            <v>-1405492</v>
          </cell>
        </row>
        <row r="3580">
          <cell r="A3580" t="str">
            <v>WELLINGTON NORTH POWER INC.</v>
          </cell>
          <cell r="B3580" t="str">
            <v>WELLINGTON NORTH POWER INC.</v>
          </cell>
          <cell r="C3580">
            <v>-206210</v>
          </cell>
        </row>
        <row r="3581">
          <cell r="A3581" t="str">
            <v>WEST COAST HURON ENERGY INC.</v>
          </cell>
          <cell r="B3581" t="str">
            <v>WEST COAST HURON ENERGY INC.</v>
          </cell>
          <cell r="C3581">
            <v>-273090</v>
          </cell>
        </row>
        <row r="3582">
          <cell r="A3582" t="str">
            <v>WEST NIPISSING ENERGY SERVICES LTD.</v>
          </cell>
          <cell r="B3582" t="str">
            <v>GREATER SUDBURY HYDRO INC.</v>
          </cell>
          <cell r="C3582">
            <v>-123309</v>
          </cell>
        </row>
        <row r="3583">
          <cell r="A3583" t="str">
            <v>WEST PERTH POWER INC.</v>
          </cell>
          <cell r="B3583" t="str">
            <v>ERIE THAMES POWERLINES CORPORATION</v>
          </cell>
          <cell r="C3583">
            <v>-232979</v>
          </cell>
        </row>
        <row r="3584">
          <cell r="A3584" t="str">
            <v>WESTARIO POWER INC.</v>
          </cell>
          <cell r="B3584" t="str">
            <v>WESTARIO POWER INC.</v>
          </cell>
          <cell r="C3584">
            <v>-5114728</v>
          </cell>
        </row>
        <row r="3585">
          <cell r="A3585" t="str">
            <v>WHITBY HYDRO ELECTRIC CORPORATION</v>
          </cell>
          <cell r="B3585" t="str">
            <v>WHITBY HYDRO ELECTRIC CORPORATION</v>
          </cell>
          <cell r="C3585">
            <v>-17656006</v>
          </cell>
        </row>
        <row r="3586">
          <cell r="A3586" t="str">
            <v>WOODSTOCK HYDRO SERVICES INC.</v>
          </cell>
          <cell r="B3586" t="str">
            <v>WOODSTOCK HYDRO SERVICES INC.</v>
          </cell>
          <cell r="C3586">
            <v>-1457862</v>
          </cell>
        </row>
        <row r="3591">
          <cell r="A3591" t="str">
            <v>ATIKOKAN HYDRO INC.</v>
          </cell>
          <cell r="B3591" t="str">
            <v>ATIKOKAN HYDRO INC.</v>
          </cell>
          <cell r="C3591">
            <v>0</v>
          </cell>
        </row>
        <row r="3592">
          <cell r="A3592" t="str">
            <v>ATTAWAPISKAT POWER CORPORATION</v>
          </cell>
          <cell r="B3592" t="str">
            <v>ATTAWAPISKAT POWER CORPORATION</v>
          </cell>
          <cell r="C3592">
            <v>-891730</v>
          </cell>
        </row>
        <row r="3593">
          <cell r="A3593" t="str">
            <v>BARRIE HYDRO DISTRIBUTION INC.</v>
          </cell>
          <cell r="B3593" t="str">
            <v>POWERSTREAM INC.</v>
          </cell>
          <cell r="C3593">
            <v>-37009632</v>
          </cell>
        </row>
        <row r="3594">
          <cell r="A3594" t="str">
            <v>BLUEWATER POWER DISTRIBUTION CORPORATION</v>
          </cell>
          <cell r="B3594" t="str">
            <v>BLUEWATER POWER DISTRIBUTION CORPORATION</v>
          </cell>
          <cell r="C3594">
            <v>-3296161</v>
          </cell>
        </row>
        <row r="3595">
          <cell r="A3595" t="str">
            <v>BRANT COUNTY POWER INC.</v>
          </cell>
          <cell r="B3595" t="str">
            <v>BRANT COUNTY POWER INC.</v>
          </cell>
          <cell r="C3595">
            <v>-1790109</v>
          </cell>
        </row>
        <row r="3596">
          <cell r="A3596" t="str">
            <v>BRANTFORD POWER INC.</v>
          </cell>
          <cell r="B3596" t="str">
            <v>BRANTFORD POWER INC.</v>
          </cell>
          <cell r="C3596">
            <v>-2644169</v>
          </cell>
        </row>
        <row r="3597">
          <cell r="A3597" t="str">
            <v>BURLINGTON HYDRO INC.</v>
          </cell>
          <cell r="B3597" t="str">
            <v>BURLINGTON HYDRO INC.</v>
          </cell>
          <cell r="C3597">
            <v>-13092065</v>
          </cell>
        </row>
        <row r="3598">
          <cell r="A3598" t="str">
            <v>CAMBRIDGE AND NORTH DUMFRIES HYDRO INC.</v>
          </cell>
          <cell r="B3598" t="str">
            <v>CAMBRIDGE AND NORTH DUMFRIES HYDRO INC.</v>
          </cell>
          <cell r="C3598">
            <v>-11419225</v>
          </cell>
        </row>
        <row r="3599">
          <cell r="A3599" t="str">
            <v>CANADIAN NIAGARA POWER INC.</v>
          </cell>
          <cell r="B3599" t="str">
            <v>CANADIAN NIAGARA POWER INC.</v>
          </cell>
          <cell r="C3599">
            <v>-4193762</v>
          </cell>
        </row>
        <row r="3600">
          <cell r="A3600" t="str">
            <v>CENTRE WELLINGTON HYDRO LTD.</v>
          </cell>
          <cell r="B3600" t="str">
            <v>CENTRE WELLINGTON HYDRO LTD.</v>
          </cell>
          <cell r="C3600">
            <v>-1210534</v>
          </cell>
        </row>
        <row r="3601">
          <cell r="A3601" t="str">
            <v>CHAPLEAU PUBLIC UTILITIES CORPORATION</v>
          </cell>
          <cell r="B3601" t="str">
            <v>CHAPLEAU PUBLIC UTILITIES CORPORATION</v>
          </cell>
          <cell r="C3601">
            <v>0</v>
          </cell>
        </row>
        <row r="3602">
          <cell r="A3602" t="str">
            <v>COLLUS POWER CORPORATION</v>
          </cell>
          <cell r="B3602" t="str">
            <v>COLLUS POWER CORPORATION</v>
          </cell>
          <cell r="C3602">
            <v>-6738873</v>
          </cell>
        </row>
        <row r="3603">
          <cell r="A3603" t="str">
            <v>COOPERATIVE HYDRO EMBRUN INC.</v>
          </cell>
          <cell r="B3603" t="str">
            <v>COOPERATIVE HYDRO EMBRUN INC.</v>
          </cell>
          <cell r="C3603">
            <v>-486899</v>
          </cell>
        </row>
        <row r="3604">
          <cell r="A3604" t="str">
            <v>E.L.K. ENERGY INC.</v>
          </cell>
          <cell r="B3604" t="str">
            <v>E.L.K. ENERGY INC.</v>
          </cell>
          <cell r="C3604">
            <v>-3455631</v>
          </cell>
        </row>
        <row r="3605">
          <cell r="A3605" t="str">
            <v>EASTERN ONTARIO POWER INC.</v>
          </cell>
          <cell r="B3605" t="str">
            <v>CANADIAN NIAGARA POWER INC.</v>
          </cell>
          <cell r="C3605">
            <v>-1086190</v>
          </cell>
        </row>
        <row r="3606">
          <cell r="A3606" t="str">
            <v>ENERSOURCE HYDRO MISSISSAUGA INC.</v>
          </cell>
          <cell r="B3606" t="str">
            <v>ENERSOURCE HYDRO MISSISSAUGA INC.</v>
          </cell>
          <cell r="C3606">
            <v>-63456142</v>
          </cell>
        </row>
        <row r="3607">
          <cell r="A3607" t="str">
            <v>ENTEGRUS POWERLINES INC.</v>
          </cell>
          <cell r="B3607" t="str">
            <v>CHATHAM-KENT HYDRO INC.</v>
          </cell>
          <cell r="C3607">
            <v>-3886753</v>
          </cell>
        </row>
        <row r="3608">
          <cell r="A3608" t="str">
            <v>ENWIN UTILITIES LTD.</v>
          </cell>
          <cell r="B3608" t="str">
            <v>ENWIN UTILITIES LTD.</v>
          </cell>
          <cell r="C3608">
            <v>-11399979</v>
          </cell>
        </row>
        <row r="3609">
          <cell r="A3609" t="str">
            <v>ERIE THAMES POWERLINES CORPORATION</v>
          </cell>
          <cell r="B3609" t="str">
            <v>ERIE THAMES POWERLINES CORPORATION</v>
          </cell>
          <cell r="C3609">
            <v>-2720547</v>
          </cell>
        </row>
        <row r="3610">
          <cell r="A3610" t="str">
            <v>ESPANOLA REGIONAL HYDRO DISTRIBUTION CORPORATION</v>
          </cell>
          <cell r="B3610" t="str">
            <v>ESPANOLA REGIONAL HYDRO DISTRIBUTION CORPORATION</v>
          </cell>
          <cell r="C3610">
            <v>-177095</v>
          </cell>
        </row>
        <row r="3611">
          <cell r="A3611" t="str">
            <v>ESSEX POWERLINES CORPORATION</v>
          </cell>
          <cell r="B3611" t="str">
            <v>ESSEX POWERLINES CORPORATION</v>
          </cell>
          <cell r="C3611">
            <v>-7942366</v>
          </cell>
        </row>
        <row r="3612">
          <cell r="A3612" t="str">
            <v>FESTIVAL HYDRO INC.</v>
          </cell>
          <cell r="B3612" t="str">
            <v>FESTIVAL HYDRO INC.</v>
          </cell>
          <cell r="C3612">
            <v>-3578326</v>
          </cell>
        </row>
        <row r="3613">
          <cell r="A3613" t="str">
            <v>FORT FRANCES POWER CORPORATION</v>
          </cell>
          <cell r="B3613" t="str">
            <v>FORT FRANCES POWER CORPORATION</v>
          </cell>
          <cell r="C3613">
            <v>0</v>
          </cell>
        </row>
        <row r="3614">
          <cell r="A3614" t="str">
            <v>GRAND VALLEY ENERGY INC.</v>
          </cell>
          <cell r="B3614" t="str">
            <v>ORANGEVILLE HYDRO LIMITED</v>
          </cell>
          <cell r="C3614">
            <v>0</v>
          </cell>
        </row>
        <row r="3615">
          <cell r="A3615" t="str">
            <v>GREAT LAKES POWER LIMITED</v>
          </cell>
          <cell r="B3615" t="str">
            <v>GREAT LAKES POWER LIMITED</v>
          </cell>
          <cell r="C3615">
            <v>0</v>
          </cell>
        </row>
        <row r="3616">
          <cell r="A3616" t="str">
            <v>GREATER SUDBURY HYDRO INC.</v>
          </cell>
          <cell r="B3616" t="str">
            <v>GREATER SUDBURY HYDRO INC.</v>
          </cell>
          <cell r="C3616">
            <v>-11463452</v>
          </cell>
        </row>
        <row r="3617">
          <cell r="A3617" t="str">
            <v>GRIMSBY POWER INCORPORATED</v>
          </cell>
          <cell r="B3617" t="str">
            <v>GRIMSBY POWER INCORPORATED</v>
          </cell>
          <cell r="C3617">
            <v>-4022043</v>
          </cell>
        </row>
        <row r="3618">
          <cell r="A3618" t="str">
            <v>GUELPH HYDRO ELECTRIC SYSTEMS INC.</v>
          </cell>
          <cell r="B3618" t="str">
            <v>GUELPH HYDRO ELECTRIC SYSTEMS INC.</v>
          </cell>
          <cell r="C3618">
            <v>-27458350</v>
          </cell>
        </row>
        <row r="3619">
          <cell r="A3619" t="str">
            <v>HALDIMAND COUNTY HYDRO INC.</v>
          </cell>
          <cell r="B3619" t="str">
            <v>HALDIMAND COUNTY HYDRO INC.</v>
          </cell>
          <cell r="C3619">
            <v>-2249223</v>
          </cell>
        </row>
        <row r="3620">
          <cell r="A3620" t="str">
            <v>HALTON HILLS HYDRO INC.</v>
          </cell>
          <cell r="B3620" t="str">
            <v>HALTON HILLS HYDRO INC.</v>
          </cell>
          <cell r="C3620">
            <v>-4666684</v>
          </cell>
        </row>
        <row r="3621">
          <cell r="A3621" t="str">
            <v>HEARST POWER DISTRIBUTION COMPANY LIMITED</v>
          </cell>
          <cell r="B3621" t="str">
            <v>HEARST POWER DISTRIBUTION COMPANY LIMITED</v>
          </cell>
          <cell r="C3621">
            <v>0</v>
          </cell>
        </row>
        <row r="3622">
          <cell r="A3622" t="str">
            <v>HORIZON UTILITIES CORPORATION</v>
          </cell>
          <cell r="B3622" t="str">
            <v>HORIZON UTILITIES CORPORATION</v>
          </cell>
          <cell r="C3622">
            <v>-17837619</v>
          </cell>
        </row>
        <row r="3623">
          <cell r="A3623" t="str">
            <v>HYDRO 2000 INC.</v>
          </cell>
          <cell r="B3623" t="str">
            <v>HYDRO 2000 INC.</v>
          </cell>
          <cell r="C3623">
            <v>-110995</v>
          </cell>
        </row>
        <row r="3624">
          <cell r="A3624" t="str">
            <v>HYDRO HAWKESBURY INC.</v>
          </cell>
          <cell r="B3624" t="str">
            <v>HYDRO HAWKESBURY INC.</v>
          </cell>
          <cell r="C3624">
            <v>-54774</v>
          </cell>
        </row>
        <row r="3625">
          <cell r="A3625" t="str">
            <v>HYDRO ONE BRAMPTON NETWORKS INC.</v>
          </cell>
          <cell r="B3625" t="str">
            <v>HYDRO ONE BRAMPTON NETWORKS INC.</v>
          </cell>
          <cell r="C3625">
            <v>-87582820</v>
          </cell>
        </row>
        <row r="3626">
          <cell r="A3626" t="str">
            <v>HYDRO ONE NETWORKS INC.</v>
          </cell>
          <cell r="B3626" t="str">
            <v>HYDRO ONE NETWORKS INC.</v>
          </cell>
          <cell r="C3626">
            <v>0</v>
          </cell>
        </row>
        <row r="3627">
          <cell r="A3627" t="str">
            <v>HYDRO ONE REMOTE COMMUNITIES INC.</v>
          </cell>
          <cell r="B3627" t="str">
            <v>HYDRO ONE REMOTE COMMUNITIES INC.</v>
          </cell>
          <cell r="C3627">
            <v>0</v>
          </cell>
        </row>
        <row r="3628">
          <cell r="A3628" t="str">
            <v>HYDRO OTTAWA LIMITED</v>
          </cell>
          <cell r="B3628" t="str">
            <v>HYDRO OTTAWA LIMITED</v>
          </cell>
          <cell r="C3628">
            <v>-130908140</v>
          </cell>
        </row>
        <row r="3629">
          <cell r="A3629" t="str">
            <v>INNISFIL HYDRO DISTRIBUTION SYSTEMS LIMITED</v>
          </cell>
          <cell r="B3629" t="str">
            <v>INNISFIL HYDRO DISTRIBUTION SYSTEMS LIMITED</v>
          </cell>
          <cell r="C3629">
            <v>-4566109</v>
          </cell>
        </row>
        <row r="3630">
          <cell r="A3630" t="str">
            <v>KENORA HYDRO ELECTRIC CORPORATION LTD.</v>
          </cell>
          <cell r="B3630" t="str">
            <v>KENORA HYDRO ELECTRIC CORPORATION LTD.</v>
          </cell>
          <cell r="C3630">
            <v>-400422</v>
          </cell>
        </row>
        <row r="3631">
          <cell r="A3631" t="str">
            <v>KINGSTON HYDRO CORPORATION</v>
          </cell>
          <cell r="B3631" t="str">
            <v>KINGSTON HYDRO CORPORATION</v>
          </cell>
          <cell r="C3631">
            <v>-502032</v>
          </cell>
        </row>
        <row r="3632">
          <cell r="A3632" t="str">
            <v>KITCHENER-WILMOT HYDRO INC.</v>
          </cell>
          <cell r="B3632" t="str">
            <v>KITCHENER-WILMOT HYDRO INC.</v>
          </cell>
          <cell r="C3632">
            <v>-35269965</v>
          </cell>
        </row>
        <row r="3633">
          <cell r="A3633" t="str">
            <v>LAKEFRONT UTILITIES INC.</v>
          </cell>
          <cell r="B3633" t="str">
            <v>LAKEFRONT UTILITIES INC.</v>
          </cell>
          <cell r="C3633">
            <v>-1501383</v>
          </cell>
        </row>
        <row r="3634">
          <cell r="A3634" t="str">
            <v>LAKELAND POWER DISTRIBUTION LTD.</v>
          </cell>
          <cell r="B3634" t="str">
            <v>LAKELAND POWER DISTRIBUTION LTD.</v>
          </cell>
          <cell r="C3634">
            <v>-3765651</v>
          </cell>
        </row>
        <row r="3635">
          <cell r="A3635" t="str">
            <v>LONDON HYDRO INC.</v>
          </cell>
          <cell r="B3635" t="str">
            <v>LONDON HYDRO INC.</v>
          </cell>
          <cell r="C3635">
            <v>-22453005</v>
          </cell>
        </row>
        <row r="3636">
          <cell r="A3636" t="str">
            <v>MIDDLESEX POWER DISTRIBUTION CORPORATION</v>
          </cell>
          <cell r="B3636" t="str">
            <v>MIDDLESEX POWER DISTRIBUTION CORPORATION</v>
          </cell>
          <cell r="C3636">
            <v>-838745</v>
          </cell>
        </row>
        <row r="3637">
          <cell r="A3637" t="str">
            <v>MIDLAND POWER UTILITY CORPORATION</v>
          </cell>
          <cell r="B3637" t="str">
            <v>MIDLAND POWER UTILITY CORPORATION</v>
          </cell>
          <cell r="C3637">
            <v>-784980</v>
          </cell>
        </row>
        <row r="3638">
          <cell r="A3638" t="str">
            <v>MILTON HYDRO DISTRIBUTION INC.</v>
          </cell>
          <cell r="B3638" t="str">
            <v>MILTON HYDRO DISTRIBUTION INC.</v>
          </cell>
          <cell r="C3638">
            <v>-31780091</v>
          </cell>
        </row>
        <row r="3639">
          <cell r="A3639" t="str">
            <v>NEWMARKET-TAY POWER DISTRIBUTION LTD.</v>
          </cell>
          <cell r="B3639" t="str">
            <v>NEWMARKET-TAY POWER DISTRIBUTION LTD.</v>
          </cell>
          <cell r="C3639">
            <v>-15837221</v>
          </cell>
        </row>
        <row r="3640">
          <cell r="A3640" t="str">
            <v>NIAGARA PENINSULA ENERGY INC.</v>
          </cell>
          <cell r="B3640" t="str">
            <v>NIAGARA PENINSULA ENERGY INC.</v>
          </cell>
          <cell r="C3640">
            <v>-15122688</v>
          </cell>
        </row>
        <row r="3641">
          <cell r="A3641" t="str">
            <v>NIAGARA-ON-THE-LAKE HYDRO INC.</v>
          </cell>
          <cell r="B3641" t="str">
            <v>NIAGARA-ON-THE-LAKE HYDRO INC.</v>
          </cell>
          <cell r="C3641">
            <v>-5038608</v>
          </cell>
        </row>
        <row r="3642">
          <cell r="A3642" t="str">
            <v>NORFOLK POWER DISTRIBUTION INC.</v>
          </cell>
          <cell r="B3642" t="str">
            <v>NORFOLK POWER DISTRIBUTION INC.</v>
          </cell>
          <cell r="C3642">
            <v>-7122607</v>
          </cell>
        </row>
        <row r="3643">
          <cell r="A3643" t="str">
            <v>NORTH BAY HYDRO DISTRIBUTION LIMITED</v>
          </cell>
          <cell r="B3643" t="str">
            <v>NORTH BAY HYDRO DISTRIBUTION LIMITED</v>
          </cell>
          <cell r="C3643">
            <v>-5267808</v>
          </cell>
        </row>
        <row r="3644">
          <cell r="A3644" t="str">
            <v>NORTHERN ONTARIO WIRES INC.</v>
          </cell>
          <cell r="B3644" t="str">
            <v>NORTHERN ONTARIO WIRES INC.</v>
          </cell>
          <cell r="C3644">
            <v>0</v>
          </cell>
        </row>
        <row r="3645">
          <cell r="A3645" t="str">
            <v>OAKVILLE HYDRO ELECTRICITY DISTRIBUTION INC.</v>
          </cell>
          <cell r="B3645" t="str">
            <v>OAKVILLE HYDRO ELECTRICITY DISTRIBUTION INC.</v>
          </cell>
          <cell r="C3645">
            <v>-26528944</v>
          </cell>
        </row>
        <row r="3646">
          <cell r="A3646" t="str">
            <v>ORANGEVILLE HYDRO LIMITED</v>
          </cell>
          <cell r="B3646" t="str">
            <v>ORANGEVILLE HYDRO LIMITED</v>
          </cell>
          <cell r="C3646">
            <v>-3086415</v>
          </cell>
        </row>
        <row r="3647">
          <cell r="A3647" t="str">
            <v>ORILLIA POWER DISTRIBUTION CORPORATION</v>
          </cell>
          <cell r="B3647" t="str">
            <v>ORILLIA POWER DISTRIBUTION CORPORATION</v>
          </cell>
          <cell r="C3647">
            <v>-371388</v>
          </cell>
        </row>
        <row r="3648">
          <cell r="A3648" t="str">
            <v>OSHAWA PUC NETWORKS INC.</v>
          </cell>
          <cell r="B3648" t="str">
            <v>OSHAWA PUC NETWORKS INC.</v>
          </cell>
          <cell r="C3648">
            <v>-25016471</v>
          </cell>
        </row>
        <row r="3649">
          <cell r="A3649" t="str">
            <v>OTTAWA RIVER POWER CORPORATION</v>
          </cell>
          <cell r="B3649" t="str">
            <v>OTTAWA RIVER POWER CORPORATION</v>
          </cell>
          <cell r="C3649">
            <v>-963537</v>
          </cell>
        </row>
        <row r="3650">
          <cell r="A3650" t="str">
            <v>PARRY SOUND POWER CORPORATION</v>
          </cell>
          <cell r="B3650" t="str">
            <v>PARRY SOUND POWER CORPORATION</v>
          </cell>
          <cell r="C3650">
            <v>-792085</v>
          </cell>
        </row>
        <row r="3651">
          <cell r="A3651" t="str">
            <v>PETERBOROUGH DISTRIBUTION INCORPORATED</v>
          </cell>
          <cell r="B3651" t="str">
            <v>PETERBOROUGH DISTRIBUTION INCORPORATED</v>
          </cell>
          <cell r="C3651">
            <v>-8184401</v>
          </cell>
        </row>
        <row r="3652">
          <cell r="A3652" t="str">
            <v>PORT COLBORNE HYDRO INC.</v>
          </cell>
          <cell r="B3652" t="str">
            <v>CANADIAN NIAGARA POWER INC.</v>
          </cell>
          <cell r="C3652">
            <v>-407239</v>
          </cell>
        </row>
        <row r="3653">
          <cell r="A3653" t="str">
            <v>POWERSTREAM INC.</v>
          </cell>
          <cell r="B3653" t="str">
            <v>POWERSTREAM INC.</v>
          </cell>
          <cell r="C3653">
            <v>-180723860</v>
          </cell>
        </row>
        <row r="3654">
          <cell r="A3654" t="str">
            <v>PUC DISTRIBUTION INC.</v>
          </cell>
          <cell r="B3654" t="str">
            <v>PUC DISTRIBUTION INC.</v>
          </cell>
          <cell r="C3654">
            <v>-2925643</v>
          </cell>
        </row>
        <row r="3655">
          <cell r="A3655" t="str">
            <v>RENFREW HYDRO INC.</v>
          </cell>
          <cell r="B3655" t="str">
            <v>RENFREW HYDRO INC.</v>
          </cell>
          <cell r="C3655">
            <v>0</v>
          </cell>
        </row>
        <row r="3656">
          <cell r="A3656" t="str">
            <v>RIDEAU ST. LAWRENCE DISTRIBUTION INC.</v>
          </cell>
          <cell r="B3656" t="str">
            <v>RIDEAU ST. LAWRENCE DISTRIBUTION INC.</v>
          </cell>
          <cell r="C3656">
            <v>-361204</v>
          </cell>
        </row>
        <row r="3657">
          <cell r="A3657" t="str">
            <v>SIOUX LOOKOUT HYDRO INC.</v>
          </cell>
          <cell r="B3657" t="str">
            <v>SIOUX LOOKOUT HYDRO INC.</v>
          </cell>
          <cell r="C3657">
            <v>-608208</v>
          </cell>
        </row>
        <row r="3658">
          <cell r="A3658" t="str">
            <v>ST. THOMAS ENERGY INC.</v>
          </cell>
          <cell r="B3658" t="str">
            <v>ST. THOMAS ENERGY INC.</v>
          </cell>
          <cell r="C3658">
            <v>-6261178</v>
          </cell>
        </row>
        <row r="3659">
          <cell r="A3659" t="str">
            <v>THUNDER BAY HYDRO ELECTRICITY DISTRIBUTION INC.</v>
          </cell>
          <cell r="B3659" t="str">
            <v>THUNDER BAY HYDRO ELECTRICITY DISTRIBUTION INC.</v>
          </cell>
          <cell r="C3659">
            <v>-7494028</v>
          </cell>
        </row>
        <row r="3660">
          <cell r="A3660" t="str">
            <v>TILLSONBURG HYDRO INC.</v>
          </cell>
          <cell r="B3660" t="str">
            <v>TILLSONBURG HYDRO INC.</v>
          </cell>
          <cell r="C3660">
            <v>-2427357</v>
          </cell>
        </row>
        <row r="3661">
          <cell r="A3661" t="str">
            <v>TORONTO HYDRO-ELECTRIC SYSTEM LIMITED</v>
          </cell>
          <cell r="B3661" t="str">
            <v>TORONTO HYDRO-ELECTRIC SYSTEM LIMITED</v>
          </cell>
          <cell r="C3661">
            <v>-224183983</v>
          </cell>
        </row>
        <row r="3662">
          <cell r="A3662" t="str">
            <v>VERIDIAN CONNECTIONS INC.</v>
          </cell>
          <cell r="B3662" t="str">
            <v>VERIDIAN CONNECTIONS INC.</v>
          </cell>
          <cell r="C3662">
            <v>-42165994</v>
          </cell>
        </row>
        <row r="3663">
          <cell r="A3663" t="str">
            <v>WASAGA DISTRIBUTION INC.</v>
          </cell>
          <cell r="B3663" t="str">
            <v>WASAGA DISTRIBUTION INC.</v>
          </cell>
          <cell r="C3663">
            <v>-2396922</v>
          </cell>
        </row>
        <row r="3664">
          <cell r="A3664" t="str">
            <v>WATERLOO NORTH HYDRO INC.</v>
          </cell>
          <cell r="B3664" t="str">
            <v>WATERLOO NORTH HYDRO INC.</v>
          </cell>
          <cell r="C3664">
            <v>-20689911</v>
          </cell>
        </row>
        <row r="3665">
          <cell r="A3665" t="str">
            <v>WELLAND HYDRO-ELECTRIC SYSTEM CORP.</v>
          </cell>
          <cell r="B3665" t="str">
            <v>WELLAND HYDRO-ELECTRIC SYSTEM CORP.</v>
          </cell>
          <cell r="C3665">
            <v>-1444763</v>
          </cell>
        </row>
        <row r="3666">
          <cell r="A3666" t="str">
            <v>WELLINGTON NORTH POWER INC.</v>
          </cell>
          <cell r="B3666" t="str">
            <v>WELLINGTON NORTH POWER INC.</v>
          </cell>
          <cell r="C3666">
            <v>-196597</v>
          </cell>
        </row>
        <row r="3667">
          <cell r="A3667" t="str">
            <v>WEST COAST HURON ENERGY INC.</v>
          </cell>
          <cell r="B3667" t="str">
            <v>WEST COAST HURON ENERGY INC.</v>
          </cell>
          <cell r="C3667">
            <v>-320425</v>
          </cell>
        </row>
        <row r="3668">
          <cell r="A3668" t="str">
            <v>WEST PERTH POWER INC.</v>
          </cell>
          <cell r="B3668" t="str">
            <v>ERIE THAMES POWERLINES CORPORATION</v>
          </cell>
          <cell r="C3668">
            <v>-282598</v>
          </cell>
        </row>
        <row r="3669">
          <cell r="A3669" t="str">
            <v>WESTARIO POWER INC.</v>
          </cell>
          <cell r="B3669" t="str">
            <v>WESTARIO POWER INC.</v>
          </cell>
          <cell r="C3669">
            <v>-6007144</v>
          </cell>
        </row>
        <row r="3670">
          <cell r="A3670" t="str">
            <v>WHITBY HYDRO ELECTRIC CORPORATION</v>
          </cell>
          <cell r="B3670" t="str">
            <v>WHITBY HYDRO ELECTRIC CORPORATION</v>
          </cell>
          <cell r="C3670">
            <v>-20894884</v>
          </cell>
        </row>
        <row r="3671">
          <cell r="A3671" t="str">
            <v>WOODSTOCK HYDRO SERVICES INC.</v>
          </cell>
          <cell r="B3671" t="str">
            <v>WOODSTOCK HYDRO SERVICES INC.</v>
          </cell>
          <cell r="C3671">
            <v>-3171548</v>
          </cell>
        </row>
        <row r="3676">
          <cell r="A3676" t="str">
            <v>ALGOMA POWER INC.</v>
          </cell>
          <cell r="B3676" t="str">
            <v>ALGOMA POWER INC.</v>
          </cell>
          <cell r="C3676">
            <v>0</v>
          </cell>
        </row>
        <row r="3677">
          <cell r="A3677" t="str">
            <v>ATIKOKAN HYDRO INC.</v>
          </cell>
          <cell r="B3677" t="str">
            <v>ATIKOKAN HYDRO INC.</v>
          </cell>
          <cell r="C3677">
            <v>0</v>
          </cell>
        </row>
        <row r="3678">
          <cell r="A3678" t="str">
            <v>BLUEWATER POWER DISTRIBUTION CORPORATION</v>
          </cell>
          <cell r="B3678" t="str">
            <v>BLUEWATER POWER DISTRIBUTION CORPORATION</v>
          </cell>
          <cell r="C3678">
            <v>-4383984</v>
          </cell>
        </row>
        <row r="3679">
          <cell r="A3679" t="str">
            <v>BRANT COUNTY POWER INC.</v>
          </cell>
          <cell r="B3679" t="str">
            <v>BRANT COUNTY POWER INC.</v>
          </cell>
          <cell r="C3679">
            <v>-1798770</v>
          </cell>
        </row>
        <row r="3680">
          <cell r="A3680" t="str">
            <v>BRANTFORD POWER INC.</v>
          </cell>
          <cell r="B3680" t="str">
            <v>BRANTFORD POWER INC.</v>
          </cell>
          <cell r="C3680">
            <v>-3389425</v>
          </cell>
        </row>
        <row r="3681">
          <cell r="A3681" t="str">
            <v>BURLINGTON HYDRO INC.</v>
          </cell>
          <cell r="B3681" t="str">
            <v>BURLINGTON HYDRO INC.</v>
          </cell>
          <cell r="C3681">
            <v>-19753629</v>
          </cell>
        </row>
        <row r="3682">
          <cell r="A3682" t="str">
            <v>CAMBRIDGE AND NORTH DUMFRIES HYDRO INC.</v>
          </cell>
          <cell r="B3682" t="str">
            <v>CAMBRIDGE AND NORTH DUMFRIES HYDRO INC.</v>
          </cell>
          <cell r="C3682">
            <v>-13745395</v>
          </cell>
        </row>
        <row r="3683">
          <cell r="A3683" t="str">
            <v>CANADIAN NIAGARA POWER INC.</v>
          </cell>
          <cell r="B3683" t="str">
            <v>CANADIAN NIAGARA POWER INC.</v>
          </cell>
          <cell r="C3683">
            <v>-5691056</v>
          </cell>
        </row>
        <row r="3684">
          <cell r="A3684" t="str">
            <v>CENTRE WELLINGTON HYDRO LTD.</v>
          </cell>
          <cell r="B3684" t="str">
            <v>CENTRE WELLINGTON HYDRO LTD.</v>
          </cell>
          <cell r="C3684">
            <v>-1324667</v>
          </cell>
        </row>
        <row r="3685">
          <cell r="A3685" t="str">
            <v>CHAPLEAU PUBLIC UTILITIES CORPORATION</v>
          </cell>
          <cell r="B3685" t="str">
            <v>CHAPLEAU PUBLIC UTILITIES CORPORATION</v>
          </cell>
          <cell r="C3685">
            <v>0</v>
          </cell>
        </row>
        <row r="3686">
          <cell r="A3686" t="str">
            <v>CLINTON POWER CORPORATION</v>
          </cell>
          <cell r="B3686" t="str">
            <v>ERIE THAMES POWERLINES CORPORATION</v>
          </cell>
          <cell r="C3686">
            <v>-49582</v>
          </cell>
        </row>
        <row r="3687">
          <cell r="A3687" t="str">
            <v>COLLUS POWER CORPORATION</v>
          </cell>
          <cell r="B3687" t="str">
            <v>COLLUS POWER CORPORATION</v>
          </cell>
          <cell r="C3687">
            <v>-9354806</v>
          </cell>
        </row>
        <row r="3688">
          <cell r="A3688" t="str">
            <v>COOPERATIVE HYDRO EMBRUN INC.</v>
          </cell>
          <cell r="B3688" t="str">
            <v>COOPERATIVE HYDRO EMBRUN INC.</v>
          </cell>
          <cell r="C3688">
            <v>-421428</v>
          </cell>
        </row>
        <row r="3689">
          <cell r="A3689" t="str">
            <v>E.L.K. ENERGY INC.</v>
          </cell>
          <cell r="B3689" t="str">
            <v>E.L.K. ENERGY INC.</v>
          </cell>
          <cell r="C3689">
            <v>-3645343</v>
          </cell>
        </row>
        <row r="3690">
          <cell r="A3690" t="str">
            <v>ENERSOURCE HYDRO MISSISSAUGA INC.</v>
          </cell>
          <cell r="B3690" t="str">
            <v>ENERSOURCE HYDRO MISSISSAUGA INC.</v>
          </cell>
          <cell r="C3690">
            <v>-54183836</v>
          </cell>
        </row>
        <row r="3691">
          <cell r="A3691" t="str">
            <v>ENTEGRUS POWERLINES INC.</v>
          </cell>
          <cell r="B3691" t="str">
            <v>CHATHAM-KENT HYDRO INC.</v>
          </cell>
          <cell r="C3691">
            <v>-4167517</v>
          </cell>
        </row>
        <row r="3692">
          <cell r="A3692" t="str">
            <v>ENWIN UTILITIES LTD.</v>
          </cell>
          <cell r="B3692" t="str">
            <v>ENWIN UTILITIES LTD.</v>
          </cell>
          <cell r="C3692">
            <v>-11951032</v>
          </cell>
        </row>
        <row r="3693">
          <cell r="A3693" t="str">
            <v>ERIE THAMES POWERLINES CORPORATION</v>
          </cell>
          <cell r="B3693" t="str">
            <v>ERIE THAMES POWERLINES CORPORATION</v>
          </cell>
          <cell r="C3693">
            <v>-3066437</v>
          </cell>
        </row>
        <row r="3694">
          <cell r="A3694" t="str">
            <v>ESPANOLA REGIONAL HYDRO DISTRIBUTION CORPORATION</v>
          </cell>
          <cell r="B3694" t="str">
            <v>ESPANOLA REGIONAL HYDRO DISTRIBUTION CORPORATION</v>
          </cell>
          <cell r="C3694">
            <v>-220966</v>
          </cell>
        </row>
        <row r="3695">
          <cell r="A3695" t="str">
            <v>ESSEX POWERLINES CORPORATION</v>
          </cell>
          <cell r="B3695" t="str">
            <v>ESSEX POWERLINES CORPORATION</v>
          </cell>
          <cell r="C3695">
            <v>-8396091</v>
          </cell>
        </row>
        <row r="3696">
          <cell r="A3696" t="str">
            <v>FESTIVAL HYDRO INC.</v>
          </cell>
          <cell r="B3696" t="str">
            <v>FESTIVAL HYDRO INC.</v>
          </cell>
          <cell r="C3696">
            <v>-3824532</v>
          </cell>
        </row>
        <row r="3697">
          <cell r="A3697" t="str">
            <v>FORT FRANCES POWER CORPORATION</v>
          </cell>
          <cell r="B3697" t="str">
            <v>FORT FRANCES POWER CORPORATION</v>
          </cell>
          <cell r="C3697">
            <v>0</v>
          </cell>
        </row>
        <row r="3698">
          <cell r="A3698" t="str">
            <v>GREATER SUDBURY HYDRO INC.</v>
          </cell>
          <cell r="B3698" t="str">
            <v>GREATER SUDBURY HYDRO INC.</v>
          </cell>
          <cell r="C3698">
            <v>-12251664</v>
          </cell>
        </row>
        <row r="3699">
          <cell r="A3699" t="str">
            <v>GRIMSBY POWER INCORPORATED</v>
          </cell>
          <cell r="B3699" t="str">
            <v>GRIMSBY POWER INCORPORATED</v>
          </cell>
          <cell r="C3699">
            <v>-4109851</v>
          </cell>
        </row>
        <row r="3700">
          <cell r="A3700" t="str">
            <v>GUELPH HYDRO ELECTRIC SYSTEMS INC.</v>
          </cell>
          <cell r="B3700" t="str">
            <v>GUELPH HYDRO ELECTRIC SYSTEMS INC.</v>
          </cell>
          <cell r="C3700">
            <v>-31794646</v>
          </cell>
        </row>
        <row r="3701">
          <cell r="A3701" t="str">
            <v>HALDIMAND COUNTY HYDRO INC.</v>
          </cell>
          <cell r="B3701" t="str">
            <v>HALDIMAND COUNTY HYDRO INC.</v>
          </cell>
          <cell r="C3701">
            <v>-3456315</v>
          </cell>
        </row>
        <row r="3702">
          <cell r="A3702" t="str">
            <v>HALTON HILLS HYDRO INC.</v>
          </cell>
          <cell r="B3702" t="str">
            <v>HALTON HILLS HYDRO INC.</v>
          </cell>
          <cell r="C3702">
            <v>-5466025</v>
          </cell>
        </row>
        <row r="3703">
          <cell r="A3703" t="str">
            <v>HEARST POWER DISTRIBUTION COMPANY LIMITED</v>
          </cell>
          <cell r="B3703" t="str">
            <v>HEARST POWER DISTRIBUTION COMPANY LIMITED</v>
          </cell>
          <cell r="C3703">
            <v>0</v>
          </cell>
        </row>
        <row r="3704">
          <cell r="A3704" t="str">
            <v>HORIZON UTILITIES CORPORATION</v>
          </cell>
          <cell r="B3704" t="str">
            <v>HORIZON UTILITIES CORPORATION</v>
          </cell>
          <cell r="C3704">
            <v>-23512928</v>
          </cell>
        </row>
        <row r="3705">
          <cell r="A3705" t="str">
            <v>HYDRO 2000 INC.</v>
          </cell>
          <cell r="B3705" t="str">
            <v>HYDRO 2000 INC.</v>
          </cell>
          <cell r="C3705">
            <v>-140754</v>
          </cell>
        </row>
        <row r="3706">
          <cell r="A3706" t="str">
            <v>HYDRO HAWKESBURY INC.</v>
          </cell>
          <cell r="B3706" t="str">
            <v>HYDRO HAWKESBURY INC.</v>
          </cell>
          <cell r="C3706">
            <v>-66537</v>
          </cell>
        </row>
        <row r="3707">
          <cell r="A3707" t="str">
            <v>HYDRO ONE BRAMPTON NETWORKS INC.</v>
          </cell>
          <cell r="B3707" t="str">
            <v>HYDRO ONE BRAMPTON NETWORKS INC.</v>
          </cell>
          <cell r="C3707">
            <v>-100287257</v>
          </cell>
        </row>
        <row r="3708">
          <cell r="A3708" t="str">
            <v>HYDRO ONE NETWORKS INC.</v>
          </cell>
          <cell r="B3708" t="str">
            <v>HYDRO ONE NETWORKS INC.</v>
          </cell>
          <cell r="C3708">
            <v>0</v>
          </cell>
        </row>
        <row r="3709">
          <cell r="A3709" t="str">
            <v>HYDRO ONE REMOTE COMMUNITIES INC.</v>
          </cell>
          <cell r="B3709" t="str">
            <v>HYDRO ONE REMOTE COMMUNITIES INC.</v>
          </cell>
          <cell r="C3709">
            <v>0</v>
          </cell>
        </row>
        <row r="3710">
          <cell r="A3710" t="str">
            <v>HYDRO OTTAWA LIMITED</v>
          </cell>
          <cell r="B3710" t="str">
            <v>HYDRO OTTAWA LIMITED</v>
          </cell>
          <cell r="C3710">
            <v>-155393004</v>
          </cell>
        </row>
        <row r="3711">
          <cell r="A3711" t="str">
            <v>INNISFIL HYDRO DISTRIBUTION SYSTEMS LIMITED</v>
          </cell>
          <cell r="B3711" t="str">
            <v>INNISFIL HYDRO DISTRIBUTION SYSTEMS LIMITED</v>
          </cell>
          <cell r="C3711">
            <v>-5391302</v>
          </cell>
        </row>
        <row r="3712">
          <cell r="A3712" t="str">
            <v>KENORA HYDRO ELECTRIC CORPORATION LTD.</v>
          </cell>
          <cell r="B3712" t="str">
            <v>KENORA HYDRO ELECTRIC CORPORATION LTD.</v>
          </cell>
          <cell r="C3712">
            <v>-455313</v>
          </cell>
        </row>
        <row r="3713">
          <cell r="A3713" t="str">
            <v>KINGSTON HYDRO CORPORATION</v>
          </cell>
          <cell r="B3713" t="str">
            <v>KINGSTON HYDRO CORPORATION</v>
          </cell>
          <cell r="C3713">
            <v>-596128</v>
          </cell>
        </row>
        <row r="3714">
          <cell r="A3714" t="str">
            <v>KITCHENER-WILMOT HYDRO INC.</v>
          </cell>
          <cell r="B3714" t="str">
            <v>KITCHENER-WILMOT HYDRO INC.</v>
          </cell>
          <cell r="C3714">
            <v>-37619038</v>
          </cell>
        </row>
        <row r="3715">
          <cell r="A3715" t="str">
            <v>LAKEFRONT UTILITIES INC.</v>
          </cell>
          <cell r="B3715" t="str">
            <v>LAKEFRONT UTILITIES INC.</v>
          </cell>
          <cell r="C3715">
            <v>-1601978</v>
          </cell>
        </row>
        <row r="3716">
          <cell r="A3716" t="str">
            <v>LAKELAND POWER DISTRIBUTION LTD.</v>
          </cell>
          <cell r="B3716" t="str">
            <v>LAKELAND POWER DISTRIBUTION LTD.</v>
          </cell>
          <cell r="C3716">
            <v>-4111835</v>
          </cell>
        </row>
        <row r="3717">
          <cell r="A3717" t="str">
            <v>LONDON HYDRO INC.</v>
          </cell>
          <cell r="B3717" t="str">
            <v>LONDON HYDRO INC.</v>
          </cell>
          <cell r="C3717">
            <v>-26148513</v>
          </cell>
        </row>
        <row r="3718">
          <cell r="A3718" t="str">
            <v>MIDDLESEX POWER DISTRIBUTION CORPORATION</v>
          </cell>
          <cell r="B3718" t="str">
            <v>MIDDLESEX POWER DISTRIBUTION CORPORATION</v>
          </cell>
          <cell r="C3718">
            <v>-979322</v>
          </cell>
        </row>
        <row r="3719">
          <cell r="A3719" t="str">
            <v>MIDLAND POWER UTILITY CORPORATION</v>
          </cell>
          <cell r="B3719" t="str">
            <v>MIDLAND POWER UTILITY CORPORATION</v>
          </cell>
          <cell r="C3719">
            <v>-1259866</v>
          </cell>
        </row>
        <row r="3720">
          <cell r="A3720" t="str">
            <v>MILTON HYDRO DISTRIBUTION INC.</v>
          </cell>
          <cell r="B3720" t="str">
            <v>MILTON HYDRO DISTRIBUTION INC.</v>
          </cell>
          <cell r="C3720">
            <v>-35454436</v>
          </cell>
        </row>
        <row r="3721">
          <cell r="A3721" t="str">
            <v>NEWMARKET-TAY POWER DISTRIBUTION LTD.</v>
          </cell>
          <cell r="B3721" t="str">
            <v>NEWMARKET-TAY POWER DISTRIBUTION LTD.</v>
          </cell>
          <cell r="C3721">
            <v>-17954602</v>
          </cell>
        </row>
        <row r="3722">
          <cell r="A3722" t="str">
            <v>NIAGARA PENINSULA ENERGY INC.</v>
          </cell>
          <cell r="B3722" t="str">
            <v>NIAGARA PENINSULA ENERGY INC.</v>
          </cell>
          <cell r="C3722">
            <v>-16320649</v>
          </cell>
        </row>
        <row r="3723">
          <cell r="A3723" t="str">
            <v>NIAGARA-ON-THE-LAKE HYDRO INC.</v>
          </cell>
          <cell r="B3723" t="str">
            <v>NIAGARA-ON-THE-LAKE HYDRO INC.</v>
          </cell>
          <cell r="C3723">
            <v>-5507838</v>
          </cell>
        </row>
        <row r="3724">
          <cell r="A3724" t="str">
            <v>NORFOLK POWER DISTRIBUTION INC.</v>
          </cell>
          <cell r="B3724" t="str">
            <v>NORFOLK POWER DISTRIBUTION INC.</v>
          </cell>
          <cell r="C3724">
            <v>-7654021</v>
          </cell>
        </row>
        <row r="3725">
          <cell r="A3725" t="str">
            <v>NORTH BAY HYDRO DISTRIBUTION LIMITED</v>
          </cell>
          <cell r="B3725" t="str">
            <v>NORTH BAY HYDRO DISTRIBUTION LIMITED</v>
          </cell>
          <cell r="C3725">
            <v>-6191811</v>
          </cell>
        </row>
        <row r="3726">
          <cell r="A3726" t="str">
            <v>NORTHERN ONTARIO WIRES INC.</v>
          </cell>
          <cell r="B3726" t="str">
            <v>NORTHERN ONTARIO WIRES INC.</v>
          </cell>
          <cell r="C3726">
            <v>0</v>
          </cell>
        </row>
        <row r="3727">
          <cell r="A3727" t="str">
            <v>OAKVILLE HYDRO ELECTRICITY DISTRIBUTION INC.</v>
          </cell>
          <cell r="B3727" t="str">
            <v>OAKVILLE HYDRO ELECTRICITY DISTRIBUTION INC.</v>
          </cell>
          <cell r="C3727">
            <v>-30508383</v>
          </cell>
        </row>
        <row r="3728">
          <cell r="A3728" t="str">
            <v>ORANGEVILLE HYDRO LIMITED</v>
          </cell>
          <cell r="B3728" t="str">
            <v>ORANGEVILLE HYDRO LIMITED</v>
          </cell>
          <cell r="C3728">
            <v>-3340092</v>
          </cell>
        </row>
        <row r="3729">
          <cell r="A3729" t="str">
            <v>ORILLIA POWER DISTRIBUTION CORPORATION</v>
          </cell>
          <cell r="B3729" t="str">
            <v>ORILLIA POWER DISTRIBUTION CORPORATION</v>
          </cell>
          <cell r="C3729">
            <v>-411379</v>
          </cell>
        </row>
        <row r="3730">
          <cell r="A3730" t="str">
            <v>OSHAWA PUC NETWORKS INC.</v>
          </cell>
          <cell r="B3730" t="str">
            <v>OSHAWA PUC NETWORKS INC.</v>
          </cell>
          <cell r="C3730">
            <v>-26281845</v>
          </cell>
        </row>
        <row r="3731">
          <cell r="A3731" t="str">
            <v>OTTAWA RIVER POWER CORPORATION</v>
          </cell>
          <cell r="B3731" t="str">
            <v>OTTAWA RIVER POWER CORPORATION</v>
          </cell>
          <cell r="C3731">
            <v>-1032514</v>
          </cell>
        </row>
        <row r="3732">
          <cell r="A3732" t="str">
            <v>PARRY SOUND POWER CORPORATION</v>
          </cell>
          <cell r="B3732" t="str">
            <v>PARRY SOUND POWER CORPORATION</v>
          </cell>
          <cell r="C3732">
            <v>-798703</v>
          </cell>
        </row>
        <row r="3733">
          <cell r="A3733" t="str">
            <v>PETERBOROUGH DISTRIBUTION INCORPORATED</v>
          </cell>
          <cell r="B3733" t="str">
            <v>PETERBOROUGH DISTRIBUTION INCORPORATED</v>
          </cell>
          <cell r="C3733">
            <v>-9084756</v>
          </cell>
        </row>
        <row r="3734">
          <cell r="A3734" t="str">
            <v>PORT COLBORNE HYDRO INC.</v>
          </cell>
          <cell r="B3734" t="str">
            <v>CANADIAN NIAGARA POWER INC.</v>
          </cell>
          <cell r="C3734">
            <v>-1260417</v>
          </cell>
        </row>
        <row r="3735">
          <cell r="A3735" t="str">
            <v>POWERSTREAM INC.</v>
          </cell>
          <cell r="B3735" t="str">
            <v>POWERSTREAM INC.</v>
          </cell>
          <cell r="C3735">
            <v>-253973279</v>
          </cell>
        </row>
        <row r="3736">
          <cell r="A3736" t="str">
            <v>PUC DISTRIBUTION INC.</v>
          </cell>
          <cell r="B3736" t="str">
            <v>PUC DISTRIBUTION INC.</v>
          </cell>
          <cell r="C3736">
            <v>-3969222</v>
          </cell>
        </row>
        <row r="3737">
          <cell r="A3737" t="str">
            <v>RENFREW HYDRO INC.</v>
          </cell>
          <cell r="B3737" t="str">
            <v>RENFREW HYDRO INC.</v>
          </cell>
          <cell r="C3737">
            <v>0</v>
          </cell>
        </row>
        <row r="3738">
          <cell r="A3738" t="str">
            <v>RIDEAU ST. LAWRENCE DISTRIBUTION INC.</v>
          </cell>
          <cell r="B3738" t="str">
            <v>RIDEAU ST. LAWRENCE DISTRIBUTION INC.</v>
          </cell>
          <cell r="C3738">
            <v>-360987</v>
          </cell>
        </row>
        <row r="3739">
          <cell r="A3739" t="str">
            <v>SIOUX LOOKOUT HYDRO INC.</v>
          </cell>
          <cell r="B3739" t="str">
            <v>SIOUX LOOKOUT HYDRO INC.</v>
          </cell>
          <cell r="C3739">
            <v>-704417</v>
          </cell>
        </row>
        <row r="3740">
          <cell r="A3740" t="str">
            <v>ST. THOMAS ENERGY INC.</v>
          </cell>
          <cell r="B3740" t="str">
            <v>ST. THOMAS ENERGY INC.</v>
          </cell>
          <cell r="C3740">
            <v>-6526610</v>
          </cell>
        </row>
        <row r="3741">
          <cell r="A3741" t="str">
            <v>THUNDER BAY HYDRO ELECTRICITY DISTRIBUTION INC.</v>
          </cell>
          <cell r="B3741" t="str">
            <v>THUNDER BAY HYDRO ELECTRICITY DISTRIBUTION INC.</v>
          </cell>
          <cell r="C3741">
            <v>-8315003</v>
          </cell>
        </row>
        <row r="3742">
          <cell r="A3742" t="str">
            <v>TILLSONBURG HYDRO INC.</v>
          </cell>
          <cell r="B3742" t="str">
            <v>TILLSONBURG HYDRO INC.</v>
          </cell>
          <cell r="C3742">
            <v>-2519204</v>
          </cell>
        </row>
        <row r="3743">
          <cell r="A3743" t="str">
            <v>TORONTO HYDRO-ELECTRIC SYSTEM LIMITED</v>
          </cell>
          <cell r="B3743" t="str">
            <v>TORONTO HYDRO-ELECTRIC SYSTEM LIMITED</v>
          </cell>
          <cell r="C3743">
            <v>-242733722</v>
          </cell>
        </row>
        <row r="3744">
          <cell r="A3744" t="str">
            <v>VERIDIAN CONNECTIONS INC.</v>
          </cell>
          <cell r="B3744" t="str">
            <v>VERIDIAN CONNECTIONS INC.</v>
          </cell>
          <cell r="C3744">
            <v>-45880811</v>
          </cell>
        </row>
        <row r="3745">
          <cell r="A3745" t="str">
            <v>WASAGA DISTRIBUTION INC.</v>
          </cell>
          <cell r="B3745" t="str">
            <v>WASAGA DISTRIBUTION INC.</v>
          </cell>
          <cell r="C3745">
            <v>-3815152</v>
          </cell>
        </row>
        <row r="3746">
          <cell r="A3746" t="str">
            <v>WATERLOO NORTH HYDRO INC.</v>
          </cell>
          <cell r="B3746" t="str">
            <v>WATERLOO NORTH HYDRO INC.</v>
          </cell>
          <cell r="C3746">
            <v>-22468948</v>
          </cell>
        </row>
        <row r="3747">
          <cell r="A3747" t="str">
            <v>WELLAND HYDRO-ELECTRIC SYSTEM CORP.</v>
          </cell>
          <cell r="B3747" t="str">
            <v>WELLAND HYDRO-ELECTRIC SYSTEM CORP.</v>
          </cell>
          <cell r="C3747">
            <v>-1518155</v>
          </cell>
        </row>
        <row r="3748">
          <cell r="A3748" t="str">
            <v>WELLINGTON NORTH POWER INC.</v>
          </cell>
          <cell r="B3748" t="str">
            <v>WELLINGTON NORTH POWER INC.</v>
          </cell>
          <cell r="C3748">
            <v>-186985</v>
          </cell>
        </row>
        <row r="3749">
          <cell r="A3749" t="str">
            <v>WEST COAST HURON ENERGY INC.</v>
          </cell>
          <cell r="B3749" t="str">
            <v>WEST COAST HURON ENERGY INC.</v>
          </cell>
          <cell r="C3749">
            <v>-346545</v>
          </cell>
        </row>
        <row r="3750">
          <cell r="A3750" t="str">
            <v>WEST PERTH POWER INC.</v>
          </cell>
          <cell r="B3750" t="str">
            <v>ERIE THAMES POWERLINES CORPORATION</v>
          </cell>
          <cell r="C3750">
            <v>-349199</v>
          </cell>
        </row>
        <row r="3751">
          <cell r="A3751" t="str">
            <v>WESTARIO POWER INC.</v>
          </cell>
          <cell r="B3751" t="str">
            <v>WESTARIO POWER INC.</v>
          </cell>
          <cell r="C3751">
            <v>-7268124</v>
          </cell>
        </row>
        <row r="3752">
          <cell r="A3752" t="str">
            <v>WHITBY HYDRO ELECTRIC CORPORATION</v>
          </cell>
          <cell r="B3752" t="str">
            <v>WHITBY HYDRO ELECTRIC CORPORATION</v>
          </cell>
          <cell r="C3752">
            <v>-22417547</v>
          </cell>
        </row>
        <row r="3753">
          <cell r="A3753" t="str">
            <v>WOODSTOCK HYDRO SERVICES INC.</v>
          </cell>
          <cell r="B3753" t="str">
            <v>WOODSTOCK HYDRO SERVICES INC.</v>
          </cell>
          <cell r="C3753">
            <v>-3412744</v>
          </cell>
        </row>
        <row r="3758">
          <cell r="A3758" t="str">
            <v>ALGOMA POWER INC.</v>
          </cell>
          <cell r="B3758" t="str">
            <v>ALGOMA POWER INC.</v>
          </cell>
          <cell r="C3758">
            <v>-91299</v>
          </cell>
        </row>
        <row r="3759">
          <cell r="A3759" t="str">
            <v>ATIKOKAN HYDRO INC.</v>
          </cell>
          <cell r="B3759" t="str">
            <v>ATIKOKAN HYDRO INC.</v>
          </cell>
          <cell r="C3759">
            <v>0</v>
          </cell>
        </row>
        <row r="3760">
          <cell r="A3760" t="str">
            <v>BLUEWATER POWER DISTRIBUTION CORPORATION</v>
          </cell>
          <cell r="B3760" t="str">
            <v>BLUEWATER POWER DISTRIBUTION CORPORATION</v>
          </cell>
          <cell r="C3760">
            <v>-4629976</v>
          </cell>
        </row>
        <row r="3761">
          <cell r="A3761" t="str">
            <v>BRANT COUNTY POWER INC.</v>
          </cell>
          <cell r="B3761" t="str">
            <v>BRANT COUNTY POWER INC.</v>
          </cell>
          <cell r="C3761">
            <v>-1828479</v>
          </cell>
        </row>
        <row r="3762">
          <cell r="A3762" t="str">
            <v>BRANTFORD POWER INC.</v>
          </cell>
          <cell r="B3762" t="str">
            <v>BRANTFORD POWER INC.</v>
          </cell>
          <cell r="C3762">
            <v>-3586013</v>
          </cell>
        </row>
        <row r="3763">
          <cell r="A3763" t="str">
            <v>BURLINGTON HYDRO INC.</v>
          </cell>
          <cell r="B3763" t="str">
            <v>BURLINGTON HYDRO INC.</v>
          </cell>
          <cell r="C3763">
            <v>-22658819</v>
          </cell>
        </row>
        <row r="3764">
          <cell r="A3764" t="str">
            <v>CAMBRIDGE AND NORTH DUMFRIES HYDRO INC.</v>
          </cell>
          <cell r="B3764" t="str">
            <v>CAMBRIDGE AND NORTH DUMFRIES HYDRO INC.</v>
          </cell>
          <cell r="C3764">
            <v>-15549083</v>
          </cell>
        </row>
        <row r="3765">
          <cell r="A3765" t="str">
            <v>CANADIAN NIAGARA POWER INC.</v>
          </cell>
          <cell r="B3765" t="str">
            <v>CANADIAN NIAGARA POWER INC.</v>
          </cell>
          <cell r="C3765">
            <v>-6067153</v>
          </cell>
        </row>
        <row r="3766">
          <cell r="A3766" t="str">
            <v>CENTRE WELLINGTON HYDRO LTD.</v>
          </cell>
          <cell r="B3766" t="str">
            <v>CENTRE WELLINGTON HYDRO LTD.</v>
          </cell>
          <cell r="C3766">
            <v>-1397512</v>
          </cell>
        </row>
        <row r="3767">
          <cell r="A3767" t="str">
            <v>CHAPLEAU PUBLIC UTILITIES CORPORATION</v>
          </cell>
          <cell r="B3767" t="str">
            <v>CHAPLEAU PUBLIC UTILITIES CORPORATION</v>
          </cell>
          <cell r="C3767">
            <v>0</v>
          </cell>
        </row>
        <row r="3768">
          <cell r="A3768" t="str">
            <v>CLINTON POWER CORPORATION</v>
          </cell>
          <cell r="B3768" t="str">
            <v>ERIE THAMES POWERLINES CORPORATION</v>
          </cell>
          <cell r="C3768">
            <v>-52946</v>
          </cell>
        </row>
        <row r="3769">
          <cell r="A3769" t="str">
            <v>COLLUS POWER CORPORATION</v>
          </cell>
          <cell r="B3769" t="str">
            <v>COLLUS POWER CORPORATION</v>
          </cell>
          <cell r="C3769">
            <v>-9636769</v>
          </cell>
        </row>
        <row r="3770">
          <cell r="A3770" t="str">
            <v>COOPERATIVE HYDRO EMBRUN INC.</v>
          </cell>
          <cell r="B3770" t="str">
            <v>COOPERATIVE HYDRO EMBRUN INC.</v>
          </cell>
          <cell r="C3770">
            <v>-411107</v>
          </cell>
        </row>
        <row r="3771">
          <cell r="A3771" t="str">
            <v>E.L.K. ENERGY INC.</v>
          </cell>
          <cell r="B3771" t="str">
            <v>E.L.K. ENERGY INC.</v>
          </cell>
          <cell r="C3771">
            <v>-3679777</v>
          </cell>
        </row>
        <row r="3772">
          <cell r="A3772" t="str">
            <v>ENERSOURCE HYDRO MISSISSAUGA INC.</v>
          </cell>
          <cell r="B3772" t="str">
            <v>ENERSOURCE HYDRO MISSISSAUGA INC.</v>
          </cell>
          <cell r="C3772">
            <v>-61515316</v>
          </cell>
        </row>
        <row r="3773">
          <cell r="A3773" t="str">
            <v>ENTEGRUS POWERLINES INC.</v>
          </cell>
          <cell r="B3773" t="str">
            <v>CHATHAM-KENT HYDRO INC.</v>
          </cell>
          <cell r="C3773">
            <v>-4444968</v>
          </cell>
        </row>
        <row r="3774">
          <cell r="A3774" t="str">
            <v>ENWIN UTILITIES LTD.</v>
          </cell>
          <cell r="B3774" t="str">
            <v>ENWIN UTILITIES LTD.</v>
          </cell>
          <cell r="C3774">
            <v>-12172241</v>
          </cell>
        </row>
        <row r="3775">
          <cell r="A3775" t="str">
            <v>ERIE THAMES POWERLINES CORPORATION</v>
          </cell>
          <cell r="B3775" t="str">
            <v>ERIE THAMES POWERLINES CORPORATION</v>
          </cell>
          <cell r="C3775">
            <v>-3726409</v>
          </cell>
        </row>
        <row r="3776">
          <cell r="A3776" t="str">
            <v>ESPANOLA REGIONAL HYDRO DISTRIBUTION CORPORATION</v>
          </cell>
          <cell r="B3776" t="str">
            <v>ESPANOLA REGIONAL HYDRO DISTRIBUTION CORPORATION</v>
          </cell>
          <cell r="C3776">
            <v>-239607</v>
          </cell>
        </row>
        <row r="3777">
          <cell r="A3777" t="str">
            <v>ESSEX POWERLINES CORPORATION</v>
          </cell>
          <cell r="B3777" t="str">
            <v>ESSEX POWERLINES CORPORATION</v>
          </cell>
          <cell r="C3777">
            <v>-10063338</v>
          </cell>
        </row>
        <row r="3778">
          <cell r="A3778" t="str">
            <v>FESTIVAL HYDRO INC.</v>
          </cell>
          <cell r="B3778" t="str">
            <v>FESTIVAL HYDRO INC.</v>
          </cell>
          <cell r="C3778">
            <v>-4298581</v>
          </cell>
        </row>
        <row r="3779">
          <cell r="A3779" t="str">
            <v>FORT FRANCES POWER CORPORATION</v>
          </cell>
          <cell r="B3779" t="str">
            <v>FORT FRANCES POWER CORPORATION</v>
          </cell>
          <cell r="C3779">
            <v>0</v>
          </cell>
        </row>
        <row r="3780">
          <cell r="A3780" t="str">
            <v>GREATER SUDBURY HYDRO INC.</v>
          </cell>
          <cell r="B3780" t="str">
            <v>GREATER SUDBURY HYDRO INC.</v>
          </cell>
          <cell r="C3780">
            <v>-13513098</v>
          </cell>
        </row>
        <row r="3781">
          <cell r="A3781" t="str">
            <v>GRIMSBY POWER INCORPORATED</v>
          </cell>
          <cell r="B3781" t="str">
            <v>GRIMSBY POWER INCORPORATED</v>
          </cell>
          <cell r="C3781">
            <v>-4977193</v>
          </cell>
        </row>
        <row r="3782">
          <cell r="A3782" t="str">
            <v>GUELPH HYDRO ELECTRIC SYSTEMS INC.</v>
          </cell>
          <cell r="B3782" t="str">
            <v>GUELPH HYDRO ELECTRIC SYSTEMS INC.</v>
          </cell>
          <cell r="C3782">
            <v>-35235111</v>
          </cell>
        </row>
        <row r="3783">
          <cell r="A3783" t="str">
            <v>HALDIMAND COUNTY HYDRO INC.</v>
          </cell>
          <cell r="B3783" t="str">
            <v>HALDIMAND COUNTY HYDRO INC.</v>
          </cell>
          <cell r="C3783">
            <v>-3786815</v>
          </cell>
        </row>
        <row r="3784">
          <cell r="A3784" t="str">
            <v>HALTON HILLS HYDRO INC.</v>
          </cell>
          <cell r="B3784" t="str">
            <v>HALTON HILLS HYDRO INC.</v>
          </cell>
          <cell r="C3784">
            <v>-5912892</v>
          </cell>
        </row>
        <row r="3785">
          <cell r="A3785" t="str">
            <v>HEARST POWER DISTRIBUTION COMPANY LIMITED</v>
          </cell>
          <cell r="B3785" t="str">
            <v>HEARST POWER DISTRIBUTION COMPANY LIMITED</v>
          </cell>
          <cell r="C3785">
            <v>0</v>
          </cell>
        </row>
        <row r="3786">
          <cell r="A3786" t="str">
            <v>HORIZON UTILITIES CORPORATION</v>
          </cell>
          <cell r="B3786" t="str">
            <v>HORIZON UTILITIES CORPORATION</v>
          </cell>
          <cell r="C3786">
            <v>-29668803</v>
          </cell>
        </row>
        <row r="3787">
          <cell r="A3787" t="str">
            <v>HYDRO 2000 INC.</v>
          </cell>
          <cell r="B3787" t="str">
            <v>HYDRO 2000 INC.</v>
          </cell>
          <cell r="C3787">
            <v>-148262</v>
          </cell>
        </row>
        <row r="3788">
          <cell r="A3788" t="str">
            <v>HYDRO HAWKESBURY INC.</v>
          </cell>
          <cell r="B3788" t="str">
            <v>HYDRO HAWKESBURY INC.</v>
          </cell>
          <cell r="C3788">
            <v>-136546</v>
          </cell>
        </row>
        <row r="3789">
          <cell r="A3789" t="str">
            <v>HYDRO ONE BRAMPTON NETWORKS INC.</v>
          </cell>
          <cell r="B3789" t="str">
            <v>HYDRO ONE BRAMPTON NETWORKS INC.</v>
          </cell>
          <cell r="C3789">
            <v>-109104091</v>
          </cell>
        </row>
        <row r="3790">
          <cell r="A3790" t="str">
            <v>HYDRO ONE NETWORKS INC.</v>
          </cell>
          <cell r="B3790" t="str">
            <v>HYDRO ONE NETWORKS INC.</v>
          </cell>
          <cell r="C3790">
            <v>0</v>
          </cell>
        </row>
        <row r="3791">
          <cell r="A3791" t="str">
            <v>HYDRO ONE REMOTE COMMUNITIES INC.</v>
          </cell>
          <cell r="B3791" t="str">
            <v>HYDRO ONE REMOTE COMMUNITIES INC.</v>
          </cell>
          <cell r="C3791">
            <v>0</v>
          </cell>
        </row>
        <row r="3792">
          <cell r="A3792" t="str">
            <v>HYDRO OTTAWA LIMITED</v>
          </cell>
          <cell r="B3792" t="str">
            <v>HYDRO OTTAWA LIMITED</v>
          </cell>
          <cell r="C3792">
            <v>-174598596</v>
          </cell>
        </row>
        <row r="3793">
          <cell r="A3793" t="str">
            <v>INNISFIL HYDRO DISTRIBUTION SYSTEMS LIMITED</v>
          </cell>
          <cell r="B3793" t="str">
            <v>INNISFIL HYDRO DISTRIBUTION SYSTEMS LIMITED</v>
          </cell>
          <cell r="C3793">
            <v>-7193540</v>
          </cell>
        </row>
        <row r="3794">
          <cell r="A3794" t="str">
            <v>KASHECHEWAN POWER CORPORATION</v>
          </cell>
          <cell r="B3794" t="str">
            <v>KASHECHEWAN POWER CORPORATION</v>
          </cell>
          <cell r="C3794">
            <v>-283008</v>
          </cell>
        </row>
        <row r="3795">
          <cell r="A3795" t="str">
            <v>KENORA HYDRO ELECTRIC CORPORATION LTD.</v>
          </cell>
          <cell r="B3795" t="str">
            <v>KENORA HYDRO ELECTRIC CORPORATION LTD.</v>
          </cell>
          <cell r="C3795">
            <v>-485313</v>
          </cell>
        </row>
        <row r="3796">
          <cell r="A3796" t="str">
            <v>KINGSTON HYDRO CORPORATION</v>
          </cell>
          <cell r="B3796" t="str">
            <v>KINGSTON HYDRO CORPORATION</v>
          </cell>
          <cell r="C3796">
            <v>-1376299</v>
          </cell>
        </row>
        <row r="3797">
          <cell r="A3797" t="str">
            <v>KITCHENER-WILMOT HYDRO INC.</v>
          </cell>
          <cell r="B3797" t="str">
            <v>KITCHENER-WILMOT HYDRO INC.</v>
          </cell>
          <cell r="C3797">
            <v>-41724111</v>
          </cell>
        </row>
        <row r="3798">
          <cell r="A3798" t="str">
            <v>LAKEFRONT UTILITIES INC.</v>
          </cell>
          <cell r="B3798" t="str">
            <v>LAKEFRONT UTILITIES INC.</v>
          </cell>
          <cell r="C3798">
            <v>-2157659</v>
          </cell>
        </row>
        <row r="3799">
          <cell r="A3799" t="str">
            <v>LAKELAND POWER DISTRIBUTION LTD.</v>
          </cell>
          <cell r="B3799" t="str">
            <v>LAKELAND POWER DISTRIBUTION LTD.</v>
          </cell>
          <cell r="C3799">
            <v>-4672796</v>
          </cell>
        </row>
        <row r="3800">
          <cell r="A3800" t="str">
            <v>LONDON HYDRO INC.</v>
          </cell>
          <cell r="B3800" t="str">
            <v>LONDON HYDRO INC.</v>
          </cell>
          <cell r="C3800">
            <v>0</v>
          </cell>
        </row>
        <row r="3801">
          <cell r="A3801" t="str">
            <v>MIDDLESEX POWER DISTRIBUTION CORPORATION</v>
          </cell>
          <cell r="B3801" t="str">
            <v>MIDDLESEX POWER DISTRIBUTION CORPORATION</v>
          </cell>
          <cell r="C3801">
            <v>-1077400</v>
          </cell>
        </row>
        <row r="3802">
          <cell r="A3802" t="str">
            <v>MIDLAND POWER UTILITY CORPORATION</v>
          </cell>
          <cell r="B3802" t="str">
            <v>MIDLAND POWER UTILITY CORPORATION</v>
          </cell>
          <cell r="C3802">
            <v>-1429952</v>
          </cell>
        </row>
        <row r="3803">
          <cell r="A3803" t="str">
            <v>MILTON HYDRO DISTRIBUTION INC.</v>
          </cell>
          <cell r="B3803" t="str">
            <v>MILTON HYDRO DISTRIBUTION INC.</v>
          </cell>
          <cell r="C3803">
            <v>-38175516</v>
          </cell>
        </row>
        <row r="3804">
          <cell r="A3804" t="str">
            <v>NEWMARKET-TAY POWER DISTRIBUTION LTD.</v>
          </cell>
          <cell r="B3804" t="str">
            <v>NEWMARKET-TAY POWER DISTRIBUTION LTD.</v>
          </cell>
          <cell r="C3804">
            <v>-19059628</v>
          </cell>
        </row>
        <row r="3805">
          <cell r="A3805" t="str">
            <v>NIAGARA PENINSULA ENERGY INC.</v>
          </cell>
          <cell r="B3805" t="str">
            <v>NIAGARA PENINSULA ENERGY INC.</v>
          </cell>
          <cell r="C3805">
            <v>-17481077</v>
          </cell>
        </row>
        <row r="3806">
          <cell r="A3806" t="str">
            <v>NIAGARA-ON-THE-LAKE HYDRO INC.</v>
          </cell>
          <cell r="B3806" t="str">
            <v>NIAGARA-ON-THE-LAKE HYDRO INC.</v>
          </cell>
          <cell r="C3806">
            <v>-5807978</v>
          </cell>
        </row>
        <row r="3807">
          <cell r="A3807" t="str">
            <v>NORFOLK POWER DISTRIBUTION INC.</v>
          </cell>
          <cell r="B3807" t="str">
            <v>NORFOLK POWER DISTRIBUTION INC.</v>
          </cell>
          <cell r="C3807">
            <v>-8473522</v>
          </cell>
        </row>
        <row r="3808">
          <cell r="A3808" t="str">
            <v>NORTH BAY HYDRO DISTRIBUTION LIMITED</v>
          </cell>
          <cell r="B3808" t="str">
            <v>NORTH BAY HYDRO DISTRIBUTION LIMITED</v>
          </cell>
          <cell r="C3808">
            <v>-7096812</v>
          </cell>
        </row>
        <row r="3809">
          <cell r="A3809" t="str">
            <v>NORTHERN ONTARIO WIRES INC.</v>
          </cell>
          <cell r="B3809" t="str">
            <v>NORTHERN ONTARIO WIRES INC.</v>
          </cell>
          <cell r="C3809">
            <v>0</v>
          </cell>
        </row>
        <row r="3810">
          <cell r="A3810" t="str">
            <v>OAKVILLE HYDRO ELECTRICITY DISTRIBUTION INC.</v>
          </cell>
          <cell r="B3810" t="str">
            <v>OAKVILLE HYDRO ELECTRICITY DISTRIBUTION INC.</v>
          </cell>
          <cell r="C3810">
            <v>-34251899</v>
          </cell>
        </row>
        <row r="3811">
          <cell r="A3811" t="str">
            <v>ORANGEVILLE HYDRO LIMITED</v>
          </cell>
          <cell r="B3811" t="str">
            <v>ORANGEVILLE HYDRO LIMITED</v>
          </cell>
          <cell r="C3811">
            <v>-3607833</v>
          </cell>
        </row>
        <row r="3812">
          <cell r="A3812" t="str">
            <v>ORILLIA POWER DISTRIBUTION CORPORATION</v>
          </cell>
          <cell r="B3812" t="str">
            <v>ORILLIA POWER DISTRIBUTION CORPORATION</v>
          </cell>
          <cell r="C3812">
            <v>-411379</v>
          </cell>
        </row>
        <row r="3813">
          <cell r="A3813" t="str">
            <v>OSHAWA PUC NETWORKS INC.</v>
          </cell>
          <cell r="B3813" t="str">
            <v>OSHAWA PUC NETWORKS INC.</v>
          </cell>
          <cell r="C3813">
            <v>-28454846</v>
          </cell>
        </row>
        <row r="3814">
          <cell r="A3814" t="str">
            <v>OTTAWA RIVER POWER CORPORATION</v>
          </cell>
          <cell r="B3814" t="str">
            <v>OTTAWA RIVER POWER CORPORATION</v>
          </cell>
          <cell r="C3814">
            <v>-1083826</v>
          </cell>
        </row>
        <row r="3815">
          <cell r="A3815" t="str">
            <v>PARRY SOUND POWER CORPORATION</v>
          </cell>
          <cell r="B3815" t="str">
            <v>PARRY SOUND POWER CORPORATION</v>
          </cell>
          <cell r="C3815">
            <v>-835036</v>
          </cell>
        </row>
        <row r="3816">
          <cell r="A3816" t="str">
            <v>PETERBOROUGH DISTRIBUTION INCORPORATED</v>
          </cell>
          <cell r="B3816" t="str">
            <v>PETERBOROUGH DISTRIBUTION INCORPORATED</v>
          </cell>
          <cell r="C3816">
            <v>-10533302</v>
          </cell>
        </row>
        <row r="3817">
          <cell r="A3817" t="str">
            <v>PORT COLBORNE HYDRO INC.</v>
          </cell>
          <cell r="B3817" t="str">
            <v>CANADIAN NIAGARA POWER INC.</v>
          </cell>
          <cell r="C3817">
            <v>-1450611</v>
          </cell>
        </row>
        <row r="3818">
          <cell r="A3818" t="str">
            <v>POWERSTREAM INC.</v>
          </cell>
          <cell r="B3818" t="str">
            <v>POWERSTREAM INC.</v>
          </cell>
          <cell r="C3818">
            <v>-277009926</v>
          </cell>
        </row>
        <row r="3819">
          <cell r="A3819" t="str">
            <v>PUC DISTRIBUTION INC.</v>
          </cell>
          <cell r="B3819" t="str">
            <v>PUC DISTRIBUTION INC.</v>
          </cell>
          <cell r="C3819">
            <v>-5370005</v>
          </cell>
        </row>
        <row r="3820">
          <cell r="A3820" t="str">
            <v>RENFREW HYDRO INC.</v>
          </cell>
          <cell r="B3820" t="str">
            <v>RENFREW HYDRO INC.</v>
          </cell>
          <cell r="C3820">
            <v>0</v>
          </cell>
        </row>
        <row r="3821">
          <cell r="A3821" t="str">
            <v>RIDEAU ST. LAWRENCE DISTRIBUTION INC.</v>
          </cell>
          <cell r="B3821" t="str">
            <v>RIDEAU ST. LAWRENCE DISTRIBUTION INC.</v>
          </cell>
          <cell r="C3821">
            <v>-360987</v>
          </cell>
        </row>
        <row r="3822">
          <cell r="A3822" t="str">
            <v>SIOUX LOOKOUT HYDRO INC.</v>
          </cell>
          <cell r="B3822" t="str">
            <v>SIOUX LOOKOUT HYDRO INC.</v>
          </cell>
          <cell r="C3822">
            <v>-817216</v>
          </cell>
        </row>
        <row r="3823">
          <cell r="A3823" t="str">
            <v>ST. THOMAS ENERGY INC.</v>
          </cell>
          <cell r="B3823" t="str">
            <v>ST. THOMAS ENERGY INC.</v>
          </cell>
          <cell r="C3823">
            <v>-6911139</v>
          </cell>
        </row>
        <row r="3824">
          <cell r="A3824" t="str">
            <v>THUNDER BAY HYDRO ELECTRICITY DISTRIBUTION INC.</v>
          </cell>
          <cell r="B3824" t="str">
            <v>THUNDER BAY HYDRO ELECTRICITY DISTRIBUTION INC.</v>
          </cell>
          <cell r="C3824">
            <v>-10305020</v>
          </cell>
        </row>
        <row r="3825">
          <cell r="A3825" t="str">
            <v>TILLSONBURG HYDRO INC.</v>
          </cell>
          <cell r="B3825" t="str">
            <v>TILLSONBURG HYDRO INC.</v>
          </cell>
          <cell r="C3825">
            <v>-2609529</v>
          </cell>
        </row>
        <row r="3826">
          <cell r="A3826" t="str">
            <v>TORONTO HYDRO-ELECTRIC SYSTEM LIMITED</v>
          </cell>
          <cell r="B3826" t="str">
            <v>TORONTO HYDRO-ELECTRIC SYSTEM LIMITED</v>
          </cell>
          <cell r="C3826">
            <v>-258098312</v>
          </cell>
        </row>
        <row r="3827">
          <cell r="A3827" t="str">
            <v>VERIDIAN CONNECTIONS INC.</v>
          </cell>
          <cell r="B3827" t="str">
            <v>VERIDIAN CONNECTIONS INC.</v>
          </cell>
          <cell r="C3827">
            <v>-48475389</v>
          </cell>
        </row>
        <row r="3828">
          <cell r="A3828" t="str">
            <v>WASAGA DISTRIBUTION INC.</v>
          </cell>
          <cell r="B3828" t="str">
            <v>WASAGA DISTRIBUTION INC.</v>
          </cell>
          <cell r="C3828">
            <v>-3609377</v>
          </cell>
        </row>
        <row r="3829">
          <cell r="A3829" t="str">
            <v>WATERLOO NORTH HYDRO INC.</v>
          </cell>
          <cell r="B3829" t="str">
            <v>WATERLOO NORTH HYDRO INC.</v>
          </cell>
          <cell r="C3829">
            <v>-25788604</v>
          </cell>
        </row>
        <row r="3830">
          <cell r="A3830" t="str">
            <v>WELLAND HYDRO-ELECTRIC SYSTEM CORP.</v>
          </cell>
          <cell r="B3830" t="str">
            <v>WELLAND HYDRO-ELECTRIC SYSTEM CORP.</v>
          </cell>
          <cell r="C3830">
            <v>-1728419</v>
          </cell>
        </row>
        <row r="3831">
          <cell r="A3831" t="str">
            <v>WELLINGTON NORTH POWER INC.</v>
          </cell>
          <cell r="B3831" t="str">
            <v>WELLINGTON NORTH POWER INC.</v>
          </cell>
          <cell r="C3831">
            <v>-245574</v>
          </cell>
        </row>
        <row r="3832">
          <cell r="A3832" t="str">
            <v>WEST COAST HURON ENERGY INC.</v>
          </cell>
          <cell r="B3832" t="str">
            <v>WEST COAST HURON ENERGY INC.</v>
          </cell>
          <cell r="C3832">
            <v>-425620</v>
          </cell>
        </row>
        <row r="3833">
          <cell r="A3833" t="str">
            <v>WEST PERTH POWER INC.</v>
          </cell>
          <cell r="B3833" t="str">
            <v>ERIE THAMES POWERLINES CORPORATION</v>
          </cell>
          <cell r="C3833">
            <v>-349199</v>
          </cell>
        </row>
        <row r="3834">
          <cell r="A3834" t="str">
            <v>WESTARIO POWER INC.</v>
          </cell>
          <cell r="B3834" t="str">
            <v>WESTARIO POWER INC.</v>
          </cell>
          <cell r="C3834">
            <v>-7555737</v>
          </cell>
        </row>
        <row r="3835">
          <cell r="A3835" t="str">
            <v>WHITBY HYDRO ELECTRIC CORPORATION</v>
          </cell>
          <cell r="B3835" t="str">
            <v>WHITBY HYDRO ELECTRIC CORPORATION</v>
          </cell>
          <cell r="C3835">
            <v>-25605468</v>
          </cell>
        </row>
        <row r="3836">
          <cell r="A3836" t="str">
            <v>WOODSTOCK HYDRO SERVICES INC.</v>
          </cell>
          <cell r="B3836" t="str">
            <v>WOODSTOCK HYDRO SERVICES INC.</v>
          </cell>
          <cell r="C3836">
            <v>-4586367</v>
          </cell>
        </row>
        <row r="3841">
          <cell r="A3841" t="str">
            <v>ALGOMA POWER INC.</v>
          </cell>
          <cell r="B3841" t="str">
            <v>ALGOMA POWER INC.</v>
          </cell>
          <cell r="C3841">
            <v>-121890</v>
          </cell>
        </row>
        <row r="3842">
          <cell r="A3842" t="str">
            <v>ATIKOKAN HYDRO INC.</v>
          </cell>
          <cell r="B3842" t="str">
            <v>ATIKOKAN HYDRO INC.</v>
          </cell>
          <cell r="C3842">
            <v>0</v>
          </cell>
        </row>
        <row r="3843">
          <cell r="A3843" t="str">
            <v>BLUEWATER POWER DISTRIBUTION CORPORATION</v>
          </cell>
          <cell r="B3843" t="str">
            <v>BLUEWATER POWER DISTRIBUTION CORPORATION</v>
          </cell>
          <cell r="C3843">
            <v>-5074914</v>
          </cell>
        </row>
        <row r="3844">
          <cell r="A3844" t="str">
            <v>BRANT COUNTY POWER INC.</v>
          </cell>
          <cell r="B3844" t="str">
            <v>BRANT COUNTY POWER INC.</v>
          </cell>
          <cell r="C3844">
            <v>-1836974</v>
          </cell>
        </row>
        <row r="3845">
          <cell r="A3845" t="str">
            <v>BRANTFORD POWER INC.</v>
          </cell>
          <cell r="B3845" t="str">
            <v>BRANTFORD POWER INC.</v>
          </cell>
          <cell r="C3845">
            <v>-3851573</v>
          </cell>
        </row>
        <row r="3846">
          <cell r="A3846" t="str">
            <v>BURLINGTON HYDRO INC.</v>
          </cell>
          <cell r="B3846" t="str">
            <v>BURLINGTON HYDRO INC.</v>
          </cell>
          <cell r="C3846">
            <v>-24106435</v>
          </cell>
        </row>
        <row r="3847">
          <cell r="A3847" t="str">
            <v>CAMBRIDGE AND NORTH DUMFRIES HYDRO INC.</v>
          </cell>
          <cell r="B3847" t="str">
            <v>CAMBRIDGE AND NORTH DUMFRIES HYDRO INC.</v>
          </cell>
          <cell r="C3847">
            <v>-16891915</v>
          </cell>
        </row>
        <row r="3848">
          <cell r="A3848" t="str">
            <v>CANADIAN NIAGARA POWER INC.</v>
          </cell>
          <cell r="B3848" t="str">
            <v>CANADIAN NIAGARA POWER INC.</v>
          </cell>
          <cell r="C3848">
            <v>-6317364</v>
          </cell>
        </row>
        <row r="3849">
          <cell r="A3849" t="str">
            <v>CENTRE WELLINGTON HYDRO LTD.</v>
          </cell>
          <cell r="B3849" t="str">
            <v>CENTRE WELLINGTON HYDRO LTD.</v>
          </cell>
          <cell r="C3849">
            <v>-1534411</v>
          </cell>
        </row>
        <row r="3850">
          <cell r="A3850" t="str">
            <v>CHAPLEAU PUBLIC UTILITIES CORPORATION</v>
          </cell>
          <cell r="B3850" t="str">
            <v>CHAPLEAU PUBLIC UTILITIES CORPORATION</v>
          </cell>
          <cell r="C3850">
            <v>0</v>
          </cell>
        </row>
        <row r="3851">
          <cell r="A3851" t="str">
            <v>COLLUS POWER CORPORATION</v>
          </cell>
          <cell r="B3851" t="str">
            <v>COLLUS POWER CORPORATION</v>
          </cell>
          <cell r="C3851">
            <v>-10231780</v>
          </cell>
        </row>
        <row r="3852">
          <cell r="A3852" t="str">
            <v>COOPERATIVE HYDRO EMBRUN INC.</v>
          </cell>
          <cell r="B3852" t="str">
            <v>COOPERATIVE HYDRO EMBRUN INC.</v>
          </cell>
          <cell r="C3852">
            <v>-396826</v>
          </cell>
        </row>
        <row r="3853">
          <cell r="A3853" t="str">
            <v>E.L.K. ENERGY INC.</v>
          </cell>
          <cell r="B3853" t="str">
            <v>E.L.K. ENERGY INC.</v>
          </cell>
          <cell r="C3853">
            <v>-3871421</v>
          </cell>
        </row>
        <row r="3854">
          <cell r="A3854" t="str">
            <v>ENERSOURCE HYDRO MISSISSAUGA INC.</v>
          </cell>
          <cell r="B3854" t="str">
            <v>ENERSOURCE HYDRO MISSISSAUGA INC.</v>
          </cell>
          <cell r="C3854">
            <v>-816596</v>
          </cell>
        </row>
        <row r="3855">
          <cell r="A3855" t="str">
            <v>ENTEGRUS POWERLINES INC.</v>
          </cell>
          <cell r="B3855" t="str">
            <v>CHATHAM-KENT HYDRO INC.</v>
          </cell>
          <cell r="C3855">
            <v>-4767222</v>
          </cell>
        </row>
        <row r="3856">
          <cell r="A3856" t="str">
            <v>ENWIN UTILITIES LTD.</v>
          </cell>
          <cell r="B3856" t="str">
            <v>ENWIN UTILITIES LTD.</v>
          </cell>
          <cell r="C3856">
            <v>-12499296</v>
          </cell>
        </row>
        <row r="3857">
          <cell r="A3857" t="str">
            <v>ERIE THAMES POWERLINES CORPORATION</v>
          </cell>
          <cell r="B3857" t="str">
            <v>ERIE THAMES POWERLINES CORPORATION</v>
          </cell>
          <cell r="C3857">
            <v>-4773539</v>
          </cell>
        </row>
        <row r="3858">
          <cell r="A3858" t="str">
            <v>ESPANOLA REGIONAL HYDRO DISTRIBUTION CORPORATION</v>
          </cell>
          <cell r="B3858" t="str">
            <v>ESPANOLA REGIONAL HYDRO DISTRIBUTION CORPORATION</v>
          </cell>
          <cell r="C3858">
            <v>-251533</v>
          </cell>
        </row>
        <row r="3859">
          <cell r="A3859" t="str">
            <v>ESSEX POWERLINES CORPORATION</v>
          </cell>
          <cell r="B3859" t="str">
            <v>ESSEX POWERLINES CORPORATION</v>
          </cell>
          <cell r="C3859">
            <v>-12003010</v>
          </cell>
        </row>
        <row r="3860">
          <cell r="A3860" t="str">
            <v>FESTIVAL HYDRO INC.</v>
          </cell>
          <cell r="B3860" t="str">
            <v>FESTIVAL HYDRO INC.</v>
          </cell>
          <cell r="C3860">
            <v>-4405061</v>
          </cell>
        </row>
        <row r="3861">
          <cell r="A3861" t="str">
            <v>FORT FRANCES POWER CORPORATION</v>
          </cell>
          <cell r="B3861" t="str">
            <v>FORT FRANCES POWER CORPORATION</v>
          </cell>
          <cell r="C3861">
            <v>0</v>
          </cell>
        </row>
        <row r="3862">
          <cell r="A3862" t="str">
            <v>GREATER SUDBURY HYDRO INC.</v>
          </cell>
          <cell r="B3862" t="str">
            <v>GREATER SUDBURY HYDRO INC.</v>
          </cell>
          <cell r="C3862">
            <v>-14578301</v>
          </cell>
        </row>
        <row r="3863">
          <cell r="A3863" t="str">
            <v>GRIMSBY POWER INCORPORATED</v>
          </cell>
          <cell r="B3863" t="str">
            <v>GRIMSBY POWER INCORPORATED</v>
          </cell>
          <cell r="C3863">
            <v>-5686522</v>
          </cell>
        </row>
        <row r="3864">
          <cell r="A3864" t="str">
            <v>GUELPH HYDRO ELECTRIC SYSTEMS INC.</v>
          </cell>
          <cell r="B3864" t="str">
            <v>GUELPH HYDRO ELECTRIC SYSTEMS INC.</v>
          </cell>
          <cell r="C3864">
            <v>-31565438</v>
          </cell>
        </row>
        <row r="3865">
          <cell r="A3865" t="str">
            <v>HALDIMAND COUNTY HYDRO INC.</v>
          </cell>
          <cell r="B3865" t="str">
            <v>HALDIMAND COUNTY HYDRO INC.</v>
          </cell>
          <cell r="C3865">
            <v>-3953284</v>
          </cell>
        </row>
        <row r="3866">
          <cell r="A3866" t="str">
            <v>HALTON HILLS HYDRO INC.</v>
          </cell>
          <cell r="B3866" t="str">
            <v>HALTON HILLS HYDRO INC.</v>
          </cell>
          <cell r="C3866">
            <v>-6385598</v>
          </cell>
        </row>
        <row r="3867">
          <cell r="A3867" t="str">
            <v>HEARST POWER DISTRIBUTION COMPANY LIMITED</v>
          </cell>
          <cell r="B3867" t="str">
            <v>HEARST POWER DISTRIBUTION COMPANY LIMITED</v>
          </cell>
          <cell r="C3867">
            <v>0</v>
          </cell>
        </row>
        <row r="3868">
          <cell r="A3868" t="str">
            <v>HORIZON UTILITIES CORPORATION</v>
          </cell>
          <cell r="B3868" t="str">
            <v>HORIZON UTILITIES CORPORATION</v>
          </cell>
          <cell r="C3868">
            <v>-33834063</v>
          </cell>
        </row>
        <row r="3869">
          <cell r="A3869" t="str">
            <v>HYDRO 2000 INC.</v>
          </cell>
          <cell r="B3869" t="str">
            <v>HYDRO 2000 INC.</v>
          </cell>
          <cell r="C3869">
            <v>-148764</v>
          </cell>
        </row>
        <row r="3870">
          <cell r="A3870" t="str">
            <v>HYDRO HAWKESBURY INC.</v>
          </cell>
          <cell r="B3870" t="str">
            <v>HYDRO HAWKESBURY INC.</v>
          </cell>
          <cell r="C3870">
            <v>-130769</v>
          </cell>
        </row>
        <row r="3871">
          <cell r="A3871" t="str">
            <v>HYDRO ONE BRAMPTON NETWORKS INC.</v>
          </cell>
          <cell r="B3871" t="str">
            <v>HYDRO ONE BRAMPTON NETWORKS INC.</v>
          </cell>
          <cell r="C3871">
            <v>-123538549</v>
          </cell>
        </row>
        <row r="3872">
          <cell r="A3872" t="str">
            <v>HYDRO ONE NETWORKS INC.</v>
          </cell>
          <cell r="B3872" t="str">
            <v>HYDRO ONE NETWORKS INC.</v>
          </cell>
          <cell r="C3872">
            <v>0</v>
          </cell>
        </row>
        <row r="3873">
          <cell r="A3873" t="str">
            <v>HYDRO ONE REMOTE COMMUNITIES INC.</v>
          </cell>
          <cell r="B3873" t="str">
            <v>HYDRO ONE REMOTE COMMUNITIES INC.</v>
          </cell>
          <cell r="C3873">
            <v>0</v>
          </cell>
        </row>
        <row r="3874">
          <cell r="A3874" t="str">
            <v>HYDRO OTTAWA LIMITED</v>
          </cell>
          <cell r="B3874" t="str">
            <v>HYDRO OTTAWA LIMITED</v>
          </cell>
          <cell r="C3874">
            <v>-195648455</v>
          </cell>
        </row>
        <row r="3875">
          <cell r="A3875" t="str">
            <v>INNISFIL HYDRO DISTRIBUTION SYSTEMS LIMITED</v>
          </cell>
          <cell r="B3875" t="str">
            <v>INNISFIL HYDRO DISTRIBUTION SYSTEMS LIMITED</v>
          </cell>
          <cell r="C3875">
            <v>-7714947</v>
          </cell>
        </row>
        <row r="3876">
          <cell r="A3876" t="str">
            <v>KENORA HYDRO ELECTRIC CORPORATION LTD.</v>
          </cell>
          <cell r="B3876" t="str">
            <v>KENORA HYDRO ELECTRIC CORPORATION LTD.</v>
          </cell>
          <cell r="C3876">
            <v>-508211</v>
          </cell>
        </row>
        <row r="3877">
          <cell r="A3877" t="str">
            <v>KINGSTON HYDRO CORPORATION</v>
          </cell>
          <cell r="B3877" t="str">
            <v>KINGSTON HYDRO CORPORATION</v>
          </cell>
          <cell r="C3877">
            <v>-1783772</v>
          </cell>
        </row>
        <row r="3878">
          <cell r="A3878" t="str">
            <v>KITCHENER-WILMOT HYDRO INC.</v>
          </cell>
          <cell r="B3878" t="str">
            <v>KITCHENER-WILMOT HYDRO INC.</v>
          </cell>
          <cell r="C3878">
            <v>-44537160</v>
          </cell>
        </row>
        <row r="3879">
          <cell r="A3879" t="str">
            <v>LAKEFRONT UTILITIES INC.</v>
          </cell>
          <cell r="B3879" t="str">
            <v>LAKEFRONT UTILITIES INC.</v>
          </cell>
          <cell r="C3879">
            <v>-2400063</v>
          </cell>
        </row>
        <row r="3880">
          <cell r="A3880" t="str">
            <v>LAKELAND POWER DISTRIBUTION LTD.</v>
          </cell>
          <cell r="B3880" t="str">
            <v>LAKELAND POWER DISTRIBUTION LTD.</v>
          </cell>
          <cell r="C3880">
            <v>-4997238</v>
          </cell>
        </row>
        <row r="3881">
          <cell r="A3881" t="str">
            <v>LONDON HYDRO INC.</v>
          </cell>
          <cell r="B3881" t="str">
            <v>LONDON HYDRO INC.</v>
          </cell>
          <cell r="C3881">
            <v>-33062374</v>
          </cell>
        </row>
        <row r="3882">
          <cell r="A3882" t="str">
            <v>MIDDLESEX POWER DISTRIBUTION CORPORATION</v>
          </cell>
          <cell r="B3882" t="str">
            <v>MIDDLESEX POWER DISTRIBUTION CORPORATION</v>
          </cell>
          <cell r="C3882">
            <v>-1262569</v>
          </cell>
        </row>
        <row r="3883">
          <cell r="A3883" t="str">
            <v>MIDLAND POWER UTILITY CORPORATION</v>
          </cell>
          <cell r="B3883" t="str">
            <v>MIDLAND POWER UTILITY CORPORATION</v>
          </cell>
          <cell r="C3883">
            <v>-1621821</v>
          </cell>
        </row>
        <row r="3884">
          <cell r="A3884" t="str">
            <v>MILTON HYDRO DISTRIBUTION INC.</v>
          </cell>
          <cell r="B3884" t="str">
            <v>MILTON HYDRO DISTRIBUTION INC.</v>
          </cell>
          <cell r="C3884">
            <v>-40103153</v>
          </cell>
        </row>
        <row r="3885">
          <cell r="A3885" t="str">
            <v>NEWMARKET-TAY POWER DISTRIBUTION LTD.</v>
          </cell>
          <cell r="B3885" t="str">
            <v>NEWMARKET-TAY POWER DISTRIBUTION LTD.</v>
          </cell>
          <cell r="C3885">
            <v>-20286814</v>
          </cell>
        </row>
        <row r="3886">
          <cell r="A3886" t="str">
            <v>NIAGARA PENINSULA ENERGY INC.</v>
          </cell>
          <cell r="B3886" t="str">
            <v>NIAGARA PENINSULA ENERGY INC.</v>
          </cell>
          <cell r="C3886">
            <v>-19052603</v>
          </cell>
        </row>
        <row r="3887">
          <cell r="A3887" t="str">
            <v>NIAGARA-ON-THE-LAKE HYDRO INC.</v>
          </cell>
          <cell r="B3887" t="str">
            <v>NIAGARA-ON-THE-LAKE HYDRO INC.</v>
          </cell>
          <cell r="C3887">
            <v>-6253644</v>
          </cell>
        </row>
        <row r="3888">
          <cell r="A3888" t="str">
            <v>NORFOLK POWER DISTRIBUTION INC.</v>
          </cell>
          <cell r="B3888" t="str">
            <v>NORFOLK POWER DISTRIBUTION INC.</v>
          </cell>
          <cell r="C3888">
            <v>-9811775</v>
          </cell>
        </row>
        <row r="3889">
          <cell r="A3889" t="str">
            <v>NORTH BAY HYDRO DISTRIBUTION LIMITED</v>
          </cell>
          <cell r="B3889" t="str">
            <v>NORTH BAY HYDRO DISTRIBUTION LIMITED</v>
          </cell>
          <cell r="C3889">
            <v>-7560942</v>
          </cell>
        </row>
        <row r="3890">
          <cell r="A3890" t="str">
            <v>NORTHERN ONTARIO WIRES INC.</v>
          </cell>
          <cell r="B3890" t="str">
            <v>NORTHERN ONTARIO WIRES INC.</v>
          </cell>
          <cell r="C3890">
            <v>0</v>
          </cell>
        </row>
        <row r="3891">
          <cell r="A3891" t="str">
            <v>OAKVILLE HYDRO ELECTRICITY DISTRIBUTION INC.</v>
          </cell>
          <cell r="B3891" t="str">
            <v>OAKVILLE HYDRO ELECTRICITY DISTRIBUTION INC.</v>
          </cell>
          <cell r="C3891">
            <v>-38964886</v>
          </cell>
        </row>
        <row r="3892">
          <cell r="A3892" t="str">
            <v>ORANGEVILLE HYDRO LIMITED</v>
          </cell>
          <cell r="B3892" t="str">
            <v>ORANGEVILLE HYDRO LIMITED</v>
          </cell>
          <cell r="C3892">
            <v>-3793000</v>
          </cell>
        </row>
        <row r="3893">
          <cell r="A3893" t="str">
            <v>ORILLIA POWER DISTRIBUTION CORPORATION</v>
          </cell>
          <cell r="B3893" t="str">
            <v>ORILLIA POWER DISTRIBUTION CORPORATION</v>
          </cell>
          <cell r="C3893">
            <v>-504949</v>
          </cell>
        </row>
        <row r="3894">
          <cell r="A3894" t="str">
            <v>OSHAWA PUC NETWORKS INC.</v>
          </cell>
          <cell r="B3894" t="str">
            <v>OSHAWA PUC NETWORKS INC.</v>
          </cell>
          <cell r="C3894">
            <v>-29385637</v>
          </cell>
        </row>
        <row r="3895">
          <cell r="A3895" t="str">
            <v>OTTAWA RIVER POWER CORPORATION</v>
          </cell>
          <cell r="B3895" t="str">
            <v>OTTAWA RIVER POWER CORPORATION</v>
          </cell>
          <cell r="C3895">
            <v>-1279394</v>
          </cell>
        </row>
        <row r="3896">
          <cell r="A3896" t="str">
            <v>PARRY SOUND POWER CORPORATION</v>
          </cell>
          <cell r="B3896" t="str">
            <v>PARRY SOUND POWER CORPORATION</v>
          </cell>
          <cell r="C3896">
            <v>-909103</v>
          </cell>
        </row>
        <row r="3897">
          <cell r="A3897" t="str">
            <v>PETERBOROUGH DISTRIBUTION INCORPORATED</v>
          </cell>
          <cell r="B3897" t="str">
            <v>PETERBOROUGH DISTRIBUTION INCORPORATED</v>
          </cell>
          <cell r="C3897">
            <v>-11944112</v>
          </cell>
        </row>
        <row r="3898">
          <cell r="A3898" t="str">
            <v>PORT COLBORNE HYDRO INC.</v>
          </cell>
          <cell r="B3898" t="str">
            <v>CANADIAN NIAGARA POWER INC.</v>
          </cell>
          <cell r="C3898">
            <v>-1749436</v>
          </cell>
        </row>
        <row r="3899">
          <cell r="A3899" t="str">
            <v>POWERSTREAM INC.</v>
          </cell>
          <cell r="B3899" t="str">
            <v>POWERSTREAM INC.</v>
          </cell>
          <cell r="C3899">
            <v>-300872178</v>
          </cell>
        </row>
        <row r="3900">
          <cell r="A3900" t="str">
            <v>PUC DISTRIBUTION INC.</v>
          </cell>
          <cell r="B3900" t="str">
            <v>PUC DISTRIBUTION INC.</v>
          </cell>
          <cell r="C3900">
            <v>-9598438</v>
          </cell>
        </row>
        <row r="3901">
          <cell r="A3901" t="str">
            <v>RENFREW HYDRO INC.</v>
          </cell>
          <cell r="B3901" t="str">
            <v>RENFREW HYDRO INC.</v>
          </cell>
          <cell r="C3901">
            <v>0</v>
          </cell>
        </row>
        <row r="3902">
          <cell r="A3902" t="str">
            <v>RIDEAU ST. LAWRENCE DISTRIBUTION INC.</v>
          </cell>
          <cell r="B3902" t="str">
            <v>RIDEAU ST. LAWRENCE DISTRIBUTION INC.</v>
          </cell>
          <cell r="C3902">
            <v>-430179</v>
          </cell>
        </row>
        <row r="3903">
          <cell r="A3903" t="str">
            <v>SIOUX LOOKOUT HYDRO INC.</v>
          </cell>
          <cell r="B3903" t="str">
            <v>SIOUX LOOKOUT HYDRO INC.</v>
          </cell>
          <cell r="C3903">
            <v>-891191</v>
          </cell>
        </row>
        <row r="3904">
          <cell r="A3904" t="str">
            <v>ST. THOMAS ENERGY INC.</v>
          </cell>
          <cell r="B3904" t="str">
            <v>ST. THOMAS ENERGY INC.</v>
          </cell>
          <cell r="C3904">
            <v>-7183004</v>
          </cell>
        </row>
        <row r="3905">
          <cell r="A3905" t="str">
            <v>THUNDER BAY HYDRO ELECTRICITY DISTRIBUTION INC.</v>
          </cell>
          <cell r="B3905" t="str">
            <v>THUNDER BAY HYDRO ELECTRICITY DISTRIBUTION INC.</v>
          </cell>
          <cell r="C3905">
            <v>-12634977</v>
          </cell>
        </row>
        <row r="3906">
          <cell r="A3906" t="str">
            <v>TILLSONBURG HYDRO INC.</v>
          </cell>
          <cell r="B3906" t="str">
            <v>TILLSONBURG HYDRO INC.</v>
          </cell>
          <cell r="C3906">
            <v>-2782321</v>
          </cell>
        </row>
        <row r="3907">
          <cell r="A3907" t="str">
            <v>TORONTO HYDRO-ELECTRIC SYSTEM LIMITED</v>
          </cell>
          <cell r="B3907" t="str">
            <v>TORONTO HYDRO-ELECTRIC SYSTEM LIMITED</v>
          </cell>
          <cell r="C3907">
            <v>-294479391</v>
          </cell>
        </row>
        <row r="3908">
          <cell r="A3908" t="str">
            <v>VERIDIAN CONNECTIONS INC.</v>
          </cell>
          <cell r="B3908" t="str">
            <v>VERIDIAN CONNECTIONS INC.</v>
          </cell>
          <cell r="C3908">
            <v>-54263737</v>
          </cell>
        </row>
        <row r="3909">
          <cell r="A3909" t="str">
            <v>WASAGA DISTRIBUTION INC.</v>
          </cell>
          <cell r="B3909" t="str">
            <v>WASAGA DISTRIBUTION INC.</v>
          </cell>
          <cell r="C3909">
            <v>-5377446</v>
          </cell>
        </row>
        <row r="3910">
          <cell r="A3910" t="str">
            <v>WATERLOO NORTH HYDRO INC.</v>
          </cell>
          <cell r="B3910" t="str">
            <v>WATERLOO NORTH HYDRO INC.</v>
          </cell>
          <cell r="C3910">
            <v>-27272714</v>
          </cell>
        </row>
        <row r="3911">
          <cell r="A3911" t="str">
            <v>WELLAND HYDRO-ELECTRIC SYSTEM CORP.</v>
          </cell>
          <cell r="B3911" t="str">
            <v>WELLAND HYDRO-ELECTRIC SYSTEM CORP.</v>
          </cell>
          <cell r="C3911">
            <v>-2033600</v>
          </cell>
        </row>
        <row r="3912">
          <cell r="A3912" t="str">
            <v>WELLINGTON NORTH POWER INC.</v>
          </cell>
          <cell r="B3912" t="str">
            <v>WELLINGTON NORTH POWER INC.</v>
          </cell>
          <cell r="C3912">
            <v>-344256</v>
          </cell>
        </row>
        <row r="3913">
          <cell r="A3913" t="str">
            <v>WEST COAST HURON ENERGY INC.</v>
          </cell>
          <cell r="B3913" t="str">
            <v>WEST COAST HURON ENERGY INC.</v>
          </cell>
          <cell r="C3913">
            <v>-425620</v>
          </cell>
        </row>
        <row r="3914">
          <cell r="A3914" t="str">
            <v>WESTARIO POWER INC.</v>
          </cell>
          <cell r="B3914" t="str">
            <v>WESTARIO POWER INC.</v>
          </cell>
          <cell r="C3914">
            <v>-8188457</v>
          </cell>
        </row>
        <row r="3915">
          <cell r="A3915" t="str">
            <v>WHITBY HYDRO ELECTRIC CORPORATION</v>
          </cell>
          <cell r="B3915" t="str">
            <v>WHITBY HYDRO ELECTRIC CORPORATION</v>
          </cell>
          <cell r="C3915">
            <v>-27799803</v>
          </cell>
        </row>
        <row r="3916">
          <cell r="A3916" t="str">
            <v>WOODSTOCK HYDRO SERVICES INC.</v>
          </cell>
          <cell r="B3916" t="str">
            <v>WOODSTOCK HYDRO SERVICES INC.</v>
          </cell>
          <cell r="C3916">
            <v>-5351572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C8" t="str">
            <v>Row Reference</v>
          </cell>
        </row>
      </sheetData>
      <sheetData sheetId="15" refreshError="1"/>
      <sheetData sheetId="16">
        <row r="1">
          <cell r="A1" t="str">
            <v>Distributor Data for Year ended Dec 31st, 2011</v>
          </cell>
        </row>
      </sheetData>
      <sheetData sheetId="17">
        <row r="1">
          <cell r="A1" t="str">
            <v>Distributor Data for Year ended Dec 31st, 2011</v>
          </cell>
        </row>
      </sheetData>
      <sheetData sheetId="18">
        <row r="1">
          <cell r="A1" t="str">
            <v>Distributor Data for Year ended Dec 31st, 2009</v>
          </cell>
        </row>
      </sheetData>
      <sheetData sheetId="19">
        <row r="1">
          <cell r="A1" t="str">
            <v>Distributor Data for Year ended Dec 31st, 2008</v>
          </cell>
        </row>
      </sheetData>
      <sheetData sheetId="20">
        <row r="1">
          <cell r="A1" t="str">
            <v>Distributor Data for Year ended Dec 31st, 2007</v>
          </cell>
        </row>
      </sheetData>
      <sheetData sheetId="21">
        <row r="1">
          <cell r="A1" t="str">
            <v>Distributor Data for Year ended Dec 31st, 2006</v>
          </cell>
        </row>
      </sheetData>
      <sheetData sheetId="22">
        <row r="1">
          <cell r="A1" t="str">
            <v>Distributor Data for Year ended Dec 31st, 2005</v>
          </cell>
        </row>
      </sheetData>
      <sheetData sheetId="23">
        <row r="1">
          <cell r="A1" t="str">
            <v>Distributor Data for Year ended Dec 31st, 2004</v>
          </cell>
        </row>
      </sheetData>
      <sheetData sheetId="24">
        <row r="1">
          <cell r="A1" t="str">
            <v>Distributor Data for Year ended Dec 31st, 2003</v>
          </cell>
        </row>
      </sheetData>
      <sheetData sheetId="25">
        <row r="1">
          <cell r="A1" t="str">
            <v>Distributor Data for Year ended Dec 31st, 2002</v>
          </cell>
        </row>
      </sheetData>
      <sheetData sheetId="26">
        <row r="1">
          <cell r="D1" t="str">
            <v>ASPHODEL-NORWOOD DISTRIBUTION INC</v>
          </cell>
        </row>
      </sheetData>
      <sheetData sheetId="27">
        <row r="1">
          <cell r="D1" t="str">
            <v>ALVINSTON PUBLIC UTILITIES COMMISSION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panel (plant add chk)"/>
      <sheetName val="plant add chk"/>
      <sheetName val="COMPANY_DRILL_TrialBalance_(540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AILSA CRAIG HYDRO ELECTRIC SYSTEM</v>
          </cell>
          <cell r="B5" t="str">
            <v>HYDRO ONE NETWORKS INC.</v>
          </cell>
          <cell r="D5">
            <v>-11297</v>
          </cell>
        </row>
        <row r="6">
          <cell r="A6" t="str">
            <v>AJAX HYDRO-ELECTRIC COMMISSION</v>
          </cell>
          <cell r="B6" t="str">
            <v>VERIDIAN CONNECTIONS INC.</v>
          </cell>
          <cell r="D6">
            <v>-1214160</v>
          </cell>
        </row>
        <row r="7">
          <cell r="A7" t="str">
            <v>ALLISTON</v>
          </cell>
          <cell r="B7" t="str">
            <v>POWERSTREAM INC.</v>
          </cell>
          <cell r="D7">
            <v>-113415</v>
          </cell>
        </row>
        <row r="8">
          <cell r="A8" t="str">
            <v>ALVINSTON PUBLIC UTILITIES COMMISSION</v>
          </cell>
          <cell r="B8" t="str">
            <v>BLUEWATER POWER DISTRIBUTION CORPORATION</v>
          </cell>
          <cell r="D8">
            <v>-13792</v>
          </cell>
        </row>
        <row r="9">
          <cell r="A9" t="str">
            <v>ANCASTER HYDRO-ELECTRIC COMMISSION</v>
          </cell>
          <cell r="B9" t="str">
            <v>HORIZON UTILITIES CORPORATION</v>
          </cell>
          <cell r="D9">
            <v>-296080</v>
          </cell>
        </row>
        <row r="10">
          <cell r="A10" t="str">
            <v>ARKONA HYDRO ELECTRIC COMMISSION</v>
          </cell>
          <cell r="B10" t="str">
            <v>HYDRO ONE NETWORKS INC.</v>
          </cell>
          <cell r="D10">
            <v>-512</v>
          </cell>
        </row>
        <row r="11">
          <cell r="A11" t="str">
            <v>ARNPRIOR HYDRO ELECTRIC COMMISSION</v>
          </cell>
          <cell r="B11" t="str">
            <v>HYDRO ONE NETWORKS INC.</v>
          </cell>
          <cell r="D11">
            <v>-55356</v>
          </cell>
        </row>
        <row r="12">
          <cell r="A12" t="str">
            <v>ASPHODEL-NORWOOD DISTRIBUTION INCORPORATED</v>
          </cell>
          <cell r="B12" t="str">
            <v>PETERBOROUGH DISTRIBUTION INCORPORATED</v>
          </cell>
          <cell r="D12">
            <v>-56817</v>
          </cell>
        </row>
        <row r="13">
          <cell r="A13" t="str">
            <v>ATIKOKAN HYDRO INC.</v>
          </cell>
          <cell r="B13" t="str">
            <v>ATIKOKAN HYDRO INC.</v>
          </cell>
          <cell r="D13">
            <v>-138338</v>
          </cell>
        </row>
        <row r="14">
          <cell r="A14" t="str">
            <v>AURORA HYDRO CONNECTIONS LIMITED</v>
          </cell>
          <cell r="B14" t="str">
            <v>POWERSTREAM INC.</v>
          </cell>
          <cell r="D14">
            <v>-1064644</v>
          </cell>
        </row>
        <row r="15">
          <cell r="A15" t="str">
            <v>AYLMER PUBLIC UTILITIES COMMISSION</v>
          </cell>
          <cell r="B15" t="str">
            <v>ERIE THAMES POWERLINES CORPORATION</v>
          </cell>
          <cell r="D15">
            <v>-78534</v>
          </cell>
        </row>
        <row r="16">
          <cell r="A16" t="str">
            <v>BATH HYDRO</v>
          </cell>
          <cell r="B16" t="str">
            <v>HYDRO ONE NETWORKS INC.</v>
          </cell>
          <cell r="D16">
            <v>-14356</v>
          </cell>
        </row>
        <row r="17">
          <cell r="A17" t="str">
            <v>BEACHBURG HYDRO</v>
          </cell>
          <cell r="B17" t="str">
            <v>OTTAWA RIVER POWER CORPORATION</v>
          </cell>
          <cell r="D17">
            <v>-11615</v>
          </cell>
        </row>
        <row r="18">
          <cell r="A18" t="str">
            <v>BEETON</v>
          </cell>
          <cell r="B18" t="str">
            <v>POWERSTREAM INC.</v>
          </cell>
          <cell r="D18">
            <v>-1224</v>
          </cell>
        </row>
        <row r="19">
          <cell r="A19" t="str">
            <v>BELLEVILLE ELECTRIC CORPORATION</v>
          </cell>
          <cell r="B19" t="str">
            <v>VERIDIAN CONNECTIONS INC.</v>
          </cell>
          <cell r="D19">
            <v>-257617</v>
          </cell>
        </row>
        <row r="20">
          <cell r="A20" t="str">
            <v>BLANDFORD-BLENHEIM PUBLIC UTILITIES COMMISSION</v>
          </cell>
          <cell r="B20" t="str">
            <v>HYDRO ONE NETWORKS INC.</v>
          </cell>
          <cell r="D20">
            <v>-8118</v>
          </cell>
        </row>
        <row r="21">
          <cell r="A21" t="str">
            <v>BLUE MOUNTAINS HYDRO SERVICES COMPANY INC.</v>
          </cell>
          <cell r="B21" t="str">
            <v>COLLUS POWER CORP.</v>
          </cell>
          <cell r="D21">
            <v>-61159</v>
          </cell>
        </row>
        <row r="22">
          <cell r="A22" t="str">
            <v>BLYTH HYDRO ELECTRIC COMMISSION</v>
          </cell>
          <cell r="B22" t="str">
            <v>HYDRO ONE NETWORKS INC.</v>
          </cell>
          <cell r="D22">
            <v>-21600</v>
          </cell>
        </row>
        <row r="23">
          <cell r="A23" t="str">
            <v>BOARD OF LIGHT &amp; HEAT COMM. OF THE CITY OF GUELPH</v>
          </cell>
          <cell r="B23" t="str">
            <v>GUELPH HYDRO ELECTRIC SYSTEMS INC.</v>
          </cell>
          <cell r="D23">
            <v>-3280287</v>
          </cell>
        </row>
        <row r="24">
          <cell r="A24" t="str">
            <v>BOBCAYGEON HYDRO ELECTRIC COMMISSION</v>
          </cell>
          <cell r="B24" t="str">
            <v>HYDRO ONE NETWORKS INC.</v>
          </cell>
          <cell r="D24">
            <v>-30357</v>
          </cell>
        </row>
        <row r="25">
          <cell r="A25" t="str">
            <v>BRADFORD WEST GWILLIMBURY PUBLIC UTILITIES COMMISSION</v>
          </cell>
          <cell r="B25" t="str">
            <v>POWERSTREAM INC.</v>
          </cell>
          <cell r="D25">
            <v>-482271</v>
          </cell>
        </row>
        <row r="26">
          <cell r="A26" t="str">
            <v>BRIGHTON DISTRIBUTION INC.</v>
          </cell>
          <cell r="B26" t="str">
            <v>HYDRO ONE NETWORKS INC.</v>
          </cell>
          <cell r="D26">
            <v>-84276</v>
          </cell>
        </row>
        <row r="27">
          <cell r="A27" t="str">
            <v>BROCK HYDRO-ELECTRIC COMMISSION</v>
          </cell>
          <cell r="B27" t="str">
            <v>VERIDIAN CONNECTIONS INC.</v>
          </cell>
          <cell r="D27">
            <v>-118719</v>
          </cell>
        </row>
        <row r="28">
          <cell r="A28" t="str">
            <v>BROCKVILLE UTILITIES INCORPORATED</v>
          </cell>
          <cell r="B28" t="str">
            <v>HYDRO ONE NETWORKS INC.</v>
          </cell>
          <cell r="D28">
            <v>-454703</v>
          </cell>
        </row>
        <row r="29">
          <cell r="A29" t="str">
            <v>BRUSSELS PUBLIC UTILITIES COMMISSION</v>
          </cell>
          <cell r="B29" t="str">
            <v>FESTIVAL HYDRO INC.</v>
          </cell>
          <cell r="D29">
            <v>-7778</v>
          </cell>
        </row>
        <row r="30">
          <cell r="A30" t="str">
            <v>BURK'S FALLS HYDRO ELECTRIC COMMISSION</v>
          </cell>
          <cell r="B30" t="str">
            <v>LAKELAND POWER DISTRIBUTION LTD.</v>
          </cell>
          <cell r="D30">
            <v>-42691</v>
          </cell>
        </row>
        <row r="31">
          <cell r="A31" t="str">
            <v>BURLINGTON HYDRO INC.</v>
          </cell>
          <cell r="B31" t="str">
            <v>BURLINGTON HYDRO INC.</v>
          </cell>
          <cell r="D31">
            <v>-4699681</v>
          </cell>
        </row>
        <row r="32">
          <cell r="A32" t="str">
            <v>CALEDON HYDRO CORPORATION</v>
          </cell>
          <cell r="B32" t="str">
            <v>HYDRO ONE NETWORKS INC.</v>
          </cell>
          <cell r="D32">
            <v>-1025158</v>
          </cell>
        </row>
        <row r="33">
          <cell r="A33" t="str">
            <v>CAMBRIDGE AND NORTH DUMFRIES HYDRO INC.</v>
          </cell>
          <cell r="B33" t="str">
            <v>CAMBRIDGE AND NORTH DUMFRIES HYDRO INC.</v>
          </cell>
          <cell r="D33">
            <v>-2213124</v>
          </cell>
        </row>
        <row r="34">
          <cell r="A34" t="str">
            <v>CAPREOL HYDRO ELECTRIC COMMISSION</v>
          </cell>
          <cell r="B34" t="str">
            <v>GREATER SUDBURY HYDRO INC.</v>
          </cell>
          <cell r="D34">
            <v>-158031</v>
          </cell>
        </row>
        <row r="35">
          <cell r="A35" t="str">
            <v>CASSELMAN HYDRO INC.</v>
          </cell>
          <cell r="B35" t="str">
            <v>HYDRO OTTAWA LIMITED</v>
          </cell>
          <cell r="D35">
            <v>-32757</v>
          </cell>
        </row>
        <row r="36">
          <cell r="A36" t="str">
            <v>CAVAN-MILLBROOK-NORTH MONAGHAN PUBLIC UTILITIES COMMISSION</v>
          </cell>
          <cell r="B36" t="str">
            <v>HYDRO ONE NETWORKS INC.</v>
          </cell>
          <cell r="D36">
            <v>-32841</v>
          </cell>
        </row>
        <row r="37">
          <cell r="A37" t="str">
            <v>CENTRE HASTINGS HYDRO ELECTRIC COMMISSION</v>
          </cell>
          <cell r="B37" t="str">
            <v>HYDRO ONE NETWORKS INC.</v>
          </cell>
          <cell r="D37">
            <v>-12753</v>
          </cell>
        </row>
        <row r="38">
          <cell r="A38" t="str">
            <v>CHALK RIVER HYDRO</v>
          </cell>
          <cell r="B38" t="str">
            <v>HYDRO ONE NETWORKS INC.</v>
          </cell>
          <cell r="D38">
            <v>-14160</v>
          </cell>
        </row>
        <row r="39">
          <cell r="A39" t="str">
            <v>CHAPLEAU PUBLIC UTILITIES CORPORATION</v>
          </cell>
          <cell r="B39" t="str">
            <v>CHAPLEAU PUBLIC UTILITIES CORPORATION</v>
          </cell>
          <cell r="D39">
            <v>-8179</v>
          </cell>
        </row>
        <row r="40">
          <cell r="A40" t="str">
            <v>CITY OF DRYDEN HYDRO ELECTRIC COMMISSION</v>
          </cell>
          <cell r="B40" t="str">
            <v>HYDRO ONE NETWORKS INC.</v>
          </cell>
          <cell r="D40">
            <v>-71382</v>
          </cell>
        </row>
        <row r="41">
          <cell r="A41" t="str">
            <v>CLARINGTON HYDRO-ELECTRIC COMMISSION</v>
          </cell>
          <cell r="B41" t="str">
            <v>VERIDIAN CONNECTIONS INC.</v>
          </cell>
          <cell r="D41">
            <v>-719052</v>
          </cell>
        </row>
        <row r="42">
          <cell r="A42" t="str">
            <v>CLINTON POWER CORPORATION</v>
          </cell>
          <cell r="B42" t="str">
            <v>ERIE THAMES POWERLINES CORPORATION</v>
          </cell>
          <cell r="D42">
            <v>-15123</v>
          </cell>
        </row>
        <row r="43">
          <cell r="A43" t="str">
            <v>COBDEN HYDRO</v>
          </cell>
          <cell r="B43" t="str">
            <v>HYDRO ONE NETWORKS INC.</v>
          </cell>
          <cell r="D43">
            <v>-7778</v>
          </cell>
        </row>
        <row r="44">
          <cell r="A44" t="str">
            <v>COLBORNE PUBLIC UTILITIES COMMISSION</v>
          </cell>
          <cell r="B44" t="str">
            <v>LAKEFRONT UTILITIES INC.</v>
          </cell>
          <cell r="D44">
            <v>-16834</v>
          </cell>
        </row>
        <row r="45">
          <cell r="A45" t="str">
            <v>COTTAM HYDRO-ELECTRIC SYSTEM</v>
          </cell>
          <cell r="B45" t="str">
            <v>E.L.K. ENERGY INC.</v>
          </cell>
          <cell r="D45">
            <v>-148231</v>
          </cell>
        </row>
        <row r="46">
          <cell r="A46" t="str">
            <v>DASHWOOD HYDRO-ELECTRIC SYSTEM</v>
          </cell>
          <cell r="B46" t="str">
            <v>FESTIVAL HYDRO INC.</v>
          </cell>
          <cell r="D46">
            <v>-129</v>
          </cell>
        </row>
        <row r="47">
          <cell r="A47" t="str">
            <v>DEEP RIVER HYDRO</v>
          </cell>
          <cell r="B47" t="str">
            <v>HYDRO ONE NETWORKS INC.</v>
          </cell>
          <cell r="D47">
            <v>-229875</v>
          </cell>
        </row>
        <row r="48">
          <cell r="A48" t="str">
            <v>DELHI HYDRO-ELECTRIC COMMISSION</v>
          </cell>
          <cell r="B48" t="str">
            <v>NORFOLK POWER DISTRIBUTION INC.</v>
          </cell>
          <cell r="D48">
            <v>-20713</v>
          </cell>
        </row>
        <row r="49">
          <cell r="A49" t="str">
            <v>DESERONTO PUBLIC UTILITIES COMMISSION</v>
          </cell>
          <cell r="B49" t="str">
            <v>HYDRO ONE NETWORKS INC.</v>
          </cell>
          <cell r="D49">
            <v>-7940</v>
          </cell>
        </row>
        <row r="50">
          <cell r="A50" t="str">
            <v>DRESDEN UTILITIES COMMISSION</v>
          </cell>
          <cell r="B50" t="str">
            <v>CHATHAM-KENT HYDRO INC.</v>
          </cell>
          <cell r="D50">
            <v>-33135</v>
          </cell>
        </row>
        <row r="51">
          <cell r="A51" t="str">
            <v>DUNDALK HYDRO ELECTRIC SYSTEM</v>
          </cell>
          <cell r="B51" t="str">
            <v>HYDRO ONE NETWORKS INC.</v>
          </cell>
          <cell r="D51">
            <v>-2020</v>
          </cell>
        </row>
        <row r="52">
          <cell r="A52" t="str">
            <v>DUNDAS HYDRO-ELECTRIC COMMISSION</v>
          </cell>
          <cell r="B52" t="str">
            <v>HORIZON UTILITIES CORPORATION</v>
          </cell>
          <cell r="D52">
            <v>-490989</v>
          </cell>
        </row>
        <row r="53">
          <cell r="A53" t="str">
            <v>DUNNVILLE HYDRO ELECTRIC COMMISSION</v>
          </cell>
          <cell r="B53" t="str">
            <v>HALDIMAND COUNTY HYDRO INC.</v>
          </cell>
          <cell r="D53">
            <v>-141195</v>
          </cell>
        </row>
        <row r="54">
          <cell r="A54" t="str">
            <v>DURHAM HYDRO ELECTRIC COMMISSION</v>
          </cell>
          <cell r="B54" t="str">
            <v>HYDRO ONE NETWORKS INC.</v>
          </cell>
          <cell r="D54">
            <v>-11586</v>
          </cell>
        </row>
        <row r="55">
          <cell r="A55" t="str">
            <v>DUTTON HYDRO LIMITED</v>
          </cell>
          <cell r="B55" t="str">
            <v>MIDDLESEX POWER DISTRIBUTION CORPORATION</v>
          </cell>
          <cell r="D55">
            <v>-4834</v>
          </cell>
        </row>
        <row r="56">
          <cell r="A56" t="str">
            <v>EAST ZORRA-TAVISTOCK PUBLIC UTILITY COMMISSION</v>
          </cell>
          <cell r="B56" t="str">
            <v>ERIE THAMES POWERLINES CORPORATION</v>
          </cell>
          <cell r="D56">
            <v>-38969</v>
          </cell>
        </row>
        <row r="57">
          <cell r="A57" t="str">
            <v>ELMWOOD HYDRO-ELECTRIC SYSTEM</v>
          </cell>
          <cell r="B57" t="str">
            <v>WESTARIO POWER INC.</v>
          </cell>
          <cell r="D57">
            <v>-234</v>
          </cell>
        </row>
        <row r="58">
          <cell r="A58" t="str">
            <v>EMBRUN COOPERATIVE HYDRO INC.</v>
          </cell>
          <cell r="B58" t="str">
            <v>COOPERATIVE HYDRO EMBRUN INC.</v>
          </cell>
          <cell r="D58">
            <v>-30195</v>
          </cell>
        </row>
        <row r="59">
          <cell r="A59" t="str">
            <v>ERIN HYDRO ELECTRIC COMMISSION</v>
          </cell>
          <cell r="B59" t="str">
            <v>HYDRO ONE NETWORKS INC.</v>
          </cell>
          <cell r="D59">
            <v>-228679</v>
          </cell>
        </row>
        <row r="60">
          <cell r="A60" t="str">
            <v>ESSEX HYDRO-ELECTRIC COMMISSION</v>
          </cell>
          <cell r="B60" t="str">
            <v>E.L.K. ENERGY INC.</v>
          </cell>
          <cell r="D60">
            <v>-199203</v>
          </cell>
        </row>
        <row r="61">
          <cell r="A61" t="str">
            <v>FENELON FALLS BOARD OF WATER, LIGHT AND POWER COMMISSIONERS</v>
          </cell>
          <cell r="B61" t="str">
            <v>HYDRO ONE NETWORKS INC.</v>
          </cell>
          <cell r="D61">
            <v>-14194</v>
          </cell>
        </row>
        <row r="62">
          <cell r="A62" t="str">
            <v>FLAMBOROUGH HYDRO ELECTRIC COMMISSION</v>
          </cell>
          <cell r="B62" t="str">
            <v>HORIZON UTILITIES CORPORATION</v>
          </cell>
          <cell r="D62">
            <v>-84589</v>
          </cell>
        </row>
        <row r="63">
          <cell r="A63" t="str">
            <v>FOREST PUBLIC UTILITIES COMMISSION</v>
          </cell>
          <cell r="B63" t="str">
            <v>HYDRO ONE NETWORKS INC.</v>
          </cell>
          <cell r="D63">
            <v>-14335</v>
          </cell>
        </row>
        <row r="64">
          <cell r="A64" t="str">
            <v>GEORGINA HYDRO ELECTRIC COMMISSION</v>
          </cell>
          <cell r="B64" t="str">
            <v>HYDRO ONE NETWORKS INC.</v>
          </cell>
          <cell r="D64">
            <v>-219735</v>
          </cell>
        </row>
        <row r="65">
          <cell r="A65" t="str">
            <v>GLENCOE PUBLIC UTILITIES COMMISSION</v>
          </cell>
          <cell r="B65" t="str">
            <v>HYDRO ONE NETWORKS INC.</v>
          </cell>
          <cell r="D65">
            <v>-31325</v>
          </cell>
        </row>
        <row r="66">
          <cell r="A66" t="str">
            <v>GOULBOURN HYDRO ELECTRIC COMMISSION</v>
          </cell>
          <cell r="B66" t="str">
            <v>HYDRO OTTAWA LIMITED</v>
          </cell>
          <cell r="D66">
            <v>-129459</v>
          </cell>
        </row>
        <row r="67">
          <cell r="A67" t="str">
            <v>GRAND BEND PUBLIC UTILITIES COMMISSION</v>
          </cell>
          <cell r="B67" t="str">
            <v>HYDRO ONE NETWORKS INC.</v>
          </cell>
          <cell r="D67">
            <v>-31267</v>
          </cell>
        </row>
        <row r="68">
          <cell r="A68" t="str">
            <v>GRAND VALLEY ENERGY INC.</v>
          </cell>
          <cell r="B68" t="str">
            <v>ORANGEVILLE HYDRO LIMITED</v>
          </cell>
          <cell r="D68">
            <v>-11046</v>
          </cell>
        </row>
        <row r="69">
          <cell r="A69" t="str">
            <v>GRAVENHURST HYDRO ELECTRIC INC.</v>
          </cell>
          <cell r="B69" t="str">
            <v>VERIDIAN CONNECTIONS INC.</v>
          </cell>
          <cell r="D69">
            <v>-71431</v>
          </cell>
        </row>
        <row r="70">
          <cell r="A70" t="str">
            <v>GRIMSBY POWER INCORPORATED</v>
          </cell>
          <cell r="B70" t="str">
            <v>GRIMSBY POWER INCORPORATED</v>
          </cell>
          <cell r="D70">
            <v>-107612</v>
          </cell>
        </row>
        <row r="71">
          <cell r="A71" t="str">
            <v>GUELPH/ERAMOSA HYDRO-ELECTRIC COMMISSION</v>
          </cell>
          <cell r="B71" t="str">
            <v>GUELPH HYDRO ELECTRIC SYSTEMS INC.</v>
          </cell>
          <cell r="D71">
            <v>-12633</v>
          </cell>
        </row>
        <row r="72">
          <cell r="A72" t="str">
            <v>HALDIMAND HYDRO-ELECTRIC COMMISSION</v>
          </cell>
          <cell r="B72" t="str">
            <v>HALDIMAND COUNTY HYDRO INC.</v>
          </cell>
          <cell r="D72">
            <v>-189717</v>
          </cell>
        </row>
        <row r="73">
          <cell r="A73" t="str">
            <v>HALTON HILLS HYDRO INC.</v>
          </cell>
          <cell r="B73" t="str">
            <v>HALTON HILLS HYDRO INC.</v>
          </cell>
          <cell r="D73">
            <v>-657710</v>
          </cell>
        </row>
        <row r="74">
          <cell r="A74" t="str">
            <v>HAMILTON HYDRO INC.</v>
          </cell>
          <cell r="B74" t="str">
            <v>HORIZON UTILITIES CORPORATION</v>
          </cell>
          <cell r="D74">
            <v>-1968216</v>
          </cell>
        </row>
        <row r="75">
          <cell r="A75" t="str">
            <v>HANOVER ELECTRIC SERVICES INC.</v>
          </cell>
          <cell r="B75" t="str">
            <v>WESTARIO POWER INC.</v>
          </cell>
          <cell r="D75">
            <v>-23479</v>
          </cell>
        </row>
        <row r="76">
          <cell r="A76" t="str">
            <v>HASTINGS PUBLIC UTILITIES</v>
          </cell>
          <cell r="B76" t="str">
            <v>HYDRO ONE NETWORKS INC.</v>
          </cell>
          <cell r="D76">
            <v>-2979</v>
          </cell>
        </row>
        <row r="77">
          <cell r="A77" t="str">
            <v>HAVELOCK-BELMONT-METHUEN HYDRO ELECTRIC COMMISSION</v>
          </cell>
          <cell r="B77" t="str">
            <v>HYDRO ONE NETWORKS INC.</v>
          </cell>
          <cell r="D77">
            <v>-13956</v>
          </cell>
        </row>
        <row r="78">
          <cell r="A78" t="str">
            <v>HEARST POWER DISTRIBUTION COMPANY LIMITED</v>
          </cell>
          <cell r="B78" t="str">
            <v>HEARST POWER DISTRIBUTION COMPANY LIMITED</v>
          </cell>
          <cell r="D78">
            <v>-78090</v>
          </cell>
        </row>
        <row r="79">
          <cell r="A79" t="str">
            <v>HENSALL PUBLIC UTILITIES COMMISSION</v>
          </cell>
          <cell r="B79" t="str">
            <v>FESTIVAL HYDRO INC.</v>
          </cell>
          <cell r="D79">
            <v>-13612</v>
          </cell>
        </row>
        <row r="80">
          <cell r="A80" t="str">
            <v>HOLSTEIN HYDRO ELECTRIC SYSTEM</v>
          </cell>
          <cell r="B80" t="str">
            <v>WELLINGTON NORTH POWER INC.</v>
          </cell>
          <cell r="D80">
            <v>-5000</v>
          </cell>
        </row>
        <row r="81">
          <cell r="A81" t="str">
            <v>HUNTSVILLE PUBLIC UTILITIES COMMISSION</v>
          </cell>
          <cell r="B81" t="str">
            <v>LAKELAND POWER DISTRIBUTION LTD.</v>
          </cell>
          <cell r="D81">
            <v>-27094</v>
          </cell>
        </row>
        <row r="82">
          <cell r="A82" t="str">
            <v>HYDRO ELECTRIC COMMISSION OF THE CORPORATION OF THE TOWNSHIP OF MIDDLESEX CENTRE</v>
          </cell>
          <cell r="B82" t="str">
            <v>HYDRO ONE NETWORKS INC.</v>
          </cell>
          <cell r="D82">
            <v>-4306</v>
          </cell>
        </row>
        <row r="83">
          <cell r="A83" t="str">
            <v>HYDRO ELECTRIC COMMISSION OF THE TOWN OF LEAMINGTON</v>
          </cell>
          <cell r="B83" t="str">
            <v>ESSEX POWERLINES CORPORATION</v>
          </cell>
          <cell r="D83">
            <v>-224853</v>
          </cell>
        </row>
        <row r="84">
          <cell r="A84" t="str">
            <v>HYDRO ELECTRIC COMMISSION OF THE TOWNSHIP OF SPRINGWATER</v>
          </cell>
          <cell r="B84" t="str">
            <v>HYDRO ONE NETWORKS INC.</v>
          </cell>
          <cell r="D84">
            <v>-4028</v>
          </cell>
        </row>
        <row r="85">
          <cell r="A85" t="str">
            <v>HYDRO HAWKESBURY INC.</v>
          </cell>
          <cell r="B85" t="str">
            <v>HYDRO HAWKESBURY INC.</v>
          </cell>
          <cell r="D85">
            <v>-55841</v>
          </cell>
        </row>
        <row r="86">
          <cell r="A86" t="str">
            <v>HYDRO MISSISSAUGA CORPORATION</v>
          </cell>
          <cell r="B86" t="str">
            <v>ENERSOURCE HYDRO MISSISSAUGA INC.</v>
          </cell>
          <cell r="D86">
            <v>-25023071</v>
          </cell>
        </row>
        <row r="87">
          <cell r="A87" t="str">
            <v>HYDRO ONE BRAMPTON NETWORKS INC.</v>
          </cell>
          <cell r="B87" t="str">
            <v>HYDRO ONE BRAMPTON NETWORKS INC.</v>
          </cell>
          <cell r="D87">
            <v>-5425168</v>
          </cell>
        </row>
        <row r="88">
          <cell r="A88" t="str">
            <v>HYDRO OTTAWA LIMITED</v>
          </cell>
          <cell r="B88" t="str">
            <v>HYDRO OTTAWA LIMITED</v>
          </cell>
          <cell r="D88">
            <v>-10547515</v>
          </cell>
        </row>
        <row r="89">
          <cell r="A89" t="str">
            <v>HYDRO VAUGHAN DISTRIBUTION INC.</v>
          </cell>
          <cell r="B89" t="str">
            <v>POWERSTREAM INC.</v>
          </cell>
          <cell r="D89">
            <v>-2445760</v>
          </cell>
        </row>
        <row r="90">
          <cell r="A90" t="str">
            <v>HYDRO-ELECTRIC COMMISSION FOR THE TOWN OF AMHERSTBURG</v>
          </cell>
          <cell r="B90" t="str">
            <v>ESSEX POWERLINES CORPORATION</v>
          </cell>
          <cell r="D90">
            <v>-99742</v>
          </cell>
        </row>
        <row r="91">
          <cell r="A91" t="str">
            <v>HYDRO-ELECTRIC COMMISSION OF SOUTH DUMFRIES</v>
          </cell>
          <cell r="B91" t="str">
            <v>BRANT COUNTY POWER INC.</v>
          </cell>
          <cell r="D91">
            <v>-198</v>
          </cell>
        </row>
        <row r="92">
          <cell r="A92" t="str">
            <v>HYDRO-ELECTRIC COMMISSION OF THE CITY OF BRANTFORD</v>
          </cell>
          <cell r="B92" t="str">
            <v>BRANTFORD POWER INC.</v>
          </cell>
          <cell r="D92">
            <v>-2369968</v>
          </cell>
        </row>
        <row r="93">
          <cell r="A93" t="str">
            <v>HYDRO-ELECTRIC COMMISSION OF THE CITY OF PEMBROKE</v>
          </cell>
          <cell r="B93" t="str">
            <v>OTTAWA RIVER POWER CORPORATION</v>
          </cell>
          <cell r="D93">
            <v>-206736</v>
          </cell>
        </row>
        <row r="94">
          <cell r="A94" t="str">
            <v>HYDRO-ELECTRIC COMMISSION OF THE CITY OF SARNIA</v>
          </cell>
          <cell r="B94" t="str">
            <v>BLUEWATER POWER DISTRIBUTION CORPORATION</v>
          </cell>
          <cell r="D94">
            <v>-207180</v>
          </cell>
        </row>
        <row r="95">
          <cell r="A95" t="str">
            <v>HYDRO-ELECTRIC COMMISSION OF THE CITY OF TORONTO - EAST YORK OFFICE</v>
          </cell>
          <cell r="B95" t="str">
            <v>TORONTO HYDRO-ELECTRIC SYSTEM LIMITED</v>
          </cell>
          <cell r="D95">
            <v>-440772</v>
          </cell>
        </row>
        <row r="96">
          <cell r="A96" t="str">
            <v>HYDRO-ELECTRIC COMMISSION OF THE CITY OF TORONTO - ETOBICOKE OFFICE</v>
          </cell>
          <cell r="B96" t="str">
            <v>TORONTO HYDRO-ELECTRIC SYSTEM LIMITED</v>
          </cell>
          <cell r="D96">
            <v>-4809570</v>
          </cell>
        </row>
        <row r="97">
          <cell r="A97" t="str">
            <v>HYDRO-ELECTRIC COMMISSION OF THE CITY OF TORONTO - NORTH YORK OFFICE</v>
          </cell>
          <cell r="B97" t="str">
            <v>TORONTO HYDRO-ELECTRIC SYSTEM LIMITED</v>
          </cell>
          <cell r="D97">
            <v>-5644332</v>
          </cell>
        </row>
        <row r="98">
          <cell r="A98" t="str">
            <v>HYDRO-ELECTRIC COMMISSION OF THE CITY OF TORONTO - SCARBOROUGH OFFICE</v>
          </cell>
          <cell r="B98" t="str">
            <v>TORONTO HYDRO-ELECTRIC SYSTEM LIMITED</v>
          </cell>
          <cell r="D98">
            <v>-11302126</v>
          </cell>
        </row>
        <row r="99">
          <cell r="A99" t="str">
            <v>HYDRO-ELECTRIC COMMISSION OF THE CITY OF TORONTO - TORONTO OFFICE</v>
          </cell>
          <cell r="B99" t="str">
            <v>TORONTO HYDRO-ELECTRIC SYSTEM LIMITED</v>
          </cell>
          <cell r="D99">
            <v>-5379481</v>
          </cell>
        </row>
        <row r="100">
          <cell r="A100" t="str">
            <v>HYDRO-ELECTRIC COMMISSION OF THE CITY OF TORONTO - YORK OFFICE</v>
          </cell>
          <cell r="B100" t="str">
            <v>TORONTO HYDRO-ELECTRIC SYSTEM LIMITED</v>
          </cell>
          <cell r="D100">
            <v>-65062</v>
          </cell>
        </row>
        <row r="101">
          <cell r="A101" t="str">
            <v>HYDRO-ELECTRIC COMMISSION OF THE TOWN OF BOTHWELL</v>
          </cell>
          <cell r="B101" t="str">
            <v>CHATHAM-KENT HYDRO INC.</v>
          </cell>
          <cell r="D101">
            <v>-7508</v>
          </cell>
        </row>
        <row r="102">
          <cell r="A102" t="str">
            <v>HYDRO-ELECTRIC COMMISSION OF THE TOWN OF BRACEBRIDGE</v>
          </cell>
          <cell r="B102" t="str">
            <v>LAKELAND POWER DISTRIBUTION LTD.</v>
          </cell>
          <cell r="D102">
            <v>-28516</v>
          </cell>
        </row>
        <row r="103">
          <cell r="A103" t="str">
            <v>HYDRO-ELECTRIC COMMISSION OF THE TOWN OF CACHE BAY</v>
          </cell>
          <cell r="B103" t="str">
            <v>GREATER SUDBURY HYDRO INC.</v>
          </cell>
          <cell r="D103">
            <v>-2373</v>
          </cell>
        </row>
        <row r="104">
          <cell r="A104" t="str">
            <v>HYDRO-ELECTRIC COMMISSION OF THE TOWN OF HARRISTON</v>
          </cell>
          <cell r="B104" t="str">
            <v>WESTARIO POWER INC.</v>
          </cell>
          <cell r="D104">
            <v>-19398</v>
          </cell>
        </row>
        <row r="105">
          <cell r="A105" t="str">
            <v>HYDRO-ELECTRIC COMMISSION OF THE TOWN OF HARROW</v>
          </cell>
          <cell r="B105" t="str">
            <v>E.L.K. ENERGY INC.</v>
          </cell>
          <cell r="D105">
            <v>-179669</v>
          </cell>
        </row>
        <row r="106">
          <cell r="A106" t="str">
            <v>HYDRO-ELECTRIC COMMISSION OF THE TOWN OF LASALLE</v>
          </cell>
          <cell r="B106" t="str">
            <v>ESSEX POWERLINES CORPORATION</v>
          </cell>
          <cell r="D106">
            <v>-195418</v>
          </cell>
        </row>
        <row r="107">
          <cell r="A107" t="str">
            <v>HYDRO-ELECTRIC COMMISSION OF THE TOWN OF PORT ELGIN</v>
          </cell>
          <cell r="B107" t="str">
            <v>WESTARIO POWER INC.</v>
          </cell>
          <cell r="D107">
            <v>-712701</v>
          </cell>
        </row>
        <row r="108">
          <cell r="A108" t="str">
            <v>HYDRO-ELECTRIC COMMISSION OF THE TOWN OF STAYNER</v>
          </cell>
          <cell r="B108" t="str">
            <v>COLLUS POWER CORP.</v>
          </cell>
          <cell r="D108">
            <v>-6815</v>
          </cell>
        </row>
        <row r="109">
          <cell r="A109" t="str">
            <v>HYDRO-ELECTRIC COMMISSION OF THE TOWN OF STURGEON FALLS</v>
          </cell>
          <cell r="B109" t="str">
            <v>GREATER SUDBURY HYDRO INC.</v>
          </cell>
          <cell r="D109">
            <v>-3460</v>
          </cell>
        </row>
        <row r="110">
          <cell r="A110" t="str">
            <v>HYDRO-ELECTRIC COMMISSION OF THE TOWN OF VANKLEEK HILL</v>
          </cell>
          <cell r="B110" t="str">
            <v>HYDRO ONE NETWORKS INC.</v>
          </cell>
          <cell r="D110">
            <v>-64435</v>
          </cell>
        </row>
        <row r="111">
          <cell r="A111" t="str">
            <v>HYDRO-ELECTRIC COMMISSION OF THE TOWN OF WALLACEBURG</v>
          </cell>
          <cell r="B111" t="str">
            <v>CHATHAM-KENT HYDRO INC.</v>
          </cell>
          <cell r="D111">
            <v>-210055</v>
          </cell>
        </row>
        <row r="112">
          <cell r="A112" t="str">
            <v>HYDRO-ELECTRIC COMMISSION OF THE TOWN OF WASAGA BEACH</v>
          </cell>
          <cell r="B112" t="str">
            <v>WASAGA DISTRIBUTION INC.</v>
          </cell>
          <cell r="D112">
            <v>-138457</v>
          </cell>
        </row>
        <row r="113">
          <cell r="A113" t="str">
            <v>HYDRO-ELECTRIC COMMISSION OF THE TOWN OF WEBBWOOD</v>
          </cell>
          <cell r="B113" t="str">
            <v>ESPANOLA REGIONAL HYDRO DISTRIBUTION CORPORATION</v>
          </cell>
          <cell r="D113">
            <v>-2162</v>
          </cell>
        </row>
        <row r="114">
          <cell r="A114" t="str">
            <v>HYDRO-ELECTRIC COMMISSION OF THE TOWN OF WIARTON</v>
          </cell>
          <cell r="B114" t="str">
            <v>HYDRO ONE NETWORKS INC.</v>
          </cell>
          <cell r="D114">
            <v>-12430</v>
          </cell>
        </row>
        <row r="115">
          <cell r="A115" t="str">
            <v>HYDRO-ELECTRIC COMMISSION OF THE TOWNSHIP OF BRANTFORD</v>
          </cell>
          <cell r="B115" t="str">
            <v>BRANT COUNTY POWER INC.</v>
          </cell>
          <cell r="D115">
            <v>-234847</v>
          </cell>
        </row>
        <row r="116">
          <cell r="A116" t="str">
            <v>HYDRO-ELECTRIC COMMISSION OF THE TOWNSHIP OF ESSA</v>
          </cell>
          <cell r="B116" t="str">
            <v>POWERSTREAM INC.</v>
          </cell>
          <cell r="D116">
            <v>-7200</v>
          </cell>
        </row>
        <row r="117">
          <cell r="A117" t="str">
            <v>HYDRO-ELECTRIC COMMISSION OF THE VILLAGE OF ALFRED</v>
          </cell>
          <cell r="B117" t="str">
            <v>HYDRO 2000 INC.</v>
          </cell>
          <cell r="D117">
            <v>-11969</v>
          </cell>
        </row>
        <row r="118">
          <cell r="A118" t="str">
            <v>HYDRO-ELECTRIC COMMISSION OF THE VILLAGE OF CLIFFORD</v>
          </cell>
          <cell r="B118" t="str">
            <v>WESTARIO POWER INC.</v>
          </cell>
          <cell r="D118">
            <v>-5623</v>
          </cell>
        </row>
        <row r="119">
          <cell r="A119" t="str">
            <v>HYDRO-ELECTRIC COMMISSION OF THE VILLAGE OF ELORA</v>
          </cell>
          <cell r="B119" t="str">
            <v>CENTRE WELLINGTON HYDRO LTD.</v>
          </cell>
          <cell r="D119">
            <v>-11776</v>
          </cell>
        </row>
        <row r="120">
          <cell r="A120" t="str">
            <v>HYDRO-ELECTRIC COMMISSION OF THE VILLAGE OF FINCH</v>
          </cell>
          <cell r="B120" t="str">
            <v>HYDRO ONE NETWORKS INC.</v>
          </cell>
          <cell r="D120">
            <v>-6624</v>
          </cell>
        </row>
        <row r="121">
          <cell r="A121" t="str">
            <v>HYDRO-ELECTRIC COMMISSION OF THE VILLAGE OF FRANKFORD</v>
          </cell>
          <cell r="B121" t="str">
            <v>HYDRO ONE NETWORKS INC.</v>
          </cell>
          <cell r="D121">
            <v>-9515</v>
          </cell>
        </row>
        <row r="122">
          <cell r="A122" t="str">
            <v>HYDRO-ELECTRIC COMMISSION OF THE VILLAGE OF L'ORIGNAL</v>
          </cell>
          <cell r="B122" t="str">
            <v>HYDRO ONE NETWORKS INC.</v>
          </cell>
          <cell r="D122">
            <v>-88699</v>
          </cell>
        </row>
        <row r="123">
          <cell r="A123" t="str">
            <v>HYDRO-ELECTRIC COMMISSION OF THE VILLAGE OF LUCAN</v>
          </cell>
          <cell r="B123" t="str">
            <v>HYDRO ONE NETWORKS INC.</v>
          </cell>
          <cell r="D123">
            <v>-81993</v>
          </cell>
        </row>
        <row r="124">
          <cell r="A124" t="str">
            <v>HYDRO-ELECTRIC COMMISSION OF THE VILLAGE OF MORRISBURG</v>
          </cell>
          <cell r="B124" t="str">
            <v>RIDEAU ST. LAWRENCE DISTRIBUTION INC.</v>
          </cell>
          <cell r="D124">
            <v>-100351</v>
          </cell>
        </row>
        <row r="125">
          <cell r="A125" t="str">
            <v>HYDRO-ELECTRIC COMMISSION OF THE VILLAGE OF PAISLEY</v>
          </cell>
          <cell r="B125" t="str">
            <v>HYDRO ONE NETWORKS INC.</v>
          </cell>
          <cell r="D125">
            <v>-36754</v>
          </cell>
        </row>
        <row r="126">
          <cell r="A126" t="str">
            <v>HYDRO-ELECTRIC COMMISSION OF THE VILLAGE OF PLANTAGENET</v>
          </cell>
          <cell r="B126" t="str">
            <v>HYDRO 2000 INC.</v>
          </cell>
          <cell r="D126">
            <v>-2442</v>
          </cell>
        </row>
        <row r="127">
          <cell r="A127" t="str">
            <v>HYDRO-ELECTRIC COMMISSION OF THE VILLAGE OF ST. CLAIR BEACH</v>
          </cell>
          <cell r="B127" t="str">
            <v>ESSEX POWERLINES CORPORATION</v>
          </cell>
          <cell r="D127">
            <v>-544852</v>
          </cell>
        </row>
        <row r="128">
          <cell r="A128" t="str">
            <v>HYDRO-ELECTRIC COMMISSION OF THE VILLAGE OF VICTORIA HARBOUR</v>
          </cell>
          <cell r="B128" t="str">
            <v>NEWMARKET-TAY POWER DISTRIBUTION LTD.</v>
          </cell>
          <cell r="D128">
            <v>-9338</v>
          </cell>
        </row>
        <row r="129">
          <cell r="A129" t="str">
            <v>INGERSOLL PUBLIC UTILITY COMMISSION</v>
          </cell>
          <cell r="B129" t="str">
            <v>ERIE THAMES POWERLINES CORPORATION</v>
          </cell>
          <cell r="D129">
            <v>-123199</v>
          </cell>
        </row>
        <row r="130">
          <cell r="A130" t="str">
            <v>INNISFIL HYDRO DISTRIBUTION SYSTEMS LIMITED</v>
          </cell>
          <cell r="B130" t="str">
            <v>INNISFIL HYDRO DISTRIBUTION SYSTEMS LIMITED</v>
          </cell>
          <cell r="D130">
            <v>-46807</v>
          </cell>
        </row>
        <row r="131">
          <cell r="A131" t="str">
            <v>KENORA HYDRO ELECTRIC CORPORATION LTD.</v>
          </cell>
          <cell r="B131" t="str">
            <v>KENORA HYDRO ELECTRIC CORPORATION LTD.</v>
          </cell>
          <cell r="D131">
            <v>-52588</v>
          </cell>
        </row>
        <row r="132">
          <cell r="A132" t="str">
            <v>KILLALOE HYDRO ELECTRIC COMMISSION</v>
          </cell>
          <cell r="B132" t="str">
            <v>OTTAWA RIVER POWER CORPORATION</v>
          </cell>
          <cell r="D132">
            <v>-5864</v>
          </cell>
        </row>
        <row r="133">
          <cell r="A133" t="str">
            <v>KINCARDINE HYDRO ELECTRIC COMMISSION</v>
          </cell>
          <cell r="B133" t="str">
            <v>WESTARIO POWER INC.</v>
          </cell>
          <cell r="D133">
            <v>-610241</v>
          </cell>
        </row>
        <row r="134">
          <cell r="A134" t="str">
            <v>KINGSTON ELECTRICITY DISTRIBUTION LIMITED</v>
          </cell>
          <cell r="B134" t="str">
            <v>KINGSTON ELECTRICITY DISTRIBUTION LIMITED</v>
          </cell>
          <cell r="D134">
            <v>-91585</v>
          </cell>
        </row>
        <row r="135">
          <cell r="B135" t="str">
            <v>KINGSTON HYDRO CORPORATION</v>
          </cell>
          <cell r="D135">
            <v>-91585</v>
          </cell>
        </row>
        <row r="136">
          <cell r="A136" t="str">
            <v>KINGSVILLE PUBLIC UTILITY COMMISSION</v>
          </cell>
          <cell r="B136" t="str">
            <v>E.L.K. ENERGY INC.</v>
          </cell>
          <cell r="D136">
            <v>-252323</v>
          </cell>
        </row>
        <row r="137">
          <cell r="A137" t="str">
            <v>KIRKFIELD HYDRO ELECTRIC SYSTEM</v>
          </cell>
          <cell r="B137" t="str">
            <v>HYDRO ONE NETWORKS INC.</v>
          </cell>
          <cell r="D137">
            <v>-10027</v>
          </cell>
        </row>
        <row r="138">
          <cell r="A138" t="str">
            <v>KITCHENER-WILMOT HYDRO INC.</v>
          </cell>
          <cell r="B138" t="str">
            <v>KITCHENER-WILMOT HYDRO INC.</v>
          </cell>
          <cell r="D138">
            <v>-2341206</v>
          </cell>
        </row>
        <row r="139">
          <cell r="A139" t="str">
            <v>LAKEFIELD DISTRIBUTION INCORPORATED</v>
          </cell>
          <cell r="B139" t="str">
            <v>PETERBOROUGH DISTRIBUTION INCORPORATED</v>
          </cell>
          <cell r="D139">
            <v>-95910</v>
          </cell>
        </row>
        <row r="140">
          <cell r="A140" t="str">
            <v>LAKESHORE TOWNSHIP HEC</v>
          </cell>
          <cell r="B140" t="str">
            <v>E.L.K. ENERGY INC.</v>
          </cell>
          <cell r="D140">
            <v>-222757</v>
          </cell>
        </row>
        <row r="141">
          <cell r="A141" t="str">
            <v>LANARK HIGHLANDS PUBLIC UTILITIES COMMISSION</v>
          </cell>
          <cell r="B141" t="str">
            <v>HYDRO ONE NETWORKS INC.</v>
          </cell>
          <cell r="D141">
            <v>-7179</v>
          </cell>
        </row>
        <row r="142">
          <cell r="A142" t="str">
            <v>LARDER LAKE ELECTRIC COMPANY</v>
          </cell>
          <cell r="B142" t="str">
            <v>HYDRO ONE NETWORKS INC.</v>
          </cell>
          <cell r="D142">
            <v>-7045</v>
          </cell>
        </row>
        <row r="143">
          <cell r="A143" t="str">
            <v>LATCHFORD HYDRO ELECTRIC</v>
          </cell>
          <cell r="B143" t="str">
            <v>HYDRO ONE NETWORKS INC.</v>
          </cell>
          <cell r="D143">
            <v>-6945</v>
          </cell>
        </row>
        <row r="144">
          <cell r="A144" t="str">
            <v>LINCOLN HYDRO-ELECTRIC COMMISSION</v>
          </cell>
          <cell r="B144" t="str">
            <v>NIAGARA PENINSULA ENERGY INC.</v>
          </cell>
          <cell r="D144">
            <v>-91083</v>
          </cell>
        </row>
        <row r="145">
          <cell r="A145" t="str">
            <v>LINDSAY HYDRO-ELECTRIC SYSTEM</v>
          </cell>
          <cell r="B145" t="str">
            <v>HYDRO ONE NETWORKS INC.</v>
          </cell>
          <cell r="D145">
            <v>-202013</v>
          </cell>
        </row>
        <row r="146">
          <cell r="A146" t="str">
            <v>LONDON HYDRO UTILITIES SERVICES INC.</v>
          </cell>
          <cell r="B146" t="str">
            <v>LONDON HYDRO INC.</v>
          </cell>
          <cell r="D146">
            <v>-6893891</v>
          </cell>
        </row>
        <row r="147">
          <cell r="A147" t="str">
            <v>MALAHIDE UTILITY COMMISSION</v>
          </cell>
          <cell r="B147" t="str">
            <v>HYDRO ONE NETWORKS INC.</v>
          </cell>
          <cell r="D147">
            <v>-3029</v>
          </cell>
        </row>
        <row r="148">
          <cell r="A148" t="str">
            <v>MAPLETON HYDRO ELECTRIC COMMISSION</v>
          </cell>
          <cell r="B148" t="str">
            <v>HYDRO ONE NETWORKS INC.</v>
          </cell>
          <cell r="D148">
            <v>-2741</v>
          </cell>
        </row>
        <row r="149">
          <cell r="A149" t="str">
            <v>MARKDALE HYDRO SYSTEM</v>
          </cell>
          <cell r="B149" t="str">
            <v>HYDRO ONE NETWORKS INC.</v>
          </cell>
          <cell r="D149">
            <v>-18412</v>
          </cell>
        </row>
        <row r="150">
          <cell r="A150" t="str">
            <v>MARKHAM HYDRO DISTRIBUTION INC.</v>
          </cell>
          <cell r="B150" t="str">
            <v>POWERSTREAM INC.</v>
          </cell>
          <cell r="D150">
            <v>-3424963</v>
          </cell>
        </row>
        <row r="151">
          <cell r="A151" t="str">
            <v>MARMORA HYDRO COMMISSION</v>
          </cell>
          <cell r="B151" t="str">
            <v>HYDRO ONE NETWORKS INC.</v>
          </cell>
          <cell r="D151">
            <v>-21445</v>
          </cell>
        </row>
        <row r="152">
          <cell r="A152" t="str">
            <v>MARTINTOWN HYDRO SYSTEM</v>
          </cell>
          <cell r="B152" t="str">
            <v>HYDRO ONE NETWORKS INC.</v>
          </cell>
          <cell r="D152">
            <v>-843</v>
          </cell>
        </row>
        <row r="153">
          <cell r="A153" t="str">
            <v>MIDLAND POWER UTILITY CORPORATION</v>
          </cell>
          <cell r="B153" t="str">
            <v>MIDLAND POWER UTILITY CORPORATION</v>
          </cell>
          <cell r="D153">
            <v>-26525</v>
          </cell>
        </row>
        <row r="154">
          <cell r="A154" t="str">
            <v>MILDMAY HYDRO-ELECTRIC COMMISSION</v>
          </cell>
          <cell r="B154" t="str">
            <v>WESTARIO POWER INC.</v>
          </cell>
          <cell r="D154">
            <v>-3976</v>
          </cell>
        </row>
        <row r="155">
          <cell r="A155" t="str">
            <v>MILTON HYDRO DISTRIBUTION INC.</v>
          </cell>
          <cell r="B155" t="str">
            <v>MILTON HYDRO DISTRIBUTION INC.</v>
          </cell>
          <cell r="D155">
            <v>-1932501</v>
          </cell>
        </row>
        <row r="156">
          <cell r="A156" t="str">
            <v>MISSISSIPPI MILLS PUBLIC UTILITIES COMMISSION</v>
          </cell>
          <cell r="B156" t="str">
            <v>OTTAWA RIVER POWER CORPORATION</v>
          </cell>
          <cell r="D156">
            <v>-40818</v>
          </cell>
        </row>
        <row r="157">
          <cell r="A157" t="str">
            <v>NANTICOKE HYDRO ELECTRIC COMMISSION</v>
          </cell>
          <cell r="B157" t="str">
            <v>HALDIMAND COUNTY HYDRO INC.</v>
          </cell>
          <cell r="D157">
            <v>-401779</v>
          </cell>
        </row>
        <row r="158">
          <cell r="A158" t="str">
            <v>NAPANEE HYDRO-ELECTRIC COMMISSION</v>
          </cell>
          <cell r="B158" t="str">
            <v>HYDRO ONE NETWORKS INC.</v>
          </cell>
          <cell r="D158">
            <v>-38335</v>
          </cell>
        </row>
        <row r="159">
          <cell r="A159" t="str">
            <v>NEPEAN HYDRO ELECTRIC COMMISSION</v>
          </cell>
          <cell r="B159" t="str">
            <v>HYDRO OTTAWA LIMITED</v>
          </cell>
          <cell r="D159">
            <v>-3913299</v>
          </cell>
        </row>
        <row r="160">
          <cell r="A160" t="str">
            <v>NEWBURGH</v>
          </cell>
          <cell r="B160" t="str">
            <v>HYDRO ONE NETWORKS INC.</v>
          </cell>
          <cell r="D160">
            <v>-6199</v>
          </cell>
        </row>
        <row r="161">
          <cell r="A161" t="str">
            <v>NEWBURY POWER INC.</v>
          </cell>
          <cell r="B161" t="str">
            <v>MIDDLESEX POWER DISTRIBUTION CORPORATION</v>
          </cell>
          <cell r="D161">
            <v>-3415</v>
          </cell>
        </row>
        <row r="162">
          <cell r="A162" t="str">
            <v>NEWMARKET HYDRO LTD.</v>
          </cell>
          <cell r="B162" t="str">
            <v>NEWMARKET-TAY POWER DISTRIBUTION LTD.</v>
          </cell>
          <cell r="D162">
            <v>-1766340</v>
          </cell>
        </row>
        <row r="163">
          <cell r="A163" t="str">
            <v>NIAGARA FALLS HYDRO INC.</v>
          </cell>
          <cell r="B163" t="str">
            <v>NIAGARA PENINSULA ENERGY INC.</v>
          </cell>
          <cell r="D163">
            <v>-1629285</v>
          </cell>
        </row>
        <row r="164">
          <cell r="A164" t="str">
            <v>NIAGARA-ON-THE-LAKE HYDRO INC.</v>
          </cell>
          <cell r="B164" t="str">
            <v>NIAGARA-ON-THE-LAKE HYDRO INC.</v>
          </cell>
          <cell r="D164">
            <v>-185586</v>
          </cell>
        </row>
        <row r="165">
          <cell r="A165" t="str">
            <v>NICKEL CENTRE HYDRO-ELECTRIC COMMISSION</v>
          </cell>
          <cell r="B165" t="str">
            <v>GREATER SUDBURY HYDRO INC.</v>
          </cell>
          <cell r="D165">
            <v>-12457</v>
          </cell>
        </row>
        <row r="166">
          <cell r="A166" t="str">
            <v>NIPIGON HYDRO ELECTRIC COMMISSION</v>
          </cell>
          <cell r="B166" t="str">
            <v>HYDRO ONE NETWORKS INC.</v>
          </cell>
          <cell r="D166">
            <v>-16664</v>
          </cell>
        </row>
        <row r="167">
          <cell r="A167" t="str">
            <v>NORFOLK POWER DISTRIBUTION INC.</v>
          </cell>
          <cell r="B167" t="str">
            <v>NORFOLK POWER DISTRIBUTION INC.</v>
          </cell>
          <cell r="D167">
            <v>-31602</v>
          </cell>
        </row>
        <row r="168">
          <cell r="A168" t="str">
            <v>NORTH BAY HYDRO DISTRIBUTION LIMITED</v>
          </cell>
          <cell r="B168" t="str">
            <v>NORTH BAY HYDRO DISTRIBUTION LIMITED</v>
          </cell>
          <cell r="D168">
            <v>-366446</v>
          </cell>
        </row>
        <row r="169">
          <cell r="A169" t="str">
            <v>NORTH GRENVILLE HYDRO-ELECTRIC COMMISSION</v>
          </cell>
          <cell r="B169" t="str">
            <v>HYDRO ONE NETWORKS INC.</v>
          </cell>
          <cell r="D169">
            <v>-4401</v>
          </cell>
        </row>
        <row r="170">
          <cell r="A170" t="str">
            <v>NORTH PERTH UTILITY COMMISSION</v>
          </cell>
          <cell r="B170" t="str">
            <v>HYDRO ONE NETWORKS INC.</v>
          </cell>
          <cell r="D170">
            <v>-109179</v>
          </cell>
        </row>
        <row r="171">
          <cell r="A171" t="str">
            <v>NORWICH PUBLIC UTILITY COMMISSION</v>
          </cell>
          <cell r="B171" t="str">
            <v>ERIE THAMES POWERLINES CORPORATION</v>
          </cell>
          <cell r="D171">
            <v>-61495</v>
          </cell>
        </row>
        <row r="172">
          <cell r="A172" t="str">
            <v>OAKVILLE HYDRO ELECTRICITY DISTRIBUTION INC.</v>
          </cell>
          <cell r="B172" t="str">
            <v>OAKVILLE HYDRO ELECTRICITY DISTRIBUTION INC.</v>
          </cell>
          <cell r="D172">
            <v>-6005524</v>
          </cell>
        </row>
        <row r="173">
          <cell r="A173" t="str">
            <v>OIL SPRINGS HYDRO ELECTRIC COMMISSION</v>
          </cell>
          <cell r="B173" t="str">
            <v>BLUEWATER POWER DISTRIBUTION CORPORATION</v>
          </cell>
          <cell r="D173">
            <v>-5065</v>
          </cell>
        </row>
        <row r="174">
          <cell r="A174" t="str">
            <v>ORANGEVILLE HYDRO LIMITED</v>
          </cell>
          <cell r="B174" t="str">
            <v>ORANGEVILLE HYDRO LIMITED</v>
          </cell>
          <cell r="D174">
            <v>-919210</v>
          </cell>
        </row>
        <row r="175">
          <cell r="A175" t="str">
            <v>ORILLIA POWER DISTRIBUTION CORPORATION</v>
          </cell>
          <cell r="B175" t="str">
            <v>ORILLIA POWER DISTRIBUTION CORPORATION</v>
          </cell>
          <cell r="D175">
            <v>-461777</v>
          </cell>
        </row>
        <row r="176">
          <cell r="A176" t="str">
            <v>OSHAWA PUC NETWORKS INC.</v>
          </cell>
          <cell r="B176" t="str">
            <v>OSHAWA PUC NETWORKS INC.</v>
          </cell>
          <cell r="D176">
            <v>-2854490</v>
          </cell>
        </row>
        <row r="177">
          <cell r="A177" t="str">
            <v>PARKHILL P.U.C.</v>
          </cell>
          <cell r="B177" t="str">
            <v>MIDDLESEX POWER DISTRIBUTION CORPORATION</v>
          </cell>
          <cell r="D177">
            <v>-22663</v>
          </cell>
        </row>
        <row r="178">
          <cell r="A178" t="str">
            <v>PARRY SOUND POWER CORPORATION</v>
          </cell>
          <cell r="B178" t="str">
            <v>PARRY SOUND POWER CORPORATION</v>
          </cell>
          <cell r="D178">
            <v>-38660</v>
          </cell>
        </row>
        <row r="179">
          <cell r="A179" t="str">
            <v>PELHAM HYDRO-ELECTRIC COMMISSION</v>
          </cell>
          <cell r="B179" t="str">
            <v>NIAGARA PENINSULA ENERGY INC.</v>
          </cell>
          <cell r="D179">
            <v>-52420</v>
          </cell>
        </row>
        <row r="180">
          <cell r="A180" t="str">
            <v>PERTH EAST HYDRO ELECTRIC COMMISSION</v>
          </cell>
          <cell r="B180" t="str">
            <v>HYDRO ONE NETWORKS INC.</v>
          </cell>
          <cell r="D180">
            <v>-23746</v>
          </cell>
        </row>
        <row r="181">
          <cell r="A181" t="str">
            <v>PETERBOROUGH UTILITIES COMMISSION</v>
          </cell>
          <cell r="B181" t="str">
            <v>PETERBOROUGH DISTRIBUTION INCORPORATED</v>
          </cell>
          <cell r="D181">
            <v>-1184532</v>
          </cell>
        </row>
        <row r="182">
          <cell r="A182" t="str">
            <v>PICKERING HYDRO-ELECTRIC COMMISSION</v>
          </cell>
          <cell r="B182" t="str">
            <v>VERIDIAN CONNECTIONS INC.</v>
          </cell>
          <cell r="D182">
            <v>-708917</v>
          </cell>
        </row>
        <row r="183">
          <cell r="A183" t="str">
            <v>POLICE VILLAGE OF APPLE HILL HYDRO SYSTEM</v>
          </cell>
          <cell r="B183" t="str">
            <v>HYDRO ONE NETWORKS INC.</v>
          </cell>
          <cell r="D183">
            <v>-698</v>
          </cell>
        </row>
        <row r="184">
          <cell r="A184" t="str">
            <v>POLICE VILLAGE OF AVONMORE HYDRO SYSTEM</v>
          </cell>
          <cell r="B184" t="str">
            <v>HYDRO ONE NETWORKS INC.</v>
          </cell>
          <cell r="D184">
            <v>-2588</v>
          </cell>
        </row>
        <row r="185">
          <cell r="A185" t="str">
            <v>POLICE VILLAGE OF COMBER HYDRO SYSTEM</v>
          </cell>
          <cell r="B185" t="str">
            <v>E.L.K. ENERGY INC.</v>
          </cell>
          <cell r="D185">
            <v>-31005</v>
          </cell>
        </row>
        <row r="186">
          <cell r="A186" t="str">
            <v>POLICE VILLAGE OF DUBLIN HYDRO SYSTEM</v>
          </cell>
          <cell r="B186" t="str">
            <v>ERIE THAMES POWERLINES CORPORATION</v>
          </cell>
          <cell r="D186">
            <v>-1945</v>
          </cell>
        </row>
        <row r="187">
          <cell r="A187" t="str">
            <v>POLICE VILLAGE OF GRANTON HYDRO SYSTEM</v>
          </cell>
          <cell r="B187" t="str">
            <v>HYDRO ONE NETWORKS INC.</v>
          </cell>
          <cell r="D187">
            <v>-42896</v>
          </cell>
        </row>
        <row r="188">
          <cell r="A188" t="str">
            <v>POLICE VILLAGE OF MERLIN HYDRO SYSTEM</v>
          </cell>
          <cell r="B188" t="str">
            <v>CHATHAM-KENT HYDRO INC.</v>
          </cell>
          <cell r="D188">
            <v>-24071</v>
          </cell>
        </row>
        <row r="189">
          <cell r="A189" t="str">
            <v>POLICE VILLAGE OF MOOREFIELD HYDRO SYSTEM</v>
          </cell>
          <cell r="B189" t="str">
            <v>HYDRO ONE NETWORKS INC.</v>
          </cell>
          <cell r="D189">
            <v>-99</v>
          </cell>
        </row>
        <row r="190">
          <cell r="A190" t="str">
            <v>POLICE VILLAGE OF MOUNT BRYDGES HYDRO SYSTEM</v>
          </cell>
          <cell r="B190" t="str">
            <v>MIDDLESEX POWER DISTRIBUTION CORPORATION</v>
          </cell>
          <cell r="D190">
            <v>-27561</v>
          </cell>
        </row>
        <row r="191">
          <cell r="A191" t="str">
            <v>POLICE VILLAGE OF PRICEVILLE HYDRO SYSTEM</v>
          </cell>
          <cell r="B191" t="str">
            <v>HYDRO ONE NETWORKS INC.</v>
          </cell>
          <cell r="D191">
            <v>-2111</v>
          </cell>
        </row>
        <row r="192">
          <cell r="A192" t="str">
            <v>POLICE VILLAGE OF RUSSELL HYDRO ELECTRIC SYSTEM</v>
          </cell>
          <cell r="B192" t="str">
            <v>HYDRO ONE NETWORKS INC.</v>
          </cell>
          <cell r="D192">
            <v>-6098</v>
          </cell>
        </row>
        <row r="193">
          <cell r="A193" t="str">
            <v>PORT BURWELL</v>
          </cell>
          <cell r="B193" t="str">
            <v>HYDRO ONE NETWORKS INC.</v>
          </cell>
          <cell r="D193">
            <v>-8900</v>
          </cell>
        </row>
        <row r="194">
          <cell r="A194" t="str">
            <v>PORT COLBORNE HYDRO INC.</v>
          </cell>
          <cell r="B194" t="str">
            <v>CANADIAN NIAGARA POWER INC.</v>
          </cell>
          <cell r="D194">
            <v>-48570</v>
          </cell>
        </row>
        <row r="195">
          <cell r="A195" t="str">
            <v>PORT HOPE HYDRO</v>
          </cell>
          <cell r="B195" t="str">
            <v>VERIDIAN CONNECTIONS INC.</v>
          </cell>
          <cell r="D195">
            <v>-515719</v>
          </cell>
        </row>
        <row r="196">
          <cell r="A196" t="str">
            <v>PRESCOTT PUBLIC UTILITIES COMMISSION</v>
          </cell>
          <cell r="B196" t="str">
            <v>RIDEAU ST. LAWRENCE DISTRIBUTION INC.</v>
          </cell>
          <cell r="D196">
            <v>-33640</v>
          </cell>
        </row>
        <row r="197">
          <cell r="A197" t="str">
            <v>PUBLIC UTILITIES COMMISSION OF CHATHAM-KENT</v>
          </cell>
          <cell r="B197" t="str">
            <v>CHATHAM-KENT HYDRO INC.</v>
          </cell>
          <cell r="D197">
            <v>-931984</v>
          </cell>
        </row>
        <row r="198">
          <cell r="A198" t="str">
            <v>PUBLIC UTILITIES COMMISSION OF THE CITY OF BARRIE</v>
          </cell>
          <cell r="B198" t="str">
            <v>POWERSTREAM INC.</v>
          </cell>
          <cell r="D198">
            <v>-3573120</v>
          </cell>
        </row>
        <row r="199">
          <cell r="A199" t="str">
            <v>PUBLIC UTILITIES COMMISSION OF THE CITY OF OWEN SOUND</v>
          </cell>
          <cell r="B199" t="str">
            <v>HYDRO ONE NETWORKS INC.</v>
          </cell>
          <cell r="D199">
            <v>-172860</v>
          </cell>
        </row>
        <row r="200">
          <cell r="A200" t="str">
            <v>PUBLIC UTILITIES COMMISSION OF THE CITY OF TRENTON</v>
          </cell>
          <cell r="B200" t="str">
            <v>HYDRO ONE NETWORKS INC.</v>
          </cell>
          <cell r="D200">
            <v>-785703</v>
          </cell>
        </row>
        <row r="201">
          <cell r="A201" t="str">
            <v>PUBLIC UTILITIES COMMISSION OF THE CORPORATION OF THE TOWNSHIP OF MAGNETAWAN</v>
          </cell>
          <cell r="B201" t="str">
            <v>LAKELAND POWER DISTRIBUTION LTD.</v>
          </cell>
          <cell r="D201">
            <v>-26307</v>
          </cell>
        </row>
        <row r="202">
          <cell r="A202" t="str">
            <v>PUBLIC UTILITIES COMMISSION OF THE TOWN OF ALEXANDRIA</v>
          </cell>
          <cell r="B202" t="str">
            <v>HYDRO ONE NETWORKS INC.</v>
          </cell>
          <cell r="D202">
            <v>-15360</v>
          </cell>
        </row>
        <row r="203">
          <cell r="A203" t="str">
            <v>PUBLIC UTILITIES COMMISSION OF THE TOWN OF BLENHEIM</v>
          </cell>
          <cell r="B203" t="str">
            <v>CHATHAM-KENT HYDRO INC.</v>
          </cell>
          <cell r="D203">
            <v>-25316</v>
          </cell>
        </row>
        <row r="204">
          <cell r="A204" t="str">
            <v>PUBLIC UTILITIES COMMISSION OF THE TOWN OF CAMPBELLFORD</v>
          </cell>
          <cell r="B204" t="str">
            <v>HYDRO ONE NETWORKS INC.</v>
          </cell>
          <cell r="D204">
            <v>-32228</v>
          </cell>
        </row>
        <row r="205">
          <cell r="A205" t="str">
            <v>PUBLIC UTILITIES COMMISSION OF THE TOWN OF CHESLEY</v>
          </cell>
          <cell r="B205" t="str">
            <v>HYDRO ONE NETWORKS INC.</v>
          </cell>
          <cell r="D205">
            <v>-16267</v>
          </cell>
        </row>
        <row r="206">
          <cell r="A206" t="str">
            <v>PUBLIC UTILITIES COMMISSION OF THE TOWN OF COBOURG</v>
          </cell>
          <cell r="B206" t="str">
            <v>LAKEFRONT UTILITIES INC.</v>
          </cell>
          <cell r="D206">
            <v>-14001</v>
          </cell>
        </row>
        <row r="207">
          <cell r="A207" t="str">
            <v>PUBLIC UTILITIES COMMISSION OF THE TOWN OF FERGUS</v>
          </cell>
          <cell r="B207" t="str">
            <v>CENTRE WELLINGTON HYDRO LTD.</v>
          </cell>
          <cell r="D207">
            <v>-52302</v>
          </cell>
        </row>
        <row r="208">
          <cell r="A208" t="str">
            <v>PUBLIC UTILITIES COMMISSION OF THE TOWN OF GODERICH</v>
          </cell>
          <cell r="B208" t="str">
            <v>WEST COAST HURON ENERGY INC.</v>
          </cell>
          <cell r="D208">
            <v>-143766</v>
          </cell>
        </row>
        <row r="209">
          <cell r="A209" t="str">
            <v>PUBLIC UTILITIES COMMISSION OF THE TOWN OF MASSEY</v>
          </cell>
          <cell r="B209" t="str">
            <v>ESPANOLA REGIONAL HYDRO DISTRIBUTION CORPORATION</v>
          </cell>
          <cell r="D209">
            <v>-10397</v>
          </cell>
        </row>
        <row r="210">
          <cell r="A210" t="str">
            <v>PUBLIC UTILITIES COMMISSION OF THE TOWN OF MEAFORD</v>
          </cell>
          <cell r="B210" t="str">
            <v>HYDRO ONE NETWORKS INC.</v>
          </cell>
          <cell r="D210">
            <v>-107901</v>
          </cell>
        </row>
        <row r="211">
          <cell r="A211" t="str">
            <v>PUBLIC UTILITIES COMMISSION OF THE TOWN OF MITCHELL</v>
          </cell>
          <cell r="B211" t="str">
            <v>ERIE THAMES POWERLINES CORPORATION</v>
          </cell>
          <cell r="D211">
            <v>-48613</v>
          </cell>
        </row>
        <row r="212">
          <cell r="A212" t="str">
            <v>PUBLIC UTILITIES COMMISSION OF THE TOWN OF MOUNT FOREST</v>
          </cell>
          <cell r="B212" t="str">
            <v>WELLINGTON NORTH POWER INC.</v>
          </cell>
          <cell r="D212">
            <v>-26398</v>
          </cell>
        </row>
        <row r="213">
          <cell r="A213" t="str">
            <v>PUBLIC UTILITIES COMMISSION OF THE TOWN OF PALMERSTON</v>
          </cell>
          <cell r="B213" t="str">
            <v>WESTARIO POWER INC.</v>
          </cell>
          <cell r="D213">
            <v>-30315</v>
          </cell>
        </row>
        <row r="214">
          <cell r="A214" t="str">
            <v>PUBLIC UTILITIES COMMISSION OF THE TOWN OF PARIS</v>
          </cell>
          <cell r="B214" t="str">
            <v>BRANT COUNTY POWER INC.</v>
          </cell>
          <cell r="D214">
            <v>-262478</v>
          </cell>
        </row>
        <row r="215">
          <cell r="A215" t="str">
            <v>PUBLIC UTILITIES COMMISSION OF THE TOWN OF PICTON</v>
          </cell>
          <cell r="B215" t="str">
            <v>HYDRO ONE NETWORKS INC.</v>
          </cell>
          <cell r="D215">
            <v>-23971</v>
          </cell>
        </row>
        <row r="216">
          <cell r="A216" t="str">
            <v>PUBLIC UTILITIES COMMISSION OF THE TOWN OF RIDGETOWN</v>
          </cell>
          <cell r="B216" t="str">
            <v>CHATHAM-KENT HYDRO INC.</v>
          </cell>
          <cell r="D216">
            <v>-35371</v>
          </cell>
        </row>
        <row r="217">
          <cell r="A217" t="str">
            <v>PUBLIC UTILITIES COMMISSION OF THE TOWN OF SOUTHAMPTON</v>
          </cell>
          <cell r="B217" t="str">
            <v>WESTARIO POWER INC.</v>
          </cell>
          <cell r="D217">
            <v>-66730</v>
          </cell>
        </row>
        <row r="218">
          <cell r="A218" t="str">
            <v>PUBLIC UTILITIES COMMISSION OF THE TOWN OF TECUMSEH</v>
          </cell>
          <cell r="B218" t="str">
            <v>ESSEX POWERLINES CORPORATION</v>
          </cell>
          <cell r="D218">
            <v>-868582</v>
          </cell>
        </row>
        <row r="219">
          <cell r="A219" t="str">
            <v>PUBLIC UTILITIES COMMISSION OF THE TOWN OF TILBURY</v>
          </cell>
          <cell r="B219" t="str">
            <v>CHATHAM-KENT HYDRO INC.</v>
          </cell>
          <cell r="D219">
            <v>-90846</v>
          </cell>
        </row>
        <row r="220">
          <cell r="A220" t="str">
            <v>PUBLIC UTILITIES COMMISSION OF THE TOWN OF WESTMINSTER</v>
          </cell>
          <cell r="B220" t="str">
            <v>LONDON HYDRO INC.</v>
          </cell>
          <cell r="D220">
            <v>-290502</v>
          </cell>
        </row>
        <row r="221">
          <cell r="A221" t="str">
            <v>PUBLIC UTILITIES COMMISSION OF THE VILLAGE OF ARTHUR</v>
          </cell>
          <cell r="B221" t="str">
            <v>WELLINGTON NORTH POWER INC.</v>
          </cell>
          <cell r="D221">
            <v>-7242</v>
          </cell>
        </row>
        <row r="222">
          <cell r="A222" t="str">
            <v>PUBLIC UTILITIES COMMISSION OF THE VILLAGE OF BELMONT</v>
          </cell>
          <cell r="B222" t="str">
            <v>ERIE THAMES POWERLINES CORPORATION</v>
          </cell>
          <cell r="D222">
            <v>-133842</v>
          </cell>
        </row>
        <row r="223">
          <cell r="A223" t="str">
            <v>PUBLIC UTILITIES COMMISSION OF THE VILLAGE OF LANCASTER</v>
          </cell>
          <cell r="B223" t="str">
            <v>HYDRO ONE NETWORKS INC.</v>
          </cell>
          <cell r="D223">
            <v>-27168</v>
          </cell>
        </row>
        <row r="224">
          <cell r="A224" t="str">
            <v>PUBLIC UTILITIES COMMISSION OF THE VILLAGE OF PORT MCNICOLL</v>
          </cell>
          <cell r="B224" t="str">
            <v>NEWMARKET-TAY POWER DISTRIBUTION LTD.</v>
          </cell>
          <cell r="D224">
            <v>-7421</v>
          </cell>
        </row>
        <row r="225">
          <cell r="A225" t="str">
            <v>PUBLIC UTILITIES COMMISSION OF THE VILLAGE OF PORT STANLEY</v>
          </cell>
          <cell r="B225" t="str">
            <v>ERIE THAMES POWERLINES CORPORATION</v>
          </cell>
          <cell r="D225">
            <v>-4706</v>
          </cell>
        </row>
        <row r="226">
          <cell r="A226" t="str">
            <v>PUBLIC UTILITIES COMMISSION OF THE VILLAGE OF THAMESVILLE</v>
          </cell>
          <cell r="B226" t="str">
            <v>CHATHAM-KENT HYDRO INC.</v>
          </cell>
          <cell r="D226">
            <v>-4713</v>
          </cell>
        </row>
        <row r="227">
          <cell r="A227" t="str">
            <v>PUBLIC UTILITIES COMMISSION OF THE VILLAGE OF WESTPORT</v>
          </cell>
          <cell r="B227" t="str">
            <v>RIDEAU ST. LAWRENCE DISTRIBUTION INC.</v>
          </cell>
          <cell r="D227">
            <v>-564</v>
          </cell>
        </row>
        <row r="228">
          <cell r="A228" t="str">
            <v>PUBLIC UTILITIES COMMISSION OF THE VILLAGE OF WHEATLEY</v>
          </cell>
          <cell r="B228" t="str">
            <v>CHATHAM-KENT HYDRO INC.</v>
          </cell>
          <cell r="D228">
            <v>-9927</v>
          </cell>
        </row>
        <row r="229">
          <cell r="A229" t="str">
            <v>PUBLIC UTILITY COMMISSION OF THE VILLAGE OF WEST LORNE</v>
          </cell>
          <cell r="B229" t="str">
            <v>HYDRO ONE NETWORKS INC.</v>
          </cell>
          <cell r="D229">
            <v>-21813</v>
          </cell>
        </row>
        <row r="230">
          <cell r="A230" t="str">
            <v>PUBLIC UTILITY COMMISSION OF TOWN OF PERTH</v>
          </cell>
          <cell r="B230" t="str">
            <v>HYDRO ONE NETWORKS INC.</v>
          </cell>
          <cell r="D230">
            <v>-102809</v>
          </cell>
        </row>
        <row r="231">
          <cell r="A231" t="str">
            <v>RAINY RIVER PUBLIC UTILITIES COMMISSION</v>
          </cell>
          <cell r="B231" t="str">
            <v>HYDRO ONE NETWORKS INC.</v>
          </cell>
          <cell r="D231">
            <v>-21851</v>
          </cell>
        </row>
        <row r="232">
          <cell r="A232" t="str">
            <v>RED ROCK HYDRO</v>
          </cell>
          <cell r="B232" t="str">
            <v>HYDRO ONE NETWORKS INC.</v>
          </cell>
          <cell r="D232">
            <v>-9068</v>
          </cell>
        </row>
        <row r="233">
          <cell r="A233" t="str">
            <v>RENFREW HYDRO INC.</v>
          </cell>
          <cell r="B233" t="str">
            <v>RENFREW HYDRO INC.</v>
          </cell>
          <cell r="D233">
            <v>-45216</v>
          </cell>
        </row>
        <row r="234">
          <cell r="A234" t="str">
            <v>RICHMOND HILL HYDRO INC.</v>
          </cell>
          <cell r="B234" t="str">
            <v>POWERSTREAM INC.</v>
          </cell>
          <cell r="D234">
            <v>-1379841</v>
          </cell>
        </row>
        <row r="235">
          <cell r="A235" t="str">
            <v>RIPLEY PUBLIC UTILITIES COMMISSION</v>
          </cell>
          <cell r="B235" t="str">
            <v>WESTARIO POWER INC.</v>
          </cell>
          <cell r="D235">
            <v>-17351</v>
          </cell>
        </row>
        <row r="236">
          <cell r="A236" t="str">
            <v>ROCKLAND HYDRO ELECTRIC COMMISSION</v>
          </cell>
          <cell r="B236" t="str">
            <v>HYDRO ONE NETWORKS INC.</v>
          </cell>
          <cell r="D236">
            <v>-123944</v>
          </cell>
        </row>
        <row r="237">
          <cell r="A237" t="str">
            <v>RODNEY PUBLIC UTILITIES COMMISSION</v>
          </cell>
          <cell r="B237" t="str">
            <v>HYDRO ONE NETWORKS INC.</v>
          </cell>
          <cell r="D237">
            <v>-5016</v>
          </cell>
        </row>
        <row r="238">
          <cell r="A238" t="str">
            <v>SCHREIBER HYDRO-ELECTRIC COMMISSION</v>
          </cell>
          <cell r="B238" t="str">
            <v>HYDRO ONE NETWORKS INC.</v>
          </cell>
          <cell r="D238">
            <v>-7023</v>
          </cell>
        </row>
        <row r="239">
          <cell r="A239" t="str">
            <v>SCUGOG HYDRO ELECTRIC CORPORATION</v>
          </cell>
          <cell r="B239" t="str">
            <v>VERIDIAN CONNECTIONS INC.</v>
          </cell>
          <cell r="D239">
            <v>-369615</v>
          </cell>
        </row>
        <row r="240">
          <cell r="A240" t="str">
            <v>SEAFORTH PUBLIC UTILITY COMMISSION</v>
          </cell>
          <cell r="B240" t="str">
            <v>FESTIVAL HYDRO INC.</v>
          </cell>
          <cell r="D240">
            <v>-20125</v>
          </cell>
        </row>
        <row r="241">
          <cell r="A241" t="str">
            <v>SEVERN HYDRO-ELECTRIC SYSTEM</v>
          </cell>
          <cell r="B241" t="str">
            <v>HYDRO ONE NETWORKS INC.</v>
          </cell>
          <cell r="D241">
            <v>-15706</v>
          </cell>
        </row>
        <row r="242">
          <cell r="A242" t="str">
            <v>SIMCOE HYDRO-ELECTRIC COMMISSION</v>
          </cell>
          <cell r="B242" t="str">
            <v>NORFOLK POWER DISTRIBUTION INC.</v>
          </cell>
          <cell r="D242">
            <v>-305797</v>
          </cell>
        </row>
        <row r="243">
          <cell r="A243" t="str">
            <v>SIOUX LOOKOUT HYDRO INC.</v>
          </cell>
          <cell r="B243" t="str">
            <v>SIOUX LOOKOUT HYDRO INC.</v>
          </cell>
          <cell r="D243">
            <v>-34147</v>
          </cell>
        </row>
        <row r="244">
          <cell r="A244" t="str">
            <v>SMITHS FALLS HYDRO ELECTRIC COMMISSION</v>
          </cell>
          <cell r="B244" t="str">
            <v>HYDRO ONE NETWORKS INC.</v>
          </cell>
          <cell r="D244">
            <v>-30355</v>
          </cell>
        </row>
        <row r="245">
          <cell r="A245" t="str">
            <v>SOUTH RIVER PUBLIC UTILITIES COMMISSION</v>
          </cell>
          <cell r="B245" t="str">
            <v>HYDRO ONE NETWORKS INC.</v>
          </cell>
          <cell r="D245">
            <v>-7367</v>
          </cell>
        </row>
        <row r="246">
          <cell r="A246" t="str">
            <v>SOUTH-WEST OXFORD PUBLIC UTILITIES COMMISSION</v>
          </cell>
          <cell r="B246" t="str">
            <v>ERIE THAMES POWERLINES CORPORATION</v>
          </cell>
          <cell r="D246">
            <v>-2699</v>
          </cell>
        </row>
        <row r="247">
          <cell r="A247" t="str">
            <v>ST. CATHARINES HYDRO UTILITY SERVICES INC.</v>
          </cell>
          <cell r="B247" t="str">
            <v>HORIZON UTILITIES CORPORATION</v>
          </cell>
          <cell r="D247">
            <v>-2312521</v>
          </cell>
        </row>
        <row r="248">
          <cell r="A248" t="str">
            <v>ST. MARY'S PUBLIC UTILITIES COMMISSION</v>
          </cell>
          <cell r="B248" t="str">
            <v>FESTIVAL HYDRO INC.</v>
          </cell>
          <cell r="D248">
            <v>-98097</v>
          </cell>
        </row>
        <row r="249">
          <cell r="A249" t="str">
            <v>ST. THOMAS ENERGY INC.</v>
          </cell>
          <cell r="B249" t="str">
            <v>ST. THOMAS ENERGY INC.</v>
          </cell>
          <cell r="D249">
            <v>-240213</v>
          </cell>
        </row>
        <row r="250">
          <cell r="A250" t="str">
            <v>STIRLING-RAWDON PUBLIC UTILITIES COMMISSION</v>
          </cell>
          <cell r="B250" t="str">
            <v>HYDRO ONE NETWORKS INC.</v>
          </cell>
          <cell r="D250">
            <v>-8927</v>
          </cell>
        </row>
        <row r="251">
          <cell r="A251" t="str">
            <v>STONEY CREEK HYDRO-ELECTRIC COMMISSION</v>
          </cell>
          <cell r="B251" t="str">
            <v>HORIZON UTILITIES CORPORATION</v>
          </cell>
          <cell r="D251">
            <v>-39287</v>
          </cell>
        </row>
        <row r="252">
          <cell r="A252" t="str">
            <v>STRATFORD PUBLIC UTILITY COMMISSION</v>
          </cell>
          <cell r="B252" t="str">
            <v>FESTIVAL HYDRO INC.</v>
          </cell>
          <cell r="D252">
            <v>-768620</v>
          </cell>
        </row>
        <row r="253">
          <cell r="A253" t="str">
            <v>SUNDRIDGE HYDRO ELECTRIC SYSTEM</v>
          </cell>
          <cell r="B253" t="str">
            <v>LAKELAND POWER DISTRIBUTION LTD.</v>
          </cell>
          <cell r="D253">
            <v>-50123</v>
          </cell>
        </row>
        <row r="254">
          <cell r="A254" t="str">
            <v>TARA HYDRO-ELECTRIC SYSTEM</v>
          </cell>
          <cell r="B254" t="str">
            <v>HYDRO ONE NETWORKS INC.</v>
          </cell>
          <cell r="D254">
            <v>-5476</v>
          </cell>
        </row>
        <row r="255">
          <cell r="A255" t="str">
            <v>TEESWATER HYDRO-ELECTRIC COMMISSION</v>
          </cell>
          <cell r="B255" t="str">
            <v>WESTARIO POWER INC.</v>
          </cell>
          <cell r="D255">
            <v>-34494</v>
          </cell>
        </row>
        <row r="256">
          <cell r="A256" t="str">
            <v>TERRACE BAY SUPERIOR WIRES INC.</v>
          </cell>
          <cell r="B256" t="str">
            <v>HYDRO ONE NETWORKS INC.</v>
          </cell>
          <cell r="D256">
            <v>-100996</v>
          </cell>
        </row>
        <row r="257">
          <cell r="A257" t="str">
            <v>THE HYDRO ELECTRIC COMMISSION OF THE TOWN OF CARLETON PLACE</v>
          </cell>
          <cell r="B257" t="str">
            <v>HYDRO ONE NETWORKS INC.</v>
          </cell>
          <cell r="D257">
            <v>-67511</v>
          </cell>
        </row>
        <row r="258">
          <cell r="A258" t="str">
            <v>THE HYDRO ELECTRIC COMMISSION OF THE TOWN OF SHELBURNE</v>
          </cell>
          <cell r="B258" t="str">
            <v>HYDRO ONE NETWORKS INC.</v>
          </cell>
          <cell r="D258">
            <v>-69722</v>
          </cell>
        </row>
        <row r="259">
          <cell r="A259" t="str">
            <v>THE HYDRO ELECTRIC COMMISSION OF THE TOWNSHIP OF WARWICK</v>
          </cell>
          <cell r="B259" t="str">
            <v>BLUEWATER POWER DISTRIBUTION CORPORATION</v>
          </cell>
          <cell r="D259">
            <v>-39551</v>
          </cell>
        </row>
        <row r="260">
          <cell r="A260" t="str">
            <v>THE HYDRO-ELECTRIC COMMISSION FOR THE TOWN OF EXETER</v>
          </cell>
          <cell r="B260" t="str">
            <v>HYDRO ONE NETWORKS INC.</v>
          </cell>
          <cell r="D260">
            <v>-87426</v>
          </cell>
        </row>
        <row r="261">
          <cell r="A261" t="str">
            <v>THE HYDRO-ELECTRIC COMMISSION OF THE CITY OF GLOUCESTER</v>
          </cell>
          <cell r="B261" t="str">
            <v>HYDRO OTTAWA LIMITED</v>
          </cell>
          <cell r="D261">
            <v>-5716466</v>
          </cell>
        </row>
        <row r="262">
          <cell r="A262" t="str">
            <v>THE HYDRO-ELECTRIC COMMISSION OF THE TOWN OF PENETANGUISHENE</v>
          </cell>
          <cell r="B262" t="str">
            <v>POWERSTREAM INC.</v>
          </cell>
          <cell r="D262">
            <v>-213396</v>
          </cell>
        </row>
        <row r="263">
          <cell r="A263" t="str">
            <v>THE PUBLIC UTILITIES COMMISSION FOR THE TOWN OF BANCROFT</v>
          </cell>
          <cell r="B263" t="str">
            <v>HYDRO ONE NETWORKS INC.</v>
          </cell>
          <cell r="D263">
            <v>-57504</v>
          </cell>
        </row>
        <row r="264">
          <cell r="A264" t="str">
            <v>THE PUBLIC UTILITIES COMMISSION OF THE TOWN OF COLLINGWOOD</v>
          </cell>
          <cell r="B264" t="str">
            <v>COLLUS POWER CORP.</v>
          </cell>
          <cell r="D264">
            <v>-338454</v>
          </cell>
        </row>
        <row r="265">
          <cell r="A265" t="str">
            <v>THE PUBLIC UTILITIES COMMISSION OF THE TOWN OF KAPUSKASING</v>
          </cell>
          <cell r="B265" t="str">
            <v>NORTHERN ONTARIO WIRES INC.</v>
          </cell>
          <cell r="D265">
            <v>-28610</v>
          </cell>
        </row>
        <row r="266">
          <cell r="A266" t="str">
            <v>THE PUBLIC UTILITIES COMMISSION OF THE TOWN OF PETROLIA</v>
          </cell>
          <cell r="B266" t="str">
            <v>BLUEWATER POWER DISTRIBUTION CORPORATION</v>
          </cell>
          <cell r="D266">
            <v>-69367</v>
          </cell>
        </row>
        <row r="267">
          <cell r="A267" t="str">
            <v>THE PUBLIC UTILITIES COMMISSION OF THE VILLAGE OF EGANVILLE</v>
          </cell>
          <cell r="B267" t="str">
            <v>HYDRO ONE NETWORKS INC.</v>
          </cell>
          <cell r="D267">
            <v>-11994</v>
          </cell>
        </row>
        <row r="268">
          <cell r="A268" t="str">
            <v>THE PUBLIC UTILITIES COMMISSION OF THE VILLAGE OF POINT EDWARD</v>
          </cell>
          <cell r="B268" t="str">
            <v>BLUEWATER POWER DISTRIBUTION CORPORATION</v>
          </cell>
          <cell r="D268">
            <v>-3856</v>
          </cell>
        </row>
        <row r="269">
          <cell r="A269" t="str">
            <v>THE VILLAGE OF OMEMEE HYDRO-ELECTRIC COMMISSION</v>
          </cell>
          <cell r="B269" t="str">
            <v>HYDRO ONE NETWORKS INC.</v>
          </cell>
          <cell r="D269">
            <v>-20017</v>
          </cell>
        </row>
        <row r="270">
          <cell r="A270" t="str">
            <v>THEDFORD HYDRO ELECTRIC COMMISSION</v>
          </cell>
          <cell r="B270" t="str">
            <v>HYDRO ONE NETWORKS INC.</v>
          </cell>
          <cell r="D270">
            <v>-13800</v>
          </cell>
        </row>
        <row r="271">
          <cell r="A271" t="str">
            <v>THORNDALE HYDRO ELECTRIC COMMISSION</v>
          </cell>
          <cell r="B271" t="str">
            <v>HYDRO ONE NETWORKS INC.</v>
          </cell>
          <cell r="D271">
            <v>-2064</v>
          </cell>
        </row>
        <row r="272">
          <cell r="A272" t="str">
            <v>THOROLD HYDRO CORPORATION</v>
          </cell>
          <cell r="B272" t="str">
            <v>HYDRO ONE NETWORKS INC.</v>
          </cell>
          <cell r="D272">
            <v>-29789</v>
          </cell>
        </row>
        <row r="273">
          <cell r="A273" t="str">
            <v>THUNDER BAY HYDRO ELECTRICITY DISTRIBUTION INC.</v>
          </cell>
          <cell r="B273" t="str">
            <v>THUNDER BAY HYDRO ELECTRICITY DISTRIBUTION INC.</v>
          </cell>
          <cell r="D273">
            <v>-4646255</v>
          </cell>
        </row>
        <row r="274">
          <cell r="A274" t="str">
            <v>TILLSONBURG HYDRO INC.</v>
          </cell>
          <cell r="B274" t="str">
            <v>TILLSONBURG HYDRO INC.</v>
          </cell>
          <cell r="D274">
            <v>-371406</v>
          </cell>
        </row>
        <row r="275">
          <cell r="A275" t="str">
            <v>TOTTENHAM</v>
          </cell>
          <cell r="B275" t="str">
            <v>POWERSTREAM INC.</v>
          </cell>
          <cell r="D275">
            <v>-63289</v>
          </cell>
        </row>
        <row r="276">
          <cell r="A276" t="str">
            <v>TOWNSHIP OF MCGARRY HYDRO SYSTEM</v>
          </cell>
          <cell r="B276" t="str">
            <v>HYDRO ONE NETWORKS INC.</v>
          </cell>
          <cell r="D276">
            <v>-6273</v>
          </cell>
        </row>
        <row r="277">
          <cell r="A277" t="str">
            <v>TOWNSHIP OF NORTH DORCHESTER HYDRO</v>
          </cell>
          <cell r="B277" t="str">
            <v>HYDRO ONE NETWORKS INC.</v>
          </cell>
          <cell r="D277">
            <v>-48671</v>
          </cell>
        </row>
        <row r="278">
          <cell r="A278" t="str">
            <v>TWEED HYDRO ELECTRIC COMMISSION</v>
          </cell>
          <cell r="B278" t="str">
            <v>HYDRO ONE NETWORKS INC.</v>
          </cell>
          <cell r="D278">
            <v>-21650</v>
          </cell>
        </row>
        <row r="279">
          <cell r="A279" t="str">
            <v>UXBRIDGE HYDRO ELECTRIC COMMISSION</v>
          </cell>
          <cell r="B279" t="str">
            <v>VERIDIAN CONNECTIONS INC.</v>
          </cell>
          <cell r="D279">
            <v>-15283</v>
          </cell>
        </row>
        <row r="280">
          <cell r="A280" t="str">
            <v>VILLAGE OF BARRY'S BAY HYDRO SYSTEM</v>
          </cell>
          <cell r="B280" t="str">
            <v>HYDRO ONE NETWORKS INC.</v>
          </cell>
          <cell r="D280">
            <v>-3903</v>
          </cell>
        </row>
        <row r="281">
          <cell r="A281" t="str">
            <v>VILLAGE OF BLOOMFIELD HYDRO SYSTEM</v>
          </cell>
          <cell r="B281" t="str">
            <v>HYDRO ONE NETWORKS INC.</v>
          </cell>
          <cell r="D281">
            <v>-153</v>
          </cell>
        </row>
        <row r="282">
          <cell r="A282" t="str">
            <v>VILLAGE OF CARDINAL HYDRO SYSTEM</v>
          </cell>
          <cell r="B282" t="str">
            <v>RIDEAU ST. LAWRENCE DISTRIBUTION INC.</v>
          </cell>
          <cell r="D282">
            <v>-1018</v>
          </cell>
        </row>
        <row r="283">
          <cell r="A283" t="str">
            <v>VILLAGE OF CHESTERVILLE HYDRO SYSTEM</v>
          </cell>
          <cell r="B283" t="str">
            <v>HYDRO ONE NETWORKS INC.</v>
          </cell>
          <cell r="D283">
            <v>-7189</v>
          </cell>
        </row>
        <row r="284">
          <cell r="A284" t="str">
            <v>VILLAGE OF CREEMORE HYDRO SYSTEM</v>
          </cell>
          <cell r="B284" t="str">
            <v>COLLUS POWER CORP.</v>
          </cell>
          <cell r="D284">
            <v>-73</v>
          </cell>
        </row>
        <row r="285">
          <cell r="A285" t="str">
            <v>VILLAGE OF ERIEAU HYDRO SYSTEM</v>
          </cell>
          <cell r="B285" t="str">
            <v>CHATHAM-KENT HYDRO INC.</v>
          </cell>
          <cell r="D285">
            <v>-1633</v>
          </cell>
        </row>
        <row r="286">
          <cell r="A286" t="str">
            <v>VILLAGE OF FLESHERTON HYDRO SYSTEM</v>
          </cell>
          <cell r="B286" t="str">
            <v>HYDRO ONE NETWORKS INC.</v>
          </cell>
          <cell r="D286">
            <v>-6944</v>
          </cell>
        </row>
        <row r="287">
          <cell r="A287" t="str">
            <v>VILLAGE OF IROQUOIS HYDRO SYSTEM</v>
          </cell>
          <cell r="B287" t="str">
            <v>RIDEAU ST. LAWRENCE DISTRIBUTION INC.</v>
          </cell>
          <cell r="D287">
            <v>-127553</v>
          </cell>
        </row>
        <row r="288">
          <cell r="A288" t="str">
            <v>VILLAGE OF LUCKNOW HYDRO SYSTEM</v>
          </cell>
          <cell r="B288" t="str">
            <v>WESTARIO POWER INC.</v>
          </cell>
          <cell r="D288">
            <v>-37471</v>
          </cell>
        </row>
        <row r="289">
          <cell r="A289" t="str">
            <v>VILLAGE OF MAXVILLE HYDRO SYSTEM</v>
          </cell>
          <cell r="B289" t="str">
            <v>HYDRO ONE NETWORKS INC.</v>
          </cell>
          <cell r="D289">
            <v>-9847</v>
          </cell>
        </row>
        <row r="290">
          <cell r="A290" t="str">
            <v>WALKERTON PUBLIC UTILITIES COMMISSION</v>
          </cell>
          <cell r="B290" t="str">
            <v>WESTARIO POWER INC.</v>
          </cell>
          <cell r="D290">
            <v>-30508</v>
          </cell>
        </row>
        <row r="291">
          <cell r="A291" t="str">
            <v>WARDSVILLE HYDRO ELECTRIC COMMISSION</v>
          </cell>
          <cell r="B291" t="str">
            <v>HYDRO ONE NETWORKS INC.</v>
          </cell>
          <cell r="D291">
            <v>-3384</v>
          </cell>
        </row>
        <row r="292">
          <cell r="A292" t="str">
            <v>WARKWORTH HYDRO ELECTRIC COMMISSION</v>
          </cell>
          <cell r="B292" t="str">
            <v>HYDRO ONE NETWORKS INC.</v>
          </cell>
          <cell r="D292">
            <v>-24604</v>
          </cell>
        </row>
        <row r="293">
          <cell r="A293" t="str">
            <v>WATERLOO NORTH HYDRO INC.</v>
          </cell>
          <cell r="B293" t="str">
            <v>WATERLOO NORTH HYDRO INC.</v>
          </cell>
          <cell r="D293">
            <v>-2339718</v>
          </cell>
        </row>
        <row r="294">
          <cell r="A294" t="str">
            <v>WAUBAUSHENE PUBLIC UTILITIES COMMISSION</v>
          </cell>
          <cell r="B294" t="str">
            <v>NEWMARKET-TAY POWER DISTRIBUTION LTD.</v>
          </cell>
          <cell r="D294">
            <v>-26</v>
          </cell>
        </row>
        <row r="295">
          <cell r="A295" t="str">
            <v>WELLAND HYDRO-ELECTRIC SYSTEM CORP.</v>
          </cell>
          <cell r="B295" t="str">
            <v>WELLAND HYDRO-ELECTRIC SYSTEM CORP.</v>
          </cell>
          <cell r="D295">
            <v>-1064408</v>
          </cell>
        </row>
        <row r="296">
          <cell r="A296" t="str">
            <v>WELLINGTON ELECTRIC DISTRIBUTION COMPANY INC.</v>
          </cell>
          <cell r="B296" t="str">
            <v>GUELPH HYDRO ELECTRIC SYSTEMS INC.</v>
          </cell>
          <cell r="D296">
            <v>-22235</v>
          </cell>
        </row>
        <row r="297">
          <cell r="A297" t="str">
            <v>WEST LINCOLN HYDRO ELECTRIC COMMISSION</v>
          </cell>
          <cell r="B297" t="str">
            <v>NIAGARA PENINSULA ENERGY INC.</v>
          </cell>
          <cell r="D297">
            <v>-45607</v>
          </cell>
        </row>
        <row r="298">
          <cell r="A298" t="str">
            <v>WHITBY HYDRO ELECTRIC CORPORATION</v>
          </cell>
          <cell r="B298" t="str">
            <v>WHITBY HYDRO ELECTRIC CORPORATION</v>
          </cell>
          <cell r="D298">
            <v>-2799307</v>
          </cell>
        </row>
        <row r="299">
          <cell r="A299" t="str">
            <v>WHITCHURCH STOUFFVILLE HYDRO ELECTRIC COMMISSION</v>
          </cell>
          <cell r="B299" t="str">
            <v>HYDRO ONE NETWORKS INC.</v>
          </cell>
          <cell r="D299">
            <v>-469971</v>
          </cell>
        </row>
        <row r="300">
          <cell r="A300" t="str">
            <v>WINCHESTER HYDRO COMMISSION</v>
          </cell>
          <cell r="B300" t="str">
            <v>HYDRO ONE NETWORKS INC.</v>
          </cell>
          <cell r="D300">
            <v>-4100</v>
          </cell>
        </row>
        <row r="301">
          <cell r="A301" t="str">
            <v>WINDSOR UTILITIES COMMISSION</v>
          </cell>
          <cell r="B301" t="str">
            <v>ENWIN UTILITIES LTD.</v>
          </cell>
          <cell r="D301">
            <v>-1547949</v>
          </cell>
        </row>
        <row r="302">
          <cell r="A302" t="str">
            <v>WINGHAM PUBLIC UTILITIES COMMISSION</v>
          </cell>
          <cell r="B302" t="str">
            <v>WESTARIO POWER INC.</v>
          </cell>
          <cell r="D302">
            <v>-79392</v>
          </cell>
        </row>
        <row r="303">
          <cell r="A303" t="str">
            <v>WOODSTOCK HYDRO SERVICES INC.</v>
          </cell>
          <cell r="B303" t="str">
            <v>WOODSTOCK HYDRO SERVICES INC.</v>
          </cell>
          <cell r="D303">
            <v>-428497</v>
          </cell>
        </row>
        <row r="304">
          <cell r="A304" t="str">
            <v>WOODVILLE HYDRO-ELECTRIC SYSTEM</v>
          </cell>
          <cell r="B304" t="str">
            <v>HYDRO ONE NETWORKS INC.</v>
          </cell>
          <cell r="D304">
            <v>-28164</v>
          </cell>
        </row>
        <row r="305">
          <cell r="A305" t="str">
            <v>WYOMING HYDRO ELECTRIC COMMISSION</v>
          </cell>
          <cell r="B305" t="str">
            <v>HYDRO ONE NETWORKS INC.</v>
          </cell>
          <cell r="D305">
            <v>-20134</v>
          </cell>
        </row>
        <row r="306">
          <cell r="A306" t="str">
            <v>ZORRA ELECTRIC SUPPLY AUTHORITY</v>
          </cell>
          <cell r="B306" t="str">
            <v>ERIE THAMES POWERLINES CORPORATION</v>
          </cell>
          <cell r="D306">
            <v>-46988</v>
          </cell>
        </row>
        <row r="307">
          <cell r="A307" t="str">
            <v>ZURICH HYDRO ELECTRIC COMMISSION</v>
          </cell>
          <cell r="B307" t="str">
            <v>FESTIVAL HYDRO INC.</v>
          </cell>
          <cell r="D307">
            <v>-12515</v>
          </cell>
        </row>
        <row r="312">
          <cell r="A312" t="str">
            <v>AILSA CRAIG HYDRO ELECTRIC SYSTEM</v>
          </cell>
          <cell r="B312" t="str">
            <v>HYDRO ONE NETWORKS INC.</v>
          </cell>
          <cell r="D312">
            <v>-11297</v>
          </cell>
        </row>
        <row r="313">
          <cell r="A313" t="str">
            <v>AJAX HYDRO-ELECTRIC COMMISSION</v>
          </cell>
          <cell r="B313" t="str">
            <v>VERIDIAN CONNECTIONS INC.</v>
          </cell>
          <cell r="D313">
            <v>-1214160</v>
          </cell>
        </row>
        <row r="314">
          <cell r="A314" t="str">
            <v>ALLISTON</v>
          </cell>
          <cell r="B314" t="str">
            <v>POWERSTREAM INC.</v>
          </cell>
          <cell r="D314">
            <v>-113415</v>
          </cell>
        </row>
        <row r="315">
          <cell r="A315" t="str">
            <v>ALVINSTON PUBLIC UTILITIES COMMISSION</v>
          </cell>
          <cell r="B315" t="str">
            <v>BLUEWATER POWER DISTRIBUTION CORPORATION</v>
          </cell>
          <cell r="D315">
            <v>-13792</v>
          </cell>
        </row>
        <row r="316">
          <cell r="A316" t="str">
            <v>ANCASTER HYDRO-ELECTRIC COMMISSION</v>
          </cell>
          <cell r="B316" t="str">
            <v>HORIZON UTILITIES CORPORATION</v>
          </cell>
          <cell r="D316">
            <v>-296080</v>
          </cell>
        </row>
        <row r="317">
          <cell r="A317" t="str">
            <v>ARKONA HYDRO ELECTRIC COMMISSION</v>
          </cell>
          <cell r="B317" t="str">
            <v>HYDRO ONE NETWORKS INC.</v>
          </cell>
          <cell r="D317">
            <v>-512</v>
          </cell>
        </row>
        <row r="318">
          <cell r="A318" t="str">
            <v>ARNPRIOR HYDRO ELECTRIC COMMISSION</v>
          </cell>
          <cell r="B318" t="str">
            <v>HYDRO ONE NETWORKS INC.</v>
          </cell>
          <cell r="D318">
            <v>-55356</v>
          </cell>
        </row>
        <row r="319">
          <cell r="A319" t="str">
            <v>ASPHODEL-NORWOOD DISTRIBUTION INCORPORATED</v>
          </cell>
          <cell r="B319" t="str">
            <v>PETERBOROUGH DISTRIBUTION INCORPORATED</v>
          </cell>
          <cell r="D319">
            <v>-56817</v>
          </cell>
        </row>
        <row r="320">
          <cell r="A320" t="str">
            <v>ATIKOKAN HYDRO INC.</v>
          </cell>
          <cell r="B320" t="str">
            <v>ATIKOKAN HYDRO INC.</v>
          </cell>
          <cell r="D320">
            <v>-138338</v>
          </cell>
        </row>
        <row r="321">
          <cell r="A321" t="str">
            <v>AURORA HYDRO CONNECTIONS LIMITED</v>
          </cell>
          <cell r="B321" t="str">
            <v>POWERSTREAM INC.</v>
          </cell>
          <cell r="D321">
            <v>-1064644</v>
          </cell>
        </row>
        <row r="322">
          <cell r="A322" t="str">
            <v>AYLMER PUBLIC UTILITIES COMMISSION</v>
          </cell>
          <cell r="B322" t="str">
            <v>ERIE THAMES POWERLINES CORPORATION</v>
          </cell>
          <cell r="D322">
            <v>-78534</v>
          </cell>
        </row>
        <row r="323">
          <cell r="A323" t="str">
            <v>BATH HYDRO</v>
          </cell>
          <cell r="B323" t="str">
            <v>HYDRO ONE NETWORKS INC.</v>
          </cell>
          <cell r="D323">
            <v>-14356</v>
          </cell>
        </row>
        <row r="324">
          <cell r="A324" t="str">
            <v>BEACHBURG HYDRO</v>
          </cell>
          <cell r="B324" t="str">
            <v>OTTAWA RIVER POWER CORPORATION</v>
          </cell>
          <cell r="D324">
            <v>-11615</v>
          </cell>
        </row>
        <row r="325">
          <cell r="A325" t="str">
            <v>BEETON</v>
          </cell>
          <cell r="B325" t="str">
            <v>POWERSTREAM INC.</v>
          </cell>
          <cell r="D325">
            <v>-1224</v>
          </cell>
        </row>
        <row r="326">
          <cell r="A326" t="str">
            <v>BELLEVILLE ELECTRIC CORPORATION</v>
          </cell>
          <cell r="B326" t="str">
            <v>VERIDIAN CONNECTIONS INC.</v>
          </cell>
          <cell r="D326">
            <v>-257617</v>
          </cell>
        </row>
        <row r="327">
          <cell r="A327" t="str">
            <v>BLANDFORD-BLENHEIM PUBLIC UTILITIES COMMISSION</v>
          </cell>
          <cell r="B327" t="str">
            <v>HYDRO ONE NETWORKS INC.</v>
          </cell>
          <cell r="D327">
            <v>-8118</v>
          </cell>
        </row>
        <row r="328">
          <cell r="A328" t="str">
            <v>BLUE MOUNTAINS HYDRO SERVICES COMPANY INC.</v>
          </cell>
          <cell r="B328" t="str">
            <v>COLLUS POWER CORP.</v>
          </cell>
          <cell r="D328">
            <v>-61159</v>
          </cell>
        </row>
        <row r="329">
          <cell r="A329" t="str">
            <v>BLYTH HYDRO ELECTRIC COMMISSION</v>
          </cell>
          <cell r="B329" t="str">
            <v>HYDRO ONE NETWORKS INC.</v>
          </cell>
          <cell r="D329">
            <v>-21600</v>
          </cell>
        </row>
        <row r="330">
          <cell r="A330" t="str">
            <v>BOARD OF LIGHT &amp; HEAT COMM. OF THE CITY OF GUELPH</v>
          </cell>
          <cell r="B330" t="str">
            <v>GUELPH HYDRO ELECTRIC SYSTEMS INC.</v>
          </cell>
          <cell r="D330">
            <v>-3280287</v>
          </cell>
        </row>
        <row r="331">
          <cell r="A331" t="str">
            <v>BOBCAYGEON HYDRO ELECTRIC COMMISSION</v>
          </cell>
          <cell r="B331" t="str">
            <v>HYDRO ONE NETWORKS INC.</v>
          </cell>
          <cell r="D331">
            <v>-30357</v>
          </cell>
        </row>
        <row r="332">
          <cell r="A332" t="str">
            <v>BRADFORD WEST GWILLIMBURY PUBLIC UTILITIES COMMISSION</v>
          </cell>
          <cell r="B332" t="str">
            <v>POWERSTREAM INC.</v>
          </cell>
          <cell r="D332">
            <v>-482271</v>
          </cell>
        </row>
        <row r="333">
          <cell r="A333" t="str">
            <v>BRIGHTON DISTRIBUTION INC.</v>
          </cell>
          <cell r="B333" t="str">
            <v>HYDRO ONE NETWORKS INC.</v>
          </cell>
          <cell r="D333">
            <v>-84276</v>
          </cell>
        </row>
        <row r="334">
          <cell r="A334" t="str">
            <v>BROCK HYDRO-ELECTRIC COMMISSION</v>
          </cell>
          <cell r="B334" t="str">
            <v>VERIDIAN CONNECTIONS INC.</v>
          </cell>
          <cell r="D334">
            <v>-118719</v>
          </cell>
        </row>
        <row r="335">
          <cell r="A335" t="str">
            <v>BROCKVILLE UTILITIES INCORPORATED</v>
          </cell>
          <cell r="B335" t="str">
            <v>HYDRO ONE NETWORKS INC.</v>
          </cell>
          <cell r="D335">
            <v>-454703</v>
          </cell>
        </row>
        <row r="336">
          <cell r="A336" t="str">
            <v>BRUSSELS PUBLIC UTILITIES COMMISSION</v>
          </cell>
          <cell r="B336" t="str">
            <v>FESTIVAL HYDRO INC.</v>
          </cell>
          <cell r="D336">
            <v>-7778</v>
          </cell>
        </row>
        <row r="337">
          <cell r="A337" t="str">
            <v>BURK'S FALLS HYDRO ELECTRIC COMMISSION</v>
          </cell>
          <cell r="B337" t="str">
            <v>LAKELAND POWER DISTRIBUTION LTD.</v>
          </cell>
          <cell r="D337">
            <v>-42691</v>
          </cell>
        </row>
        <row r="338">
          <cell r="A338" t="str">
            <v>BURLINGTON HYDRO INC.</v>
          </cell>
          <cell r="B338" t="str">
            <v>BURLINGTON HYDRO INC.</v>
          </cell>
          <cell r="D338">
            <v>-4699681</v>
          </cell>
        </row>
        <row r="339">
          <cell r="A339" t="str">
            <v>CALEDON HYDRO CORPORATION</v>
          </cell>
          <cell r="B339" t="str">
            <v>HYDRO ONE NETWORKS INC.</v>
          </cell>
          <cell r="D339">
            <v>-1025158</v>
          </cell>
        </row>
        <row r="340">
          <cell r="A340" t="str">
            <v>CAMBRIDGE AND NORTH DUMFRIES HYDRO INC.</v>
          </cell>
          <cell r="B340" t="str">
            <v>CAMBRIDGE AND NORTH DUMFRIES HYDRO INC.</v>
          </cell>
          <cell r="D340">
            <v>-2213124</v>
          </cell>
        </row>
        <row r="341">
          <cell r="A341" t="str">
            <v>CAPREOL HYDRO ELECTRIC COMMISSION</v>
          </cell>
          <cell r="B341" t="str">
            <v>GREATER SUDBURY HYDRO INC.</v>
          </cell>
          <cell r="D341">
            <v>-158031</v>
          </cell>
        </row>
        <row r="342">
          <cell r="A342" t="str">
            <v>CASSELMAN HYDRO INC.</v>
          </cell>
          <cell r="B342" t="str">
            <v>HYDRO OTTAWA LIMITED</v>
          </cell>
          <cell r="D342">
            <v>-32757</v>
          </cell>
        </row>
        <row r="343">
          <cell r="A343" t="str">
            <v>CAVAN-MILLBROOK-NORTH MONAGHAN PUBLIC UTILITIES COMMISSION</v>
          </cell>
          <cell r="B343" t="str">
            <v>HYDRO ONE NETWORKS INC.</v>
          </cell>
          <cell r="D343">
            <v>-32841</v>
          </cell>
        </row>
        <row r="344">
          <cell r="A344" t="str">
            <v>CENTRE HASTINGS HYDRO ELECTRIC COMMISSION</v>
          </cell>
          <cell r="B344" t="str">
            <v>HYDRO ONE NETWORKS INC.</v>
          </cell>
          <cell r="D344">
            <v>-12753</v>
          </cell>
        </row>
        <row r="345">
          <cell r="A345" t="str">
            <v>CHALK RIVER HYDRO</v>
          </cell>
          <cell r="B345" t="str">
            <v>HYDRO ONE NETWORKS INC.</v>
          </cell>
          <cell r="D345">
            <v>-14160</v>
          </cell>
        </row>
        <row r="346">
          <cell r="A346" t="str">
            <v>CHAPLEAU PUBLIC UTILITIES CORPORATION</v>
          </cell>
          <cell r="B346" t="str">
            <v>CHAPLEAU PUBLIC UTILITIES CORPORATION</v>
          </cell>
          <cell r="D346">
            <v>-8179</v>
          </cell>
        </row>
        <row r="347">
          <cell r="A347" t="str">
            <v>CITY OF DRYDEN HYDRO ELECTRIC COMMISSION</v>
          </cell>
          <cell r="B347" t="str">
            <v>HYDRO ONE NETWORKS INC.</v>
          </cell>
          <cell r="D347">
            <v>-71382</v>
          </cell>
        </row>
        <row r="348">
          <cell r="A348" t="str">
            <v>CLARINGTON HYDRO-ELECTRIC COMMISSION</v>
          </cell>
          <cell r="B348" t="str">
            <v>VERIDIAN CONNECTIONS INC.</v>
          </cell>
          <cell r="D348">
            <v>-719052</v>
          </cell>
        </row>
        <row r="349">
          <cell r="A349" t="str">
            <v>CLINTON POWER CORPORATION</v>
          </cell>
          <cell r="B349" t="str">
            <v>ERIE THAMES POWERLINES CORPORATION</v>
          </cell>
          <cell r="D349">
            <v>-15123</v>
          </cell>
        </row>
        <row r="350">
          <cell r="A350" t="str">
            <v>COBDEN HYDRO</v>
          </cell>
          <cell r="B350" t="str">
            <v>HYDRO ONE NETWORKS INC.</v>
          </cell>
          <cell r="D350">
            <v>-7778</v>
          </cell>
        </row>
        <row r="351">
          <cell r="A351" t="str">
            <v>COLBORNE PUBLIC UTILITIES COMMISSION</v>
          </cell>
          <cell r="B351" t="str">
            <v>LAKEFRONT UTILITIES INC.</v>
          </cell>
          <cell r="D351">
            <v>-16834</v>
          </cell>
        </row>
        <row r="352">
          <cell r="A352" t="str">
            <v>COTTAM HYDRO-ELECTRIC SYSTEM</v>
          </cell>
          <cell r="B352" t="str">
            <v>E.L.K. ENERGY INC.</v>
          </cell>
          <cell r="D352">
            <v>-148231</v>
          </cell>
        </row>
        <row r="353">
          <cell r="A353" t="str">
            <v>DASHWOOD HYDRO-ELECTRIC SYSTEM</v>
          </cell>
          <cell r="B353" t="str">
            <v>FESTIVAL HYDRO INC.</v>
          </cell>
          <cell r="D353">
            <v>-129</v>
          </cell>
        </row>
        <row r="354">
          <cell r="A354" t="str">
            <v>DEEP RIVER HYDRO</v>
          </cell>
          <cell r="B354" t="str">
            <v>HYDRO ONE NETWORKS INC.</v>
          </cell>
          <cell r="D354">
            <v>-229875</v>
          </cell>
        </row>
        <row r="355">
          <cell r="A355" t="str">
            <v>DELHI HYDRO-ELECTRIC COMMISSION</v>
          </cell>
          <cell r="B355" t="str">
            <v>NORFOLK POWER DISTRIBUTION INC.</v>
          </cell>
          <cell r="D355">
            <v>-20713</v>
          </cell>
        </row>
        <row r="356">
          <cell r="A356" t="str">
            <v>DESERONTO PUBLIC UTILITIES COMMISSION</v>
          </cell>
          <cell r="B356" t="str">
            <v>HYDRO ONE NETWORKS INC.</v>
          </cell>
          <cell r="D356">
            <v>-7940</v>
          </cell>
        </row>
        <row r="357">
          <cell r="A357" t="str">
            <v>DRESDEN UTILITIES COMMISSION</v>
          </cell>
          <cell r="B357" t="str">
            <v>CHATHAM-KENT HYDRO INC.</v>
          </cell>
          <cell r="D357">
            <v>-33135</v>
          </cell>
        </row>
        <row r="358">
          <cell r="A358" t="str">
            <v>DUNDALK HYDRO ELECTRIC SYSTEM</v>
          </cell>
          <cell r="B358" t="str">
            <v>HYDRO ONE NETWORKS INC.</v>
          </cell>
          <cell r="D358">
            <v>-2020</v>
          </cell>
        </row>
        <row r="359">
          <cell r="A359" t="str">
            <v>DUNDAS HYDRO-ELECTRIC COMMISSION</v>
          </cell>
          <cell r="B359" t="str">
            <v>HORIZON UTILITIES CORPORATION</v>
          </cell>
          <cell r="D359">
            <v>-490989</v>
          </cell>
        </row>
        <row r="360">
          <cell r="A360" t="str">
            <v>DUNNVILLE HYDRO ELECTRIC COMMISSION</v>
          </cell>
          <cell r="B360" t="str">
            <v>HALDIMAND COUNTY HYDRO INC.</v>
          </cell>
          <cell r="D360">
            <v>-141195</v>
          </cell>
        </row>
        <row r="361">
          <cell r="A361" t="str">
            <v>DURHAM HYDRO ELECTRIC COMMISSION</v>
          </cell>
          <cell r="B361" t="str">
            <v>HYDRO ONE NETWORKS INC.</v>
          </cell>
          <cell r="D361">
            <v>-11586</v>
          </cell>
        </row>
        <row r="362">
          <cell r="A362" t="str">
            <v>DUTTON HYDRO LIMITED</v>
          </cell>
          <cell r="B362" t="str">
            <v>MIDDLESEX POWER DISTRIBUTION CORPORATION</v>
          </cell>
          <cell r="D362">
            <v>-4834</v>
          </cell>
        </row>
        <row r="363">
          <cell r="A363" t="str">
            <v>EAST ZORRA-TAVISTOCK PUBLIC UTILITY COMMISSION</v>
          </cell>
          <cell r="B363" t="str">
            <v>ERIE THAMES POWERLINES CORPORATION</v>
          </cell>
          <cell r="D363">
            <v>-38969</v>
          </cell>
        </row>
        <row r="364">
          <cell r="A364" t="str">
            <v>ELMWOOD HYDRO-ELECTRIC SYSTEM</v>
          </cell>
          <cell r="B364" t="str">
            <v>WESTARIO POWER INC.</v>
          </cell>
          <cell r="D364">
            <v>-234</v>
          </cell>
        </row>
        <row r="365">
          <cell r="A365" t="str">
            <v>EMBRUN COOPERATIVE HYDRO INC.</v>
          </cell>
          <cell r="B365" t="str">
            <v>COOPERATIVE HYDRO EMBRUN INC.</v>
          </cell>
          <cell r="D365">
            <v>-30195</v>
          </cell>
        </row>
        <row r="366">
          <cell r="A366" t="str">
            <v>ERIN HYDRO ELECTRIC COMMISSION</v>
          </cell>
          <cell r="B366" t="str">
            <v>HYDRO ONE NETWORKS INC.</v>
          </cell>
          <cell r="D366">
            <v>-228679</v>
          </cell>
        </row>
        <row r="367">
          <cell r="A367" t="str">
            <v>ESSEX HYDRO-ELECTRIC COMMISSION</v>
          </cell>
          <cell r="B367" t="str">
            <v>E.L.K. ENERGY INC.</v>
          </cell>
          <cell r="D367">
            <v>-199203</v>
          </cell>
        </row>
        <row r="368">
          <cell r="A368" t="str">
            <v>FENELON FALLS BOARD OF WATER, LIGHT AND POWER COMMISSIONERS</v>
          </cell>
          <cell r="B368" t="str">
            <v>HYDRO ONE NETWORKS INC.</v>
          </cell>
          <cell r="D368">
            <v>-14194</v>
          </cell>
        </row>
        <row r="369">
          <cell r="A369" t="str">
            <v>FLAMBOROUGH HYDRO ELECTRIC COMMISSION</v>
          </cell>
          <cell r="B369" t="str">
            <v>HORIZON UTILITIES CORPORATION</v>
          </cell>
          <cell r="D369">
            <v>-84589</v>
          </cell>
        </row>
        <row r="370">
          <cell r="A370" t="str">
            <v>FOREST PUBLIC UTILITIES COMMISSION</v>
          </cell>
          <cell r="B370" t="str">
            <v>HYDRO ONE NETWORKS INC.</v>
          </cell>
          <cell r="D370">
            <v>-14335</v>
          </cell>
        </row>
        <row r="371">
          <cell r="A371" t="str">
            <v>GEORGINA HYDRO ELECTRIC COMMISSION</v>
          </cell>
          <cell r="B371" t="str">
            <v>HYDRO ONE NETWORKS INC.</v>
          </cell>
          <cell r="D371">
            <v>-219735</v>
          </cell>
        </row>
        <row r="372">
          <cell r="A372" t="str">
            <v>GLENCOE PUBLIC UTILITIES COMMISSION</v>
          </cell>
          <cell r="B372" t="str">
            <v>HYDRO ONE NETWORKS INC.</v>
          </cell>
          <cell r="D372">
            <v>-31325</v>
          </cell>
        </row>
        <row r="373">
          <cell r="A373" t="str">
            <v>GOULBOURN HYDRO ELECTRIC COMMISSION</v>
          </cell>
          <cell r="B373" t="str">
            <v>HYDRO OTTAWA LIMITED</v>
          </cell>
          <cell r="D373">
            <v>-129459</v>
          </cell>
        </row>
        <row r="374">
          <cell r="A374" t="str">
            <v>GRAND BEND PUBLIC UTILITIES COMMISSION</v>
          </cell>
          <cell r="B374" t="str">
            <v>HYDRO ONE NETWORKS INC.</v>
          </cell>
          <cell r="D374">
            <v>-31267</v>
          </cell>
        </row>
        <row r="375">
          <cell r="A375" t="str">
            <v>GRAND VALLEY ENERGY INC.</v>
          </cell>
          <cell r="B375" t="str">
            <v>ORANGEVILLE HYDRO LIMITED</v>
          </cell>
          <cell r="D375">
            <v>-11046</v>
          </cell>
        </row>
        <row r="376">
          <cell r="A376" t="str">
            <v>GRAVENHURST HYDRO ELECTRIC INC.</v>
          </cell>
          <cell r="B376" t="str">
            <v>VERIDIAN CONNECTIONS INC.</v>
          </cell>
          <cell r="D376">
            <v>-71431</v>
          </cell>
        </row>
        <row r="377">
          <cell r="A377" t="str">
            <v>GRIMSBY POWER INCORPORATED</v>
          </cell>
          <cell r="B377" t="str">
            <v>GRIMSBY POWER INCORPORATED</v>
          </cell>
          <cell r="D377">
            <v>-107612</v>
          </cell>
        </row>
        <row r="378">
          <cell r="A378" t="str">
            <v>GUELPH/ERAMOSA HYDRO-ELECTRIC COMMISSION</v>
          </cell>
          <cell r="B378" t="str">
            <v>GUELPH HYDRO ELECTRIC SYSTEMS INC.</v>
          </cell>
          <cell r="D378">
            <v>-12633</v>
          </cell>
        </row>
        <row r="379">
          <cell r="A379" t="str">
            <v>HALDIMAND HYDRO-ELECTRIC COMMISSION</v>
          </cell>
          <cell r="B379" t="str">
            <v>HALDIMAND COUNTY HYDRO INC.</v>
          </cell>
          <cell r="D379">
            <v>-189717</v>
          </cell>
        </row>
        <row r="380">
          <cell r="A380" t="str">
            <v>HALTON HILLS HYDRO INC.</v>
          </cell>
          <cell r="B380" t="str">
            <v>HALTON HILLS HYDRO INC.</v>
          </cell>
          <cell r="D380">
            <v>-657710</v>
          </cell>
        </row>
        <row r="381">
          <cell r="A381" t="str">
            <v>HAMILTON HYDRO INC.</v>
          </cell>
          <cell r="B381" t="str">
            <v>HORIZON UTILITIES CORPORATION</v>
          </cell>
          <cell r="D381">
            <v>-1968216</v>
          </cell>
        </row>
        <row r="382">
          <cell r="A382" t="str">
            <v>HANOVER ELECTRIC SERVICES INC.</v>
          </cell>
          <cell r="B382" t="str">
            <v>WESTARIO POWER INC.</v>
          </cell>
          <cell r="D382">
            <v>-23479</v>
          </cell>
        </row>
        <row r="383">
          <cell r="A383" t="str">
            <v>HASTINGS PUBLIC UTILITIES</v>
          </cell>
          <cell r="B383" t="str">
            <v>HYDRO ONE NETWORKS INC.</v>
          </cell>
          <cell r="D383">
            <v>-2979</v>
          </cell>
        </row>
        <row r="384">
          <cell r="A384" t="str">
            <v>HAVELOCK-BELMONT-METHUEN HYDRO ELECTRIC COMMISSION</v>
          </cell>
          <cell r="B384" t="str">
            <v>HYDRO ONE NETWORKS INC.</v>
          </cell>
          <cell r="D384">
            <v>-13956</v>
          </cell>
        </row>
        <row r="385">
          <cell r="A385" t="str">
            <v>HEARST POWER DISTRIBUTION COMPANY LIMITED</v>
          </cell>
          <cell r="B385" t="str">
            <v>HEARST POWER DISTRIBUTION COMPANY LIMITED</v>
          </cell>
          <cell r="D385">
            <v>-78090</v>
          </cell>
        </row>
        <row r="386">
          <cell r="A386" t="str">
            <v>HENSALL PUBLIC UTILITIES COMMISSION</v>
          </cell>
          <cell r="B386" t="str">
            <v>FESTIVAL HYDRO INC.</v>
          </cell>
          <cell r="D386">
            <v>-13612</v>
          </cell>
        </row>
        <row r="387">
          <cell r="A387" t="str">
            <v>HOLSTEIN HYDRO ELECTRIC SYSTEM</v>
          </cell>
          <cell r="B387" t="str">
            <v>WELLINGTON NORTH POWER INC.</v>
          </cell>
          <cell r="D387">
            <v>-5000</v>
          </cell>
        </row>
        <row r="388">
          <cell r="A388" t="str">
            <v>HUNTSVILLE PUBLIC UTILITIES COMMISSION</v>
          </cell>
          <cell r="B388" t="str">
            <v>LAKELAND POWER DISTRIBUTION LTD.</v>
          </cell>
          <cell r="D388">
            <v>-27094</v>
          </cell>
        </row>
        <row r="389">
          <cell r="A389" t="str">
            <v>HYDRO ELECTRIC COMMISSION OF THE CORPORATION OF THE TOWNSHIP OF MIDDLESEX CENTRE</v>
          </cell>
          <cell r="B389" t="str">
            <v>HYDRO ONE NETWORKS INC.</v>
          </cell>
          <cell r="D389">
            <v>-4306</v>
          </cell>
        </row>
        <row r="390">
          <cell r="A390" t="str">
            <v>HYDRO ELECTRIC COMMISSION OF THE TOWN OF LEAMINGTON</v>
          </cell>
          <cell r="B390" t="str">
            <v>ESSEX POWERLINES CORPORATION</v>
          </cell>
          <cell r="D390">
            <v>-224853</v>
          </cell>
        </row>
        <row r="391">
          <cell r="A391" t="str">
            <v>HYDRO ELECTRIC COMMISSION OF THE TOWNSHIP OF SPRINGWATER</v>
          </cell>
          <cell r="B391" t="str">
            <v>HYDRO ONE NETWORKS INC.</v>
          </cell>
          <cell r="D391">
            <v>-4028</v>
          </cell>
        </row>
        <row r="392">
          <cell r="A392" t="str">
            <v>HYDRO HAWKESBURY INC.</v>
          </cell>
          <cell r="B392" t="str">
            <v>HYDRO HAWKESBURY INC.</v>
          </cell>
          <cell r="D392">
            <v>-55841</v>
          </cell>
        </row>
        <row r="393">
          <cell r="A393" t="str">
            <v>HYDRO MISSISSAUGA CORPORATION</v>
          </cell>
          <cell r="B393" t="str">
            <v>ENERSOURCE HYDRO MISSISSAUGA INC.</v>
          </cell>
          <cell r="D393">
            <v>-25023071</v>
          </cell>
        </row>
        <row r="394">
          <cell r="A394" t="str">
            <v>HYDRO ONE BRAMPTON NETWORKS INC.</v>
          </cell>
          <cell r="B394" t="str">
            <v>HYDRO ONE BRAMPTON NETWORKS INC.</v>
          </cell>
          <cell r="D394">
            <v>-5425168</v>
          </cell>
        </row>
        <row r="395">
          <cell r="A395" t="str">
            <v>HYDRO OTTAWA LIMITED</v>
          </cell>
          <cell r="B395" t="str">
            <v>HYDRO OTTAWA LIMITED</v>
          </cell>
          <cell r="D395">
            <v>-10547515</v>
          </cell>
        </row>
        <row r="396">
          <cell r="A396" t="str">
            <v>HYDRO VAUGHAN DISTRIBUTION INC.</v>
          </cell>
          <cell r="B396" t="str">
            <v>POWERSTREAM INC.</v>
          </cell>
          <cell r="D396">
            <v>-2445760</v>
          </cell>
        </row>
        <row r="397">
          <cell r="A397" t="str">
            <v>HYDRO-ELECTRIC COMMISSION FOR THE TOWN OF AMHERSTBURG</v>
          </cell>
          <cell r="B397" t="str">
            <v>ESSEX POWERLINES CORPORATION</v>
          </cell>
          <cell r="D397">
            <v>-99742</v>
          </cell>
        </row>
        <row r="398">
          <cell r="A398" t="str">
            <v>HYDRO-ELECTRIC COMMISSION OF SOUTH DUMFRIES</v>
          </cell>
          <cell r="B398" t="str">
            <v>BRANT COUNTY POWER INC.</v>
          </cell>
          <cell r="D398">
            <v>-198</v>
          </cell>
        </row>
        <row r="399">
          <cell r="A399" t="str">
            <v>HYDRO-ELECTRIC COMMISSION OF THE CITY OF BRANTFORD</v>
          </cell>
          <cell r="B399" t="str">
            <v>BRANTFORD POWER INC.</v>
          </cell>
          <cell r="D399">
            <v>-2369968</v>
          </cell>
        </row>
        <row r="400">
          <cell r="A400" t="str">
            <v>HYDRO-ELECTRIC COMMISSION OF THE CITY OF PEMBROKE</v>
          </cell>
          <cell r="B400" t="str">
            <v>OTTAWA RIVER POWER CORPORATION</v>
          </cell>
          <cell r="D400">
            <v>-206736</v>
          </cell>
        </row>
        <row r="401">
          <cell r="A401" t="str">
            <v>HYDRO-ELECTRIC COMMISSION OF THE CITY OF SARNIA</v>
          </cell>
          <cell r="B401" t="str">
            <v>BLUEWATER POWER DISTRIBUTION CORPORATION</v>
          </cell>
          <cell r="D401">
            <v>-207180</v>
          </cell>
        </row>
        <row r="402">
          <cell r="A402" t="str">
            <v>HYDRO-ELECTRIC COMMISSION OF THE CITY OF TORONTO - EAST YORK OFFICE</v>
          </cell>
          <cell r="B402" t="str">
            <v>TORONTO HYDRO-ELECTRIC SYSTEM LIMITED</v>
          </cell>
          <cell r="D402">
            <v>-440772</v>
          </cell>
        </row>
        <row r="403">
          <cell r="A403" t="str">
            <v>HYDRO-ELECTRIC COMMISSION OF THE CITY OF TORONTO - ETOBICOKE OFFICE</v>
          </cell>
          <cell r="B403" t="str">
            <v>TORONTO HYDRO-ELECTRIC SYSTEM LIMITED</v>
          </cell>
          <cell r="D403">
            <v>-4809570</v>
          </cell>
        </row>
        <row r="404">
          <cell r="A404" t="str">
            <v>HYDRO-ELECTRIC COMMISSION OF THE CITY OF TORONTO - NORTH YORK OFFICE</v>
          </cell>
          <cell r="B404" t="str">
            <v>TORONTO HYDRO-ELECTRIC SYSTEM LIMITED</v>
          </cell>
          <cell r="D404">
            <v>-5644332</v>
          </cell>
        </row>
        <row r="405">
          <cell r="A405" t="str">
            <v>HYDRO-ELECTRIC COMMISSION OF THE CITY OF TORONTO - SCARBOROUGH OFFICE</v>
          </cell>
          <cell r="B405" t="str">
            <v>TORONTO HYDRO-ELECTRIC SYSTEM LIMITED</v>
          </cell>
          <cell r="D405">
            <v>-11302126</v>
          </cell>
        </row>
        <row r="406">
          <cell r="A406" t="str">
            <v>HYDRO-ELECTRIC COMMISSION OF THE CITY OF TORONTO - TORONTO OFFICE</v>
          </cell>
          <cell r="B406" t="str">
            <v>TORONTO HYDRO-ELECTRIC SYSTEM LIMITED</v>
          </cell>
          <cell r="D406">
            <v>-5379481</v>
          </cell>
        </row>
        <row r="407">
          <cell r="A407" t="str">
            <v>HYDRO-ELECTRIC COMMISSION OF THE CITY OF TORONTO - YORK OFFICE</v>
          </cell>
          <cell r="B407" t="str">
            <v>TORONTO HYDRO-ELECTRIC SYSTEM LIMITED</v>
          </cell>
          <cell r="D407">
            <v>-65062</v>
          </cell>
        </row>
        <row r="408">
          <cell r="A408" t="str">
            <v>HYDRO-ELECTRIC COMMISSION OF THE TOWN OF BOTHWELL</v>
          </cell>
          <cell r="B408" t="str">
            <v>CHATHAM-KENT HYDRO INC.</v>
          </cell>
          <cell r="D408">
            <v>-7508</v>
          </cell>
        </row>
        <row r="409">
          <cell r="A409" t="str">
            <v>HYDRO-ELECTRIC COMMISSION OF THE TOWN OF BRACEBRIDGE</v>
          </cell>
          <cell r="B409" t="str">
            <v>LAKELAND POWER DISTRIBUTION LTD.</v>
          </cell>
          <cell r="D409">
            <v>-28516</v>
          </cell>
        </row>
        <row r="410">
          <cell r="A410" t="str">
            <v>HYDRO-ELECTRIC COMMISSION OF THE TOWN OF CACHE BAY</v>
          </cell>
          <cell r="B410" t="str">
            <v>GREATER SUDBURY HYDRO INC.</v>
          </cell>
          <cell r="D410">
            <v>-2373</v>
          </cell>
        </row>
        <row r="411">
          <cell r="A411" t="str">
            <v>HYDRO-ELECTRIC COMMISSION OF THE TOWN OF HARRISTON</v>
          </cell>
          <cell r="B411" t="str">
            <v>WESTARIO POWER INC.</v>
          </cell>
          <cell r="D411">
            <v>-19398</v>
          </cell>
        </row>
        <row r="412">
          <cell r="A412" t="str">
            <v>HYDRO-ELECTRIC COMMISSION OF THE TOWN OF HARROW</v>
          </cell>
          <cell r="B412" t="str">
            <v>E.L.K. ENERGY INC.</v>
          </cell>
          <cell r="D412">
            <v>-179669</v>
          </cell>
        </row>
        <row r="413">
          <cell r="A413" t="str">
            <v>HYDRO-ELECTRIC COMMISSION OF THE TOWN OF LASALLE</v>
          </cell>
          <cell r="B413" t="str">
            <v>ESSEX POWERLINES CORPORATION</v>
          </cell>
          <cell r="D413">
            <v>-195418</v>
          </cell>
        </row>
        <row r="414">
          <cell r="A414" t="str">
            <v>HYDRO-ELECTRIC COMMISSION OF THE TOWN OF PORT ELGIN</v>
          </cell>
          <cell r="B414" t="str">
            <v>WESTARIO POWER INC.</v>
          </cell>
          <cell r="D414">
            <v>-712701</v>
          </cell>
        </row>
        <row r="415">
          <cell r="A415" t="str">
            <v>HYDRO-ELECTRIC COMMISSION OF THE TOWN OF STAYNER</v>
          </cell>
          <cell r="B415" t="str">
            <v>COLLUS POWER CORP.</v>
          </cell>
          <cell r="D415">
            <v>-6815</v>
          </cell>
        </row>
        <row r="416">
          <cell r="A416" t="str">
            <v>HYDRO-ELECTRIC COMMISSION OF THE TOWN OF STURGEON FALLS</v>
          </cell>
          <cell r="B416" t="str">
            <v>GREATER SUDBURY HYDRO INC.</v>
          </cell>
          <cell r="D416">
            <v>-3460</v>
          </cell>
        </row>
        <row r="417">
          <cell r="A417" t="str">
            <v>HYDRO-ELECTRIC COMMISSION OF THE TOWN OF VANKLEEK HILL</v>
          </cell>
          <cell r="B417" t="str">
            <v>HYDRO ONE NETWORKS INC.</v>
          </cell>
          <cell r="D417">
            <v>-64435</v>
          </cell>
        </row>
        <row r="418">
          <cell r="A418" t="str">
            <v>HYDRO-ELECTRIC COMMISSION OF THE TOWN OF WALLACEBURG</v>
          </cell>
          <cell r="B418" t="str">
            <v>CHATHAM-KENT HYDRO INC.</v>
          </cell>
          <cell r="D418">
            <v>-210055</v>
          </cell>
        </row>
        <row r="419">
          <cell r="A419" t="str">
            <v>HYDRO-ELECTRIC COMMISSION OF THE TOWN OF WASAGA BEACH</v>
          </cell>
          <cell r="B419" t="str">
            <v>WASAGA DISTRIBUTION INC.</v>
          </cell>
          <cell r="D419">
            <v>-138457</v>
          </cell>
        </row>
        <row r="420">
          <cell r="A420" t="str">
            <v>HYDRO-ELECTRIC COMMISSION OF THE TOWN OF WEBBWOOD</v>
          </cell>
          <cell r="B420" t="str">
            <v>ESPANOLA REGIONAL HYDRO DISTRIBUTION CORPORATION</v>
          </cell>
          <cell r="D420">
            <v>-2162</v>
          </cell>
        </row>
        <row r="421">
          <cell r="A421" t="str">
            <v>HYDRO-ELECTRIC COMMISSION OF THE TOWN OF WIARTON</v>
          </cell>
          <cell r="B421" t="str">
            <v>HYDRO ONE NETWORKS INC.</v>
          </cell>
          <cell r="D421">
            <v>-12430</v>
          </cell>
        </row>
        <row r="422">
          <cell r="A422" t="str">
            <v>HYDRO-ELECTRIC COMMISSION OF THE TOWNSHIP OF BRANTFORD</v>
          </cell>
          <cell r="B422" t="str">
            <v>BRANT COUNTY POWER INC.</v>
          </cell>
          <cell r="D422">
            <v>-234847</v>
          </cell>
        </row>
        <row r="423">
          <cell r="A423" t="str">
            <v>HYDRO-ELECTRIC COMMISSION OF THE TOWNSHIP OF ESSA</v>
          </cell>
          <cell r="B423" t="str">
            <v>POWERSTREAM INC.</v>
          </cell>
          <cell r="D423">
            <v>-7200</v>
          </cell>
        </row>
        <row r="424">
          <cell r="A424" t="str">
            <v>HYDRO-ELECTRIC COMMISSION OF THE VILLAGE OF ALFRED</v>
          </cell>
          <cell r="B424" t="str">
            <v>HYDRO 2000 INC.</v>
          </cell>
          <cell r="D424">
            <v>-11969</v>
          </cell>
        </row>
        <row r="425">
          <cell r="A425" t="str">
            <v>HYDRO-ELECTRIC COMMISSION OF THE VILLAGE OF CLIFFORD</v>
          </cell>
          <cell r="B425" t="str">
            <v>WESTARIO POWER INC.</v>
          </cell>
          <cell r="D425">
            <v>-5623</v>
          </cell>
        </row>
        <row r="426">
          <cell r="A426" t="str">
            <v>HYDRO-ELECTRIC COMMISSION OF THE VILLAGE OF ELORA</v>
          </cell>
          <cell r="B426" t="str">
            <v>CENTRE WELLINGTON HYDRO LTD.</v>
          </cell>
          <cell r="D426">
            <v>-11776</v>
          </cell>
        </row>
        <row r="427">
          <cell r="A427" t="str">
            <v>HYDRO-ELECTRIC COMMISSION OF THE VILLAGE OF FINCH</v>
          </cell>
          <cell r="B427" t="str">
            <v>HYDRO ONE NETWORKS INC.</v>
          </cell>
          <cell r="D427">
            <v>-6624</v>
          </cell>
        </row>
        <row r="428">
          <cell r="A428" t="str">
            <v>HYDRO-ELECTRIC COMMISSION OF THE VILLAGE OF FRANKFORD</v>
          </cell>
          <cell r="B428" t="str">
            <v>HYDRO ONE NETWORKS INC.</v>
          </cell>
          <cell r="D428">
            <v>-9515</v>
          </cell>
        </row>
        <row r="429">
          <cell r="A429" t="str">
            <v>HYDRO-ELECTRIC COMMISSION OF THE VILLAGE OF L'ORIGNAL</v>
          </cell>
          <cell r="B429" t="str">
            <v>HYDRO ONE NETWORKS INC.</v>
          </cell>
          <cell r="D429">
            <v>-88699</v>
          </cell>
        </row>
        <row r="430">
          <cell r="A430" t="str">
            <v>HYDRO-ELECTRIC COMMISSION OF THE VILLAGE OF LUCAN</v>
          </cell>
          <cell r="B430" t="str">
            <v>HYDRO ONE NETWORKS INC.</v>
          </cell>
          <cell r="D430">
            <v>-81993</v>
          </cell>
        </row>
        <row r="431">
          <cell r="A431" t="str">
            <v>HYDRO-ELECTRIC COMMISSION OF THE VILLAGE OF MORRISBURG</v>
          </cell>
          <cell r="B431" t="str">
            <v>RIDEAU ST. LAWRENCE DISTRIBUTION INC.</v>
          </cell>
          <cell r="D431">
            <v>-100351</v>
          </cell>
        </row>
        <row r="432">
          <cell r="A432" t="str">
            <v>HYDRO-ELECTRIC COMMISSION OF THE VILLAGE OF PAISLEY</v>
          </cell>
          <cell r="B432" t="str">
            <v>HYDRO ONE NETWORKS INC.</v>
          </cell>
          <cell r="D432">
            <v>-36754</v>
          </cell>
        </row>
        <row r="433">
          <cell r="A433" t="str">
            <v>HYDRO-ELECTRIC COMMISSION OF THE VILLAGE OF PLANTAGENET</v>
          </cell>
          <cell r="B433" t="str">
            <v>HYDRO 2000 INC.</v>
          </cell>
          <cell r="D433">
            <v>-2442</v>
          </cell>
        </row>
        <row r="434">
          <cell r="A434" t="str">
            <v>HYDRO-ELECTRIC COMMISSION OF THE VILLAGE OF ST. CLAIR BEACH</v>
          </cell>
          <cell r="B434" t="str">
            <v>ESSEX POWERLINES CORPORATION</v>
          </cell>
          <cell r="D434">
            <v>-544852</v>
          </cell>
        </row>
        <row r="435">
          <cell r="A435" t="str">
            <v>HYDRO-ELECTRIC COMMISSION OF THE VILLAGE OF VICTORIA HARBOUR</v>
          </cell>
          <cell r="B435" t="str">
            <v>NEWMARKET-TAY POWER DISTRIBUTION LTD.</v>
          </cell>
          <cell r="D435">
            <v>-9338</v>
          </cell>
        </row>
        <row r="436">
          <cell r="A436" t="str">
            <v>INGERSOLL PUBLIC UTILITY COMMISSION</v>
          </cell>
          <cell r="B436" t="str">
            <v>ERIE THAMES POWERLINES CORPORATION</v>
          </cell>
          <cell r="D436">
            <v>-123199</v>
          </cell>
        </row>
        <row r="437">
          <cell r="A437" t="str">
            <v>INNISFIL HYDRO DISTRIBUTION SYSTEMS LIMITED</v>
          </cell>
          <cell r="B437" t="str">
            <v>INNISFIL HYDRO DISTRIBUTION SYSTEMS LIMITED</v>
          </cell>
          <cell r="D437">
            <v>-46807</v>
          </cell>
        </row>
        <row r="438">
          <cell r="A438" t="str">
            <v>KENORA HYDRO ELECTRIC CORPORATION LTD.</v>
          </cell>
          <cell r="B438" t="str">
            <v>KENORA HYDRO ELECTRIC CORPORATION LTD.</v>
          </cell>
          <cell r="D438">
            <v>-52588</v>
          </cell>
        </row>
        <row r="439">
          <cell r="A439" t="str">
            <v>KILLALOE HYDRO ELECTRIC COMMISSION</v>
          </cell>
          <cell r="B439" t="str">
            <v>OTTAWA RIVER POWER CORPORATION</v>
          </cell>
          <cell r="D439">
            <v>-5864</v>
          </cell>
        </row>
        <row r="440">
          <cell r="A440" t="str">
            <v>KINCARDINE HYDRO ELECTRIC COMMISSION</v>
          </cell>
          <cell r="B440" t="str">
            <v>WESTARIO POWER INC.</v>
          </cell>
          <cell r="D440">
            <v>-610241</v>
          </cell>
        </row>
        <row r="441">
          <cell r="A441" t="str">
            <v>KINGSTON ELECTRICITY DISTRIBUTION LIMITED</v>
          </cell>
          <cell r="B441" t="str">
            <v>KINGSTON ELECTRICITY DISTRIBUTION LIMITED</v>
          </cell>
          <cell r="D441">
            <v>-91585</v>
          </cell>
        </row>
        <row r="442">
          <cell r="B442" t="str">
            <v>KINGSTON HYDRO CORPORATION</v>
          </cell>
          <cell r="D442">
            <v>-91585</v>
          </cell>
        </row>
        <row r="443">
          <cell r="A443" t="str">
            <v>KINGSVILLE PUBLIC UTILITY COMMISSION</v>
          </cell>
          <cell r="B443" t="str">
            <v>E.L.K. ENERGY INC.</v>
          </cell>
          <cell r="D443">
            <v>-252323</v>
          </cell>
        </row>
        <row r="444">
          <cell r="A444" t="str">
            <v>KIRKFIELD HYDRO ELECTRIC SYSTEM</v>
          </cell>
          <cell r="B444" t="str">
            <v>HYDRO ONE NETWORKS INC.</v>
          </cell>
          <cell r="D444">
            <v>-10027</v>
          </cell>
        </row>
        <row r="445">
          <cell r="A445" t="str">
            <v>KITCHENER-WILMOT HYDRO INC.</v>
          </cell>
          <cell r="B445" t="str">
            <v>KITCHENER-WILMOT HYDRO INC.</v>
          </cell>
          <cell r="D445">
            <v>-2341206</v>
          </cell>
        </row>
        <row r="446">
          <cell r="A446" t="str">
            <v>LAKEFIELD DISTRIBUTION INCORPORATED</v>
          </cell>
          <cell r="B446" t="str">
            <v>PETERBOROUGH DISTRIBUTION INCORPORATED</v>
          </cell>
          <cell r="D446">
            <v>-95910</v>
          </cell>
        </row>
        <row r="447">
          <cell r="A447" t="str">
            <v>LAKESHORE TOWNSHIP HEC</v>
          </cell>
          <cell r="B447" t="str">
            <v>E.L.K. ENERGY INC.</v>
          </cell>
          <cell r="D447">
            <v>-222757</v>
          </cell>
        </row>
        <row r="448">
          <cell r="A448" t="str">
            <v>LANARK HIGHLANDS PUBLIC UTILITIES COMMISSION</v>
          </cell>
          <cell r="B448" t="str">
            <v>HYDRO ONE NETWORKS INC.</v>
          </cell>
          <cell r="D448">
            <v>-7179</v>
          </cell>
        </row>
        <row r="449">
          <cell r="A449" t="str">
            <v>LARDER LAKE ELECTRIC COMPANY</v>
          </cell>
          <cell r="B449" t="str">
            <v>HYDRO ONE NETWORKS INC.</v>
          </cell>
          <cell r="D449">
            <v>-7045</v>
          </cell>
        </row>
        <row r="450">
          <cell r="A450" t="str">
            <v>LATCHFORD HYDRO ELECTRIC</v>
          </cell>
          <cell r="B450" t="str">
            <v>HYDRO ONE NETWORKS INC.</v>
          </cell>
          <cell r="D450">
            <v>-6945</v>
          </cell>
        </row>
        <row r="451">
          <cell r="A451" t="str">
            <v>LINCOLN HYDRO-ELECTRIC COMMISSION</v>
          </cell>
          <cell r="B451" t="str">
            <v>NIAGARA PENINSULA ENERGY INC.</v>
          </cell>
          <cell r="D451">
            <v>-91083</v>
          </cell>
        </row>
        <row r="452">
          <cell r="A452" t="str">
            <v>LINDSAY HYDRO-ELECTRIC SYSTEM</v>
          </cell>
          <cell r="B452" t="str">
            <v>HYDRO ONE NETWORKS INC.</v>
          </cell>
          <cell r="D452">
            <v>-202013</v>
          </cell>
        </row>
        <row r="453">
          <cell r="A453" t="str">
            <v>LONDON HYDRO UTILITIES SERVICES INC.</v>
          </cell>
          <cell r="B453" t="str">
            <v>LONDON HYDRO INC.</v>
          </cell>
          <cell r="D453">
            <v>-6893891</v>
          </cell>
        </row>
        <row r="454">
          <cell r="A454" t="str">
            <v>MALAHIDE UTILITY COMMISSION</v>
          </cell>
          <cell r="B454" t="str">
            <v>HYDRO ONE NETWORKS INC.</v>
          </cell>
          <cell r="D454">
            <v>-3029</v>
          </cell>
        </row>
        <row r="455">
          <cell r="A455" t="str">
            <v>MAPLETON HYDRO ELECTRIC COMMISSION</v>
          </cell>
          <cell r="B455" t="str">
            <v>HYDRO ONE NETWORKS INC.</v>
          </cell>
          <cell r="D455">
            <v>-2741</v>
          </cell>
        </row>
        <row r="456">
          <cell r="A456" t="str">
            <v>MARKDALE HYDRO SYSTEM</v>
          </cell>
          <cell r="B456" t="str">
            <v>HYDRO ONE NETWORKS INC.</v>
          </cell>
          <cell r="D456">
            <v>-18412</v>
          </cell>
        </row>
        <row r="457">
          <cell r="A457" t="str">
            <v>MARKHAM HYDRO DISTRIBUTION INC.</v>
          </cell>
          <cell r="B457" t="str">
            <v>POWERSTREAM INC.</v>
          </cell>
          <cell r="D457">
            <v>-3424963</v>
          </cell>
        </row>
        <row r="458">
          <cell r="A458" t="str">
            <v>MARMORA HYDRO COMMISSION</v>
          </cell>
          <cell r="B458" t="str">
            <v>HYDRO ONE NETWORKS INC.</v>
          </cell>
          <cell r="D458">
            <v>-21445</v>
          </cell>
        </row>
        <row r="459">
          <cell r="A459" t="str">
            <v>MARTINTOWN HYDRO SYSTEM</v>
          </cell>
          <cell r="B459" t="str">
            <v>HYDRO ONE NETWORKS INC.</v>
          </cell>
          <cell r="D459">
            <v>-843</v>
          </cell>
        </row>
        <row r="460">
          <cell r="A460" t="str">
            <v>MIDLAND POWER UTILITY CORPORATION</v>
          </cell>
          <cell r="B460" t="str">
            <v>MIDLAND POWER UTILITY CORPORATION</v>
          </cell>
          <cell r="D460">
            <v>-26525</v>
          </cell>
        </row>
        <row r="461">
          <cell r="A461" t="str">
            <v>MILDMAY HYDRO-ELECTRIC COMMISSION</v>
          </cell>
          <cell r="B461" t="str">
            <v>WESTARIO POWER INC.</v>
          </cell>
          <cell r="D461">
            <v>-3976</v>
          </cell>
        </row>
        <row r="462">
          <cell r="A462" t="str">
            <v>MILTON HYDRO DISTRIBUTION INC.</v>
          </cell>
          <cell r="B462" t="str">
            <v>MILTON HYDRO DISTRIBUTION INC.</v>
          </cell>
          <cell r="D462">
            <v>-1932501</v>
          </cell>
        </row>
        <row r="463">
          <cell r="A463" t="str">
            <v>MISSISSIPPI MILLS PUBLIC UTILITIES COMMISSION</v>
          </cell>
          <cell r="B463" t="str">
            <v>OTTAWA RIVER POWER CORPORATION</v>
          </cell>
          <cell r="D463">
            <v>-40818</v>
          </cell>
        </row>
        <row r="464">
          <cell r="A464" t="str">
            <v>NANTICOKE HYDRO ELECTRIC COMMISSION</v>
          </cell>
          <cell r="B464" t="str">
            <v>HALDIMAND COUNTY HYDRO INC.</v>
          </cell>
          <cell r="D464">
            <v>-401779</v>
          </cell>
        </row>
        <row r="465">
          <cell r="A465" t="str">
            <v>NAPANEE HYDRO-ELECTRIC COMMISSION</v>
          </cell>
          <cell r="B465" t="str">
            <v>HYDRO ONE NETWORKS INC.</v>
          </cell>
          <cell r="D465">
            <v>-38335</v>
          </cell>
        </row>
        <row r="466">
          <cell r="A466" t="str">
            <v>NEPEAN HYDRO ELECTRIC COMMISSION</v>
          </cell>
          <cell r="B466" t="str">
            <v>HYDRO OTTAWA LIMITED</v>
          </cell>
          <cell r="D466">
            <v>-3913299</v>
          </cell>
        </row>
        <row r="467">
          <cell r="A467" t="str">
            <v>NEWBURGH</v>
          </cell>
          <cell r="B467" t="str">
            <v>HYDRO ONE NETWORKS INC.</v>
          </cell>
          <cell r="D467">
            <v>-6199</v>
          </cell>
        </row>
        <row r="468">
          <cell r="A468" t="str">
            <v>NEWBURY POWER INC.</v>
          </cell>
          <cell r="B468" t="str">
            <v>MIDDLESEX POWER DISTRIBUTION CORPORATION</v>
          </cell>
          <cell r="D468">
            <v>-3415</v>
          </cell>
        </row>
        <row r="469">
          <cell r="A469" t="str">
            <v>NEWMARKET HYDRO LTD.</v>
          </cell>
          <cell r="B469" t="str">
            <v>NEWMARKET-TAY POWER DISTRIBUTION LTD.</v>
          </cell>
          <cell r="D469">
            <v>-1766340</v>
          </cell>
        </row>
        <row r="470">
          <cell r="A470" t="str">
            <v>NIAGARA FALLS HYDRO INC.</v>
          </cell>
          <cell r="B470" t="str">
            <v>NIAGARA PENINSULA ENERGY INC.</v>
          </cell>
          <cell r="D470">
            <v>-1629285</v>
          </cell>
        </row>
        <row r="471">
          <cell r="A471" t="str">
            <v>NIAGARA-ON-THE-LAKE HYDRO INC.</v>
          </cell>
          <cell r="B471" t="str">
            <v>NIAGARA-ON-THE-LAKE HYDRO INC.</v>
          </cell>
          <cell r="D471">
            <v>-185586</v>
          </cell>
        </row>
        <row r="472">
          <cell r="A472" t="str">
            <v>NICKEL CENTRE HYDRO-ELECTRIC COMMISSION</v>
          </cell>
          <cell r="B472" t="str">
            <v>GREATER SUDBURY HYDRO INC.</v>
          </cell>
          <cell r="D472">
            <v>-12457</v>
          </cell>
        </row>
        <row r="473">
          <cell r="A473" t="str">
            <v>NIPIGON HYDRO ELECTRIC COMMISSION</v>
          </cell>
          <cell r="B473" t="str">
            <v>HYDRO ONE NETWORKS INC.</v>
          </cell>
          <cell r="D473">
            <v>-16664</v>
          </cell>
        </row>
        <row r="474">
          <cell r="A474" t="str">
            <v>NORFOLK POWER DISTRIBUTION INC.</v>
          </cell>
          <cell r="B474" t="str">
            <v>NORFOLK POWER DISTRIBUTION INC.</v>
          </cell>
          <cell r="D474">
            <v>-31602</v>
          </cell>
        </row>
        <row r="475">
          <cell r="A475" t="str">
            <v>NORTH BAY HYDRO DISTRIBUTION LIMITED</v>
          </cell>
          <cell r="B475" t="str">
            <v>NORTH BAY HYDRO DISTRIBUTION LIMITED</v>
          </cell>
          <cell r="D475">
            <v>-366446</v>
          </cell>
        </row>
        <row r="476">
          <cell r="A476" t="str">
            <v>NORTH GRENVILLE HYDRO-ELECTRIC COMMISSION</v>
          </cell>
          <cell r="B476" t="str">
            <v>HYDRO ONE NETWORKS INC.</v>
          </cell>
          <cell r="D476">
            <v>-4401</v>
          </cell>
        </row>
        <row r="477">
          <cell r="A477" t="str">
            <v>NORTH PERTH UTILITY COMMISSION</v>
          </cell>
          <cell r="B477" t="str">
            <v>HYDRO ONE NETWORKS INC.</v>
          </cell>
          <cell r="D477">
            <v>-109179</v>
          </cell>
        </row>
        <row r="478">
          <cell r="A478" t="str">
            <v>NORWICH PUBLIC UTILITY COMMISSION</v>
          </cell>
          <cell r="B478" t="str">
            <v>ERIE THAMES POWERLINES CORPORATION</v>
          </cell>
          <cell r="D478">
            <v>-61495</v>
          </cell>
        </row>
        <row r="479">
          <cell r="A479" t="str">
            <v>OAKVILLE HYDRO ELECTRICITY DISTRIBUTION INC.</v>
          </cell>
          <cell r="B479" t="str">
            <v>OAKVILLE HYDRO ELECTRICITY DISTRIBUTION INC.</v>
          </cell>
          <cell r="D479">
            <v>-6005524</v>
          </cell>
        </row>
        <row r="480">
          <cell r="A480" t="str">
            <v>OIL SPRINGS HYDRO ELECTRIC COMMISSION</v>
          </cell>
          <cell r="B480" t="str">
            <v>BLUEWATER POWER DISTRIBUTION CORPORATION</v>
          </cell>
          <cell r="D480">
            <v>-5065</v>
          </cell>
        </row>
        <row r="481">
          <cell r="A481" t="str">
            <v>ORANGEVILLE HYDRO LIMITED</v>
          </cell>
          <cell r="B481" t="str">
            <v>ORANGEVILLE HYDRO LIMITED</v>
          </cell>
          <cell r="D481">
            <v>-919210</v>
          </cell>
        </row>
        <row r="482">
          <cell r="A482" t="str">
            <v>ORILLIA POWER DISTRIBUTION CORPORATION</v>
          </cell>
          <cell r="B482" t="str">
            <v>ORILLIA POWER DISTRIBUTION CORPORATION</v>
          </cell>
          <cell r="D482">
            <v>-461777</v>
          </cell>
        </row>
        <row r="483">
          <cell r="A483" t="str">
            <v>OSHAWA PUC NETWORKS INC.</v>
          </cell>
          <cell r="B483" t="str">
            <v>OSHAWA PUC NETWORKS INC.</v>
          </cell>
          <cell r="D483">
            <v>-2854490</v>
          </cell>
        </row>
        <row r="484">
          <cell r="A484" t="str">
            <v>PARKHILL P.U.C.</v>
          </cell>
          <cell r="B484" t="str">
            <v>MIDDLESEX POWER DISTRIBUTION CORPORATION</v>
          </cell>
          <cell r="D484">
            <v>-22663</v>
          </cell>
        </row>
        <row r="485">
          <cell r="A485" t="str">
            <v>PARRY SOUND POWER CORPORATION</v>
          </cell>
          <cell r="B485" t="str">
            <v>PARRY SOUND POWER CORPORATION</v>
          </cell>
          <cell r="D485">
            <v>-38660</v>
          </cell>
        </row>
        <row r="486">
          <cell r="A486" t="str">
            <v>PELHAM HYDRO-ELECTRIC COMMISSION</v>
          </cell>
          <cell r="B486" t="str">
            <v>NIAGARA PENINSULA ENERGY INC.</v>
          </cell>
          <cell r="D486">
            <v>-52420</v>
          </cell>
        </row>
        <row r="487">
          <cell r="A487" t="str">
            <v>PERTH EAST HYDRO ELECTRIC COMMISSION</v>
          </cell>
          <cell r="B487" t="str">
            <v>HYDRO ONE NETWORKS INC.</v>
          </cell>
          <cell r="D487">
            <v>-23746</v>
          </cell>
        </row>
        <row r="488">
          <cell r="A488" t="str">
            <v>PETERBOROUGH UTILITIES COMMISSION</v>
          </cell>
          <cell r="B488" t="str">
            <v>PETERBOROUGH DISTRIBUTION INCORPORATED</v>
          </cell>
          <cell r="D488">
            <v>-1184532</v>
          </cell>
        </row>
        <row r="489">
          <cell r="A489" t="str">
            <v>PICKERING HYDRO-ELECTRIC COMMISSION</v>
          </cell>
          <cell r="B489" t="str">
            <v>VERIDIAN CONNECTIONS INC.</v>
          </cell>
          <cell r="D489">
            <v>-708917</v>
          </cell>
        </row>
        <row r="490">
          <cell r="A490" t="str">
            <v>POLICE VILLAGE OF APPLE HILL HYDRO SYSTEM</v>
          </cell>
          <cell r="B490" t="str">
            <v>HYDRO ONE NETWORKS INC.</v>
          </cell>
          <cell r="D490">
            <v>-698</v>
          </cell>
        </row>
        <row r="491">
          <cell r="A491" t="str">
            <v>POLICE VILLAGE OF AVONMORE HYDRO SYSTEM</v>
          </cell>
          <cell r="B491" t="str">
            <v>HYDRO ONE NETWORKS INC.</v>
          </cell>
          <cell r="D491">
            <v>-2588</v>
          </cell>
        </row>
        <row r="492">
          <cell r="A492" t="str">
            <v>POLICE VILLAGE OF COMBER HYDRO SYSTEM</v>
          </cell>
          <cell r="B492" t="str">
            <v>E.L.K. ENERGY INC.</v>
          </cell>
          <cell r="D492">
            <v>-31005</v>
          </cell>
        </row>
        <row r="493">
          <cell r="A493" t="str">
            <v>POLICE VILLAGE OF DUBLIN HYDRO SYSTEM</v>
          </cell>
          <cell r="B493" t="str">
            <v>ERIE THAMES POWERLINES CORPORATION</v>
          </cell>
          <cell r="D493">
            <v>-1945</v>
          </cell>
        </row>
        <row r="494">
          <cell r="A494" t="str">
            <v>POLICE VILLAGE OF GRANTON HYDRO SYSTEM</v>
          </cell>
          <cell r="B494" t="str">
            <v>HYDRO ONE NETWORKS INC.</v>
          </cell>
          <cell r="D494">
            <v>-42896</v>
          </cell>
        </row>
        <row r="495">
          <cell r="A495" t="str">
            <v>POLICE VILLAGE OF MERLIN HYDRO SYSTEM</v>
          </cell>
          <cell r="B495" t="str">
            <v>CHATHAM-KENT HYDRO INC.</v>
          </cell>
          <cell r="D495">
            <v>-24071</v>
          </cell>
        </row>
        <row r="496">
          <cell r="A496" t="str">
            <v>POLICE VILLAGE OF MOOREFIELD HYDRO SYSTEM</v>
          </cell>
          <cell r="B496" t="str">
            <v>HYDRO ONE NETWORKS INC.</v>
          </cell>
          <cell r="D496">
            <v>-99</v>
          </cell>
        </row>
        <row r="497">
          <cell r="A497" t="str">
            <v>POLICE VILLAGE OF MOUNT BRYDGES HYDRO SYSTEM</v>
          </cell>
          <cell r="B497" t="str">
            <v>MIDDLESEX POWER DISTRIBUTION CORPORATION</v>
          </cell>
          <cell r="D497">
            <v>-27561</v>
          </cell>
        </row>
        <row r="498">
          <cell r="A498" t="str">
            <v>POLICE VILLAGE OF PRICEVILLE HYDRO SYSTEM</v>
          </cell>
          <cell r="B498" t="str">
            <v>HYDRO ONE NETWORKS INC.</v>
          </cell>
          <cell r="D498">
            <v>-2111</v>
          </cell>
        </row>
        <row r="499">
          <cell r="A499" t="str">
            <v>POLICE VILLAGE OF RUSSELL HYDRO ELECTRIC SYSTEM</v>
          </cell>
          <cell r="B499" t="str">
            <v>HYDRO ONE NETWORKS INC.</v>
          </cell>
          <cell r="D499">
            <v>-6098</v>
          </cell>
        </row>
        <row r="500">
          <cell r="A500" t="str">
            <v>PORT BURWELL</v>
          </cell>
          <cell r="B500" t="str">
            <v>HYDRO ONE NETWORKS INC.</v>
          </cell>
          <cell r="D500">
            <v>-8900</v>
          </cell>
        </row>
        <row r="501">
          <cell r="A501" t="str">
            <v>PORT COLBORNE HYDRO INC.</v>
          </cell>
          <cell r="B501" t="str">
            <v>CANADIAN NIAGARA POWER INC.</v>
          </cell>
          <cell r="D501">
            <v>-48570</v>
          </cell>
        </row>
        <row r="502">
          <cell r="A502" t="str">
            <v>PORT HOPE HYDRO</v>
          </cell>
          <cell r="B502" t="str">
            <v>VERIDIAN CONNECTIONS INC.</v>
          </cell>
          <cell r="D502">
            <v>-515719</v>
          </cell>
        </row>
        <row r="503">
          <cell r="A503" t="str">
            <v>PRESCOTT PUBLIC UTILITIES COMMISSION</v>
          </cell>
          <cell r="B503" t="str">
            <v>RIDEAU ST. LAWRENCE DISTRIBUTION INC.</v>
          </cell>
          <cell r="D503">
            <v>-33640</v>
          </cell>
        </row>
        <row r="504">
          <cell r="A504" t="str">
            <v>PUBLIC UTILITIES COMMISSION OF CHATHAM-KENT</v>
          </cell>
          <cell r="B504" t="str">
            <v>CHATHAM-KENT HYDRO INC.</v>
          </cell>
          <cell r="D504">
            <v>-931984</v>
          </cell>
        </row>
        <row r="505">
          <cell r="A505" t="str">
            <v>PUBLIC UTILITIES COMMISSION OF THE CITY OF BARRIE</v>
          </cell>
          <cell r="B505" t="str">
            <v>POWERSTREAM INC.</v>
          </cell>
          <cell r="D505">
            <v>-3573120</v>
          </cell>
        </row>
        <row r="506">
          <cell r="A506" t="str">
            <v>PUBLIC UTILITIES COMMISSION OF THE CITY OF OWEN SOUND</v>
          </cell>
          <cell r="B506" t="str">
            <v>HYDRO ONE NETWORKS INC.</v>
          </cell>
          <cell r="D506">
            <v>-172860</v>
          </cell>
        </row>
        <row r="507">
          <cell r="A507" t="str">
            <v>PUBLIC UTILITIES COMMISSION OF THE CITY OF TRENTON</v>
          </cell>
          <cell r="B507" t="str">
            <v>HYDRO ONE NETWORKS INC.</v>
          </cell>
          <cell r="D507">
            <v>-785703</v>
          </cell>
        </row>
        <row r="508">
          <cell r="A508" t="str">
            <v>PUBLIC UTILITIES COMMISSION OF THE CORPORATION OF THE TOWNSHIP OF MAGNETAWAN</v>
          </cell>
          <cell r="B508" t="str">
            <v>LAKELAND POWER DISTRIBUTION LTD.</v>
          </cell>
          <cell r="D508">
            <v>-26307</v>
          </cell>
        </row>
        <row r="509">
          <cell r="A509" t="str">
            <v>PUBLIC UTILITIES COMMISSION OF THE TOWN OF ALEXANDRIA</v>
          </cell>
          <cell r="B509" t="str">
            <v>HYDRO ONE NETWORKS INC.</v>
          </cell>
          <cell r="D509">
            <v>-15360</v>
          </cell>
        </row>
        <row r="510">
          <cell r="A510" t="str">
            <v>PUBLIC UTILITIES COMMISSION OF THE TOWN OF BLENHEIM</v>
          </cell>
          <cell r="B510" t="str">
            <v>CHATHAM-KENT HYDRO INC.</v>
          </cell>
          <cell r="D510">
            <v>-25316</v>
          </cell>
        </row>
        <row r="511">
          <cell r="A511" t="str">
            <v>PUBLIC UTILITIES COMMISSION OF THE TOWN OF CAMPBELLFORD</v>
          </cell>
          <cell r="B511" t="str">
            <v>HYDRO ONE NETWORKS INC.</v>
          </cell>
          <cell r="D511">
            <v>-32228</v>
          </cell>
        </row>
        <row r="512">
          <cell r="A512" t="str">
            <v>PUBLIC UTILITIES COMMISSION OF THE TOWN OF CHESLEY</v>
          </cell>
          <cell r="B512" t="str">
            <v>HYDRO ONE NETWORKS INC.</v>
          </cell>
          <cell r="D512">
            <v>-16267</v>
          </cell>
        </row>
        <row r="513">
          <cell r="A513" t="str">
            <v>PUBLIC UTILITIES COMMISSION OF THE TOWN OF COBOURG</v>
          </cell>
          <cell r="B513" t="str">
            <v>LAKEFRONT UTILITIES INC.</v>
          </cell>
          <cell r="D513">
            <v>-14001</v>
          </cell>
        </row>
        <row r="514">
          <cell r="A514" t="str">
            <v>PUBLIC UTILITIES COMMISSION OF THE TOWN OF FERGUS</v>
          </cell>
          <cell r="B514" t="str">
            <v>CENTRE WELLINGTON HYDRO LTD.</v>
          </cell>
          <cell r="D514">
            <v>-52302</v>
          </cell>
        </row>
        <row r="515">
          <cell r="A515" t="str">
            <v>PUBLIC UTILITIES COMMISSION OF THE TOWN OF GODERICH</v>
          </cell>
          <cell r="B515" t="str">
            <v>WEST COAST HURON ENERGY INC.</v>
          </cell>
          <cell r="D515">
            <v>-143766</v>
          </cell>
        </row>
        <row r="516">
          <cell r="A516" t="str">
            <v>PUBLIC UTILITIES COMMISSION OF THE TOWN OF MASSEY</v>
          </cell>
          <cell r="B516" t="str">
            <v>ESPANOLA REGIONAL HYDRO DISTRIBUTION CORPORATION</v>
          </cell>
          <cell r="D516">
            <v>-10397</v>
          </cell>
        </row>
        <row r="517">
          <cell r="A517" t="str">
            <v>PUBLIC UTILITIES COMMISSION OF THE TOWN OF MEAFORD</v>
          </cell>
          <cell r="B517" t="str">
            <v>HYDRO ONE NETWORKS INC.</v>
          </cell>
          <cell r="D517">
            <v>-107901</v>
          </cell>
        </row>
        <row r="518">
          <cell r="A518" t="str">
            <v>PUBLIC UTILITIES COMMISSION OF THE TOWN OF MITCHELL</v>
          </cell>
          <cell r="B518" t="str">
            <v>ERIE THAMES POWERLINES CORPORATION</v>
          </cell>
          <cell r="D518">
            <v>-48613</v>
          </cell>
        </row>
        <row r="519">
          <cell r="A519" t="str">
            <v>PUBLIC UTILITIES COMMISSION OF THE TOWN OF MOUNT FOREST</v>
          </cell>
          <cell r="B519" t="str">
            <v>WELLINGTON NORTH POWER INC.</v>
          </cell>
          <cell r="D519">
            <v>-26398</v>
          </cell>
        </row>
        <row r="520">
          <cell r="A520" t="str">
            <v>PUBLIC UTILITIES COMMISSION OF THE TOWN OF PALMERSTON</v>
          </cell>
          <cell r="B520" t="str">
            <v>WESTARIO POWER INC.</v>
          </cell>
          <cell r="D520">
            <v>-30315</v>
          </cell>
        </row>
        <row r="521">
          <cell r="A521" t="str">
            <v>PUBLIC UTILITIES COMMISSION OF THE TOWN OF PARIS</v>
          </cell>
          <cell r="B521" t="str">
            <v>BRANT COUNTY POWER INC.</v>
          </cell>
          <cell r="D521">
            <v>-262478</v>
          </cell>
        </row>
        <row r="522">
          <cell r="A522" t="str">
            <v>PUBLIC UTILITIES COMMISSION OF THE TOWN OF PICTON</v>
          </cell>
          <cell r="B522" t="str">
            <v>HYDRO ONE NETWORKS INC.</v>
          </cell>
          <cell r="D522">
            <v>-23971</v>
          </cell>
        </row>
        <row r="523">
          <cell r="A523" t="str">
            <v>PUBLIC UTILITIES COMMISSION OF THE TOWN OF RIDGETOWN</v>
          </cell>
          <cell r="B523" t="str">
            <v>CHATHAM-KENT HYDRO INC.</v>
          </cell>
          <cell r="D523">
            <v>-35371</v>
          </cell>
        </row>
        <row r="524">
          <cell r="A524" t="str">
            <v>PUBLIC UTILITIES COMMISSION OF THE TOWN OF SOUTHAMPTON</v>
          </cell>
          <cell r="B524" t="str">
            <v>WESTARIO POWER INC.</v>
          </cell>
          <cell r="D524">
            <v>-66730</v>
          </cell>
        </row>
        <row r="525">
          <cell r="A525" t="str">
            <v>PUBLIC UTILITIES COMMISSION OF THE TOWN OF TECUMSEH</v>
          </cell>
          <cell r="B525" t="str">
            <v>ESSEX POWERLINES CORPORATION</v>
          </cell>
          <cell r="D525">
            <v>-868582</v>
          </cell>
        </row>
        <row r="526">
          <cell r="A526" t="str">
            <v>PUBLIC UTILITIES COMMISSION OF THE TOWN OF TILBURY</v>
          </cell>
          <cell r="B526" t="str">
            <v>CHATHAM-KENT HYDRO INC.</v>
          </cell>
          <cell r="D526">
            <v>-90846</v>
          </cell>
        </row>
        <row r="527">
          <cell r="A527" t="str">
            <v>PUBLIC UTILITIES COMMISSION OF THE TOWN OF WESTMINSTER</v>
          </cell>
          <cell r="B527" t="str">
            <v>LONDON HYDRO INC.</v>
          </cell>
          <cell r="D527">
            <v>-290502</v>
          </cell>
        </row>
        <row r="528">
          <cell r="A528" t="str">
            <v>PUBLIC UTILITIES COMMISSION OF THE VILLAGE OF ARTHUR</v>
          </cell>
          <cell r="B528" t="str">
            <v>WELLINGTON NORTH POWER INC.</v>
          </cell>
          <cell r="D528">
            <v>-7242</v>
          </cell>
        </row>
        <row r="529">
          <cell r="A529" t="str">
            <v>PUBLIC UTILITIES COMMISSION OF THE VILLAGE OF BELMONT</v>
          </cell>
          <cell r="B529" t="str">
            <v>ERIE THAMES POWERLINES CORPORATION</v>
          </cell>
          <cell r="D529">
            <v>-133842</v>
          </cell>
        </row>
        <row r="530">
          <cell r="A530" t="str">
            <v>PUBLIC UTILITIES COMMISSION OF THE VILLAGE OF LANCASTER</v>
          </cell>
          <cell r="B530" t="str">
            <v>HYDRO ONE NETWORKS INC.</v>
          </cell>
          <cell r="D530">
            <v>-27168</v>
          </cell>
        </row>
        <row r="531">
          <cell r="A531" t="str">
            <v>PUBLIC UTILITIES COMMISSION OF THE VILLAGE OF PORT MCNICOLL</v>
          </cell>
          <cell r="B531" t="str">
            <v>NEWMARKET-TAY POWER DISTRIBUTION LTD.</v>
          </cell>
          <cell r="D531">
            <v>-7421</v>
          </cell>
        </row>
        <row r="532">
          <cell r="A532" t="str">
            <v>PUBLIC UTILITIES COMMISSION OF THE VILLAGE OF PORT STANLEY</v>
          </cell>
          <cell r="B532" t="str">
            <v>ERIE THAMES POWERLINES CORPORATION</v>
          </cell>
          <cell r="D532">
            <v>-4706</v>
          </cell>
        </row>
        <row r="533">
          <cell r="A533" t="str">
            <v>PUBLIC UTILITIES COMMISSION OF THE VILLAGE OF THAMESVILLE</v>
          </cell>
          <cell r="B533" t="str">
            <v>CHATHAM-KENT HYDRO INC.</v>
          </cell>
          <cell r="D533">
            <v>-4713</v>
          </cell>
        </row>
        <row r="534">
          <cell r="A534" t="str">
            <v>PUBLIC UTILITIES COMMISSION OF THE VILLAGE OF WESTPORT</v>
          </cell>
          <cell r="B534" t="str">
            <v>RIDEAU ST. LAWRENCE DISTRIBUTION INC.</v>
          </cell>
          <cell r="D534">
            <v>-564</v>
          </cell>
        </row>
        <row r="535">
          <cell r="A535" t="str">
            <v>PUBLIC UTILITIES COMMISSION OF THE VILLAGE OF WHEATLEY</v>
          </cell>
          <cell r="B535" t="str">
            <v>CHATHAM-KENT HYDRO INC.</v>
          </cell>
          <cell r="D535">
            <v>-9927</v>
          </cell>
        </row>
        <row r="536">
          <cell r="A536" t="str">
            <v>PUBLIC UTILITY COMMISSION OF THE VILLAGE OF WEST LORNE</v>
          </cell>
          <cell r="B536" t="str">
            <v>HYDRO ONE NETWORKS INC.</v>
          </cell>
          <cell r="D536">
            <v>-21813</v>
          </cell>
        </row>
        <row r="537">
          <cell r="A537" t="str">
            <v>PUBLIC UTILITY COMMISSION OF TOWN OF PERTH</v>
          </cell>
          <cell r="B537" t="str">
            <v>HYDRO ONE NETWORKS INC.</v>
          </cell>
          <cell r="D537">
            <v>-102809</v>
          </cell>
        </row>
        <row r="538">
          <cell r="A538" t="str">
            <v>RAINY RIVER PUBLIC UTILITIES COMMISSION</v>
          </cell>
          <cell r="B538" t="str">
            <v>HYDRO ONE NETWORKS INC.</v>
          </cell>
          <cell r="D538">
            <v>-21851</v>
          </cell>
        </row>
        <row r="539">
          <cell r="A539" t="str">
            <v>RED ROCK HYDRO</v>
          </cell>
          <cell r="B539" t="str">
            <v>HYDRO ONE NETWORKS INC.</v>
          </cell>
          <cell r="D539">
            <v>-9068</v>
          </cell>
        </row>
        <row r="540">
          <cell r="A540" t="str">
            <v>RENFREW HYDRO INC.</v>
          </cell>
          <cell r="B540" t="str">
            <v>RENFREW HYDRO INC.</v>
          </cell>
          <cell r="D540">
            <v>-45216</v>
          </cell>
        </row>
        <row r="541">
          <cell r="A541" t="str">
            <v>RICHMOND HILL HYDRO INC.</v>
          </cell>
          <cell r="B541" t="str">
            <v>POWERSTREAM INC.</v>
          </cell>
          <cell r="D541">
            <v>-1379841</v>
          </cell>
        </row>
        <row r="542">
          <cell r="A542" t="str">
            <v>RIPLEY PUBLIC UTILITIES COMMISSION</v>
          </cell>
          <cell r="B542" t="str">
            <v>WESTARIO POWER INC.</v>
          </cell>
          <cell r="D542">
            <v>-17351</v>
          </cell>
        </row>
        <row r="543">
          <cell r="A543" t="str">
            <v>ROCKLAND HYDRO ELECTRIC COMMISSION</v>
          </cell>
          <cell r="B543" t="str">
            <v>HYDRO ONE NETWORKS INC.</v>
          </cell>
          <cell r="D543">
            <v>-123944</v>
          </cell>
        </row>
        <row r="544">
          <cell r="A544" t="str">
            <v>RODNEY PUBLIC UTILITIES COMMISSION</v>
          </cell>
          <cell r="B544" t="str">
            <v>HYDRO ONE NETWORKS INC.</v>
          </cell>
          <cell r="D544">
            <v>-5016</v>
          </cell>
        </row>
        <row r="545">
          <cell r="A545" t="str">
            <v>SCHREIBER HYDRO-ELECTRIC COMMISSION</v>
          </cell>
          <cell r="B545" t="str">
            <v>HYDRO ONE NETWORKS INC.</v>
          </cell>
          <cell r="D545">
            <v>-7023</v>
          </cell>
        </row>
        <row r="546">
          <cell r="A546" t="str">
            <v>SCUGOG HYDRO ELECTRIC CORPORATION</v>
          </cell>
          <cell r="B546" t="str">
            <v>VERIDIAN CONNECTIONS INC.</v>
          </cell>
          <cell r="D546">
            <v>-369615</v>
          </cell>
        </row>
        <row r="547">
          <cell r="A547" t="str">
            <v>SEAFORTH PUBLIC UTILITY COMMISSION</v>
          </cell>
          <cell r="B547" t="str">
            <v>FESTIVAL HYDRO INC.</v>
          </cell>
          <cell r="D547">
            <v>-20125</v>
          </cell>
        </row>
        <row r="548">
          <cell r="A548" t="str">
            <v>SEVERN HYDRO-ELECTRIC SYSTEM</v>
          </cell>
          <cell r="B548" t="str">
            <v>HYDRO ONE NETWORKS INC.</v>
          </cell>
          <cell r="D548">
            <v>-15706</v>
          </cell>
        </row>
        <row r="549">
          <cell r="A549" t="str">
            <v>SIMCOE HYDRO-ELECTRIC COMMISSION</v>
          </cell>
          <cell r="B549" t="str">
            <v>NORFOLK POWER DISTRIBUTION INC.</v>
          </cell>
          <cell r="D549">
            <v>-305797</v>
          </cell>
        </row>
        <row r="550">
          <cell r="A550" t="str">
            <v>SIOUX LOOKOUT HYDRO INC.</v>
          </cell>
          <cell r="B550" t="str">
            <v>SIOUX LOOKOUT HYDRO INC.</v>
          </cell>
          <cell r="D550">
            <v>-34147</v>
          </cell>
        </row>
        <row r="551">
          <cell r="A551" t="str">
            <v>SMITHS FALLS HYDRO ELECTRIC COMMISSION</v>
          </cell>
          <cell r="B551" t="str">
            <v>HYDRO ONE NETWORKS INC.</v>
          </cell>
          <cell r="D551">
            <v>-30355</v>
          </cell>
        </row>
        <row r="552">
          <cell r="A552" t="str">
            <v>SOUTH RIVER PUBLIC UTILITIES COMMISSION</v>
          </cell>
          <cell r="B552" t="str">
            <v>HYDRO ONE NETWORKS INC.</v>
          </cell>
          <cell r="D552">
            <v>-7367</v>
          </cell>
        </row>
        <row r="553">
          <cell r="A553" t="str">
            <v>SOUTH-WEST OXFORD PUBLIC UTILITIES COMMISSION</v>
          </cell>
          <cell r="B553" t="str">
            <v>ERIE THAMES POWERLINES CORPORATION</v>
          </cell>
          <cell r="D553">
            <v>-2699</v>
          </cell>
        </row>
        <row r="554">
          <cell r="A554" t="str">
            <v>ST. CATHARINES HYDRO UTILITY SERVICES INC.</v>
          </cell>
          <cell r="B554" t="str">
            <v>HORIZON UTILITIES CORPORATION</v>
          </cell>
          <cell r="D554">
            <v>-2312521</v>
          </cell>
        </row>
        <row r="555">
          <cell r="A555" t="str">
            <v>ST. MARY'S PUBLIC UTILITIES COMMISSION</v>
          </cell>
          <cell r="B555" t="str">
            <v>FESTIVAL HYDRO INC.</v>
          </cell>
          <cell r="D555">
            <v>-98097</v>
          </cell>
        </row>
        <row r="556">
          <cell r="A556" t="str">
            <v>ST. THOMAS ENERGY INC.</v>
          </cell>
          <cell r="B556" t="str">
            <v>ST. THOMAS ENERGY INC.</v>
          </cell>
          <cell r="D556">
            <v>-240213</v>
          </cell>
        </row>
        <row r="557">
          <cell r="A557" t="str">
            <v>STIRLING-RAWDON PUBLIC UTILITIES COMMISSION</v>
          </cell>
          <cell r="B557" t="str">
            <v>HYDRO ONE NETWORKS INC.</v>
          </cell>
          <cell r="D557">
            <v>-8927</v>
          </cell>
        </row>
        <row r="558">
          <cell r="A558" t="str">
            <v>STONEY CREEK HYDRO-ELECTRIC COMMISSION</v>
          </cell>
          <cell r="B558" t="str">
            <v>HORIZON UTILITIES CORPORATION</v>
          </cell>
          <cell r="D558">
            <v>-39287</v>
          </cell>
        </row>
        <row r="559">
          <cell r="A559" t="str">
            <v>STRATFORD PUBLIC UTILITY COMMISSION</v>
          </cell>
          <cell r="B559" t="str">
            <v>FESTIVAL HYDRO INC.</v>
          </cell>
          <cell r="D559">
            <v>-768620</v>
          </cell>
        </row>
        <row r="560">
          <cell r="A560" t="str">
            <v>SUNDRIDGE HYDRO ELECTRIC SYSTEM</v>
          </cell>
          <cell r="B560" t="str">
            <v>LAKELAND POWER DISTRIBUTION LTD.</v>
          </cell>
          <cell r="D560">
            <v>-50123</v>
          </cell>
        </row>
        <row r="561">
          <cell r="A561" t="str">
            <v>TARA HYDRO-ELECTRIC SYSTEM</v>
          </cell>
          <cell r="B561" t="str">
            <v>HYDRO ONE NETWORKS INC.</v>
          </cell>
          <cell r="D561">
            <v>-5476</v>
          </cell>
        </row>
        <row r="562">
          <cell r="A562" t="str">
            <v>TEESWATER HYDRO-ELECTRIC COMMISSION</v>
          </cell>
          <cell r="B562" t="str">
            <v>WESTARIO POWER INC.</v>
          </cell>
          <cell r="D562">
            <v>-34494</v>
          </cell>
        </row>
        <row r="563">
          <cell r="A563" t="str">
            <v>TERRACE BAY SUPERIOR WIRES INC.</v>
          </cell>
          <cell r="B563" t="str">
            <v>HYDRO ONE NETWORKS INC.</v>
          </cell>
          <cell r="D563">
            <v>-100996</v>
          </cell>
        </row>
        <row r="564">
          <cell r="A564" t="str">
            <v>THE HYDRO ELECTRIC COMMISSION OF THE TOWN OF CARLETON PLACE</v>
          </cell>
          <cell r="B564" t="str">
            <v>HYDRO ONE NETWORKS INC.</v>
          </cell>
          <cell r="D564">
            <v>-67511</v>
          </cell>
        </row>
        <row r="565">
          <cell r="A565" t="str">
            <v>THE HYDRO ELECTRIC COMMISSION OF THE TOWN OF SHELBURNE</v>
          </cell>
          <cell r="B565" t="str">
            <v>HYDRO ONE NETWORKS INC.</v>
          </cell>
          <cell r="D565">
            <v>-69722</v>
          </cell>
        </row>
        <row r="566">
          <cell r="A566" t="str">
            <v>THE HYDRO ELECTRIC COMMISSION OF THE TOWNSHIP OF WARWICK</v>
          </cell>
          <cell r="B566" t="str">
            <v>BLUEWATER POWER DISTRIBUTION CORPORATION</v>
          </cell>
          <cell r="D566">
            <v>-39551</v>
          </cell>
        </row>
        <row r="567">
          <cell r="A567" t="str">
            <v>THE HYDRO-ELECTRIC COMMISSION FOR THE TOWN OF EXETER</v>
          </cell>
          <cell r="B567" t="str">
            <v>HYDRO ONE NETWORKS INC.</v>
          </cell>
          <cell r="D567">
            <v>-87426</v>
          </cell>
        </row>
        <row r="568">
          <cell r="A568" t="str">
            <v>THE HYDRO-ELECTRIC COMMISSION OF THE CITY OF GLOUCESTER</v>
          </cell>
          <cell r="B568" t="str">
            <v>HYDRO OTTAWA LIMITED</v>
          </cell>
          <cell r="D568">
            <v>-5716466</v>
          </cell>
        </row>
        <row r="569">
          <cell r="A569" t="str">
            <v>THE HYDRO-ELECTRIC COMMISSION OF THE TOWN OF PENETANGUISHENE</v>
          </cell>
          <cell r="B569" t="str">
            <v>POWERSTREAM INC.</v>
          </cell>
          <cell r="D569">
            <v>-213396</v>
          </cell>
        </row>
        <row r="570">
          <cell r="A570" t="str">
            <v>THE PUBLIC UTILITIES COMMISSION FOR THE TOWN OF BANCROFT</v>
          </cell>
          <cell r="B570" t="str">
            <v>HYDRO ONE NETWORKS INC.</v>
          </cell>
          <cell r="D570">
            <v>-57504</v>
          </cell>
        </row>
        <row r="571">
          <cell r="A571" t="str">
            <v>THE PUBLIC UTILITIES COMMISSION OF THE TOWN OF COLLINGWOOD</v>
          </cell>
          <cell r="B571" t="str">
            <v>COLLUS POWER CORP.</v>
          </cell>
          <cell r="D571">
            <v>-338454</v>
          </cell>
        </row>
        <row r="572">
          <cell r="A572" t="str">
            <v>THE PUBLIC UTILITIES COMMISSION OF THE TOWN OF KAPUSKASING</v>
          </cell>
          <cell r="B572" t="str">
            <v>NORTHERN ONTARIO WIRES INC.</v>
          </cell>
          <cell r="D572">
            <v>-28610</v>
          </cell>
        </row>
        <row r="573">
          <cell r="A573" t="str">
            <v>THE PUBLIC UTILITIES COMMISSION OF THE TOWN OF PETROLIA</v>
          </cell>
          <cell r="B573" t="str">
            <v>BLUEWATER POWER DISTRIBUTION CORPORATION</v>
          </cell>
          <cell r="D573">
            <v>-69367</v>
          </cell>
        </row>
        <row r="574">
          <cell r="A574" t="str">
            <v>THE PUBLIC UTILITIES COMMISSION OF THE VILLAGE OF EGANVILLE</v>
          </cell>
          <cell r="B574" t="str">
            <v>HYDRO ONE NETWORKS INC.</v>
          </cell>
          <cell r="D574">
            <v>-11994</v>
          </cell>
        </row>
        <row r="575">
          <cell r="A575" t="str">
            <v>THE PUBLIC UTILITIES COMMISSION OF THE VILLAGE OF POINT EDWARD</v>
          </cell>
          <cell r="B575" t="str">
            <v>BLUEWATER POWER DISTRIBUTION CORPORATION</v>
          </cell>
          <cell r="D575">
            <v>-3856</v>
          </cell>
        </row>
        <row r="576">
          <cell r="A576" t="str">
            <v>THE VILLAGE OF OMEMEE HYDRO-ELECTRIC COMMISSION</v>
          </cell>
          <cell r="B576" t="str">
            <v>HYDRO ONE NETWORKS INC.</v>
          </cell>
          <cell r="D576">
            <v>-20017</v>
          </cell>
        </row>
        <row r="577">
          <cell r="A577" t="str">
            <v>THEDFORD HYDRO ELECTRIC COMMISSION</v>
          </cell>
          <cell r="B577" t="str">
            <v>HYDRO ONE NETWORKS INC.</v>
          </cell>
          <cell r="D577">
            <v>-13800</v>
          </cell>
        </row>
        <row r="578">
          <cell r="A578" t="str">
            <v>THORNDALE HYDRO ELECTRIC COMMISSION</v>
          </cell>
          <cell r="B578" t="str">
            <v>HYDRO ONE NETWORKS INC.</v>
          </cell>
          <cell r="D578">
            <v>-2064</v>
          </cell>
        </row>
        <row r="579">
          <cell r="A579" t="str">
            <v>THOROLD HYDRO CORPORATION</v>
          </cell>
          <cell r="B579" t="str">
            <v>HYDRO ONE NETWORKS INC.</v>
          </cell>
          <cell r="D579">
            <v>-29789</v>
          </cell>
        </row>
        <row r="580">
          <cell r="A580" t="str">
            <v>THUNDER BAY HYDRO ELECTRICITY DISTRIBUTION INC.</v>
          </cell>
          <cell r="B580" t="str">
            <v>THUNDER BAY HYDRO ELECTRICITY DISTRIBUTION INC.</v>
          </cell>
          <cell r="D580">
            <v>-4646255</v>
          </cell>
        </row>
        <row r="581">
          <cell r="A581" t="str">
            <v>TILLSONBURG HYDRO INC.</v>
          </cell>
          <cell r="B581" t="str">
            <v>TILLSONBURG HYDRO INC.</v>
          </cell>
          <cell r="D581">
            <v>-371406</v>
          </cell>
        </row>
        <row r="582">
          <cell r="A582" t="str">
            <v>TOTTENHAM</v>
          </cell>
          <cell r="B582" t="str">
            <v>POWERSTREAM INC.</v>
          </cell>
          <cell r="D582">
            <v>-63289</v>
          </cell>
        </row>
        <row r="583">
          <cell r="A583" t="str">
            <v>TOWNSHIP OF MCGARRY HYDRO SYSTEM</v>
          </cell>
          <cell r="B583" t="str">
            <v>HYDRO ONE NETWORKS INC.</v>
          </cell>
          <cell r="D583">
            <v>-6273</v>
          </cell>
        </row>
        <row r="584">
          <cell r="A584" t="str">
            <v>TOWNSHIP OF NORTH DORCHESTER HYDRO</v>
          </cell>
          <cell r="B584" t="str">
            <v>HYDRO ONE NETWORKS INC.</v>
          </cell>
          <cell r="D584">
            <v>-48671</v>
          </cell>
        </row>
        <row r="585">
          <cell r="A585" t="str">
            <v>TWEED HYDRO ELECTRIC COMMISSION</v>
          </cell>
          <cell r="B585" t="str">
            <v>HYDRO ONE NETWORKS INC.</v>
          </cell>
          <cell r="D585">
            <v>-21650</v>
          </cell>
        </row>
        <row r="586">
          <cell r="A586" t="str">
            <v>UXBRIDGE HYDRO ELECTRIC COMMISSION</v>
          </cell>
          <cell r="B586" t="str">
            <v>VERIDIAN CONNECTIONS INC.</v>
          </cell>
          <cell r="D586">
            <v>-15283</v>
          </cell>
        </row>
        <row r="587">
          <cell r="A587" t="str">
            <v>VILLAGE OF BARRY'S BAY HYDRO SYSTEM</v>
          </cell>
          <cell r="B587" t="str">
            <v>HYDRO ONE NETWORKS INC.</v>
          </cell>
          <cell r="D587">
            <v>-3903</v>
          </cell>
        </row>
        <row r="588">
          <cell r="A588" t="str">
            <v>VILLAGE OF BLOOMFIELD HYDRO SYSTEM</v>
          </cell>
          <cell r="B588" t="str">
            <v>HYDRO ONE NETWORKS INC.</v>
          </cell>
          <cell r="D588">
            <v>-153</v>
          </cell>
        </row>
        <row r="589">
          <cell r="A589" t="str">
            <v>VILLAGE OF CARDINAL HYDRO SYSTEM</v>
          </cell>
          <cell r="B589" t="str">
            <v>RIDEAU ST. LAWRENCE DISTRIBUTION INC.</v>
          </cell>
          <cell r="D589">
            <v>-1018</v>
          </cell>
        </row>
        <row r="590">
          <cell r="A590" t="str">
            <v>VILLAGE OF CHESTERVILLE HYDRO SYSTEM</v>
          </cell>
          <cell r="B590" t="str">
            <v>HYDRO ONE NETWORKS INC.</v>
          </cell>
          <cell r="D590">
            <v>-7189</v>
          </cell>
        </row>
        <row r="591">
          <cell r="A591" t="str">
            <v>VILLAGE OF CREEMORE HYDRO SYSTEM</v>
          </cell>
          <cell r="B591" t="str">
            <v>COLLUS POWER CORP.</v>
          </cell>
          <cell r="D591">
            <v>-73</v>
          </cell>
        </row>
        <row r="592">
          <cell r="A592" t="str">
            <v>VILLAGE OF ERIEAU HYDRO SYSTEM</v>
          </cell>
          <cell r="B592" t="str">
            <v>CHATHAM-KENT HYDRO INC.</v>
          </cell>
          <cell r="D592">
            <v>-1633</v>
          </cell>
        </row>
        <row r="593">
          <cell r="A593" t="str">
            <v>VILLAGE OF FLESHERTON HYDRO SYSTEM</v>
          </cell>
          <cell r="B593" t="str">
            <v>HYDRO ONE NETWORKS INC.</v>
          </cell>
          <cell r="D593">
            <v>-6944</v>
          </cell>
        </row>
        <row r="594">
          <cell r="A594" t="str">
            <v>VILLAGE OF IROQUOIS HYDRO SYSTEM</v>
          </cell>
          <cell r="B594" t="str">
            <v>RIDEAU ST. LAWRENCE DISTRIBUTION INC.</v>
          </cell>
          <cell r="D594">
            <v>-127553</v>
          </cell>
        </row>
        <row r="595">
          <cell r="A595" t="str">
            <v>VILLAGE OF LUCKNOW HYDRO SYSTEM</v>
          </cell>
          <cell r="B595" t="str">
            <v>WESTARIO POWER INC.</v>
          </cell>
          <cell r="D595">
            <v>-37471</v>
          </cell>
        </row>
        <row r="596">
          <cell r="A596" t="str">
            <v>VILLAGE OF MAXVILLE HYDRO SYSTEM</v>
          </cell>
          <cell r="B596" t="str">
            <v>HYDRO ONE NETWORKS INC.</v>
          </cell>
          <cell r="D596">
            <v>-9847</v>
          </cell>
        </row>
        <row r="597">
          <cell r="A597" t="str">
            <v>WALKERTON PUBLIC UTILITIES COMMISSION</v>
          </cell>
          <cell r="B597" t="str">
            <v>WESTARIO POWER INC.</v>
          </cell>
          <cell r="D597">
            <v>-30508</v>
          </cell>
        </row>
        <row r="598">
          <cell r="A598" t="str">
            <v>WARDSVILLE HYDRO ELECTRIC COMMISSION</v>
          </cell>
          <cell r="B598" t="str">
            <v>HYDRO ONE NETWORKS INC.</v>
          </cell>
          <cell r="D598">
            <v>-3384</v>
          </cell>
        </row>
        <row r="599">
          <cell r="A599" t="str">
            <v>WARKWORTH HYDRO ELECTRIC COMMISSION</v>
          </cell>
          <cell r="B599" t="str">
            <v>HYDRO ONE NETWORKS INC.</v>
          </cell>
          <cell r="D599">
            <v>-24604</v>
          </cell>
        </row>
        <row r="600">
          <cell r="A600" t="str">
            <v>WATERLOO NORTH HYDRO INC.</v>
          </cell>
          <cell r="B600" t="str">
            <v>WATERLOO NORTH HYDRO INC.</v>
          </cell>
          <cell r="D600">
            <v>-2339718</v>
          </cell>
        </row>
        <row r="601">
          <cell r="A601" t="str">
            <v>WAUBAUSHENE PUBLIC UTILITIES COMMISSION</v>
          </cell>
          <cell r="B601" t="str">
            <v>NEWMARKET-TAY POWER DISTRIBUTION LTD.</v>
          </cell>
          <cell r="D601">
            <v>-26</v>
          </cell>
        </row>
        <row r="602">
          <cell r="A602" t="str">
            <v>WELLAND HYDRO-ELECTRIC SYSTEM CORP.</v>
          </cell>
          <cell r="B602" t="str">
            <v>WELLAND HYDRO-ELECTRIC SYSTEM CORP.</v>
          </cell>
          <cell r="D602">
            <v>-1064408</v>
          </cell>
        </row>
        <row r="603">
          <cell r="A603" t="str">
            <v>WELLINGTON ELECTRIC DISTRIBUTION COMPANY INC.</v>
          </cell>
          <cell r="B603" t="str">
            <v>GUELPH HYDRO ELECTRIC SYSTEMS INC.</v>
          </cell>
          <cell r="D603">
            <v>-22235</v>
          </cell>
        </row>
        <row r="604">
          <cell r="A604" t="str">
            <v>WEST LINCOLN HYDRO ELECTRIC COMMISSION</v>
          </cell>
          <cell r="B604" t="str">
            <v>NIAGARA PENINSULA ENERGY INC.</v>
          </cell>
          <cell r="D604">
            <v>-45607</v>
          </cell>
        </row>
        <row r="605">
          <cell r="A605" t="str">
            <v>WHITBY HYDRO ELECTRIC CORPORATION</v>
          </cell>
          <cell r="B605" t="str">
            <v>WHITBY HYDRO ELECTRIC CORPORATION</v>
          </cell>
          <cell r="D605">
            <v>-2799307</v>
          </cell>
        </row>
        <row r="606">
          <cell r="A606" t="str">
            <v>WHITCHURCH STOUFFVILLE HYDRO ELECTRIC COMMISSION</v>
          </cell>
          <cell r="B606" t="str">
            <v>HYDRO ONE NETWORKS INC.</v>
          </cell>
          <cell r="D606">
            <v>-469971</v>
          </cell>
        </row>
        <row r="607">
          <cell r="A607" t="str">
            <v>WINCHESTER HYDRO COMMISSION</v>
          </cell>
          <cell r="B607" t="str">
            <v>HYDRO ONE NETWORKS INC.</v>
          </cell>
          <cell r="D607">
            <v>-4100</v>
          </cell>
        </row>
        <row r="608">
          <cell r="A608" t="str">
            <v>WINDSOR UTILITIES COMMISSION</v>
          </cell>
          <cell r="B608" t="str">
            <v>ENWIN UTILITIES LTD.</v>
          </cell>
          <cell r="D608">
            <v>-1547949</v>
          </cell>
        </row>
        <row r="609">
          <cell r="A609" t="str">
            <v>WINGHAM PUBLIC UTILITIES COMMISSION</v>
          </cell>
          <cell r="B609" t="str">
            <v>WESTARIO POWER INC.</v>
          </cell>
          <cell r="D609">
            <v>-79392</v>
          </cell>
        </row>
        <row r="610">
          <cell r="A610" t="str">
            <v>WOODSTOCK HYDRO SERVICES INC.</v>
          </cell>
          <cell r="B610" t="str">
            <v>WOODSTOCK HYDRO SERVICES INC.</v>
          </cell>
          <cell r="D610">
            <v>-428497</v>
          </cell>
        </row>
        <row r="611">
          <cell r="A611" t="str">
            <v>WOODVILLE HYDRO-ELECTRIC SYSTEM</v>
          </cell>
          <cell r="B611" t="str">
            <v>HYDRO ONE NETWORKS INC.</v>
          </cell>
          <cell r="D611">
            <v>-28164</v>
          </cell>
        </row>
        <row r="612">
          <cell r="A612" t="str">
            <v>WYOMING HYDRO ELECTRIC COMMISSION</v>
          </cell>
          <cell r="B612" t="str">
            <v>HYDRO ONE NETWORKS INC.</v>
          </cell>
          <cell r="D612">
            <v>-20134</v>
          </cell>
        </row>
        <row r="613">
          <cell r="A613" t="str">
            <v>ZORRA ELECTRIC SUPPLY AUTHORITY</v>
          </cell>
          <cell r="B613" t="str">
            <v>ERIE THAMES POWERLINES CORPORATION</v>
          </cell>
          <cell r="D613">
            <v>-46988</v>
          </cell>
        </row>
        <row r="614">
          <cell r="A614" t="str">
            <v>ZURICH HYDRO ELECTRIC COMMISSION</v>
          </cell>
          <cell r="B614" t="str">
            <v>FESTIVAL HYDRO INC.</v>
          </cell>
          <cell r="D614">
            <v>-12515</v>
          </cell>
        </row>
        <row r="619">
          <cell r="A619" t="str">
            <v>AILSA CRAIG HYDRO ELECTRIC SYSTEM</v>
          </cell>
          <cell r="B619" t="str">
            <v>HYDRO ONE NETWORKS INC.</v>
          </cell>
          <cell r="D619">
            <v>-11297</v>
          </cell>
        </row>
        <row r="620">
          <cell r="A620" t="str">
            <v>AJAX HYDRO-ELECTRIC COMMISSION</v>
          </cell>
          <cell r="B620" t="str">
            <v>VERIDIAN CONNECTIONS INC.</v>
          </cell>
          <cell r="D620">
            <v>-1214160</v>
          </cell>
        </row>
        <row r="621">
          <cell r="A621" t="str">
            <v>ALVINSTON PUBLIC UTILITIES COMMISSION</v>
          </cell>
          <cell r="B621" t="str">
            <v>BLUEWATER POWER DISTRIBUTION CORPORATION</v>
          </cell>
          <cell r="D621">
            <v>-13792</v>
          </cell>
        </row>
        <row r="622">
          <cell r="A622" t="str">
            <v>ANCASTER HYDRO-ELECTRIC COMMISSION</v>
          </cell>
          <cell r="B622" t="str">
            <v>HORIZON UTILITIES CORPORATION</v>
          </cell>
          <cell r="D622">
            <v>-296080</v>
          </cell>
        </row>
        <row r="623">
          <cell r="A623" t="str">
            <v>ARKONA HYDRO ELECTRIC COMMISSION</v>
          </cell>
          <cell r="B623" t="str">
            <v>HYDRO ONE NETWORKS INC.</v>
          </cell>
          <cell r="D623">
            <v>-512</v>
          </cell>
        </row>
        <row r="624">
          <cell r="A624" t="str">
            <v>ARNPRIOR HYDRO ELECTRIC COMMISSION</v>
          </cell>
          <cell r="B624" t="str">
            <v>HYDRO ONE NETWORKS INC.</v>
          </cell>
          <cell r="D624">
            <v>-55356</v>
          </cell>
        </row>
        <row r="625">
          <cell r="A625" t="str">
            <v>ASPHODEL-NORWOOD DISTRIBUTION INCORPORATED</v>
          </cell>
          <cell r="B625" t="str">
            <v>PETERBOROUGH DISTRIBUTION INCORPORATED</v>
          </cell>
          <cell r="D625">
            <v>-56817</v>
          </cell>
        </row>
        <row r="626">
          <cell r="A626" t="str">
            <v>ATIKOKAN HYDRO INC.</v>
          </cell>
          <cell r="B626" t="str">
            <v>ATIKOKAN HYDRO INC.</v>
          </cell>
          <cell r="D626">
            <v>-138338</v>
          </cell>
        </row>
        <row r="627">
          <cell r="A627" t="str">
            <v>AURORA HYDRO CONNECTIONS LIMITED</v>
          </cell>
          <cell r="B627" t="str">
            <v>POWERSTREAM INC.</v>
          </cell>
          <cell r="D627">
            <v>-1064644</v>
          </cell>
        </row>
        <row r="628">
          <cell r="A628" t="str">
            <v>AYLMER PUBLIC UTILITIES COMMISSION</v>
          </cell>
          <cell r="B628" t="str">
            <v>ERIE THAMES POWERLINES CORPORATION</v>
          </cell>
          <cell r="D628">
            <v>-78534</v>
          </cell>
        </row>
        <row r="629">
          <cell r="A629" t="str">
            <v>BATH HYDRO</v>
          </cell>
          <cell r="B629" t="str">
            <v>HYDRO ONE NETWORKS INC.</v>
          </cell>
          <cell r="D629">
            <v>-14356</v>
          </cell>
        </row>
        <row r="630">
          <cell r="A630" t="str">
            <v>BEACHBURG HYDRO</v>
          </cell>
          <cell r="B630" t="str">
            <v>OTTAWA RIVER POWER CORPORATION</v>
          </cell>
          <cell r="D630">
            <v>-11615</v>
          </cell>
        </row>
        <row r="631">
          <cell r="A631" t="str">
            <v>BELLEVILLE ELECTRIC CORPORATION</v>
          </cell>
          <cell r="B631" t="str">
            <v>VERIDIAN CONNECTIONS INC.</v>
          </cell>
          <cell r="D631">
            <v>-257617</v>
          </cell>
        </row>
        <row r="632">
          <cell r="A632" t="str">
            <v>BLANDFORD-BLENHEIM PUBLIC UTILITIES COMMISSION</v>
          </cell>
          <cell r="B632" t="str">
            <v>HYDRO ONE NETWORKS INC.</v>
          </cell>
          <cell r="D632">
            <v>-8118</v>
          </cell>
        </row>
        <row r="633">
          <cell r="A633" t="str">
            <v>BLUE MOUNTAINS HYDRO SERVICES COMPANY INC.</v>
          </cell>
          <cell r="B633" t="str">
            <v>COLLUS POWER CORP.</v>
          </cell>
          <cell r="D633">
            <v>-61159</v>
          </cell>
        </row>
        <row r="634">
          <cell r="A634" t="str">
            <v>BLYTH HYDRO ELECTRIC COMMISSION</v>
          </cell>
          <cell r="B634" t="str">
            <v>HYDRO ONE NETWORKS INC.</v>
          </cell>
          <cell r="D634">
            <v>-21600</v>
          </cell>
        </row>
        <row r="635">
          <cell r="A635" t="str">
            <v>BOARD OF LIGHT &amp; HEAT COMM. OF THE CITY OF GUELPH</v>
          </cell>
          <cell r="B635" t="str">
            <v>GUELPH HYDRO ELECTRIC SYSTEMS INC.</v>
          </cell>
          <cell r="D635">
            <v>-3280287</v>
          </cell>
        </row>
        <row r="636">
          <cell r="A636" t="str">
            <v>BOBCAYGEON HYDRO ELECTRIC COMMISSION</v>
          </cell>
          <cell r="B636" t="str">
            <v>HYDRO ONE NETWORKS INC.</v>
          </cell>
          <cell r="D636">
            <v>-30357</v>
          </cell>
        </row>
        <row r="637">
          <cell r="A637" t="str">
            <v>BRADFORD WEST GWILLIMBURY PUBLIC UTILITIES COMMISSION</v>
          </cell>
          <cell r="B637" t="str">
            <v>POWERSTREAM INC.</v>
          </cell>
          <cell r="D637">
            <v>-482271</v>
          </cell>
        </row>
        <row r="638">
          <cell r="A638" t="str">
            <v>BRIGHTON DISTRIBUTION INC.</v>
          </cell>
          <cell r="B638" t="str">
            <v>HYDRO ONE NETWORKS INC.</v>
          </cell>
          <cell r="D638">
            <v>-84276</v>
          </cell>
        </row>
        <row r="639">
          <cell r="A639" t="str">
            <v>BROCK HYDRO-ELECTRIC COMMISSION</v>
          </cell>
          <cell r="B639" t="str">
            <v>VERIDIAN CONNECTIONS INC.</v>
          </cell>
          <cell r="D639">
            <v>-118719</v>
          </cell>
        </row>
        <row r="640">
          <cell r="A640" t="str">
            <v>BROCKVILLE UTILITIES INCORPORATED</v>
          </cell>
          <cell r="B640" t="str">
            <v>HYDRO ONE NETWORKS INC.</v>
          </cell>
          <cell r="D640">
            <v>-454703</v>
          </cell>
        </row>
        <row r="641">
          <cell r="A641" t="str">
            <v>BRUSSELS PUBLIC UTILITIES COMMISSION</v>
          </cell>
          <cell r="B641" t="str">
            <v>FESTIVAL HYDRO INC.</v>
          </cell>
          <cell r="D641">
            <v>-7778</v>
          </cell>
        </row>
        <row r="642">
          <cell r="A642" t="str">
            <v>BURK'S FALLS HYDRO ELECTRIC COMMISSION</v>
          </cell>
          <cell r="B642" t="str">
            <v>LAKELAND POWER DISTRIBUTION LTD.</v>
          </cell>
          <cell r="D642">
            <v>-42691</v>
          </cell>
        </row>
        <row r="643">
          <cell r="A643" t="str">
            <v>BURLINGTON HYDRO INC.</v>
          </cell>
          <cell r="B643" t="str">
            <v>BURLINGTON HYDRO INC.</v>
          </cell>
          <cell r="D643">
            <v>-4699681</v>
          </cell>
        </row>
        <row r="644">
          <cell r="A644" t="str">
            <v>CALEDON HYDRO CORPORATION</v>
          </cell>
          <cell r="B644" t="str">
            <v>HYDRO ONE NETWORKS INC.</v>
          </cell>
          <cell r="D644">
            <v>-1025158</v>
          </cell>
        </row>
        <row r="645">
          <cell r="A645" t="str">
            <v>CAMBRIDGE AND NORTH DUMFRIES HYDRO INC.</v>
          </cell>
          <cell r="B645" t="str">
            <v>CAMBRIDGE AND NORTH DUMFRIES HYDRO INC.</v>
          </cell>
          <cell r="D645">
            <v>-2213124</v>
          </cell>
        </row>
        <row r="646">
          <cell r="A646" t="str">
            <v>CAPREOL HYDRO ELECTRIC COMMISSION</v>
          </cell>
          <cell r="B646" t="str">
            <v>GREATER SUDBURY HYDRO INC.</v>
          </cell>
          <cell r="D646">
            <v>-158031</v>
          </cell>
        </row>
        <row r="647">
          <cell r="A647" t="str">
            <v>CASSELMAN HYDRO INC.</v>
          </cell>
          <cell r="B647" t="str">
            <v>HYDRO OTTAWA LIMITED</v>
          </cell>
          <cell r="D647">
            <v>-32757</v>
          </cell>
        </row>
        <row r="648">
          <cell r="A648" t="str">
            <v>CAVAN-MILLBROOK-NORTH MONAGHAN PUBLIC UTILITIES COMMISSION</v>
          </cell>
          <cell r="B648" t="str">
            <v>HYDRO ONE NETWORKS INC.</v>
          </cell>
          <cell r="D648">
            <v>-32841</v>
          </cell>
        </row>
        <row r="649">
          <cell r="A649" t="str">
            <v>CENTRE HASTINGS HYDRO ELECTRIC COMMISSION</v>
          </cell>
          <cell r="B649" t="str">
            <v>HYDRO ONE NETWORKS INC.</v>
          </cell>
          <cell r="D649">
            <v>-12753</v>
          </cell>
        </row>
        <row r="650">
          <cell r="A650" t="str">
            <v>CHALK RIVER HYDRO</v>
          </cell>
          <cell r="B650" t="str">
            <v>HYDRO ONE NETWORKS INC.</v>
          </cell>
          <cell r="D650">
            <v>-14160</v>
          </cell>
        </row>
        <row r="651">
          <cell r="A651" t="str">
            <v>CHAPLEAU PUBLIC UTILITIES CORPORATION</v>
          </cell>
          <cell r="B651" t="str">
            <v>CHAPLEAU PUBLIC UTILITIES CORPORATION</v>
          </cell>
          <cell r="D651">
            <v>-8179</v>
          </cell>
        </row>
        <row r="652">
          <cell r="A652" t="str">
            <v>CITY OF DRYDEN HYDRO ELECTRIC COMMISSION</v>
          </cell>
          <cell r="B652" t="str">
            <v>HYDRO ONE NETWORKS INC.</v>
          </cell>
          <cell r="D652">
            <v>-71382</v>
          </cell>
        </row>
        <row r="653">
          <cell r="A653" t="str">
            <v>CLARINGTON HYDRO-ELECTRIC COMMISSION</v>
          </cell>
          <cell r="B653" t="str">
            <v>VERIDIAN CONNECTIONS INC.</v>
          </cell>
          <cell r="D653">
            <v>-719052</v>
          </cell>
        </row>
        <row r="654">
          <cell r="A654" t="str">
            <v>CLINTON POWER CORPORATION</v>
          </cell>
          <cell r="B654" t="str">
            <v>ERIE THAMES POWERLINES CORPORATION</v>
          </cell>
          <cell r="D654">
            <v>-15123</v>
          </cell>
        </row>
        <row r="655">
          <cell r="A655" t="str">
            <v>COBDEN HYDRO</v>
          </cell>
          <cell r="B655" t="str">
            <v>HYDRO ONE NETWORKS INC.</v>
          </cell>
          <cell r="D655">
            <v>-7778</v>
          </cell>
        </row>
        <row r="656">
          <cell r="A656" t="str">
            <v>COLBORNE PUBLIC UTILITIES COMMISSION</v>
          </cell>
          <cell r="B656" t="str">
            <v>LAKEFRONT UTILITIES INC.</v>
          </cell>
          <cell r="D656">
            <v>-16834</v>
          </cell>
        </row>
        <row r="657">
          <cell r="A657" t="str">
            <v>COTTAM HYDRO-ELECTRIC SYSTEM</v>
          </cell>
          <cell r="B657" t="str">
            <v>E.L.K. ENERGY INC.</v>
          </cell>
          <cell r="D657">
            <v>-148231</v>
          </cell>
        </row>
        <row r="658">
          <cell r="A658" t="str">
            <v>DASHWOOD HYDRO-ELECTRIC SYSTEM</v>
          </cell>
          <cell r="B658" t="str">
            <v>FESTIVAL HYDRO INC.</v>
          </cell>
          <cell r="D658">
            <v>-129</v>
          </cell>
        </row>
        <row r="659">
          <cell r="A659" t="str">
            <v>DEEP RIVER HYDRO</v>
          </cell>
          <cell r="B659" t="str">
            <v>HYDRO ONE NETWORKS INC.</v>
          </cell>
          <cell r="D659">
            <v>-229875</v>
          </cell>
        </row>
        <row r="660">
          <cell r="A660" t="str">
            <v>DELHI HYDRO-ELECTRIC COMMISSION</v>
          </cell>
          <cell r="B660" t="str">
            <v>NORFOLK POWER DISTRIBUTION INC.</v>
          </cell>
          <cell r="D660">
            <v>-20713</v>
          </cell>
        </row>
        <row r="661">
          <cell r="A661" t="str">
            <v>DESERONTO PUBLIC UTILITIES COMMISSION</v>
          </cell>
          <cell r="B661" t="str">
            <v>HYDRO ONE NETWORKS INC.</v>
          </cell>
          <cell r="D661">
            <v>-7940</v>
          </cell>
        </row>
        <row r="662">
          <cell r="A662" t="str">
            <v>DRESDEN UTILITIES COMMISSION</v>
          </cell>
          <cell r="B662" t="str">
            <v>CHATHAM-KENT HYDRO INC.</v>
          </cell>
          <cell r="D662">
            <v>-33135</v>
          </cell>
        </row>
        <row r="663">
          <cell r="A663" t="str">
            <v>DUNDALK HYDRO ELECTRIC SYSTEM</v>
          </cell>
          <cell r="B663" t="str">
            <v>HYDRO ONE NETWORKS INC.</v>
          </cell>
          <cell r="D663">
            <v>-2020</v>
          </cell>
        </row>
        <row r="664">
          <cell r="A664" t="str">
            <v>DUNDAS HYDRO-ELECTRIC COMMISSION</v>
          </cell>
          <cell r="B664" t="str">
            <v>HORIZON UTILITIES CORPORATION</v>
          </cell>
          <cell r="D664">
            <v>-490989</v>
          </cell>
        </row>
        <row r="665">
          <cell r="A665" t="str">
            <v>DUNNVILLE HYDRO ELECTRIC COMMISSION</v>
          </cell>
          <cell r="B665" t="str">
            <v>HALDIMAND COUNTY HYDRO INC.</v>
          </cell>
          <cell r="D665">
            <v>-141195</v>
          </cell>
        </row>
        <row r="666">
          <cell r="A666" t="str">
            <v>DURHAM HYDRO ELECTRIC COMMISSION</v>
          </cell>
          <cell r="B666" t="str">
            <v>HYDRO ONE NETWORKS INC.</v>
          </cell>
          <cell r="D666">
            <v>-11586</v>
          </cell>
        </row>
        <row r="667">
          <cell r="A667" t="str">
            <v>DUTTON HYDRO LIMITED</v>
          </cell>
          <cell r="B667" t="str">
            <v>MIDDLESEX POWER DISTRIBUTION CORPORATION</v>
          </cell>
          <cell r="D667">
            <v>-4834</v>
          </cell>
        </row>
        <row r="668">
          <cell r="A668" t="str">
            <v>EAST ZORRA-TAVISTOCK PUBLIC UTILITY COMMISSION</v>
          </cell>
          <cell r="B668" t="str">
            <v>ERIE THAMES POWERLINES CORPORATION</v>
          </cell>
          <cell r="D668">
            <v>-38969</v>
          </cell>
        </row>
        <row r="669">
          <cell r="A669" t="str">
            <v>ELMWOOD HYDRO-ELECTRIC SYSTEM</v>
          </cell>
          <cell r="B669" t="str">
            <v>WESTARIO POWER INC.</v>
          </cell>
          <cell r="D669">
            <v>-234</v>
          </cell>
        </row>
        <row r="670">
          <cell r="A670" t="str">
            <v>EMBRUN COOPERATIVE HYDRO INC.</v>
          </cell>
          <cell r="B670" t="str">
            <v>COOPERATIVE HYDRO EMBRUN INC.</v>
          </cell>
          <cell r="D670">
            <v>-30195</v>
          </cell>
        </row>
        <row r="671">
          <cell r="A671" t="str">
            <v>ERIN HYDRO ELECTRIC COMMISSION</v>
          </cell>
          <cell r="B671" t="str">
            <v>HYDRO ONE NETWORKS INC.</v>
          </cell>
          <cell r="D671">
            <v>-228679</v>
          </cell>
        </row>
        <row r="672">
          <cell r="A672" t="str">
            <v>ESSEX HYDRO-ELECTRIC COMMISSION</v>
          </cell>
          <cell r="B672" t="str">
            <v>E.L.K. ENERGY INC.</v>
          </cell>
          <cell r="D672">
            <v>-199203</v>
          </cell>
        </row>
        <row r="673">
          <cell r="A673" t="str">
            <v>FENELON FALLS BOARD OF WATER, LIGHT AND POWER COMMISSIONERS</v>
          </cell>
          <cell r="B673" t="str">
            <v>HYDRO ONE NETWORKS INC.</v>
          </cell>
          <cell r="D673">
            <v>-14194</v>
          </cell>
        </row>
        <row r="674">
          <cell r="A674" t="str">
            <v>FLAMBOROUGH HYDRO ELECTRIC COMMISSION</v>
          </cell>
          <cell r="B674" t="str">
            <v>HORIZON UTILITIES CORPORATION</v>
          </cell>
          <cell r="D674">
            <v>-84589</v>
          </cell>
        </row>
        <row r="675">
          <cell r="A675" t="str">
            <v>FOREST PUBLIC UTILITIES COMMISSION</v>
          </cell>
          <cell r="B675" t="str">
            <v>HYDRO ONE NETWORKS INC.</v>
          </cell>
          <cell r="D675">
            <v>-14335</v>
          </cell>
        </row>
        <row r="676">
          <cell r="A676" t="str">
            <v>GEORGINA HYDRO ELECTRIC COMMISSION</v>
          </cell>
          <cell r="B676" t="str">
            <v>HYDRO ONE NETWORKS INC.</v>
          </cell>
          <cell r="D676">
            <v>-219735</v>
          </cell>
        </row>
        <row r="677">
          <cell r="A677" t="str">
            <v>GLENCOE PUBLIC UTILITIES COMMISSION</v>
          </cell>
          <cell r="B677" t="str">
            <v>HYDRO ONE NETWORKS INC.</v>
          </cell>
          <cell r="D677">
            <v>-31325</v>
          </cell>
        </row>
        <row r="678">
          <cell r="A678" t="str">
            <v>GOULBOURN HYDRO ELECTRIC COMMISSION</v>
          </cell>
          <cell r="B678" t="str">
            <v>HYDRO OTTAWA LIMITED</v>
          </cell>
          <cell r="D678">
            <v>-129459</v>
          </cell>
        </row>
        <row r="679">
          <cell r="A679" t="str">
            <v>GRAND BEND PUBLIC UTILITIES COMMISSION</v>
          </cell>
          <cell r="B679" t="str">
            <v>HYDRO ONE NETWORKS INC.</v>
          </cell>
          <cell r="D679">
            <v>-31267</v>
          </cell>
        </row>
        <row r="680">
          <cell r="A680" t="str">
            <v>GRAND VALLEY ENERGY INC.</v>
          </cell>
          <cell r="B680" t="str">
            <v>ORANGEVILLE HYDRO LIMITED</v>
          </cell>
          <cell r="D680">
            <v>-11046</v>
          </cell>
        </row>
        <row r="681">
          <cell r="A681" t="str">
            <v>GRAVENHURST HYDRO ELECTRIC INC.</v>
          </cell>
          <cell r="B681" t="str">
            <v>VERIDIAN CONNECTIONS INC.</v>
          </cell>
          <cell r="D681">
            <v>-71431</v>
          </cell>
        </row>
        <row r="682">
          <cell r="A682" t="str">
            <v>GRIMSBY POWER INCORPORATED</v>
          </cell>
          <cell r="B682" t="str">
            <v>GRIMSBY POWER INCORPORATED</v>
          </cell>
          <cell r="D682">
            <v>-107612</v>
          </cell>
        </row>
        <row r="683">
          <cell r="A683" t="str">
            <v>GUELPH/ERAMOSA HYDRO-ELECTRIC COMMISSION</v>
          </cell>
          <cell r="B683" t="str">
            <v>GUELPH HYDRO ELECTRIC SYSTEMS INC.</v>
          </cell>
          <cell r="D683">
            <v>-12633</v>
          </cell>
        </row>
        <row r="684">
          <cell r="A684" t="str">
            <v>HALDIMAND HYDRO-ELECTRIC COMMISSION</v>
          </cell>
          <cell r="B684" t="str">
            <v>HALDIMAND COUNTY HYDRO INC.</v>
          </cell>
          <cell r="D684">
            <v>-189717</v>
          </cell>
        </row>
        <row r="685">
          <cell r="A685" t="str">
            <v>HALTON HILLS HYDRO INC.</v>
          </cell>
          <cell r="B685" t="str">
            <v>HALTON HILLS HYDRO INC.</v>
          </cell>
          <cell r="D685">
            <v>-657710</v>
          </cell>
        </row>
        <row r="686">
          <cell r="A686" t="str">
            <v>HAMILTON HYDRO INC.</v>
          </cell>
          <cell r="B686" t="str">
            <v>HORIZON UTILITIES CORPORATION</v>
          </cell>
          <cell r="D686">
            <v>-1968216</v>
          </cell>
        </row>
        <row r="687">
          <cell r="A687" t="str">
            <v>HANOVER ELECTRIC SERVICES INC.</v>
          </cell>
          <cell r="B687" t="str">
            <v>WESTARIO POWER INC.</v>
          </cell>
          <cell r="D687">
            <v>-23479</v>
          </cell>
        </row>
        <row r="688">
          <cell r="A688" t="str">
            <v>HASTINGS PUBLIC UTILITIES</v>
          </cell>
          <cell r="B688" t="str">
            <v>HYDRO ONE NETWORKS INC.</v>
          </cell>
          <cell r="D688">
            <v>-2979</v>
          </cell>
        </row>
        <row r="689">
          <cell r="A689" t="str">
            <v>HAVELOCK-BELMONT-METHUEN HYDRO ELECTRIC COMMISSION</v>
          </cell>
          <cell r="B689" t="str">
            <v>HYDRO ONE NETWORKS INC.</v>
          </cell>
          <cell r="D689">
            <v>-13956</v>
          </cell>
        </row>
        <row r="690">
          <cell r="A690" t="str">
            <v>HEARST POWER DISTRIBUTION COMPANY LIMITED</v>
          </cell>
          <cell r="B690" t="str">
            <v>HEARST POWER DISTRIBUTION COMPANY LIMITED</v>
          </cell>
          <cell r="D690">
            <v>-78090</v>
          </cell>
        </row>
        <row r="691">
          <cell r="A691" t="str">
            <v>HENSALL PUBLIC UTILITIES COMMISSION</v>
          </cell>
          <cell r="B691" t="str">
            <v>FESTIVAL HYDRO INC.</v>
          </cell>
          <cell r="D691">
            <v>-13612</v>
          </cell>
        </row>
        <row r="692">
          <cell r="A692" t="str">
            <v>HOLSTEIN HYDRO ELECTRIC SYSTEM</v>
          </cell>
          <cell r="B692" t="str">
            <v>WELLINGTON NORTH POWER INC.</v>
          </cell>
          <cell r="D692">
            <v>-5000</v>
          </cell>
        </row>
        <row r="693">
          <cell r="A693" t="str">
            <v>HUNTSVILLE PUBLIC UTILITIES COMMISSION</v>
          </cell>
          <cell r="B693" t="str">
            <v>LAKELAND POWER DISTRIBUTION LTD.</v>
          </cell>
          <cell r="D693">
            <v>-27094</v>
          </cell>
        </row>
        <row r="694">
          <cell r="A694" t="str">
            <v>HYDRO ELECTRIC COMMISSION OF THE CORPORATION OF THE TOWNSHIP OF MIDDLESEX CENTRE</v>
          </cell>
          <cell r="B694" t="str">
            <v>HYDRO ONE NETWORKS INC.</v>
          </cell>
          <cell r="D694">
            <v>-4306</v>
          </cell>
        </row>
        <row r="695">
          <cell r="A695" t="str">
            <v>HYDRO ELECTRIC COMMISSION OF THE TOWN OF LEAMINGTON</v>
          </cell>
          <cell r="B695" t="str">
            <v>ESSEX POWERLINES CORPORATION</v>
          </cell>
          <cell r="D695">
            <v>-224853</v>
          </cell>
        </row>
        <row r="696">
          <cell r="A696" t="str">
            <v>HYDRO ELECTRIC COMMISSION OF THE TOWNSHIP OF SPRINGWATER</v>
          </cell>
          <cell r="B696" t="str">
            <v>HYDRO ONE NETWORKS INC.</v>
          </cell>
          <cell r="D696">
            <v>-4028</v>
          </cell>
        </row>
        <row r="697">
          <cell r="A697" t="str">
            <v>HYDRO HAWKESBURY INC.</v>
          </cell>
          <cell r="B697" t="str">
            <v>HYDRO HAWKESBURY INC.</v>
          </cell>
          <cell r="D697">
            <v>-55841</v>
          </cell>
        </row>
        <row r="698">
          <cell r="A698" t="str">
            <v>HYDRO MISSISSAUGA CORPORATION</v>
          </cell>
          <cell r="B698" t="str">
            <v>ENERSOURCE HYDRO MISSISSAUGA INC.</v>
          </cell>
          <cell r="D698">
            <v>-25023071</v>
          </cell>
        </row>
        <row r="699">
          <cell r="A699" t="str">
            <v>HYDRO ONE BRAMPTON NETWORKS INC.</v>
          </cell>
          <cell r="B699" t="str">
            <v>HYDRO ONE BRAMPTON NETWORKS INC.</v>
          </cell>
          <cell r="D699">
            <v>-5425168</v>
          </cell>
        </row>
        <row r="700">
          <cell r="A700" t="str">
            <v>HYDRO OTTAWA LIMITED</v>
          </cell>
          <cell r="B700" t="str">
            <v>HYDRO OTTAWA LIMITED</v>
          </cell>
          <cell r="D700">
            <v>-10547515</v>
          </cell>
        </row>
        <row r="701">
          <cell r="A701" t="str">
            <v>HYDRO VAUGHAN DISTRIBUTION INC.</v>
          </cell>
          <cell r="B701" t="str">
            <v>POWERSTREAM INC.</v>
          </cell>
          <cell r="D701">
            <v>-2445760</v>
          </cell>
        </row>
        <row r="702">
          <cell r="A702" t="str">
            <v>HYDRO-ELECTRIC COMMISSION FOR THE TOWN OF AMHERSTBURG</v>
          </cell>
          <cell r="B702" t="str">
            <v>ESSEX POWERLINES CORPORATION</v>
          </cell>
          <cell r="D702">
            <v>-99742</v>
          </cell>
        </row>
        <row r="703">
          <cell r="A703" t="str">
            <v>HYDRO-ELECTRIC COMMISSION OF SOUTH DUMFRIES</v>
          </cell>
          <cell r="B703" t="str">
            <v>BRANT COUNTY POWER INC.</v>
          </cell>
          <cell r="D703">
            <v>-198</v>
          </cell>
        </row>
        <row r="704">
          <cell r="A704" t="str">
            <v>HYDRO-ELECTRIC COMMISSION OF THE CITY OF BRANTFORD</v>
          </cell>
          <cell r="B704" t="str">
            <v>BRANTFORD POWER INC.</v>
          </cell>
          <cell r="D704">
            <v>-2369968</v>
          </cell>
        </row>
        <row r="705">
          <cell r="A705" t="str">
            <v>HYDRO-ELECTRIC COMMISSION OF THE CITY OF PEMBROKE</v>
          </cell>
          <cell r="B705" t="str">
            <v>OTTAWA RIVER POWER CORPORATION</v>
          </cell>
          <cell r="D705">
            <v>-206736</v>
          </cell>
        </row>
        <row r="706">
          <cell r="A706" t="str">
            <v>HYDRO-ELECTRIC COMMISSION OF THE CITY OF SARNIA</v>
          </cell>
          <cell r="B706" t="str">
            <v>BLUEWATER POWER DISTRIBUTION CORPORATION</v>
          </cell>
          <cell r="D706">
            <v>-207180</v>
          </cell>
        </row>
        <row r="707">
          <cell r="A707" t="str">
            <v>HYDRO-ELECTRIC COMMISSION OF THE CITY OF TORONTO - EAST YORK OFFICE</v>
          </cell>
          <cell r="B707" t="str">
            <v>TORONTO HYDRO-ELECTRIC SYSTEM LIMITED</v>
          </cell>
          <cell r="D707">
            <v>-440772</v>
          </cell>
        </row>
        <row r="708">
          <cell r="A708" t="str">
            <v>HYDRO-ELECTRIC COMMISSION OF THE CITY OF TORONTO - ETOBICOKE OFFICE</v>
          </cell>
          <cell r="B708" t="str">
            <v>TORONTO HYDRO-ELECTRIC SYSTEM LIMITED</v>
          </cell>
          <cell r="D708">
            <v>-4809570</v>
          </cell>
        </row>
        <row r="709">
          <cell r="A709" t="str">
            <v>HYDRO-ELECTRIC COMMISSION OF THE CITY OF TORONTO - NORTH YORK OFFICE</v>
          </cell>
          <cell r="B709" t="str">
            <v>TORONTO HYDRO-ELECTRIC SYSTEM LIMITED</v>
          </cell>
          <cell r="D709">
            <v>-5644332</v>
          </cell>
        </row>
        <row r="710">
          <cell r="A710" t="str">
            <v>HYDRO-ELECTRIC COMMISSION OF THE CITY OF TORONTO - SCARBOROUGH OFFICE</v>
          </cell>
          <cell r="B710" t="str">
            <v>TORONTO HYDRO-ELECTRIC SYSTEM LIMITED</v>
          </cell>
          <cell r="D710">
            <v>-11302126</v>
          </cell>
        </row>
        <row r="711">
          <cell r="A711" t="str">
            <v>HYDRO-ELECTRIC COMMISSION OF THE CITY OF TORONTO - TORONTO OFFICE</v>
          </cell>
          <cell r="B711" t="str">
            <v>TORONTO HYDRO-ELECTRIC SYSTEM LIMITED</v>
          </cell>
          <cell r="D711">
            <v>-5379481</v>
          </cell>
        </row>
        <row r="712">
          <cell r="A712" t="str">
            <v>HYDRO-ELECTRIC COMMISSION OF THE CITY OF TORONTO - YORK OFFICE</v>
          </cell>
          <cell r="B712" t="str">
            <v>TORONTO HYDRO-ELECTRIC SYSTEM LIMITED</v>
          </cell>
          <cell r="D712">
            <v>-65062</v>
          </cell>
        </row>
        <row r="713">
          <cell r="A713" t="str">
            <v>HYDRO-ELECTRIC COMMISSION OF THE TOWN OF BOTHWELL</v>
          </cell>
          <cell r="B713" t="str">
            <v>CHATHAM-KENT HYDRO INC.</v>
          </cell>
          <cell r="D713">
            <v>-7508</v>
          </cell>
        </row>
        <row r="714">
          <cell r="A714" t="str">
            <v>HYDRO-ELECTRIC COMMISSION OF THE TOWN OF BRACEBRIDGE</v>
          </cell>
          <cell r="B714" t="str">
            <v>LAKELAND POWER DISTRIBUTION LTD.</v>
          </cell>
          <cell r="D714">
            <v>-28516</v>
          </cell>
        </row>
        <row r="715">
          <cell r="A715" t="str">
            <v>HYDRO-ELECTRIC COMMISSION OF THE TOWN OF CACHE BAY</v>
          </cell>
          <cell r="B715" t="str">
            <v>GREATER SUDBURY HYDRO INC.</v>
          </cell>
          <cell r="D715">
            <v>-2373</v>
          </cell>
        </row>
        <row r="716">
          <cell r="A716" t="str">
            <v>HYDRO-ELECTRIC COMMISSION OF THE TOWN OF HARRISTON</v>
          </cell>
          <cell r="B716" t="str">
            <v>WESTARIO POWER INC.</v>
          </cell>
          <cell r="D716">
            <v>-19398</v>
          </cell>
        </row>
        <row r="717">
          <cell r="A717" t="str">
            <v>HYDRO-ELECTRIC COMMISSION OF THE TOWN OF HARROW</v>
          </cell>
          <cell r="B717" t="str">
            <v>E.L.K. ENERGY INC.</v>
          </cell>
          <cell r="D717">
            <v>-179669</v>
          </cell>
        </row>
        <row r="718">
          <cell r="A718" t="str">
            <v>HYDRO-ELECTRIC COMMISSION OF THE TOWN OF LASALLE</v>
          </cell>
          <cell r="B718" t="str">
            <v>ESSEX POWERLINES CORPORATION</v>
          </cell>
          <cell r="D718">
            <v>-195418</v>
          </cell>
        </row>
        <row r="719">
          <cell r="A719" t="str">
            <v>HYDRO-ELECTRIC COMMISSION OF THE TOWN OF PORT ELGIN</v>
          </cell>
          <cell r="B719" t="str">
            <v>WESTARIO POWER INC.</v>
          </cell>
          <cell r="D719">
            <v>-712701</v>
          </cell>
        </row>
        <row r="720">
          <cell r="A720" t="str">
            <v>HYDRO-ELECTRIC COMMISSION OF THE TOWN OF STAYNER</v>
          </cell>
          <cell r="B720" t="str">
            <v>COLLUS POWER CORP.</v>
          </cell>
          <cell r="D720">
            <v>-6815</v>
          </cell>
        </row>
        <row r="721">
          <cell r="A721" t="str">
            <v>HYDRO-ELECTRIC COMMISSION OF THE TOWN OF STURGEON FALLS</v>
          </cell>
          <cell r="B721" t="str">
            <v>GREATER SUDBURY HYDRO INC.</v>
          </cell>
          <cell r="D721">
            <v>-3460</v>
          </cell>
        </row>
        <row r="722">
          <cell r="A722" t="str">
            <v>HYDRO-ELECTRIC COMMISSION OF THE TOWN OF VANKLEEK HILL</v>
          </cell>
          <cell r="B722" t="str">
            <v>HYDRO ONE NETWORKS INC.</v>
          </cell>
          <cell r="D722">
            <v>-64435</v>
          </cell>
        </row>
        <row r="723">
          <cell r="A723" t="str">
            <v>HYDRO-ELECTRIC COMMISSION OF THE TOWN OF WALLACEBURG</v>
          </cell>
          <cell r="B723" t="str">
            <v>CHATHAM-KENT HYDRO INC.</v>
          </cell>
          <cell r="D723">
            <v>-210055</v>
          </cell>
        </row>
        <row r="724">
          <cell r="A724" t="str">
            <v>HYDRO-ELECTRIC COMMISSION OF THE TOWN OF WASAGA BEACH</v>
          </cell>
          <cell r="B724" t="str">
            <v>WASAGA DISTRIBUTION INC.</v>
          </cell>
          <cell r="D724">
            <v>-138457</v>
          </cell>
        </row>
        <row r="725">
          <cell r="A725" t="str">
            <v>HYDRO-ELECTRIC COMMISSION OF THE TOWN OF WEBBWOOD</v>
          </cell>
          <cell r="B725" t="str">
            <v>ESPANOLA REGIONAL HYDRO DISTRIBUTION CORPORATION</v>
          </cell>
          <cell r="D725">
            <v>-2162</v>
          </cell>
        </row>
        <row r="726">
          <cell r="A726" t="str">
            <v>HYDRO-ELECTRIC COMMISSION OF THE TOWN OF WIARTON</v>
          </cell>
          <cell r="B726" t="str">
            <v>HYDRO ONE NETWORKS INC.</v>
          </cell>
          <cell r="D726">
            <v>-12430</v>
          </cell>
        </row>
        <row r="727">
          <cell r="A727" t="str">
            <v>HYDRO-ELECTRIC COMMISSION OF THE TOWNSHIP OF BRANTFORD</v>
          </cell>
          <cell r="B727" t="str">
            <v>BRANT COUNTY POWER INC.</v>
          </cell>
          <cell r="D727">
            <v>-234847</v>
          </cell>
        </row>
        <row r="728">
          <cell r="A728" t="str">
            <v>HYDRO-ELECTRIC COMMISSION OF THE TOWNSHIP OF ESSA</v>
          </cell>
          <cell r="B728" t="str">
            <v>POWERSTREAM INC.</v>
          </cell>
          <cell r="D728">
            <v>-7200</v>
          </cell>
        </row>
        <row r="729">
          <cell r="A729" t="str">
            <v>HYDRO-ELECTRIC COMMISSION OF THE VILLAGE OF ALFRED</v>
          </cell>
          <cell r="B729" t="str">
            <v>HYDRO 2000 INC.</v>
          </cell>
          <cell r="D729">
            <v>-11969</v>
          </cell>
        </row>
        <row r="730">
          <cell r="A730" t="str">
            <v>HYDRO-ELECTRIC COMMISSION OF THE VILLAGE OF CLIFFORD</v>
          </cell>
          <cell r="B730" t="str">
            <v>WESTARIO POWER INC.</v>
          </cell>
          <cell r="D730">
            <v>-5623</v>
          </cell>
        </row>
        <row r="731">
          <cell r="A731" t="str">
            <v>HYDRO-ELECTRIC COMMISSION OF THE VILLAGE OF ELORA</v>
          </cell>
          <cell r="B731" t="str">
            <v>CENTRE WELLINGTON HYDRO LTD.</v>
          </cell>
          <cell r="D731">
            <v>-11776</v>
          </cell>
        </row>
        <row r="732">
          <cell r="A732" t="str">
            <v>HYDRO-ELECTRIC COMMISSION OF THE VILLAGE OF FINCH</v>
          </cell>
          <cell r="B732" t="str">
            <v>HYDRO ONE NETWORKS INC.</v>
          </cell>
          <cell r="D732">
            <v>-6624</v>
          </cell>
        </row>
        <row r="733">
          <cell r="A733" t="str">
            <v>HYDRO-ELECTRIC COMMISSION OF THE VILLAGE OF FRANKFORD</v>
          </cell>
          <cell r="B733" t="str">
            <v>HYDRO ONE NETWORKS INC.</v>
          </cell>
          <cell r="D733">
            <v>-9515</v>
          </cell>
        </row>
        <row r="734">
          <cell r="A734" t="str">
            <v>HYDRO-ELECTRIC COMMISSION OF THE VILLAGE OF L'ORIGNAL</v>
          </cell>
          <cell r="B734" t="str">
            <v>HYDRO ONE NETWORKS INC.</v>
          </cell>
          <cell r="D734">
            <v>-88699</v>
          </cell>
        </row>
        <row r="735">
          <cell r="A735" t="str">
            <v>HYDRO-ELECTRIC COMMISSION OF THE VILLAGE OF LUCAN</v>
          </cell>
          <cell r="B735" t="str">
            <v>HYDRO ONE NETWORKS INC.</v>
          </cell>
          <cell r="D735">
            <v>-81993</v>
          </cell>
        </row>
        <row r="736">
          <cell r="A736" t="str">
            <v>HYDRO-ELECTRIC COMMISSION OF THE VILLAGE OF MORRISBURG</v>
          </cell>
          <cell r="B736" t="str">
            <v>RIDEAU ST. LAWRENCE DISTRIBUTION INC.</v>
          </cell>
          <cell r="D736">
            <v>-100351</v>
          </cell>
        </row>
        <row r="737">
          <cell r="A737" t="str">
            <v>HYDRO-ELECTRIC COMMISSION OF THE VILLAGE OF PAISLEY</v>
          </cell>
          <cell r="B737" t="str">
            <v>HYDRO ONE NETWORKS INC.</v>
          </cell>
          <cell r="D737">
            <v>-36754</v>
          </cell>
        </row>
        <row r="738">
          <cell r="A738" t="str">
            <v>HYDRO-ELECTRIC COMMISSION OF THE VILLAGE OF PLANTAGENET</v>
          </cell>
          <cell r="B738" t="str">
            <v>HYDRO 2000 INC.</v>
          </cell>
          <cell r="D738">
            <v>-2442</v>
          </cell>
        </row>
        <row r="739">
          <cell r="A739" t="str">
            <v>HYDRO-ELECTRIC COMMISSION OF THE VILLAGE OF ST. CLAIR BEACH</v>
          </cell>
          <cell r="B739" t="str">
            <v>ESSEX POWERLINES CORPORATION</v>
          </cell>
          <cell r="D739">
            <v>-544852</v>
          </cell>
        </row>
        <row r="740">
          <cell r="A740" t="str">
            <v>HYDRO-ELECTRIC COMMISSION OF THE VILLAGE OF VICTORIA HARBOUR</v>
          </cell>
          <cell r="B740" t="str">
            <v>NEWMARKET-TAY POWER DISTRIBUTION LTD.</v>
          </cell>
          <cell r="D740">
            <v>-9338</v>
          </cell>
        </row>
        <row r="741">
          <cell r="A741" t="str">
            <v>INGERSOLL PUBLIC UTILITY COMMISSION</v>
          </cell>
          <cell r="B741" t="str">
            <v>ERIE THAMES POWERLINES CORPORATION</v>
          </cell>
          <cell r="D741">
            <v>-123199</v>
          </cell>
        </row>
        <row r="742">
          <cell r="A742" t="str">
            <v>INNISFIL HYDRO DISTRIBUTION SYSTEMS LIMITED</v>
          </cell>
          <cell r="B742" t="str">
            <v>INNISFIL HYDRO DISTRIBUTION SYSTEMS LIMITED</v>
          </cell>
          <cell r="D742">
            <v>-46807</v>
          </cell>
        </row>
        <row r="743">
          <cell r="A743" t="str">
            <v>KENORA HYDRO ELECTRIC CORPORATION LTD.</v>
          </cell>
          <cell r="B743" t="str">
            <v>KENORA HYDRO ELECTRIC CORPORATION LTD.</v>
          </cell>
          <cell r="D743">
            <v>-52588</v>
          </cell>
        </row>
        <row r="744">
          <cell r="A744" t="str">
            <v>KILLALOE HYDRO ELECTRIC COMMISSION</v>
          </cell>
          <cell r="B744" t="str">
            <v>OTTAWA RIVER POWER CORPORATION</v>
          </cell>
          <cell r="D744">
            <v>-5864</v>
          </cell>
        </row>
        <row r="745">
          <cell r="A745" t="str">
            <v>KINCARDINE HYDRO ELECTRIC COMMISSION</v>
          </cell>
          <cell r="B745" t="str">
            <v>WESTARIO POWER INC.</v>
          </cell>
          <cell r="D745">
            <v>-610241</v>
          </cell>
        </row>
        <row r="746">
          <cell r="A746" t="str">
            <v>KINGSTON ELECTRICITY DISTRIBUTION LIMITED</v>
          </cell>
          <cell r="B746" t="str">
            <v>KINGSTON ELECTRICITY DISTRIBUTION LIMITED</v>
          </cell>
          <cell r="D746">
            <v>-91585</v>
          </cell>
        </row>
        <row r="747">
          <cell r="B747" t="str">
            <v>KINGSTON HYDRO CORPORATION</v>
          </cell>
          <cell r="D747">
            <v>-91585</v>
          </cell>
        </row>
        <row r="748">
          <cell r="A748" t="str">
            <v>KINGSVILLE PUBLIC UTILITY COMMISSION</v>
          </cell>
          <cell r="B748" t="str">
            <v>E.L.K. ENERGY INC.</v>
          </cell>
          <cell r="D748">
            <v>-252323</v>
          </cell>
        </row>
        <row r="749">
          <cell r="A749" t="str">
            <v>KIRKFIELD HYDRO ELECTRIC SYSTEM</v>
          </cell>
          <cell r="B749" t="str">
            <v>HYDRO ONE NETWORKS INC.</v>
          </cell>
          <cell r="D749">
            <v>-10027</v>
          </cell>
        </row>
        <row r="750">
          <cell r="A750" t="str">
            <v>KITCHENER-WILMOT HYDRO INC.</v>
          </cell>
          <cell r="B750" t="str">
            <v>KITCHENER-WILMOT HYDRO INC.</v>
          </cell>
          <cell r="D750">
            <v>-2341206</v>
          </cell>
        </row>
        <row r="751">
          <cell r="A751" t="str">
            <v>LAKEFIELD DISTRIBUTION INCORPORATED</v>
          </cell>
          <cell r="B751" t="str">
            <v>PETERBOROUGH DISTRIBUTION INCORPORATED</v>
          </cell>
          <cell r="D751">
            <v>-95910</v>
          </cell>
        </row>
        <row r="752">
          <cell r="A752" t="str">
            <v>LAKESHORE TOWNSHIP HEC</v>
          </cell>
          <cell r="B752" t="str">
            <v>E.L.K. ENERGY INC.</v>
          </cell>
          <cell r="D752">
            <v>-222757</v>
          </cell>
        </row>
        <row r="753">
          <cell r="A753" t="str">
            <v>LANARK HIGHLANDS PUBLIC UTILITIES COMMISSION</v>
          </cell>
          <cell r="B753" t="str">
            <v>HYDRO ONE NETWORKS INC.</v>
          </cell>
          <cell r="D753">
            <v>-7179</v>
          </cell>
        </row>
        <row r="754">
          <cell r="A754" t="str">
            <v>LARDER LAKE ELECTRIC COMPANY</v>
          </cell>
          <cell r="B754" t="str">
            <v>HYDRO ONE NETWORKS INC.</v>
          </cell>
          <cell r="D754">
            <v>-7045</v>
          </cell>
        </row>
        <row r="755">
          <cell r="A755" t="str">
            <v>LATCHFORD HYDRO ELECTRIC</v>
          </cell>
          <cell r="B755" t="str">
            <v>HYDRO ONE NETWORKS INC.</v>
          </cell>
          <cell r="D755">
            <v>-6945</v>
          </cell>
        </row>
        <row r="756">
          <cell r="A756" t="str">
            <v>LINCOLN HYDRO-ELECTRIC COMMISSION</v>
          </cell>
          <cell r="B756" t="str">
            <v>NIAGARA PENINSULA ENERGY INC.</v>
          </cell>
          <cell r="D756">
            <v>-91083</v>
          </cell>
        </row>
        <row r="757">
          <cell r="A757" t="str">
            <v>LINDSAY HYDRO-ELECTRIC SYSTEM</v>
          </cell>
          <cell r="B757" t="str">
            <v>HYDRO ONE NETWORKS INC.</v>
          </cell>
          <cell r="D757">
            <v>-202013</v>
          </cell>
        </row>
        <row r="758">
          <cell r="A758" t="str">
            <v>LONDON HYDRO UTILITIES SERVICES INC.</v>
          </cell>
          <cell r="B758" t="str">
            <v>LONDON HYDRO INC.</v>
          </cell>
          <cell r="D758">
            <v>-6893891</v>
          </cell>
        </row>
        <row r="759">
          <cell r="A759" t="str">
            <v>MALAHIDE UTILITY COMMISSION</v>
          </cell>
          <cell r="B759" t="str">
            <v>HYDRO ONE NETWORKS INC.</v>
          </cell>
          <cell r="D759">
            <v>-3029</v>
          </cell>
        </row>
        <row r="760">
          <cell r="A760" t="str">
            <v>MAPLETON HYDRO ELECTRIC COMMISSION</v>
          </cell>
          <cell r="B760" t="str">
            <v>HYDRO ONE NETWORKS INC.</v>
          </cell>
          <cell r="D760">
            <v>-2741</v>
          </cell>
        </row>
        <row r="761">
          <cell r="A761" t="str">
            <v>MARKDALE HYDRO SYSTEM</v>
          </cell>
          <cell r="B761" t="str">
            <v>HYDRO ONE NETWORKS INC.</v>
          </cell>
          <cell r="D761">
            <v>-18412</v>
          </cell>
        </row>
        <row r="762">
          <cell r="A762" t="str">
            <v>MARKHAM HYDRO DISTRIBUTION INC.</v>
          </cell>
          <cell r="B762" t="str">
            <v>POWERSTREAM INC.</v>
          </cell>
          <cell r="D762">
            <v>-3424963</v>
          </cell>
        </row>
        <row r="763">
          <cell r="A763" t="str">
            <v>MARMORA HYDRO COMMISSION</v>
          </cell>
          <cell r="B763" t="str">
            <v>HYDRO ONE NETWORKS INC.</v>
          </cell>
          <cell r="D763">
            <v>-21445</v>
          </cell>
        </row>
        <row r="764">
          <cell r="A764" t="str">
            <v>MARTINTOWN HYDRO SYSTEM</v>
          </cell>
          <cell r="B764" t="str">
            <v>HYDRO ONE NETWORKS INC.</v>
          </cell>
          <cell r="D764">
            <v>-843</v>
          </cell>
        </row>
        <row r="765">
          <cell r="A765" t="str">
            <v>MIDLAND POWER UTILITY CORPORATION</v>
          </cell>
          <cell r="B765" t="str">
            <v>MIDLAND POWER UTILITY CORPORATION</v>
          </cell>
          <cell r="D765">
            <v>-26525</v>
          </cell>
        </row>
        <row r="766">
          <cell r="A766" t="str">
            <v>MILDMAY HYDRO-ELECTRIC COMMISSION</v>
          </cell>
          <cell r="B766" t="str">
            <v>WESTARIO POWER INC.</v>
          </cell>
          <cell r="D766">
            <v>-3976</v>
          </cell>
        </row>
        <row r="767">
          <cell r="A767" t="str">
            <v>MILTON HYDRO DISTRIBUTION INC.</v>
          </cell>
          <cell r="B767" t="str">
            <v>MILTON HYDRO DISTRIBUTION INC.</v>
          </cell>
          <cell r="D767">
            <v>-1932501</v>
          </cell>
        </row>
        <row r="768">
          <cell r="A768" t="str">
            <v>MISSISSIPPI MILLS PUBLIC UTILITIES COMMISSION</v>
          </cell>
          <cell r="B768" t="str">
            <v>OTTAWA RIVER POWER CORPORATION</v>
          </cell>
          <cell r="D768">
            <v>-40818</v>
          </cell>
        </row>
        <row r="769">
          <cell r="A769" t="str">
            <v>NANTICOKE HYDRO ELECTRIC COMMISSION</v>
          </cell>
          <cell r="B769" t="str">
            <v>HALDIMAND COUNTY HYDRO INC.</v>
          </cell>
          <cell r="D769">
            <v>-401779</v>
          </cell>
        </row>
        <row r="770">
          <cell r="A770" t="str">
            <v>NAPANEE HYDRO-ELECTRIC COMMISSION</v>
          </cell>
          <cell r="B770" t="str">
            <v>HYDRO ONE NETWORKS INC.</v>
          </cell>
          <cell r="D770">
            <v>-38335</v>
          </cell>
        </row>
        <row r="771">
          <cell r="A771" t="str">
            <v>NEPEAN HYDRO ELECTRIC COMMISSION</v>
          </cell>
          <cell r="B771" t="str">
            <v>HYDRO OTTAWA LIMITED</v>
          </cell>
          <cell r="D771">
            <v>-3913299</v>
          </cell>
        </row>
        <row r="772">
          <cell r="A772" t="str">
            <v>NEW TECUMSETH HYDRO</v>
          </cell>
          <cell r="B772" t="str">
            <v>POWERSTREAM INC.</v>
          </cell>
          <cell r="D772">
            <v>-177928</v>
          </cell>
        </row>
        <row r="773">
          <cell r="A773" t="str">
            <v>NEWBURY POWER INC.</v>
          </cell>
          <cell r="B773" t="str">
            <v>MIDDLESEX POWER DISTRIBUTION CORPORATION</v>
          </cell>
          <cell r="D773">
            <v>-3415</v>
          </cell>
        </row>
        <row r="774">
          <cell r="A774" t="str">
            <v>NEWMARKET HYDRO LTD.</v>
          </cell>
          <cell r="B774" t="str">
            <v>NEWMARKET-TAY POWER DISTRIBUTION LTD.</v>
          </cell>
          <cell r="D774">
            <v>-1766340</v>
          </cell>
        </row>
        <row r="775">
          <cell r="A775" t="str">
            <v>NIAGARA FALLS HYDRO INC.</v>
          </cell>
          <cell r="B775" t="str">
            <v>NIAGARA PENINSULA ENERGY INC.</v>
          </cell>
          <cell r="D775">
            <v>-1629285</v>
          </cell>
        </row>
        <row r="776">
          <cell r="A776" t="str">
            <v>NIAGARA-ON-THE-LAKE HYDRO INC.</v>
          </cell>
          <cell r="B776" t="str">
            <v>NIAGARA-ON-THE-LAKE HYDRO INC.</v>
          </cell>
          <cell r="D776">
            <v>-185586</v>
          </cell>
        </row>
        <row r="777">
          <cell r="A777" t="str">
            <v>NICKEL CENTRE HYDRO-ELECTRIC COMMISSION</v>
          </cell>
          <cell r="B777" t="str">
            <v>GREATER SUDBURY HYDRO INC.</v>
          </cell>
          <cell r="D777">
            <v>-12457</v>
          </cell>
        </row>
        <row r="778">
          <cell r="A778" t="str">
            <v>NIPIGON HYDRO ELECTRIC COMMISSION</v>
          </cell>
          <cell r="B778" t="str">
            <v>HYDRO ONE NETWORKS INC.</v>
          </cell>
          <cell r="D778">
            <v>-16664</v>
          </cell>
        </row>
        <row r="779">
          <cell r="A779" t="str">
            <v>NORFOLK POWER DISTRIBUTION INC.</v>
          </cell>
          <cell r="B779" t="str">
            <v>NORFOLK POWER DISTRIBUTION INC.</v>
          </cell>
          <cell r="D779">
            <v>-31602</v>
          </cell>
        </row>
        <row r="780">
          <cell r="A780" t="str">
            <v>NORTH BAY HYDRO DISTRIBUTION LIMITED</v>
          </cell>
          <cell r="B780" t="str">
            <v>NORTH BAY HYDRO DISTRIBUTION LIMITED</v>
          </cell>
          <cell r="D780">
            <v>-366446</v>
          </cell>
        </row>
        <row r="781">
          <cell r="A781" t="str">
            <v>NORTH GRENVILLE HYDRO-ELECTRIC COMMISSION</v>
          </cell>
          <cell r="B781" t="str">
            <v>HYDRO ONE NETWORKS INC.</v>
          </cell>
          <cell r="D781">
            <v>-4401</v>
          </cell>
        </row>
        <row r="782">
          <cell r="A782" t="str">
            <v>NORTH PERTH UTILITY COMMISSION</v>
          </cell>
          <cell r="B782" t="str">
            <v>HYDRO ONE NETWORKS INC.</v>
          </cell>
          <cell r="D782">
            <v>-109179</v>
          </cell>
        </row>
        <row r="783">
          <cell r="A783" t="str">
            <v>NORWICH PUBLIC UTILITY COMMISSION</v>
          </cell>
          <cell r="B783" t="str">
            <v>ERIE THAMES POWERLINES CORPORATION</v>
          </cell>
          <cell r="D783">
            <v>-61495</v>
          </cell>
        </row>
        <row r="784">
          <cell r="A784" t="str">
            <v>OAKVILLE HYDRO ELECTRICITY DISTRIBUTION INC.</v>
          </cell>
          <cell r="B784" t="str">
            <v>OAKVILLE HYDRO ELECTRICITY DISTRIBUTION INC.</v>
          </cell>
          <cell r="D784">
            <v>-6005524</v>
          </cell>
        </row>
        <row r="785">
          <cell r="A785" t="str">
            <v>OIL SPRINGS HYDRO ELECTRIC COMMISSION</v>
          </cell>
          <cell r="B785" t="str">
            <v>BLUEWATER POWER DISTRIBUTION CORPORATION</v>
          </cell>
          <cell r="D785">
            <v>-5065</v>
          </cell>
        </row>
        <row r="786">
          <cell r="A786" t="str">
            <v>ORANGEVILLE HYDRO LIMITED</v>
          </cell>
          <cell r="B786" t="str">
            <v>ORANGEVILLE HYDRO LIMITED</v>
          </cell>
          <cell r="D786">
            <v>-919210</v>
          </cell>
        </row>
        <row r="787">
          <cell r="A787" t="str">
            <v>ORILLIA POWER DISTRIBUTION CORPORATION</v>
          </cell>
          <cell r="B787" t="str">
            <v>ORILLIA POWER DISTRIBUTION CORPORATION</v>
          </cell>
          <cell r="D787">
            <v>-461777</v>
          </cell>
        </row>
        <row r="788">
          <cell r="A788" t="str">
            <v>OSHAWA PUC NETWORKS INC.</v>
          </cell>
          <cell r="B788" t="str">
            <v>OSHAWA PUC NETWORKS INC.</v>
          </cell>
          <cell r="D788">
            <v>-2854490</v>
          </cell>
        </row>
        <row r="789">
          <cell r="A789" t="str">
            <v>PARKHILL P.U.C.</v>
          </cell>
          <cell r="B789" t="str">
            <v>MIDDLESEX POWER DISTRIBUTION CORPORATION</v>
          </cell>
          <cell r="D789">
            <v>-22663</v>
          </cell>
        </row>
        <row r="790">
          <cell r="A790" t="str">
            <v>PARRY SOUND POWER CORPORATION</v>
          </cell>
          <cell r="B790" t="str">
            <v>PARRY SOUND POWER CORPORATION</v>
          </cell>
          <cell r="D790">
            <v>-38660</v>
          </cell>
        </row>
        <row r="791">
          <cell r="A791" t="str">
            <v>PELHAM HYDRO-ELECTRIC COMMISSION</v>
          </cell>
          <cell r="B791" t="str">
            <v>NIAGARA PENINSULA ENERGY INC.</v>
          </cell>
          <cell r="D791">
            <v>-52420</v>
          </cell>
        </row>
        <row r="792">
          <cell r="A792" t="str">
            <v>PERTH EAST HYDRO ELECTRIC COMMISSION</v>
          </cell>
          <cell r="B792" t="str">
            <v>HYDRO ONE NETWORKS INC.</v>
          </cell>
          <cell r="D792">
            <v>-23746</v>
          </cell>
        </row>
        <row r="793">
          <cell r="A793" t="str">
            <v>PETERBOROUGH UTILITIES COMMISSION</v>
          </cell>
          <cell r="B793" t="str">
            <v>PETERBOROUGH DISTRIBUTION INCORPORATED</v>
          </cell>
          <cell r="D793">
            <v>-1184532</v>
          </cell>
        </row>
        <row r="794">
          <cell r="A794" t="str">
            <v>PICKERING HYDRO-ELECTRIC COMMISSION</v>
          </cell>
          <cell r="B794" t="str">
            <v>VERIDIAN CONNECTIONS INC.</v>
          </cell>
          <cell r="D794">
            <v>-708917</v>
          </cell>
        </row>
        <row r="795">
          <cell r="A795" t="str">
            <v>POLICE VILLAGE OF APPLE HILL HYDRO SYSTEM</v>
          </cell>
          <cell r="B795" t="str">
            <v>HYDRO ONE NETWORKS INC.</v>
          </cell>
          <cell r="D795">
            <v>-698</v>
          </cell>
        </row>
        <row r="796">
          <cell r="A796" t="str">
            <v>POLICE VILLAGE OF AVONMORE HYDRO SYSTEM</v>
          </cell>
          <cell r="B796" t="str">
            <v>HYDRO ONE NETWORKS INC.</v>
          </cell>
          <cell r="D796">
            <v>-2588</v>
          </cell>
        </row>
        <row r="797">
          <cell r="A797" t="str">
            <v>POLICE VILLAGE OF COMBER HYDRO SYSTEM</v>
          </cell>
          <cell r="B797" t="str">
            <v>E.L.K. ENERGY INC.</v>
          </cell>
          <cell r="D797">
            <v>-31005</v>
          </cell>
        </row>
        <row r="798">
          <cell r="A798" t="str">
            <v>POLICE VILLAGE OF DUBLIN HYDRO SYSTEM</v>
          </cell>
          <cell r="B798" t="str">
            <v>ERIE THAMES POWERLINES CORPORATION</v>
          </cell>
          <cell r="D798">
            <v>-1945</v>
          </cell>
        </row>
        <row r="799">
          <cell r="A799" t="str">
            <v>POLICE VILLAGE OF GRANTON HYDRO SYSTEM</v>
          </cell>
          <cell r="B799" t="str">
            <v>HYDRO ONE NETWORKS INC.</v>
          </cell>
          <cell r="D799">
            <v>-42896</v>
          </cell>
        </row>
        <row r="800">
          <cell r="A800" t="str">
            <v>POLICE VILLAGE OF MERLIN HYDRO SYSTEM</v>
          </cell>
          <cell r="B800" t="str">
            <v>CHATHAM-KENT HYDRO INC.</v>
          </cell>
          <cell r="D800">
            <v>-24071</v>
          </cell>
        </row>
        <row r="801">
          <cell r="A801" t="str">
            <v>POLICE VILLAGE OF MOOREFIELD HYDRO SYSTEM</v>
          </cell>
          <cell r="B801" t="str">
            <v>HYDRO ONE NETWORKS INC.</v>
          </cell>
          <cell r="D801">
            <v>-99</v>
          </cell>
        </row>
        <row r="802">
          <cell r="A802" t="str">
            <v>POLICE VILLAGE OF MOUNT BRYDGES HYDRO SYSTEM</v>
          </cell>
          <cell r="B802" t="str">
            <v>MIDDLESEX POWER DISTRIBUTION CORPORATION</v>
          </cell>
          <cell r="D802">
            <v>-27561</v>
          </cell>
        </row>
        <row r="803">
          <cell r="A803" t="str">
            <v>POLICE VILLAGE OF PRICEVILLE HYDRO SYSTEM</v>
          </cell>
          <cell r="B803" t="str">
            <v>HYDRO ONE NETWORKS INC.</v>
          </cell>
          <cell r="D803">
            <v>-2111</v>
          </cell>
        </row>
        <row r="804">
          <cell r="A804" t="str">
            <v>POLICE VILLAGE OF RUSSELL HYDRO ELECTRIC SYSTEM</v>
          </cell>
          <cell r="B804" t="str">
            <v>HYDRO ONE NETWORKS INC.</v>
          </cell>
          <cell r="D804">
            <v>-6098</v>
          </cell>
        </row>
        <row r="805">
          <cell r="A805" t="str">
            <v>PORT COLBORNE HYDRO INC.</v>
          </cell>
          <cell r="B805" t="str">
            <v>CANADIAN NIAGARA POWER INC.</v>
          </cell>
          <cell r="D805">
            <v>-48570</v>
          </cell>
        </row>
        <row r="806">
          <cell r="A806" t="str">
            <v>PORT HOPE HYDRO</v>
          </cell>
          <cell r="B806" t="str">
            <v>VERIDIAN CONNECTIONS INC.</v>
          </cell>
          <cell r="D806">
            <v>-515719</v>
          </cell>
        </row>
        <row r="807">
          <cell r="A807" t="str">
            <v>PRESCOTT PUBLIC UTILITIES COMMISSION</v>
          </cell>
          <cell r="B807" t="str">
            <v>RIDEAU ST. LAWRENCE DISTRIBUTION INC.</v>
          </cell>
          <cell r="D807">
            <v>-33640</v>
          </cell>
        </row>
        <row r="808">
          <cell r="A808" t="str">
            <v>PUBLIC UTILITIES COMMISSION OF CHATHAM-KENT</v>
          </cell>
          <cell r="B808" t="str">
            <v>CHATHAM-KENT HYDRO INC.</v>
          </cell>
          <cell r="D808">
            <v>-931984</v>
          </cell>
        </row>
        <row r="809">
          <cell r="A809" t="str">
            <v>PUBLIC UTILITIES COMMISSION OF THE CITY OF BARRIE</v>
          </cell>
          <cell r="B809" t="str">
            <v>POWERSTREAM INC.</v>
          </cell>
          <cell r="D809">
            <v>-3573120</v>
          </cell>
        </row>
        <row r="810">
          <cell r="A810" t="str">
            <v>PUBLIC UTILITIES COMMISSION OF THE CITY OF OWEN SOUND</v>
          </cell>
          <cell r="B810" t="str">
            <v>HYDRO ONE NETWORKS INC.</v>
          </cell>
          <cell r="D810">
            <v>-172860</v>
          </cell>
        </row>
        <row r="811">
          <cell r="A811" t="str">
            <v>PUBLIC UTILITIES COMMISSION OF THE CITY OF TRENTON</v>
          </cell>
          <cell r="B811" t="str">
            <v>HYDRO ONE NETWORKS INC.</v>
          </cell>
          <cell r="D811">
            <v>-785703</v>
          </cell>
        </row>
        <row r="812">
          <cell r="A812" t="str">
            <v>PUBLIC UTILITIES COMMISSION OF THE CORPORATION OF THE TOWNSHIP OF MAGNETAWAN</v>
          </cell>
          <cell r="B812" t="str">
            <v>LAKELAND POWER DISTRIBUTION LTD.</v>
          </cell>
          <cell r="D812">
            <v>-26307</v>
          </cell>
        </row>
        <row r="813">
          <cell r="A813" t="str">
            <v>PUBLIC UTILITIES COMMISSION OF THE TOWN OF ALEXANDRIA</v>
          </cell>
          <cell r="B813" t="str">
            <v>HYDRO ONE NETWORKS INC.</v>
          </cell>
          <cell r="D813">
            <v>-15360</v>
          </cell>
        </row>
        <row r="814">
          <cell r="A814" t="str">
            <v>PUBLIC UTILITIES COMMISSION OF THE TOWN OF BLENHEIM</v>
          </cell>
          <cell r="B814" t="str">
            <v>CHATHAM-KENT HYDRO INC.</v>
          </cell>
          <cell r="D814">
            <v>-25316</v>
          </cell>
        </row>
        <row r="815">
          <cell r="A815" t="str">
            <v>PUBLIC UTILITIES COMMISSION OF THE TOWN OF CAMPBELLFORD</v>
          </cell>
          <cell r="B815" t="str">
            <v>HYDRO ONE NETWORKS INC.</v>
          </cell>
          <cell r="D815">
            <v>-32228</v>
          </cell>
        </row>
        <row r="816">
          <cell r="A816" t="str">
            <v>PUBLIC UTILITIES COMMISSION OF THE TOWN OF CHESLEY</v>
          </cell>
          <cell r="B816" t="str">
            <v>HYDRO ONE NETWORKS INC.</v>
          </cell>
          <cell r="D816">
            <v>-16267</v>
          </cell>
        </row>
        <row r="817">
          <cell r="A817" t="str">
            <v>PUBLIC UTILITIES COMMISSION OF THE TOWN OF COBOURG</v>
          </cell>
          <cell r="B817" t="str">
            <v>LAKEFRONT UTILITIES INC.</v>
          </cell>
          <cell r="D817">
            <v>-14001</v>
          </cell>
        </row>
        <row r="818">
          <cell r="A818" t="str">
            <v>PUBLIC UTILITIES COMMISSION OF THE TOWN OF FERGUS</v>
          </cell>
          <cell r="B818" t="str">
            <v>CENTRE WELLINGTON HYDRO LTD.</v>
          </cell>
          <cell r="D818">
            <v>-52302</v>
          </cell>
        </row>
        <row r="819">
          <cell r="A819" t="str">
            <v>PUBLIC UTILITIES COMMISSION OF THE TOWN OF GODERICH</v>
          </cell>
          <cell r="B819" t="str">
            <v>WEST COAST HURON ENERGY INC.</v>
          </cell>
          <cell r="D819">
            <v>-143766</v>
          </cell>
        </row>
        <row r="820">
          <cell r="A820" t="str">
            <v>PUBLIC UTILITIES COMMISSION OF THE TOWN OF MASSEY</v>
          </cell>
          <cell r="B820" t="str">
            <v>ESPANOLA REGIONAL HYDRO DISTRIBUTION CORPORATION</v>
          </cell>
          <cell r="D820">
            <v>-10397</v>
          </cell>
        </row>
        <row r="821">
          <cell r="A821" t="str">
            <v>PUBLIC UTILITIES COMMISSION OF THE TOWN OF MEAFORD</v>
          </cell>
          <cell r="B821" t="str">
            <v>HYDRO ONE NETWORKS INC.</v>
          </cell>
          <cell r="D821">
            <v>-107901</v>
          </cell>
        </row>
        <row r="822">
          <cell r="A822" t="str">
            <v>PUBLIC UTILITIES COMMISSION OF THE TOWN OF MITCHELL</v>
          </cell>
          <cell r="B822" t="str">
            <v>ERIE THAMES POWERLINES CORPORATION</v>
          </cell>
          <cell r="D822">
            <v>-48613</v>
          </cell>
        </row>
        <row r="823">
          <cell r="A823" t="str">
            <v>PUBLIC UTILITIES COMMISSION OF THE TOWN OF MOUNT FOREST</v>
          </cell>
          <cell r="B823" t="str">
            <v>WELLINGTON NORTH POWER INC.</v>
          </cell>
          <cell r="D823">
            <v>-26398</v>
          </cell>
        </row>
        <row r="824">
          <cell r="A824" t="str">
            <v>PUBLIC UTILITIES COMMISSION OF THE TOWN OF PALMERSTON</v>
          </cell>
          <cell r="B824" t="str">
            <v>WESTARIO POWER INC.</v>
          </cell>
          <cell r="D824">
            <v>-30315</v>
          </cell>
        </row>
        <row r="825">
          <cell r="A825" t="str">
            <v>PUBLIC UTILITIES COMMISSION OF THE TOWN OF PARIS</v>
          </cell>
          <cell r="B825" t="str">
            <v>BRANT COUNTY POWER INC.</v>
          </cell>
          <cell r="D825">
            <v>-262478</v>
          </cell>
        </row>
        <row r="826">
          <cell r="A826" t="str">
            <v>PUBLIC UTILITIES COMMISSION OF THE TOWN OF PICTON</v>
          </cell>
          <cell r="B826" t="str">
            <v>HYDRO ONE NETWORKS INC.</v>
          </cell>
          <cell r="D826">
            <v>-23971</v>
          </cell>
        </row>
        <row r="827">
          <cell r="A827" t="str">
            <v>PUBLIC UTILITIES COMMISSION OF THE TOWN OF RIDGETOWN</v>
          </cell>
          <cell r="B827" t="str">
            <v>CHATHAM-KENT HYDRO INC.</v>
          </cell>
          <cell r="D827">
            <v>-35371</v>
          </cell>
        </row>
        <row r="828">
          <cell r="A828" t="str">
            <v>PUBLIC UTILITIES COMMISSION OF THE TOWN OF SOUTHAMPTON</v>
          </cell>
          <cell r="B828" t="str">
            <v>WESTARIO POWER INC.</v>
          </cell>
          <cell r="D828">
            <v>-66730</v>
          </cell>
        </row>
        <row r="829">
          <cell r="A829" t="str">
            <v>PUBLIC UTILITIES COMMISSION OF THE TOWN OF TECUMSEH</v>
          </cell>
          <cell r="B829" t="str">
            <v>ESSEX POWERLINES CORPORATION</v>
          </cell>
          <cell r="D829">
            <v>-868582</v>
          </cell>
        </row>
        <row r="830">
          <cell r="A830" t="str">
            <v>PUBLIC UTILITIES COMMISSION OF THE TOWN OF TILBURY</v>
          </cell>
          <cell r="B830" t="str">
            <v>CHATHAM-KENT HYDRO INC.</v>
          </cell>
          <cell r="D830">
            <v>-90846</v>
          </cell>
        </row>
        <row r="831">
          <cell r="A831" t="str">
            <v>PUBLIC UTILITIES COMMISSION OF THE TOWN OF WESTMINSTER</v>
          </cell>
          <cell r="B831" t="str">
            <v>LONDON HYDRO INC.</v>
          </cell>
          <cell r="D831">
            <v>-290502</v>
          </cell>
        </row>
        <row r="832">
          <cell r="A832" t="str">
            <v>PUBLIC UTILITIES COMMISSION OF THE VILLAGE OF ARTHUR</v>
          </cell>
          <cell r="B832" t="str">
            <v>WELLINGTON NORTH POWER INC.</v>
          </cell>
          <cell r="D832">
            <v>-7242</v>
          </cell>
        </row>
        <row r="833">
          <cell r="A833" t="str">
            <v>PUBLIC UTILITIES COMMISSION OF THE VILLAGE OF BELMONT</v>
          </cell>
          <cell r="B833" t="str">
            <v>ERIE THAMES POWERLINES CORPORATION</v>
          </cell>
          <cell r="D833">
            <v>-133842</v>
          </cell>
        </row>
        <row r="834">
          <cell r="A834" t="str">
            <v>PUBLIC UTILITIES COMMISSION OF THE VILLAGE OF LANCASTER</v>
          </cell>
          <cell r="B834" t="str">
            <v>HYDRO ONE NETWORKS INC.</v>
          </cell>
          <cell r="D834">
            <v>-27168</v>
          </cell>
        </row>
        <row r="835">
          <cell r="A835" t="str">
            <v>PUBLIC UTILITIES COMMISSION OF THE VILLAGE OF PORT MCNICOLL</v>
          </cell>
          <cell r="B835" t="str">
            <v>NEWMARKET-TAY POWER DISTRIBUTION LTD.</v>
          </cell>
          <cell r="D835">
            <v>-7421</v>
          </cell>
        </row>
        <row r="836">
          <cell r="A836" t="str">
            <v>PUBLIC UTILITIES COMMISSION OF THE VILLAGE OF PORT STANLEY</v>
          </cell>
          <cell r="B836" t="str">
            <v>ERIE THAMES POWERLINES CORPORATION</v>
          </cell>
          <cell r="D836">
            <v>-4706</v>
          </cell>
        </row>
        <row r="837">
          <cell r="A837" t="str">
            <v>PUBLIC UTILITIES COMMISSION OF THE VILLAGE OF THAMESVILLE</v>
          </cell>
          <cell r="B837" t="str">
            <v>CHATHAM-KENT HYDRO INC.</v>
          </cell>
          <cell r="D837">
            <v>-4713</v>
          </cell>
        </row>
        <row r="838">
          <cell r="A838" t="str">
            <v>PUBLIC UTILITIES COMMISSION OF THE VILLAGE OF WESTPORT</v>
          </cell>
          <cell r="B838" t="str">
            <v>RIDEAU ST. LAWRENCE DISTRIBUTION INC.</v>
          </cell>
          <cell r="D838">
            <v>-564</v>
          </cell>
        </row>
        <row r="839">
          <cell r="A839" t="str">
            <v>PUBLIC UTILITIES COMMISSION OF THE VILLAGE OF WHEATLEY</v>
          </cell>
          <cell r="B839" t="str">
            <v>CHATHAM-KENT HYDRO INC.</v>
          </cell>
          <cell r="D839">
            <v>-9927</v>
          </cell>
        </row>
        <row r="840">
          <cell r="A840" t="str">
            <v>PUBLIC UTILITY COMMISSION OF THE VILLAGE OF WEST LORNE</v>
          </cell>
          <cell r="B840" t="str">
            <v>HYDRO ONE NETWORKS INC.</v>
          </cell>
          <cell r="D840">
            <v>-21813</v>
          </cell>
        </row>
        <row r="841">
          <cell r="A841" t="str">
            <v>PUBLIC UTILITY COMMISSION OF TOWN OF PERTH</v>
          </cell>
          <cell r="B841" t="str">
            <v>HYDRO ONE NETWORKS INC.</v>
          </cell>
          <cell r="D841">
            <v>-102809</v>
          </cell>
        </row>
        <row r="842">
          <cell r="A842" t="str">
            <v>RAINY RIVER PUBLIC UTILITIES COMMISSION</v>
          </cell>
          <cell r="B842" t="str">
            <v>HYDRO ONE NETWORKS INC.</v>
          </cell>
          <cell r="D842">
            <v>-21851</v>
          </cell>
        </row>
        <row r="843">
          <cell r="A843" t="str">
            <v>RED ROCK HYDRO</v>
          </cell>
          <cell r="B843" t="str">
            <v>HYDRO ONE NETWORKS INC.</v>
          </cell>
          <cell r="D843">
            <v>-9068</v>
          </cell>
        </row>
        <row r="844">
          <cell r="A844" t="str">
            <v>RENFREW HYDRO INC.</v>
          </cell>
          <cell r="B844" t="str">
            <v>RENFREW HYDRO INC.</v>
          </cell>
          <cell r="D844">
            <v>-45216</v>
          </cell>
        </row>
        <row r="845">
          <cell r="A845" t="str">
            <v>RICHMOND HILL HYDRO INC.</v>
          </cell>
          <cell r="B845" t="str">
            <v>POWERSTREAM INC.</v>
          </cell>
          <cell r="D845">
            <v>-1379841</v>
          </cell>
        </row>
        <row r="846">
          <cell r="A846" t="str">
            <v>RIPLEY PUBLIC UTILITIES COMMISSION</v>
          </cell>
          <cell r="B846" t="str">
            <v>WESTARIO POWER INC.</v>
          </cell>
          <cell r="D846">
            <v>-17351</v>
          </cell>
        </row>
        <row r="847">
          <cell r="A847" t="str">
            <v>ROCKLAND HYDRO ELECTRIC COMMISSION</v>
          </cell>
          <cell r="B847" t="str">
            <v>HYDRO ONE NETWORKS INC.</v>
          </cell>
          <cell r="D847">
            <v>-137786</v>
          </cell>
        </row>
        <row r="848">
          <cell r="A848" t="str">
            <v>RODNEY PUBLIC UTILITIES COMMISSION</v>
          </cell>
          <cell r="B848" t="str">
            <v>HYDRO ONE NETWORKS INC.</v>
          </cell>
          <cell r="D848">
            <v>-5016</v>
          </cell>
        </row>
        <row r="849">
          <cell r="A849" t="str">
            <v>SCHREIBER HYDRO-ELECTRIC COMMISSION</v>
          </cell>
          <cell r="B849" t="str">
            <v>HYDRO ONE NETWORKS INC.</v>
          </cell>
          <cell r="D849">
            <v>-7023</v>
          </cell>
        </row>
        <row r="850">
          <cell r="A850" t="str">
            <v>SCUGOG HYDRO ELECTRIC CORPORATION</v>
          </cell>
          <cell r="B850" t="str">
            <v>VERIDIAN CONNECTIONS INC.</v>
          </cell>
          <cell r="D850">
            <v>-369615</v>
          </cell>
        </row>
        <row r="851">
          <cell r="A851" t="str">
            <v>SEAFORTH PUBLIC UTILITY COMMISSION</v>
          </cell>
          <cell r="B851" t="str">
            <v>FESTIVAL HYDRO INC.</v>
          </cell>
          <cell r="D851">
            <v>-20125</v>
          </cell>
        </row>
        <row r="852">
          <cell r="A852" t="str">
            <v>SEVERN HYDRO-ELECTRIC SYSTEM</v>
          </cell>
          <cell r="B852" t="str">
            <v>HYDRO ONE NETWORKS INC.</v>
          </cell>
          <cell r="D852">
            <v>-15706</v>
          </cell>
        </row>
        <row r="853">
          <cell r="A853" t="str">
            <v>SIMCOE HYDRO-ELECTRIC COMMISSION</v>
          </cell>
          <cell r="B853" t="str">
            <v>NORFOLK POWER DISTRIBUTION INC.</v>
          </cell>
          <cell r="D853">
            <v>-305797</v>
          </cell>
        </row>
        <row r="854">
          <cell r="A854" t="str">
            <v>SIOUX LOOKOUT HYDRO INC.</v>
          </cell>
          <cell r="B854" t="str">
            <v>SIOUX LOOKOUT HYDRO INC.</v>
          </cell>
          <cell r="D854">
            <v>-34147</v>
          </cell>
        </row>
        <row r="855">
          <cell r="A855" t="str">
            <v>SMITHS FALLS HYDRO ELECTRIC COMMISSION</v>
          </cell>
          <cell r="B855" t="str">
            <v>HYDRO ONE NETWORKS INC.</v>
          </cell>
          <cell r="D855">
            <v>-30355</v>
          </cell>
        </row>
        <row r="856">
          <cell r="A856" t="str">
            <v>SOUTH RIVER PUBLIC UTILITIES COMMISSION</v>
          </cell>
          <cell r="B856" t="str">
            <v>HYDRO ONE NETWORKS INC.</v>
          </cell>
          <cell r="D856">
            <v>-7367</v>
          </cell>
        </row>
        <row r="857">
          <cell r="A857" t="str">
            <v>SOUTH-WEST OXFORD PUBLIC UTILITIES COMMISSION</v>
          </cell>
          <cell r="B857" t="str">
            <v>ERIE THAMES POWERLINES CORPORATION</v>
          </cell>
          <cell r="D857">
            <v>-2699</v>
          </cell>
        </row>
        <row r="858">
          <cell r="A858" t="str">
            <v>ST. CATHARINES HYDRO UTILITY SERVICES INC.</v>
          </cell>
          <cell r="B858" t="str">
            <v>HORIZON UTILITIES CORPORATION</v>
          </cell>
          <cell r="D858">
            <v>-2312521</v>
          </cell>
        </row>
        <row r="859">
          <cell r="A859" t="str">
            <v>ST. MARY'S PUBLIC UTILITIES COMMISSION</v>
          </cell>
          <cell r="B859" t="str">
            <v>FESTIVAL HYDRO INC.</v>
          </cell>
          <cell r="D859">
            <v>-98097</v>
          </cell>
        </row>
        <row r="860">
          <cell r="A860" t="str">
            <v>ST. THOMAS ENERGY INC.</v>
          </cell>
          <cell r="B860" t="str">
            <v>ST. THOMAS ENERGY INC.</v>
          </cell>
          <cell r="D860">
            <v>-240213</v>
          </cell>
        </row>
        <row r="861">
          <cell r="A861" t="str">
            <v>STIRLING-RAWDON PUBLIC UTILITIES COMMISSION</v>
          </cell>
          <cell r="B861" t="str">
            <v>HYDRO ONE NETWORKS INC.</v>
          </cell>
          <cell r="D861">
            <v>-8927</v>
          </cell>
        </row>
        <row r="862">
          <cell r="A862" t="str">
            <v>STONEY CREEK HYDRO-ELECTRIC COMMISSION</v>
          </cell>
          <cell r="B862" t="str">
            <v>HORIZON UTILITIES CORPORATION</v>
          </cell>
          <cell r="D862">
            <v>-39287</v>
          </cell>
        </row>
        <row r="863">
          <cell r="A863" t="str">
            <v>STRATFORD PUBLIC UTILITY COMMISSION</v>
          </cell>
          <cell r="B863" t="str">
            <v>FESTIVAL HYDRO INC.</v>
          </cell>
          <cell r="D863">
            <v>-768620</v>
          </cell>
        </row>
        <row r="864">
          <cell r="A864" t="str">
            <v>SUNDRIDGE HYDRO ELECTRIC SYSTEM</v>
          </cell>
          <cell r="B864" t="str">
            <v>LAKELAND POWER DISTRIBUTION LTD.</v>
          </cell>
          <cell r="D864">
            <v>-50123</v>
          </cell>
        </row>
        <row r="865">
          <cell r="A865" t="str">
            <v>TARA HYDRO-ELECTRIC SYSTEM</v>
          </cell>
          <cell r="B865" t="str">
            <v>HYDRO ONE NETWORKS INC.</v>
          </cell>
          <cell r="D865">
            <v>-5476</v>
          </cell>
        </row>
        <row r="866">
          <cell r="A866" t="str">
            <v>TEESWATER HYDRO-ELECTRIC COMMISSION</v>
          </cell>
          <cell r="B866" t="str">
            <v>WESTARIO POWER INC.</v>
          </cell>
          <cell r="D866">
            <v>-34494</v>
          </cell>
        </row>
        <row r="867">
          <cell r="A867" t="str">
            <v>TERRACE BAY SUPERIOR WIRES INC.</v>
          </cell>
          <cell r="B867" t="str">
            <v>HYDRO ONE NETWORKS INC.</v>
          </cell>
          <cell r="D867">
            <v>-100996</v>
          </cell>
        </row>
        <row r="868">
          <cell r="A868" t="str">
            <v>THE HYDRO ELECTRIC COMMISSION OF THE TOWN OF CARLETON PLACE</v>
          </cell>
          <cell r="B868" t="str">
            <v>HYDRO ONE NETWORKS INC.</v>
          </cell>
          <cell r="D868">
            <v>-67511</v>
          </cell>
        </row>
        <row r="869">
          <cell r="A869" t="str">
            <v>THE HYDRO ELECTRIC COMMISSION OF THE TOWN OF SHELBURNE</v>
          </cell>
          <cell r="B869" t="str">
            <v>HYDRO ONE NETWORKS INC.</v>
          </cell>
          <cell r="D869">
            <v>-69722</v>
          </cell>
        </row>
        <row r="870">
          <cell r="A870" t="str">
            <v>THE HYDRO ELECTRIC COMMISSION OF THE TOWNSHIP OF WARWICK</v>
          </cell>
          <cell r="B870" t="str">
            <v>BLUEWATER POWER DISTRIBUTION CORPORATION</v>
          </cell>
          <cell r="D870">
            <v>-39551</v>
          </cell>
        </row>
        <row r="871">
          <cell r="A871" t="str">
            <v>THE HYDRO-ELECTRIC COMMISSION FOR THE TOWN OF EXETER</v>
          </cell>
          <cell r="B871" t="str">
            <v>HYDRO ONE NETWORKS INC.</v>
          </cell>
          <cell r="D871">
            <v>-87426</v>
          </cell>
        </row>
        <row r="872">
          <cell r="A872" t="str">
            <v>THE HYDRO-ELECTRIC COMMISSION OF THE CITY OF GLOUCESTER</v>
          </cell>
          <cell r="B872" t="str">
            <v>HYDRO OTTAWA LIMITED</v>
          </cell>
          <cell r="D872">
            <v>-5716466</v>
          </cell>
        </row>
        <row r="873">
          <cell r="A873" t="str">
            <v>THE HYDRO-ELECTRIC COMMISSION OF THE TOWN OF PENETANGUISHENE</v>
          </cell>
          <cell r="B873" t="str">
            <v>POWERSTREAM INC.</v>
          </cell>
          <cell r="D873">
            <v>-213396</v>
          </cell>
        </row>
        <row r="874">
          <cell r="A874" t="str">
            <v>THE PUBLIC UTILITIES COMMISSION FOR THE TOWN OF BANCROFT</v>
          </cell>
          <cell r="B874" t="str">
            <v>HYDRO ONE NETWORKS INC.</v>
          </cell>
          <cell r="D874">
            <v>-57504</v>
          </cell>
        </row>
        <row r="875">
          <cell r="A875" t="str">
            <v>THE PUBLIC UTILITIES COMMISSION OF THE TOWN OF COLLINGWOOD</v>
          </cell>
          <cell r="B875" t="str">
            <v>COLLUS POWER CORP.</v>
          </cell>
          <cell r="D875">
            <v>-338454</v>
          </cell>
        </row>
        <row r="876">
          <cell r="A876" t="str">
            <v>THE PUBLIC UTILITIES COMMISSION OF THE TOWN OF KAPUSKASING</v>
          </cell>
          <cell r="B876" t="str">
            <v>NORTHERN ONTARIO WIRES INC.</v>
          </cell>
          <cell r="D876">
            <v>-28610</v>
          </cell>
        </row>
        <row r="877">
          <cell r="A877" t="str">
            <v>THE PUBLIC UTILITIES COMMISSION OF THE TOWN OF PETROLIA</v>
          </cell>
          <cell r="B877" t="str">
            <v>BLUEWATER POWER DISTRIBUTION CORPORATION</v>
          </cell>
          <cell r="D877">
            <v>-69367</v>
          </cell>
        </row>
        <row r="878">
          <cell r="A878" t="str">
            <v>THE PUBLIC UTILITIES COMMISSION OF THE VILLAGE OF EGANVILLE</v>
          </cell>
          <cell r="B878" t="str">
            <v>HYDRO ONE NETWORKS INC.</v>
          </cell>
          <cell r="D878">
            <v>-11994</v>
          </cell>
        </row>
        <row r="879">
          <cell r="A879" t="str">
            <v>THE PUBLIC UTILITIES COMMISSION OF THE VILLAGE OF POINT EDWARD</v>
          </cell>
          <cell r="B879" t="str">
            <v>BLUEWATER POWER DISTRIBUTION CORPORATION</v>
          </cell>
          <cell r="D879">
            <v>-3856</v>
          </cell>
        </row>
        <row r="880">
          <cell r="A880" t="str">
            <v>THE VILLAGE OF OMEMEE HYDRO-ELECTRIC COMMISSION</v>
          </cell>
          <cell r="B880" t="str">
            <v>HYDRO ONE NETWORKS INC.</v>
          </cell>
          <cell r="D880">
            <v>-20017</v>
          </cell>
        </row>
        <row r="881">
          <cell r="A881" t="str">
            <v>THEDFORD HYDRO ELECTRIC COMMISSION</v>
          </cell>
          <cell r="B881" t="str">
            <v>HYDRO ONE NETWORKS INC.</v>
          </cell>
          <cell r="D881">
            <v>-13800</v>
          </cell>
        </row>
        <row r="882">
          <cell r="A882" t="str">
            <v>THORNDALE HYDRO ELECTRIC COMMISSION</v>
          </cell>
          <cell r="B882" t="str">
            <v>HYDRO ONE NETWORKS INC.</v>
          </cell>
          <cell r="D882">
            <v>-2064</v>
          </cell>
        </row>
        <row r="883">
          <cell r="A883" t="str">
            <v>THOROLD HYDRO CORPORATION</v>
          </cell>
          <cell r="B883" t="str">
            <v>HYDRO ONE NETWORKS INC.</v>
          </cell>
          <cell r="D883">
            <v>-29789</v>
          </cell>
        </row>
        <row r="884">
          <cell r="A884" t="str">
            <v>THUNDER BAY HYDRO ELECTRICITY DISTRIBUTION INC.</v>
          </cell>
          <cell r="B884" t="str">
            <v>THUNDER BAY HYDRO ELECTRICITY DISTRIBUTION INC.</v>
          </cell>
          <cell r="D884">
            <v>-4646255</v>
          </cell>
        </row>
        <row r="885">
          <cell r="A885" t="str">
            <v>TILLSONBURG HYDRO INC.</v>
          </cell>
          <cell r="B885" t="str">
            <v>TILLSONBURG HYDRO INC.</v>
          </cell>
          <cell r="D885">
            <v>-371406</v>
          </cell>
        </row>
        <row r="886">
          <cell r="A886" t="str">
            <v>TOWNSHIP OF MCGARRY HYDRO SYSTEM</v>
          </cell>
          <cell r="B886" t="str">
            <v>HYDRO ONE NETWORKS INC.</v>
          </cell>
          <cell r="D886">
            <v>-6273</v>
          </cell>
        </row>
        <row r="887">
          <cell r="A887" t="str">
            <v>TOWNSHIP OF NORTH DORCHESTER HYDRO</v>
          </cell>
          <cell r="B887" t="str">
            <v>HYDRO ONE NETWORKS INC.</v>
          </cell>
          <cell r="D887">
            <v>-48671</v>
          </cell>
        </row>
        <row r="888">
          <cell r="A888" t="str">
            <v>TWEED HYDRO ELECTRIC COMMISSION</v>
          </cell>
          <cell r="B888" t="str">
            <v>HYDRO ONE NETWORKS INC.</v>
          </cell>
          <cell r="D888">
            <v>-21650</v>
          </cell>
        </row>
        <row r="889">
          <cell r="A889" t="str">
            <v>UXBRIDGE HYDRO ELECTRIC COMMISSION</v>
          </cell>
          <cell r="B889" t="str">
            <v>VERIDIAN CONNECTIONS INC.</v>
          </cell>
          <cell r="D889">
            <v>-15283</v>
          </cell>
        </row>
        <row r="890">
          <cell r="A890" t="str">
            <v>VILLAGE OF BARRY'S BAY HYDRO SYSTEM</v>
          </cell>
          <cell r="B890" t="str">
            <v>HYDRO ONE NETWORKS INC.</v>
          </cell>
          <cell r="D890">
            <v>-3903</v>
          </cell>
        </row>
        <row r="891">
          <cell r="A891" t="str">
            <v>VILLAGE OF BLOOMFIELD HYDRO SYSTEM</v>
          </cell>
          <cell r="B891" t="str">
            <v>HYDRO ONE NETWORKS INC.</v>
          </cell>
          <cell r="D891">
            <v>-153</v>
          </cell>
        </row>
        <row r="892">
          <cell r="A892" t="str">
            <v>VILLAGE OF CARDINAL HYDRO SYSTEM</v>
          </cell>
          <cell r="B892" t="str">
            <v>RIDEAU ST. LAWRENCE DISTRIBUTION INC.</v>
          </cell>
          <cell r="D892">
            <v>-1018</v>
          </cell>
        </row>
        <row r="893">
          <cell r="A893" t="str">
            <v>VILLAGE OF CHESTERVILLE HYDRO SYSTEM</v>
          </cell>
          <cell r="B893" t="str">
            <v>HYDRO ONE NETWORKS INC.</v>
          </cell>
          <cell r="D893">
            <v>-7189</v>
          </cell>
        </row>
        <row r="894">
          <cell r="A894" t="str">
            <v>VILLAGE OF CREEMORE HYDRO SYSTEM</v>
          </cell>
          <cell r="B894" t="str">
            <v>COLLUS POWER CORP.</v>
          </cell>
          <cell r="D894">
            <v>-73</v>
          </cell>
        </row>
        <row r="895">
          <cell r="A895" t="str">
            <v>VILLAGE OF ERIEAU HYDRO SYSTEM</v>
          </cell>
          <cell r="B895" t="str">
            <v>CHATHAM-KENT HYDRO INC.</v>
          </cell>
          <cell r="D895">
            <v>-1633</v>
          </cell>
        </row>
        <row r="896">
          <cell r="A896" t="str">
            <v>VILLAGE OF FLESHERTON HYDRO SYSTEM</v>
          </cell>
          <cell r="B896" t="str">
            <v>HYDRO ONE NETWORKS INC.</v>
          </cell>
          <cell r="D896">
            <v>-6944</v>
          </cell>
        </row>
        <row r="897">
          <cell r="A897" t="str">
            <v>VILLAGE OF IROQUOIS HYDRO SYSTEM</v>
          </cell>
          <cell r="B897" t="str">
            <v>RIDEAU ST. LAWRENCE DISTRIBUTION INC.</v>
          </cell>
          <cell r="D897">
            <v>-127553</v>
          </cell>
        </row>
        <row r="898">
          <cell r="A898" t="str">
            <v>VILLAGE OF LUCKNOW HYDRO SYSTEM</v>
          </cell>
          <cell r="B898" t="str">
            <v>WESTARIO POWER INC.</v>
          </cell>
          <cell r="D898">
            <v>-37471</v>
          </cell>
        </row>
        <row r="899">
          <cell r="A899" t="str">
            <v>VILLAGE OF MAXVILLE HYDRO SYSTEM</v>
          </cell>
          <cell r="B899" t="str">
            <v>HYDRO ONE NETWORKS INC.</v>
          </cell>
          <cell r="D899">
            <v>-9847</v>
          </cell>
        </row>
        <row r="900">
          <cell r="A900" t="str">
            <v>WALKERTON PUBLIC UTILITIES COMMISSION</v>
          </cell>
          <cell r="B900" t="str">
            <v>WESTARIO POWER INC.</v>
          </cell>
          <cell r="D900">
            <v>-30508</v>
          </cell>
        </row>
        <row r="901">
          <cell r="A901" t="str">
            <v>WARDSVILLE HYDRO ELECTRIC COMMISSION</v>
          </cell>
          <cell r="B901" t="str">
            <v>HYDRO ONE NETWORKS INC.</v>
          </cell>
          <cell r="D901">
            <v>-3384</v>
          </cell>
        </row>
        <row r="902">
          <cell r="A902" t="str">
            <v>WARKWORTH HYDRO ELECTRIC COMMISSION</v>
          </cell>
          <cell r="B902" t="str">
            <v>HYDRO ONE NETWORKS INC.</v>
          </cell>
          <cell r="D902">
            <v>-24604</v>
          </cell>
        </row>
        <row r="903">
          <cell r="A903" t="str">
            <v>WATERLOO NORTH HYDRO INC.</v>
          </cell>
          <cell r="B903" t="str">
            <v>WATERLOO NORTH HYDRO INC.</v>
          </cell>
          <cell r="D903">
            <v>-2339718</v>
          </cell>
        </row>
        <row r="904">
          <cell r="A904" t="str">
            <v>WAUBAUSHENE PUBLIC UTILITIES COMMISSION</v>
          </cell>
          <cell r="B904" t="str">
            <v>NEWMARKET-TAY POWER DISTRIBUTION LTD.</v>
          </cell>
          <cell r="D904">
            <v>-26</v>
          </cell>
        </row>
        <row r="905">
          <cell r="A905" t="str">
            <v>WELLAND HYDRO-ELECTRIC SYSTEM CORP.</v>
          </cell>
          <cell r="B905" t="str">
            <v>WELLAND HYDRO-ELECTRIC SYSTEM CORP.</v>
          </cell>
          <cell r="D905">
            <v>-1064408</v>
          </cell>
        </row>
        <row r="906">
          <cell r="A906" t="str">
            <v>WELLINGTON ELECTRIC DISTRIBUTION COMPANY INC.</v>
          </cell>
          <cell r="B906" t="str">
            <v>GUELPH HYDRO ELECTRIC SYSTEMS INC.</v>
          </cell>
          <cell r="D906">
            <v>-22235</v>
          </cell>
        </row>
        <row r="907">
          <cell r="A907" t="str">
            <v>WEST LINCOLN HYDRO ELECTRIC COMMISSION</v>
          </cell>
          <cell r="B907" t="str">
            <v>NIAGARA PENINSULA ENERGY INC.</v>
          </cell>
          <cell r="D907">
            <v>-45607</v>
          </cell>
        </row>
        <row r="908">
          <cell r="A908" t="str">
            <v>WHITBY HYDRO ELECTRIC CORPORATION</v>
          </cell>
          <cell r="B908" t="str">
            <v>WHITBY HYDRO ELECTRIC CORPORATION</v>
          </cell>
          <cell r="D908">
            <v>-2799307</v>
          </cell>
        </row>
        <row r="909">
          <cell r="A909" t="str">
            <v>WHITCHURCH STOUFFVILLE HYDRO ELECTRIC COMMISSION</v>
          </cell>
          <cell r="B909" t="str">
            <v>HYDRO ONE NETWORKS INC.</v>
          </cell>
          <cell r="D909">
            <v>-469971</v>
          </cell>
        </row>
        <row r="910">
          <cell r="A910" t="str">
            <v>WINCHESTER HYDRO COMMISSION</v>
          </cell>
          <cell r="B910" t="str">
            <v>HYDRO ONE NETWORKS INC.</v>
          </cell>
          <cell r="D910">
            <v>-4100</v>
          </cell>
        </row>
        <row r="911">
          <cell r="A911" t="str">
            <v>WINDSOR UTILITIES COMMISSION</v>
          </cell>
          <cell r="B911" t="str">
            <v>ENWIN UTILITIES LTD.</v>
          </cell>
          <cell r="D911">
            <v>-1547949</v>
          </cell>
        </row>
        <row r="912">
          <cell r="A912" t="str">
            <v>WINGHAM PUBLIC UTILITIES COMMISSION</v>
          </cell>
          <cell r="B912" t="str">
            <v>WESTARIO POWER INC.</v>
          </cell>
          <cell r="D912">
            <v>-79392</v>
          </cell>
        </row>
        <row r="913">
          <cell r="A913" t="str">
            <v>WOODSTOCK HYDRO SERVICES INC.</v>
          </cell>
          <cell r="B913" t="str">
            <v>WOODSTOCK HYDRO SERVICES INC.</v>
          </cell>
          <cell r="D913">
            <v>-428497</v>
          </cell>
        </row>
        <row r="914">
          <cell r="A914" t="str">
            <v>WOODVILLE HYDRO-ELECTRIC SYSTEM</v>
          </cell>
          <cell r="B914" t="str">
            <v>HYDRO ONE NETWORKS INC.</v>
          </cell>
          <cell r="D914">
            <v>-28164</v>
          </cell>
        </row>
        <row r="915">
          <cell r="A915" t="str">
            <v>WYOMING HYDRO ELECTRIC COMMISSION</v>
          </cell>
          <cell r="B915" t="str">
            <v>HYDRO ONE NETWORKS INC.</v>
          </cell>
          <cell r="D915">
            <v>-20134</v>
          </cell>
        </row>
        <row r="916">
          <cell r="A916" t="str">
            <v>ZORRA ELECTRIC SUPPLY AUTHORITY</v>
          </cell>
          <cell r="B916" t="str">
            <v>ERIE THAMES POWERLINES CORPORATION</v>
          </cell>
          <cell r="D916">
            <v>-46988</v>
          </cell>
        </row>
        <row r="917">
          <cell r="A917" t="str">
            <v>ZURICH HYDRO ELECTRIC COMMISSION</v>
          </cell>
          <cell r="B917" t="str">
            <v>FESTIVAL HYDRO INC.</v>
          </cell>
          <cell r="D917">
            <v>-12515</v>
          </cell>
        </row>
        <row r="922">
          <cell r="A922" t="str">
            <v>AILSA CRAIG HYDRO ELECTRIC SYSTEM</v>
          </cell>
          <cell r="B922" t="str">
            <v>HYDRO ONE NETWORKS INC.</v>
          </cell>
          <cell r="D922">
            <v>-11297</v>
          </cell>
        </row>
        <row r="923">
          <cell r="A923" t="str">
            <v>AJAX HYDRO-ELECTRIC COMMISSION</v>
          </cell>
          <cell r="B923" t="str">
            <v>VERIDIAN CONNECTIONS INC.</v>
          </cell>
          <cell r="D923">
            <v>-1214160</v>
          </cell>
        </row>
        <row r="924">
          <cell r="A924" t="str">
            <v>ALVINSTON PUBLIC UTILITIES COMMISSION</v>
          </cell>
          <cell r="B924" t="str">
            <v>BLUEWATER POWER DISTRIBUTION CORPORATION</v>
          </cell>
          <cell r="D924">
            <v>-13792</v>
          </cell>
        </row>
        <row r="925">
          <cell r="A925" t="str">
            <v>ANCASTER HYDRO-ELECTRIC COMMISSION</v>
          </cell>
          <cell r="B925" t="str">
            <v>HORIZON UTILITIES CORPORATION</v>
          </cell>
          <cell r="D925">
            <v>-296080</v>
          </cell>
        </row>
        <row r="926">
          <cell r="A926" t="str">
            <v>ARKONA HYDRO ELECTRIC COMMISSION</v>
          </cell>
          <cell r="B926" t="str">
            <v>HYDRO ONE NETWORKS INC.</v>
          </cell>
          <cell r="D926">
            <v>-512</v>
          </cell>
        </row>
        <row r="927">
          <cell r="A927" t="str">
            <v>ARNPRIOR HYDRO ELECTRIC COMMISSION</v>
          </cell>
          <cell r="B927" t="str">
            <v>HYDRO ONE NETWORKS INC.</v>
          </cell>
          <cell r="D927">
            <v>-55356</v>
          </cell>
        </row>
        <row r="928">
          <cell r="A928" t="str">
            <v>ASPHODEL-NORWOOD DISTRIBUTION INCORPORATED</v>
          </cell>
          <cell r="B928" t="str">
            <v>PETERBOROUGH DISTRIBUTION INCORPORATED</v>
          </cell>
          <cell r="D928">
            <v>-56817</v>
          </cell>
        </row>
        <row r="929">
          <cell r="A929" t="str">
            <v>ATIKOKAN HYDRO INC.</v>
          </cell>
          <cell r="B929" t="str">
            <v>ATIKOKAN HYDRO INC.</v>
          </cell>
          <cell r="D929">
            <v>-138338</v>
          </cell>
        </row>
        <row r="930">
          <cell r="A930" t="str">
            <v>AURORA HYDRO CONNECTIONS LIMITED</v>
          </cell>
          <cell r="B930" t="str">
            <v>POWERSTREAM INC.</v>
          </cell>
          <cell r="D930">
            <v>-1064644</v>
          </cell>
        </row>
        <row r="931">
          <cell r="A931" t="str">
            <v>AYLMER PUBLIC UTILITIES COMMISSION</v>
          </cell>
          <cell r="B931" t="str">
            <v>ERIE THAMES POWERLINES CORPORATION</v>
          </cell>
          <cell r="D931">
            <v>-78534</v>
          </cell>
        </row>
        <row r="932">
          <cell r="A932" t="str">
            <v>BATH HYDRO</v>
          </cell>
          <cell r="B932" t="str">
            <v>HYDRO ONE NETWORKS INC.</v>
          </cell>
          <cell r="D932">
            <v>-14356</v>
          </cell>
        </row>
        <row r="933">
          <cell r="A933" t="str">
            <v>BEACHBURG HYDRO</v>
          </cell>
          <cell r="B933" t="str">
            <v>OTTAWA RIVER POWER CORPORATION</v>
          </cell>
          <cell r="D933">
            <v>-11615</v>
          </cell>
        </row>
        <row r="934">
          <cell r="A934" t="str">
            <v>BELLEVILLE ELECTRIC CORPORATION</v>
          </cell>
          <cell r="B934" t="str">
            <v>VERIDIAN CONNECTIONS INC.</v>
          </cell>
          <cell r="D934">
            <v>-257617</v>
          </cell>
        </row>
        <row r="935">
          <cell r="A935" t="str">
            <v>BLANDFORD-BLENHEIM PUBLIC UTILITIES COMMISSION</v>
          </cell>
          <cell r="B935" t="str">
            <v>HYDRO ONE NETWORKS INC.</v>
          </cell>
          <cell r="D935">
            <v>-8118</v>
          </cell>
        </row>
        <row r="936">
          <cell r="A936" t="str">
            <v>BLUE MOUNTAINS HYDRO SERVICES COMPANY INC.</v>
          </cell>
          <cell r="B936" t="str">
            <v>COLLUS POWER CORP.</v>
          </cell>
          <cell r="D936">
            <v>-61159</v>
          </cell>
        </row>
        <row r="937">
          <cell r="A937" t="str">
            <v>BLYTH HYDRO ELECTRIC COMMISSION</v>
          </cell>
          <cell r="B937" t="str">
            <v>HYDRO ONE NETWORKS INC.</v>
          </cell>
          <cell r="D937">
            <v>-21600</v>
          </cell>
        </row>
        <row r="938">
          <cell r="A938" t="str">
            <v>BOARD OF LIGHT &amp; HEAT COMM. OF THE CITY OF GUELPH</v>
          </cell>
          <cell r="B938" t="str">
            <v>GUELPH HYDRO ELECTRIC SYSTEMS INC.</v>
          </cell>
          <cell r="D938">
            <v>-3280287</v>
          </cell>
        </row>
        <row r="939">
          <cell r="A939" t="str">
            <v>BOBCAYGEON HYDRO ELECTRIC COMMISSION</v>
          </cell>
          <cell r="B939" t="str">
            <v>HYDRO ONE NETWORKS INC.</v>
          </cell>
          <cell r="D939">
            <v>-30357</v>
          </cell>
        </row>
        <row r="940">
          <cell r="A940" t="str">
            <v>BRADFORD WEST GWILLIMBURY PUBLIC UTILITIES COMMISSION</v>
          </cell>
          <cell r="B940" t="str">
            <v>POWERSTREAM INC.</v>
          </cell>
          <cell r="D940">
            <v>-482271</v>
          </cell>
        </row>
        <row r="941">
          <cell r="A941" t="str">
            <v>BRIGHTON DISTRIBUTION INC.</v>
          </cell>
          <cell r="B941" t="str">
            <v>HYDRO ONE NETWORKS INC.</v>
          </cell>
          <cell r="D941">
            <v>-84276</v>
          </cell>
        </row>
        <row r="942">
          <cell r="A942" t="str">
            <v>BROCK HYDRO-ELECTRIC COMMISSION</v>
          </cell>
          <cell r="B942" t="str">
            <v>VERIDIAN CONNECTIONS INC.</v>
          </cell>
          <cell r="D942">
            <v>-118719</v>
          </cell>
        </row>
        <row r="943">
          <cell r="A943" t="str">
            <v>BROCKVILLE UTILITIES INCORPORATED</v>
          </cell>
          <cell r="B943" t="str">
            <v>HYDRO ONE NETWORKS INC.</v>
          </cell>
          <cell r="D943">
            <v>-454703</v>
          </cell>
        </row>
        <row r="944">
          <cell r="A944" t="str">
            <v>BRUSSELS PUBLIC UTILITIES COMMISSION</v>
          </cell>
          <cell r="B944" t="str">
            <v>FESTIVAL HYDRO INC.</v>
          </cell>
          <cell r="D944">
            <v>-7778</v>
          </cell>
        </row>
        <row r="945">
          <cell r="A945" t="str">
            <v>BURK'S FALLS HYDRO ELECTRIC COMMISSION</v>
          </cell>
          <cell r="B945" t="str">
            <v>LAKELAND POWER DISTRIBUTION LTD.</v>
          </cell>
          <cell r="D945">
            <v>-42691</v>
          </cell>
        </row>
        <row r="946">
          <cell r="A946" t="str">
            <v>BURLINGTON HYDRO INC.</v>
          </cell>
          <cell r="B946" t="str">
            <v>BURLINGTON HYDRO INC.</v>
          </cell>
          <cell r="D946">
            <v>-4699681</v>
          </cell>
        </row>
        <row r="947">
          <cell r="A947" t="str">
            <v>CALEDON HYDRO CORPORATION</v>
          </cell>
          <cell r="B947" t="str">
            <v>HYDRO ONE NETWORKS INC.</v>
          </cell>
          <cell r="D947">
            <v>-1025158</v>
          </cell>
        </row>
        <row r="948">
          <cell r="A948" t="str">
            <v>CAMBRIDGE AND NORTH DUMFRIES HYDRO INC.</v>
          </cell>
          <cell r="B948" t="str">
            <v>CAMBRIDGE AND NORTH DUMFRIES HYDRO INC.</v>
          </cell>
          <cell r="D948">
            <v>-2213124</v>
          </cell>
        </row>
        <row r="949">
          <cell r="A949" t="str">
            <v>CAPREOL HYDRO ELECTRIC COMMISSION</v>
          </cell>
          <cell r="B949" t="str">
            <v>GREATER SUDBURY HYDRO INC.</v>
          </cell>
          <cell r="D949">
            <v>-158031</v>
          </cell>
        </row>
        <row r="950">
          <cell r="A950" t="str">
            <v>CASSELMAN HYDRO INC.</v>
          </cell>
          <cell r="B950" t="str">
            <v>HYDRO OTTAWA LIMITED</v>
          </cell>
          <cell r="D950">
            <v>-32757</v>
          </cell>
        </row>
        <row r="951">
          <cell r="A951" t="str">
            <v>CAVAN-MILLBROOK-NORTH MONAGHAN PUBLIC UTILITIES COMMISSION</v>
          </cell>
          <cell r="B951" t="str">
            <v>HYDRO ONE NETWORKS INC.</v>
          </cell>
          <cell r="D951">
            <v>-32841</v>
          </cell>
        </row>
        <row r="952">
          <cell r="A952" t="str">
            <v>CENTRE HASTINGS HYDRO ELECTRIC COMMISSION</v>
          </cell>
          <cell r="B952" t="str">
            <v>HYDRO ONE NETWORKS INC.</v>
          </cell>
          <cell r="D952">
            <v>-12753</v>
          </cell>
        </row>
        <row r="953">
          <cell r="A953" t="str">
            <v>CHALK RIVER HYDRO</v>
          </cell>
          <cell r="B953" t="str">
            <v>HYDRO ONE NETWORKS INC.</v>
          </cell>
          <cell r="D953">
            <v>-14160</v>
          </cell>
        </row>
        <row r="954">
          <cell r="A954" t="str">
            <v>CHAPLEAU PUBLIC UTILITIES CORPORATION</v>
          </cell>
          <cell r="B954" t="str">
            <v>CHAPLEAU PUBLIC UTILITIES CORPORATION</v>
          </cell>
          <cell r="D954">
            <v>-8179</v>
          </cell>
        </row>
        <row r="955">
          <cell r="A955" t="str">
            <v>CITY OF DRYDEN HYDRO ELECTRIC COMMISSION</v>
          </cell>
          <cell r="B955" t="str">
            <v>HYDRO ONE NETWORKS INC.</v>
          </cell>
          <cell r="D955">
            <v>-71382</v>
          </cell>
        </row>
        <row r="956">
          <cell r="A956" t="str">
            <v>CLARINGTON HYDRO-ELECTRIC COMMISSION</v>
          </cell>
          <cell r="B956" t="str">
            <v>VERIDIAN CONNECTIONS INC.</v>
          </cell>
          <cell r="D956">
            <v>-719052</v>
          </cell>
        </row>
        <row r="957">
          <cell r="A957" t="str">
            <v>CLINTON POWER CORPORATION</v>
          </cell>
          <cell r="B957" t="str">
            <v>ERIE THAMES POWERLINES CORPORATION</v>
          </cell>
          <cell r="D957">
            <v>-15123</v>
          </cell>
        </row>
        <row r="958">
          <cell r="A958" t="str">
            <v>COBDEN HYDRO</v>
          </cell>
          <cell r="B958" t="str">
            <v>HYDRO ONE NETWORKS INC.</v>
          </cell>
          <cell r="D958">
            <v>-7778</v>
          </cell>
        </row>
        <row r="959">
          <cell r="A959" t="str">
            <v>COLBORNE PUBLIC UTILITIES COMMISSION</v>
          </cell>
          <cell r="B959" t="str">
            <v>LAKEFRONT UTILITIES INC.</v>
          </cell>
          <cell r="D959">
            <v>-16834</v>
          </cell>
        </row>
        <row r="960">
          <cell r="A960" t="str">
            <v>COTTAM HYDRO-ELECTRIC SYSTEM</v>
          </cell>
          <cell r="B960" t="str">
            <v>E.L.K. ENERGY INC.</v>
          </cell>
          <cell r="D960">
            <v>-148231</v>
          </cell>
        </row>
        <row r="961">
          <cell r="A961" t="str">
            <v>DASHWOOD HYDRO-ELECTRIC SYSTEM</v>
          </cell>
          <cell r="B961" t="str">
            <v>FESTIVAL HYDRO INC.</v>
          </cell>
          <cell r="D961">
            <v>-129</v>
          </cell>
        </row>
        <row r="962">
          <cell r="A962" t="str">
            <v>DEEP RIVER HYDRO</v>
          </cell>
          <cell r="B962" t="str">
            <v>HYDRO ONE NETWORKS INC.</v>
          </cell>
          <cell r="D962">
            <v>-229875</v>
          </cell>
        </row>
        <row r="963">
          <cell r="A963" t="str">
            <v>DELHI HYDRO-ELECTRIC COMMISSION</v>
          </cell>
          <cell r="B963" t="str">
            <v>NORFOLK POWER DISTRIBUTION INC.</v>
          </cell>
          <cell r="D963">
            <v>-20713</v>
          </cell>
        </row>
        <row r="964">
          <cell r="A964" t="str">
            <v>DESERONTO PUBLIC UTILITIES COMMISSION</v>
          </cell>
          <cell r="B964" t="str">
            <v>HYDRO ONE NETWORKS INC.</v>
          </cell>
          <cell r="D964">
            <v>-7940</v>
          </cell>
        </row>
        <row r="965">
          <cell r="A965" t="str">
            <v>DRESDEN UTILITIES COMMISSION</v>
          </cell>
          <cell r="B965" t="str">
            <v>CHATHAM-KENT HYDRO INC.</v>
          </cell>
          <cell r="D965">
            <v>-33135</v>
          </cell>
        </row>
        <row r="966">
          <cell r="A966" t="str">
            <v>DUNDALK HYDRO ELECTRIC SYSTEM</v>
          </cell>
          <cell r="B966" t="str">
            <v>HYDRO ONE NETWORKS INC.</v>
          </cell>
          <cell r="D966">
            <v>-2020</v>
          </cell>
        </row>
        <row r="967">
          <cell r="A967" t="str">
            <v>DUNDAS HYDRO-ELECTRIC COMMISSION</v>
          </cell>
          <cell r="B967" t="str">
            <v>HORIZON UTILITIES CORPORATION</v>
          </cell>
          <cell r="D967">
            <v>-490989</v>
          </cell>
        </row>
        <row r="968">
          <cell r="A968" t="str">
            <v>DUNNVILLE HYDRO ELECTRIC COMMISSION</v>
          </cell>
          <cell r="B968" t="str">
            <v>HALDIMAND COUNTY HYDRO INC.</v>
          </cell>
          <cell r="D968">
            <v>-141195</v>
          </cell>
        </row>
        <row r="969">
          <cell r="A969" t="str">
            <v>DURHAM HYDRO ELECTRIC COMMISSION</v>
          </cell>
          <cell r="B969" t="str">
            <v>HYDRO ONE NETWORKS INC.</v>
          </cell>
          <cell r="D969">
            <v>-11586</v>
          </cell>
        </row>
        <row r="970">
          <cell r="A970" t="str">
            <v>DUTTON HYDRO LIMITED</v>
          </cell>
          <cell r="B970" t="str">
            <v>MIDDLESEX POWER DISTRIBUTION CORPORATION</v>
          </cell>
          <cell r="D970">
            <v>-4834</v>
          </cell>
        </row>
        <row r="971">
          <cell r="A971" t="str">
            <v>EAST ZORRA-TAVISTOCK PUBLIC UTILITY COMMISSION</v>
          </cell>
          <cell r="B971" t="str">
            <v>ERIE THAMES POWERLINES CORPORATION</v>
          </cell>
          <cell r="D971">
            <v>-38969</v>
          </cell>
        </row>
        <row r="972">
          <cell r="A972" t="str">
            <v>ELMWOOD HYDRO-ELECTRIC SYSTEM</v>
          </cell>
          <cell r="B972" t="str">
            <v>WESTARIO POWER INC.</v>
          </cell>
          <cell r="D972">
            <v>-234</v>
          </cell>
        </row>
        <row r="973">
          <cell r="A973" t="str">
            <v>EMBRUN COOPERATIVE HYDRO INC.</v>
          </cell>
          <cell r="B973" t="str">
            <v>COOPERATIVE HYDRO EMBRUN INC.</v>
          </cell>
          <cell r="D973">
            <v>-30195</v>
          </cell>
        </row>
        <row r="974">
          <cell r="A974" t="str">
            <v>ERIN HYDRO ELECTRIC COMMISSION</v>
          </cell>
          <cell r="B974" t="str">
            <v>HYDRO ONE NETWORKS INC.</v>
          </cell>
          <cell r="D974">
            <v>-228679</v>
          </cell>
        </row>
        <row r="975">
          <cell r="A975" t="str">
            <v>ESSEX HYDRO-ELECTRIC COMMISSION</v>
          </cell>
          <cell r="B975" t="str">
            <v>E.L.K. ENERGY INC.</v>
          </cell>
          <cell r="D975">
            <v>-199203</v>
          </cell>
        </row>
        <row r="976">
          <cell r="A976" t="str">
            <v>FENELON FALLS BOARD OF WATER, LIGHT AND POWER COMMISSIONERS</v>
          </cell>
          <cell r="B976" t="str">
            <v>HYDRO ONE NETWORKS INC.</v>
          </cell>
          <cell r="D976">
            <v>-14194</v>
          </cell>
        </row>
        <row r="977">
          <cell r="A977" t="str">
            <v>FLAMBOROUGH HYDRO ELECTRIC COMMISSION</v>
          </cell>
          <cell r="B977" t="str">
            <v>HORIZON UTILITIES CORPORATION</v>
          </cell>
          <cell r="D977">
            <v>-84589</v>
          </cell>
        </row>
        <row r="978">
          <cell r="A978" t="str">
            <v>FOREST PUBLIC UTILITIES COMMISSION</v>
          </cell>
          <cell r="B978" t="str">
            <v>HYDRO ONE NETWORKS INC.</v>
          </cell>
          <cell r="D978">
            <v>-14335</v>
          </cell>
        </row>
        <row r="979">
          <cell r="A979" t="str">
            <v>GEORGINA HYDRO ELECTRIC COMMISSION</v>
          </cell>
          <cell r="B979" t="str">
            <v>HYDRO ONE NETWORKS INC.</v>
          </cell>
          <cell r="D979">
            <v>-219735</v>
          </cell>
        </row>
        <row r="980">
          <cell r="A980" t="str">
            <v>GLENCOE PUBLIC UTILITIES COMMISSION</v>
          </cell>
          <cell r="B980" t="str">
            <v>HYDRO ONE NETWORKS INC.</v>
          </cell>
          <cell r="D980">
            <v>-31325</v>
          </cell>
        </row>
        <row r="981">
          <cell r="A981" t="str">
            <v>GOULBOURN HYDRO ELECTRIC COMMISSION</v>
          </cell>
          <cell r="B981" t="str">
            <v>HYDRO OTTAWA LIMITED</v>
          </cell>
          <cell r="D981">
            <v>-129459</v>
          </cell>
        </row>
        <row r="982">
          <cell r="A982" t="str">
            <v>GRAND BEND PUBLIC UTILITIES COMMISSION</v>
          </cell>
          <cell r="B982" t="str">
            <v>HYDRO ONE NETWORKS INC.</v>
          </cell>
          <cell r="D982">
            <v>-31267</v>
          </cell>
        </row>
        <row r="983">
          <cell r="A983" t="str">
            <v>GRAND VALLEY ENERGY INC.</v>
          </cell>
          <cell r="B983" t="str">
            <v>ORANGEVILLE HYDRO LIMITED</v>
          </cell>
          <cell r="D983">
            <v>-11046</v>
          </cell>
        </row>
        <row r="984">
          <cell r="A984" t="str">
            <v>GRAVENHURST HYDRO ELECTRIC INC.</v>
          </cell>
          <cell r="B984" t="str">
            <v>VERIDIAN CONNECTIONS INC.</v>
          </cell>
          <cell r="D984">
            <v>-71431</v>
          </cell>
        </row>
        <row r="985">
          <cell r="A985" t="str">
            <v>GRIMSBY POWER INCORPORATED</v>
          </cell>
          <cell r="B985" t="str">
            <v>GRIMSBY POWER INCORPORATED</v>
          </cell>
          <cell r="D985">
            <v>-107612</v>
          </cell>
        </row>
        <row r="986">
          <cell r="A986" t="str">
            <v>GUELPH/ERAMOSA HYDRO-ELECTRIC COMMISSION</v>
          </cell>
          <cell r="B986" t="str">
            <v>GUELPH HYDRO ELECTRIC SYSTEMS INC.</v>
          </cell>
          <cell r="D986">
            <v>-12633</v>
          </cell>
        </row>
        <row r="987">
          <cell r="A987" t="str">
            <v>HALDIMAND HYDRO-ELECTRIC COMMISSION</v>
          </cell>
          <cell r="B987" t="str">
            <v>HALDIMAND COUNTY HYDRO INC.</v>
          </cell>
          <cell r="D987">
            <v>-189717</v>
          </cell>
        </row>
        <row r="988">
          <cell r="A988" t="str">
            <v>HALTON HILLS HYDRO INC.</v>
          </cell>
          <cell r="B988" t="str">
            <v>HALTON HILLS HYDRO INC.</v>
          </cell>
          <cell r="D988">
            <v>-657710</v>
          </cell>
        </row>
        <row r="989">
          <cell r="A989" t="str">
            <v>HAMILTON HYDRO INC.</v>
          </cell>
          <cell r="B989" t="str">
            <v>HORIZON UTILITIES CORPORATION</v>
          </cell>
          <cell r="D989">
            <v>-1968216</v>
          </cell>
        </row>
        <row r="990">
          <cell r="A990" t="str">
            <v>HANOVER ELECTRIC SERVICES INC.</v>
          </cell>
          <cell r="B990" t="str">
            <v>WESTARIO POWER INC.</v>
          </cell>
          <cell r="D990">
            <v>-23479</v>
          </cell>
        </row>
        <row r="991">
          <cell r="A991" t="str">
            <v>HASTINGS PUBLIC UTILITIES</v>
          </cell>
          <cell r="B991" t="str">
            <v>HYDRO ONE NETWORKS INC.</v>
          </cell>
          <cell r="D991">
            <v>-2979</v>
          </cell>
        </row>
        <row r="992">
          <cell r="A992" t="str">
            <v>HAVELOCK-BELMONT-METHUEN HYDRO ELECTRIC COMMISSION</v>
          </cell>
          <cell r="B992" t="str">
            <v>HYDRO ONE NETWORKS INC.</v>
          </cell>
          <cell r="D992">
            <v>-13956</v>
          </cell>
        </row>
        <row r="993">
          <cell r="A993" t="str">
            <v>HEARST POWER DISTRIBUTION COMPANY LIMITED</v>
          </cell>
          <cell r="B993" t="str">
            <v>HEARST POWER DISTRIBUTION COMPANY LIMITED</v>
          </cell>
          <cell r="D993">
            <v>-78090</v>
          </cell>
        </row>
        <row r="994">
          <cell r="A994" t="str">
            <v>HENSALL PUBLIC UTILITIES COMMISSION</v>
          </cell>
          <cell r="B994" t="str">
            <v>FESTIVAL HYDRO INC.</v>
          </cell>
          <cell r="D994">
            <v>-13612</v>
          </cell>
        </row>
        <row r="995">
          <cell r="A995" t="str">
            <v>HOLSTEIN HYDRO ELECTRIC SYSTEM</v>
          </cell>
          <cell r="B995" t="str">
            <v>WELLINGTON NORTH POWER INC.</v>
          </cell>
          <cell r="D995">
            <v>-5000</v>
          </cell>
        </row>
        <row r="996">
          <cell r="A996" t="str">
            <v>HUNTSVILLE PUBLIC UTILITIES COMMISSION</v>
          </cell>
          <cell r="B996" t="str">
            <v>LAKELAND POWER DISTRIBUTION LTD.</v>
          </cell>
          <cell r="D996">
            <v>-27094</v>
          </cell>
        </row>
        <row r="997">
          <cell r="A997" t="str">
            <v>HYDRO ELECTRIC COMMISSION OF THE CORPORATION OF THE TOWNSHIP OF MIDDLESEX CENTRE</v>
          </cell>
          <cell r="B997" t="str">
            <v>HYDRO ONE NETWORKS INC.</v>
          </cell>
          <cell r="D997">
            <v>-4306</v>
          </cell>
        </row>
        <row r="998">
          <cell r="A998" t="str">
            <v>HYDRO ELECTRIC COMMISSION OF THE TOWN OF LEAMINGTON</v>
          </cell>
          <cell r="B998" t="str">
            <v>ESSEX POWERLINES CORPORATION</v>
          </cell>
          <cell r="D998">
            <v>-224853</v>
          </cell>
        </row>
        <row r="999">
          <cell r="A999" t="str">
            <v>HYDRO ELECTRIC COMMISSION OF THE TOWNSHIP OF SPRINGWATER</v>
          </cell>
          <cell r="B999" t="str">
            <v>HYDRO ONE NETWORKS INC.</v>
          </cell>
          <cell r="D999">
            <v>-4028</v>
          </cell>
        </row>
        <row r="1000">
          <cell r="A1000" t="str">
            <v>HYDRO HAWKESBURY INC.</v>
          </cell>
          <cell r="B1000" t="str">
            <v>HYDRO HAWKESBURY INC.</v>
          </cell>
          <cell r="D1000">
            <v>-55841</v>
          </cell>
        </row>
        <row r="1001">
          <cell r="A1001" t="str">
            <v>HYDRO MISSISSAUGA CORPORATION</v>
          </cell>
          <cell r="B1001" t="str">
            <v>ENERSOURCE HYDRO MISSISSAUGA INC.</v>
          </cell>
          <cell r="D1001">
            <v>-25023071</v>
          </cell>
        </row>
        <row r="1002">
          <cell r="A1002" t="str">
            <v>HYDRO ONE BRAMPTON NETWORKS INC.</v>
          </cell>
          <cell r="B1002" t="str">
            <v>HYDRO ONE BRAMPTON NETWORKS INC.</v>
          </cell>
          <cell r="D1002">
            <v>-5425168</v>
          </cell>
        </row>
        <row r="1003">
          <cell r="A1003" t="str">
            <v>HYDRO OTTAWA LIMITED</v>
          </cell>
          <cell r="B1003" t="str">
            <v>HYDRO OTTAWA LIMITED</v>
          </cell>
          <cell r="D1003">
            <v>-10547515</v>
          </cell>
        </row>
        <row r="1004">
          <cell r="A1004" t="str">
            <v>HYDRO VAUGHAN DISTRIBUTION INC.</v>
          </cell>
          <cell r="B1004" t="str">
            <v>POWERSTREAM INC.</v>
          </cell>
          <cell r="D1004">
            <v>-2445760</v>
          </cell>
        </row>
        <row r="1005">
          <cell r="A1005" t="str">
            <v>HYDRO-ELECTRIC COMMISSION FOR THE TOWN OF AMHERSTBURG</v>
          </cell>
          <cell r="B1005" t="str">
            <v>ESSEX POWERLINES CORPORATION</v>
          </cell>
          <cell r="D1005">
            <v>-99742</v>
          </cell>
        </row>
        <row r="1006">
          <cell r="A1006" t="str">
            <v>HYDRO-ELECTRIC COMMISSION OF SOUTH DUMFRIES</v>
          </cell>
          <cell r="B1006" t="str">
            <v>BRANT COUNTY POWER INC.</v>
          </cell>
          <cell r="D1006">
            <v>-198</v>
          </cell>
        </row>
        <row r="1007">
          <cell r="A1007" t="str">
            <v>HYDRO-ELECTRIC COMMISSION OF THE CITY OF BRANTFORD</v>
          </cell>
          <cell r="B1007" t="str">
            <v>BRANTFORD POWER INC.</v>
          </cell>
          <cell r="D1007">
            <v>-2369968</v>
          </cell>
        </row>
        <row r="1008">
          <cell r="A1008" t="str">
            <v>HYDRO-ELECTRIC COMMISSION OF THE CITY OF PEMBROKE</v>
          </cell>
          <cell r="B1008" t="str">
            <v>OTTAWA RIVER POWER CORPORATION</v>
          </cell>
          <cell r="D1008">
            <v>-206736</v>
          </cell>
        </row>
        <row r="1009">
          <cell r="A1009" t="str">
            <v>HYDRO-ELECTRIC COMMISSION OF THE CITY OF SARNIA</v>
          </cell>
          <cell r="B1009" t="str">
            <v>BLUEWATER POWER DISTRIBUTION CORPORATION</v>
          </cell>
          <cell r="D1009">
            <v>-207180</v>
          </cell>
        </row>
        <row r="1010">
          <cell r="A1010" t="str">
            <v>HYDRO-ELECTRIC COMMISSION OF THE CITY OF TORONTO - EAST YORK OFFICE</v>
          </cell>
          <cell r="B1010" t="str">
            <v>TORONTO HYDRO-ELECTRIC SYSTEM LIMITED</v>
          </cell>
          <cell r="D1010">
            <v>-440772</v>
          </cell>
        </row>
        <row r="1011">
          <cell r="A1011" t="str">
            <v>HYDRO-ELECTRIC COMMISSION OF THE CITY OF TORONTO - ETOBICOKE OFFICE</v>
          </cell>
          <cell r="B1011" t="str">
            <v>TORONTO HYDRO-ELECTRIC SYSTEM LIMITED</v>
          </cell>
          <cell r="D1011">
            <v>-4809570</v>
          </cell>
        </row>
        <row r="1012">
          <cell r="A1012" t="str">
            <v>HYDRO-ELECTRIC COMMISSION OF THE CITY OF TORONTO - NORTH YORK OFFICE</v>
          </cell>
          <cell r="B1012" t="str">
            <v>TORONTO HYDRO-ELECTRIC SYSTEM LIMITED</v>
          </cell>
          <cell r="D1012">
            <v>-5644332</v>
          </cell>
        </row>
        <row r="1013">
          <cell r="A1013" t="str">
            <v>HYDRO-ELECTRIC COMMISSION OF THE CITY OF TORONTO - SCARBOROUGH OFFICE</v>
          </cell>
          <cell r="B1013" t="str">
            <v>TORONTO HYDRO-ELECTRIC SYSTEM LIMITED</v>
          </cell>
          <cell r="D1013">
            <v>-11302126</v>
          </cell>
        </row>
        <row r="1014">
          <cell r="A1014" t="str">
            <v>HYDRO-ELECTRIC COMMISSION OF THE CITY OF TORONTO - TORONTO OFFICE</v>
          </cell>
          <cell r="B1014" t="str">
            <v>TORONTO HYDRO-ELECTRIC SYSTEM LIMITED</v>
          </cell>
          <cell r="D1014">
            <v>-5379481</v>
          </cell>
        </row>
        <row r="1015">
          <cell r="A1015" t="str">
            <v>HYDRO-ELECTRIC COMMISSION OF THE CITY OF TORONTO - YORK OFFICE</v>
          </cell>
          <cell r="B1015" t="str">
            <v>TORONTO HYDRO-ELECTRIC SYSTEM LIMITED</v>
          </cell>
          <cell r="D1015">
            <v>-65062</v>
          </cell>
        </row>
        <row r="1016">
          <cell r="A1016" t="str">
            <v>HYDRO-ELECTRIC COMMISSION OF THE TOWN OF BOTHWELL</v>
          </cell>
          <cell r="B1016" t="str">
            <v>CHATHAM-KENT HYDRO INC.</v>
          </cell>
          <cell r="D1016">
            <v>-7508</v>
          </cell>
        </row>
        <row r="1017">
          <cell r="A1017" t="str">
            <v>HYDRO-ELECTRIC COMMISSION OF THE TOWN OF BRACEBRIDGE</v>
          </cell>
          <cell r="B1017" t="str">
            <v>LAKELAND POWER DISTRIBUTION LTD.</v>
          </cell>
          <cell r="D1017">
            <v>-28516</v>
          </cell>
        </row>
        <row r="1018">
          <cell r="A1018" t="str">
            <v>HYDRO-ELECTRIC COMMISSION OF THE TOWN OF CACHE BAY</v>
          </cell>
          <cell r="B1018" t="str">
            <v>GREATER SUDBURY HYDRO INC.</v>
          </cell>
          <cell r="D1018">
            <v>-2373</v>
          </cell>
        </row>
        <row r="1019">
          <cell r="A1019" t="str">
            <v>HYDRO-ELECTRIC COMMISSION OF THE TOWN OF HARRISTON</v>
          </cell>
          <cell r="B1019" t="str">
            <v>WESTARIO POWER INC.</v>
          </cell>
          <cell r="D1019">
            <v>-19398</v>
          </cell>
        </row>
        <row r="1020">
          <cell r="A1020" t="str">
            <v>HYDRO-ELECTRIC COMMISSION OF THE TOWN OF HARROW</v>
          </cell>
          <cell r="B1020" t="str">
            <v>E.L.K. ENERGY INC.</v>
          </cell>
          <cell r="D1020">
            <v>-179669</v>
          </cell>
        </row>
        <row r="1021">
          <cell r="A1021" t="str">
            <v>HYDRO-ELECTRIC COMMISSION OF THE TOWN OF LASALLE</v>
          </cell>
          <cell r="B1021" t="str">
            <v>ESSEX POWERLINES CORPORATION</v>
          </cell>
          <cell r="D1021">
            <v>-195418</v>
          </cell>
        </row>
        <row r="1022">
          <cell r="A1022" t="str">
            <v>HYDRO-ELECTRIC COMMISSION OF THE TOWN OF PORT ELGIN</v>
          </cell>
          <cell r="B1022" t="str">
            <v>WESTARIO POWER INC.</v>
          </cell>
          <cell r="D1022">
            <v>-712701</v>
          </cell>
        </row>
        <row r="1023">
          <cell r="A1023" t="str">
            <v>HYDRO-ELECTRIC COMMISSION OF THE TOWN OF STAYNER</v>
          </cell>
          <cell r="B1023" t="str">
            <v>COLLUS POWER CORP.</v>
          </cell>
          <cell r="D1023">
            <v>-6815</v>
          </cell>
        </row>
        <row r="1024">
          <cell r="A1024" t="str">
            <v>HYDRO-ELECTRIC COMMISSION OF THE TOWN OF STURGEON FALLS</v>
          </cell>
          <cell r="B1024" t="str">
            <v>GREATER SUDBURY HYDRO INC.</v>
          </cell>
          <cell r="D1024">
            <v>-3460</v>
          </cell>
        </row>
        <row r="1025">
          <cell r="A1025" t="str">
            <v>HYDRO-ELECTRIC COMMISSION OF THE TOWN OF VANKLEEK HILL</v>
          </cell>
          <cell r="B1025" t="str">
            <v>HYDRO ONE NETWORKS INC.</v>
          </cell>
          <cell r="D1025">
            <v>-64435</v>
          </cell>
        </row>
        <row r="1026">
          <cell r="A1026" t="str">
            <v>HYDRO-ELECTRIC COMMISSION OF THE TOWN OF WALLACEBURG</v>
          </cell>
          <cell r="B1026" t="str">
            <v>CHATHAM-KENT HYDRO INC.</v>
          </cell>
          <cell r="D1026">
            <v>-210055</v>
          </cell>
        </row>
        <row r="1027">
          <cell r="A1027" t="str">
            <v>HYDRO-ELECTRIC COMMISSION OF THE TOWN OF WASAGA BEACH</v>
          </cell>
          <cell r="B1027" t="str">
            <v>WASAGA DISTRIBUTION INC.</v>
          </cell>
          <cell r="D1027">
            <v>-138457</v>
          </cell>
        </row>
        <row r="1028">
          <cell r="A1028" t="str">
            <v>HYDRO-ELECTRIC COMMISSION OF THE TOWN OF WEBBWOOD</v>
          </cell>
          <cell r="B1028" t="str">
            <v>ESPANOLA REGIONAL HYDRO DISTRIBUTION CORPORATION</v>
          </cell>
          <cell r="D1028">
            <v>-2162</v>
          </cell>
        </row>
        <row r="1029">
          <cell r="A1029" t="str">
            <v>HYDRO-ELECTRIC COMMISSION OF THE TOWN OF WIARTON</v>
          </cell>
          <cell r="B1029" t="str">
            <v>HYDRO ONE NETWORKS INC.</v>
          </cell>
          <cell r="D1029">
            <v>-12430</v>
          </cell>
        </row>
        <row r="1030">
          <cell r="A1030" t="str">
            <v>HYDRO-ELECTRIC COMMISSION OF THE TOWNSHIP OF BRANTFORD</v>
          </cell>
          <cell r="B1030" t="str">
            <v>BRANT COUNTY POWER INC.</v>
          </cell>
          <cell r="D1030">
            <v>-234847</v>
          </cell>
        </row>
        <row r="1031">
          <cell r="A1031" t="str">
            <v>HYDRO-ELECTRIC COMMISSION OF THE TOWNSHIP OF ESSA</v>
          </cell>
          <cell r="B1031" t="str">
            <v>POWERSTREAM INC.</v>
          </cell>
          <cell r="D1031">
            <v>-7200</v>
          </cell>
        </row>
        <row r="1032">
          <cell r="A1032" t="str">
            <v>HYDRO-ELECTRIC COMMISSION OF THE VILLAGE OF ALFRED</v>
          </cell>
          <cell r="B1032" t="str">
            <v>HYDRO 2000 INC.</v>
          </cell>
          <cell r="D1032">
            <v>-11969</v>
          </cell>
        </row>
        <row r="1033">
          <cell r="A1033" t="str">
            <v>HYDRO-ELECTRIC COMMISSION OF THE VILLAGE OF CLIFFORD</v>
          </cell>
          <cell r="B1033" t="str">
            <v>WESTARIO POWER INC.</v>
          </cell>
          <cell r="D1033">
            <v>-5623</v>
          </cell>
        </row>
        <row r="1034">
          <cell r="A1034" t="str">
            <v>HYDRO-ELECTRIC COMMISSION OF THE VILLAGE OF ELORA</v>
          </cell>
          <cell r="B1034" t="str">
            <v>CENTRE WELLINGTON HYDRO LTD.</v>
          </cell>
          <cell r="D1034">
            <v>-11776</v>
          </cell>
        </row>
        <row r="1035">
          <cell r="A1035" t="str">
            <v>HYDRO-ELECTRIC COMMISSION OF THE VILLAGE OF FINCH</v>
          </cell>
          <cell r="B1035" t="str">
            <v>HYDRO ONE NETWORKS INC.</v>
          </cell>
          <cell r="D1035">
            <v>-6624</v>
          </cell>
        </row>
        <row r="1036">
          <cell r="A1036" t="str">
            <v>HYDRO-ELECTRIC COMMISSION OF THE VILLAGE OF FRANKFORD</v>
          </cell>
          <cell r="B1036" t="str">
            <v>HYDRO ONE NETWORKS INC.</v>
          </cell>
          <cell r="D1036">
            <v>-9515</v>
          </cell>
        </row>
        <row r="1037">
          <cell r="A1037" t="str">
            <v>HYDRO-ELECTRIC COMMISSION OF THE VILLAGE OF L'ORIGNAL</v>
          </cell>
          <cell r="B1037" t="str">
            <v>HYDRO ONE NETWORKS INC.</v>
          </cell>
          <cell r="D1037">
            <v>-88699</v>
          </cell>
        </row>
        <row r="1038">
          <cell r="A1038" t="str">
            <v>HYDRO-ELECTRIC COMMISSION OF THE VILLAGE OF LUCAN</v>
          </cell>
          <cell r="B1038" t="str">
            <v>HYDRO ONE NETWORKS INC.</v>
          </cell>
          <cell r="D1038">
            <v>-81993</v>
          </cell>
        </row>
        <row r="1039">
          <cell r="A1039" t="str">
            <v>HYDRO-ELECTRIC COMMISSION OF THE VILLAGE OF MORRISBURG</v>
          </cell>
          <cell r="B1039" t="str">
            <v>RIDEAU ST. LAWRENCE DISTRIBUTION INC.</v>
          </cell>
          <cell r="D1039">
            <v>-100351</v>
          </cell>
        </row>
        <row r="1040">
          <cell r="A1040" t="str">
            <v>HYDRO-ELECTRIC COMMISSION OF THE VILLAGE OF PAISLEY</v>
          </cell>
          <cell r="B1040" t="str">
            <v>HYDRO ONE NETWORKS INC.</v>
          </cell>
          <cell r="D1040">
            <v>-36754</v>
          </cell>
        </row>
        <row r="1041">
          <cell r="A1041" t="str">
            <v>HYDRO-ELECTRIC COMMISSION OF THE VILLAGE OF PLANTAGENET</v>
          </cell>
          <cell r="B1041" t="str">
            <v>HYDRO 2000 INC.</v>
          </cell>
          <cell r="D1041">
            <v>-2442</v>
          </cell>
        </row>
        <row r="1042">
          <cell r="A1042" t="str">
            <v>HYDRO-ELECTRIC COMMISSION OF THE VILLAGE OF ST. CLAIR BEACH</v>
          </cell>
          <cell r="B1042" t="str">
            <v>ESSEX POWERLINES CORPORATION</v>
          </cell>
          <cell r="D1042">
            <v>-544852</v>
          </cell>
        </row>
        <row r="1043">
          <cell r="A1043" t="str">
            <v>HYDRO-ELECTRIC COMMISSION OF THE VILLAGE OF VICTORIA HARBOUR</v>
          </cell>
          <cell r="B1043" t="str">
            <v>NEWMARKET-TAY POWER DISTRIBUTION LTD.</v>
          </cell>
          <cell r="D1043">
            <v>-9338</v>
          </cell>
        </row>
        <row r="1044">
          <cell r="A1044" t="str">
            <v>INGERSOLL PUBLIC UTILITY COMMISSION</v>
          </cell>
          <cell r="B1044" t="str">
            <v>ERIE THAMES POWERLINES CORPORATION</v>
          </cell>
          <cell r="D1044">
            <v>-123199</v>
          </cell>
        </row>
        <row r="1045">
          <cell r="A1045" t="str">
            <v>INNISFIL HYDRO DISTRIBUTION SYSTEMS LIMITED</v>
          </cell>
          <cell r="B1045" t="str">
            <v>INNISFIL HYDRO DISTRIBUTION SYSTEMS LIMITED</v>
          </cell>
          <cell r="D1045">
            <v>-46807</v>
          </cell>
        </row>
        <row r="1046">
          <cell r="A1046" t="str">
            <v>KENORA HYDRO ELECTRIC CORPORATION LTD.</v>
          </cell>
          <cell r="B1046" t="str">
            <v>KENORA HYDRO ELECTRIC CORPORATION LTD.</v>
          </cell>
          <cell r="D1046">
            <v>-52588</v>
          </cell>
        </row>
        <row r="1047">
          <cell r="A1047" t="str">
            <v>KILLALOE HYDRO ELECTRIC COMMISSION</v>
          </cell>
          <cell r="B1047" t="str">
            <v>OTTAWA RIVER POWER CORPORATION</v>
          </cell>
          <cell r="D1047">
            <v>-5864</v>
          </cell>
        </row>
        <row r="1048">
          <cell r="A1048" t="str">
            <v>KINCARDINE HYDRO ELECTRIC COMMISSION</v>
          </cell>
          <cell r="B1048" t="str">
            <v>WESTARIO POWER INC.</v>
          </cell>
          <cell r="D1048">
            <v>-610241</v>
          </cell>
        </row>
        <row r="1049">
          <cell r="A1049" t="str">
            <v>KINGSTON ELECTRICITY DISTRIBUTION LIMITED</v>
          </cell>
          <cell r="B1049" t="str">
            <v>KINGSTON ELECTRICITY DISTRIBUTION LIMITED</v>
          </cell>
          <cell r="D1049">
            <v>-91585</v>
          </cell>
        </row>
        <row r="1050">
          <cell r="B1050" t="str">
            <v>KINGSTON HYDRO CORPORATION</v>
          </cell>
          <cell r="D1050">
            <v>-91585</v>
          </cell>
        </row>
        <row r="1051">
          <cell r="A1051" t="str">
            <v>KINGSVILLE PUBLIC UTILITY COMMISSION</v>
          </cell>
          <cell r="B1051" t="str">
            <v>E.L.K. ENERGY INC.</v>
          </cell>
          <cell r="D1051">
            <v>-252323</v>
          </cell>
        </row>
        <row r="1052">
          <cell r="A1052" t="str">
            <v>KIRKFIELD HYDRO ELECTRIC SYSTEM</v>
          </cell>
          <cell r="B1052" t="str">
            <v>HYDRO ONE NETWORKS INC.</v>
          </cell>
          <cell r="D1052">
            <v>-10027</v>
          </cell>
        </row>
        <row r="1053">
          <cell r="A1053" t="str">
            <v>KITCHENER-WILMOT HYDRO INC.</v>
          </cell>
          <cell r="B1053" t="str">
            <v>KITCHENER-WILMOT HYDRO INC.</v>
          </cell>
          <cell r="D1053">
            <v>-2341206</v>
          </cell>
        </row>
        <row r="1054">
          <cell r="A1054" t="str">
            <v>LAKEFIELD DISTRIBUTION INCORPORATED</v>
          </cell>
          <cell r="B1054" t="str">
            <v>PETERBOROUGH DISTRIBUTION INCORPORATED</v>
          </cell>
          <cell r="D1054">
            <v>-95910</v>
          </cell>
        </row>
        <row r="1055">
          <cell r="A1055" t="str">
            <v>LAKESHORE TOWNSHIP HEC</v>
          </cell>
          <cell r="B1055" t="str">
            <v>E.L.K. ENERGY INC.</v>
          </cell>
          <cell r="D1055">
            <v>-222757</v>
          </cell>
        </row>
        <row r="1056">
          <cell r="A1056" t="str">
            <v>LANARK HIGHLANDS PUBLIC UTILITIES COMMISSION</v>
          </cell>
          <cell r="B1056" t="str">
            <v>HYDRO ONE NETWORKS INC.</v>
          </cell>
          <cell r="D1056">
            <v>-7179</v>
          </cell>
        </row>
        <row r="1057">
          <cell r="A1057" t="str">
            <v>LARDER LAKE ELECTRIC COMPANY</v>
          </cell>
          <cell r="B1057" t="str">
            <v>HYDRO ONE NETWORKS INC.</v>
          </cell>
          <cell r="D1057">
            <v>-7045</v>
          </cell>
        </row>
        <row r="1058">
          <cell r="A1058" t="str">
            <v>LATCHFORD HYDRO ELECTRIC</v>
          </cell>
          <cell r="B1058" t="str">
            <v>HYDRO ONE NETWORKS INC.</v>
          </cell>
          <cell r="D1058">
            <v>-6945</v>
          </cell>
        </row>
        <row r="1059">
          <cell r="A1059" t="str">
            <v>LINCOLN HYDRO-ELECTRIC COMMISSION</v>
          </cell>
          <cell r="B1059" t="str">
            <v>NIAGARA PENINSULA ENERGY INC.</v>
          </cell>
          <cell r="D1059">
            <v>-91083</v>
          </cell>
        </row>
        <row r="1060">
          <cell r="A1060" t="str">
            <v>LINDSAY HYDRO-ELECTRIC SYSTEM</v>
          </cell>
          <cell r="B1060" t="str">
            <v>HYDRO ONE NETWORKS INC.</v>
          </cell>
          <cell r="D1060">
            <v>-202013</v>
          </cell>
        </row>
        <row r="1061">
          <cell r="A1061" t="str">
            <v>LONDON HYDRO UTILITIES SERVICES INC.</v>
          </cell>
          <cell r="B1061" t="str">
            <v>LONDON HYDRO INC.</v>
          </cell>
          <cell r="D1061">
            <v>-6893891</v>
          </cell>
        </row>
        <row r="1062">
          <cell r="A1062" t="str">
            <v>MALAHIDE UTILITY COMMISSION</v>
          </cell>
          <cell r="B1062" t="str">
            <v>HYDRO ONE NETWORKS INC.</v>
          </cell>
          <cell r="D1062">
            <v>-3029</v>
          </cell>
        </row>
        <row r="1063">
          <cell r="A1063" t="str">
            <v>MAPLETON HYDRO ELECTRIC COMMISSION</v>
          </cell>
          <cell r="B1063" t="str">
            <v>HYDRO ONE NETWORKS INC.</v>
          </cell>
          <cell r="D1063">
            <v>-2741</v>
          </cell>
        </row>
        <row r="1064">
          <cell r="A1064" t="str">
            <v>MARKDALE HYDRO SYSTEM</v>
          </cell>
          <cell r="B1064" t="str">
            <v>HYDRO ONE NETWORKS INC.</v>
          </cell>
          <cell r="D1064">
            <v>-18412</v>
          </cell>
        </row>
        <row r="1065">
          <cell r="A1065" t="str">
            <v>MARKHAM HYDRO DISTRIBUTION INC.</v>
          </cell>
          <cell r="B1065" t="str">
            <v>POWERSTREAM INC.</v>
          </cell>
          <cell r="D1065">
            <v>-3424963</v>
          </cell>
        </row>
        <row r="1066">
          <cell r="A1066" t="str">
            <v>MARMORA HYDRO COMMISSION</v>
          </cell>
          <cell r="B1066" t="str">
            <v>HYDRO ONE NETWORKS INC.</v>
          </cell>
          <cell r="D1066">
            <v>-21445</v>
          </cell>
        </row>
        <row r="1067">
          <cell r="A1067" t="str">
            <v>MARTINTOWN HYDRO SYSTEM</v>
          </cell>
          <cell r="B1067" t="str">
            <v>HYDRO ONE NETWORKS INC.</v>
          </cell>
          <cell r="D1067">
            <v>-843</v>
          </cell>
        </row>
        <row r="1068">
          <cell r="A1068" t="str">
            <v>MIDLAND POWER UTILITY CORPORATION</v>
          </cell>
          <cell r="B1068" t="str">
            <v>MIDLAND POWER UTILITY CORPORATION</v>
          </cell>
          <cell r="D1068">
            <v>-26525</v>
          </cell>
        </row>
        <row r="1069">
          <cell r="A1069" t="str">
            <v>MILDMAY HYDRO-ELECTRIC COMMISSION</v>
          </cell>
          <cell r="B1069" t="str">
            <v>WESTARIO POWER INC.</v>
          </cell>
          <cell r="D1069">
            <v>-3976</v>
          </cell>
        </row>
        <row r="1070">
          <cell r="A1070" t="str">
            <v>MILTON HYDRO DISTRIBUTION INC.</v>
          </cell>
          <cell r="B1070" t="str">
            <v>MILTON HYDRO DISTRIBUTION INC.</v>
          </cell>
          <cell r="D1070">
            <v>-1932501</v>
          </cell>
        </row>
        <row r="1071">
          <cell r="A1071" t="str">
            <v>MISSISSIPPI MILLS PUBLIC UTILITIES COMMISSION</v>
          </cell>
          <cell r="B1071" t="str">
            <v>OTTAWA RIVER POWER CORPORATION</v>
          </cell>
          <cell r="D1071">
            <v>-40818</v>
          </cell>
        </row>
        <row r="1072">
          <cell r="A1072" t="str">
            <v>NANTICOKE HYDRO ELECTRIC COMMISSION</v>
          </cell>
          <cell r="B1072" t="str">
            <v>HALDIMAND COUNTY HYDRO INC.</v>
          </cell>
          <cell r="D1072">
            <v>-401779</v>
          </cell>
        </row>
        <row r="1073">
          <cell r="A1073" t="str">
            <v>NAPANEE HYDRO-ELECTRIC COMMISSION</v>
          </cell>
          <cell r="B1073" t="str">
            <v>HYDRO ONE NETWORKS INC.</v>
          </cell>
          <cell r="D1073">
            <v>-38335</v>
          </cell>
        </row>
        <row r="1074">
          <cell r="A1074" t="str">
            <v>NEPEAN HYDRO ELECTRIC COMMISSION</v>
          </cell>
          <cell r="B1074" t="str">
            <v>HYDRO OTTAWA LIMITED</v>
          </cell>
          <cell r="D1074">
            <v>-3913299</v>
          </cell>
        </row>
        <row r="1075">
          <cell r="A1075" t="str">
            <v>NEW TECUMSETH HYDRO</v>
          </cell>
          <cell r="B1075" t="str">
            <v>POWERSTREAM INC.</v>
          </cell>
          <cell r="D1075">
            <v>-177928</v>
          </cell>
        </row>
        <row r="1076">
          <cell r="A1076" t="str">
            <v>NEWBURY POWER INC.</v>
          </cell>
          <cell r="B1076" t="str">
            <v>MIDDLESEX POWER DISTRIBUTION CORPORATION</v>
          </cell>
          <cell r="D1076">
            <v>-3415</v>
          </cell>
        </row>
        <row r="1077">
          <cell r="A1077" t="str">
            <v>NEWMARKET HYDRO LTD.</v>
          </cell>
          <cell r="B1077" t="str">
            <v>NEWMARKET-TAY POWER DISTRIBUTION LTD.</v>
          </cell>
          <cell r="D1077">
            <v>-1766340</v>
          </cell>
        </row>
        <row r="1078">
          <cell r="A1078" t="str">
            <v>NIAGARA FALLS HYDRO INC.</v>
          </cell>
          <cell r="B1078" t="str">
            <v>NIAGARA PENINSULA ENERGY INC.</v>
          </cell>
          <cell r="D1078">
            <v>-1629285</v>
          </cell>
        </row>
        <row r="1079">
          <cell r="A1079" t="str">
            <v>NIAGARA-ON-THE-LAKE HYDRO INC.</v>
          </cell>
          <cell r="B1079" t="str">
            <v>NIAGARA-ON-THE-LAKE HYDRO INC.</v>
          </cell>
          <cell r="D1079">
            <v>-185586</v>
          </cell>
        </row>
        <row r="1080">
          <cell r="A1080" t="str">
            <v>NICKEL CENTRE HYDRO-ELECTRIC COMMISSION</v>
          </cell>
          <cell r="B1080" t="str">
            <v>GREATER SUDBURY HYDRO INC.</v>
          </cell>
          <cell r="D1080">
            <v>-12457</v>
          </cell>
        </row>
        <row r="1081">
          <cell r="A1081" t="str">
            <v>NIPIGON HYDRO ELECTRIC COMMISSION</v>
          </cell>
          <cell r="B1081" t="str">
            <v>HYDRO ONE NETWORKS INC.</v>
          </cell>
          <cell r="D1081">
            <v>-16664</v>
          </cell>
        </row>
        <row r="1082">
          <cell r="A1082" t="str">
            <v>NORFOLK POWER DISTRIBUTION INC.</v>
          </cell>
          <cell r="B1082" t="str">
            <v>NORFOLK POWER DISTRIBUTION INC.</v>
          </cell>
          <cell r="D1082">
            <v>-31602</v>
          </cell>
        </row>
        <row r="1083">
          <cell r="A1083" t="str">
            <v>NORTH BAY HYDRO DISTRIBUTION LIMITED</v>
          </cell>
          <cell r="B1083" t="str">
            <v>NORTH BAY HYDRO DISTRIBUTION LIMITED</v>
          </cell>
          <cell r="D1083">
            <v>-366446</v>
          </cell>
        </row>
        <row r="1084">
          <cell r="A1084" t="str">
            <v>NORTH GRENVILLE HYDRO-ELECTRIC COMMISSION</v>
          </cell>
          <cell r="B1084" t="str">
            <v>HYDRO ONE NETWORKS INC.</v>
          </cell>
          <cell r="D1084">
            <v>-4401</v>
          </cell>
        </row>
        <row r="1085">
          <cell r="A1085" t="str">
            <v>NORTH PERTH UTILITY COMMISSION</v>
          </cell>
          <cell r="B1085" t="str">
            <v>HYDRO ONE NETWORKS INC.</v>
          </cell>
          <cell r="D1085">
            <v>-109179</v>
          </cell>
        </row>
        <row r="1086">
          <cell r="A1086" t="str">
            <v>NORWICH PUBLIC UTILITY COMMISSION</v>
          </cell>
          <cell r="B1086" t="str">
            <v>ERIE THAMES POWERLINES CORPORATION</v>
          </cell>
          <cell r="D1086">
            <v>-61495</v>
          </cell>
        </row>
        <row r="1087">
          <cell r="A1087" t="str">
            <v>OAKVILLE HYDRO ELECTRICITY DISTRIBUTION INC.</v>
          </cell>
          <cell r="B1087" t="str">
            <v>OAKVILLE HYDRO ELECTRICITY DISTRIBUTION INC.</v>
          </cell>
          <cell r="D1087">
            <v>-6005524</v>
          </cell>
        </row>
        <row r="1088">
          <cell r="A1088" t="str">
            <v>OIL SPRINGS HYDRO ELECTRIC COMMISSION</v>
          </cell>
          <cell r="B1088" t="str">
            <v>BLUEWATER POWER DISTRIBUTION CORPORATION</v>
          </cell>
          <cell r="D1088">
            <v>-5065</v>
          </cell>
        </row>
        <row r="1089">
          <cell r="A1089" t="str">
            <v>ORANGEVILLE HYDRO LIMITED</v>
          </cell>
          <cell r="B1089" t="str">
            <v>ORANGEVILLE HYDRO LIMITED</v>
          </cell>
          <cell r="D1089">
            <v>-919210</v>
          </cell>
        </row>
        <row r="1090">
          <cell r="A1090" t="str">
            <v>ORILLIA POWER DISTRIBUTION CORPORATION</v>
          </cell>
          <cell r="B1090" t="str">
            <v>ORILLIA POWER DISTRIBUTION CORPORATION</v>
          </cell>
          <cell r="D1090">
            <v>-461777</v>
          </cell>
        </row>
        <row r="1091">
          <cell r="A1091" t="str">
            <v>OSHAWA PUC NETWORKS INC.</v>
          </cell>
          <cell r="B1091" t="str">
            <v>OSHAWA PUC NETWORKS INC.</v>
          </cell>
          <cell r="D1091">
            <v>-2854490</v>
          </cell>
        </row>
        <row r="1092">
          <cell r="A1092" t="str">
            <v>PARKHILL P.U.C.</v>
          </cell>
          <cell r="B1092" t="str">
            <v>MIDDLESEX POWER DISTRIBUTION CORPORATION</v>
          </cell>
          <cell r="D1092">
            <v>-22663</v>
          </cell>
        </row>
        <row r="1093">
          <cell r="A1093" t="str">
            <v>PARRY SOUND POWER CORPORATION</v>
          </cell>
          <cell r="B1093" t="str">
            <v>PARRY SOUND POWER CORPORATION</v>
          </cell>
          <cell r="D1093">
            <v>-38660</v>
          </cell>
        </row>
        <row r="1094">
          <cell r="A1094" t="str">
            <v>PELHAM HYDRO-ELECTRIC COMMISSION</v>
          </cell>
          <cell r="B1094" t="str">
            <v>NIAGARA PENINSULA ENERGY INC.</v>
          </cell>
          <cell r="D1094">
            <v>-52420</v>
          </cell>
        </row>
        <row r="1095">
          <cell r="A1095" t="str">
            <v>PERTH EAST HYDRO ELECTRIC COMMISSION</v>
          </cell>
          <cell r="B1095" t="str">
            <v>HYDRO ONE NETWORKS INC.</v>
          </cell>
          <cell r="D1095">
            <v>-23746</v>
          </cell>
        </row>
        <row r="1096">
          <cell r="A1096" t="str">
            <v>PETERBOROUGH UTILITIES COMMISSION</v>
          </cell>
          <cell r="B1096" t="str">
            <v>PETERBOROUGH DISTRIBUTION INCORPORATED</v>
          </cell>
          <cell r="D1096">
            <v>-1184532</v>
          </cell>
        </row>
        <row r="1097">
          <cell r="A1097" t="str">
            <v>PICKERING HYDRO-ELECTRIC COMMISSION</v>
          </cell>
          <cell r="B1097" t="str">
            <v>VERIDIAN CONNECTIONS INC.</v>
          </cell>
          <cell r="D1097">
            <v>-708917</v>
          </cell>
        </row>
        <row r="1098">
          <cell r="A1098" t="str">
            <v>POLICE VILLAGE OF APPLE HILL HYDRO SYSTEM</v>
          </cell>
          <cell r="B1098" t="str">
            <v>HYDRO ONE NETWORKS INC.</v>
          </cell>
          <cell r="D1098">
            <v>-698</v>
          </cell>
        </row>
        <row r="1099">
          <cell r="A1099" t="str">
            <v>POLICE VILLAGE OF AVONMORE HYDRO SYSTEM</v>
          </cell>
          <cell r="B1099" t="str">
            <v>HYDRO ONE NETWORKS INC.</v>
          </cell>
          <cell r="D1099">
            <v>-2588</v>
          </cell>
        </row>
        <row r="1100">
          <cell r="A1100" t="str">
            <v>POLICE VILLAGE OF COMBER HYDRO SYSTEM</v>
          </cell>
          <cell r="B1100" t="str">
            <v>E.L.K. ENERGY INC.</v>
          </cell>
          <cell r="D1100">
            <v>-31005</v>
          </cell>
        </row>
        <row r="1101">
          <cell r="A1101" t="str">
            <v>POLICE VILLAGE OF DUBLIN HYDRO SYSTEM</v>
          </cell>
          <cell r="B1101" t="str">
            <v>ERIE THAMES POWERLINES CORPORATION</v>
          </cell>
          <cell r="D1101">
            <v>-1945</v>
          </cell>
        </row>
        <row r="1102">
          <cell r="A1102" t="str">
            <v>POLICE VILLAGE OF GRANTON HYDRO SYSTEM</v>
          </cell>
          <cell r="B1102" t="str">
            <v>HYDRO ONE NETWORKS INC.</v>
          </cell>
          <cell r="D1102">
            <v>-42896</v>
          </cell>
        </row>
        <row r="1103">
          <cell r="A1103" t="str">
            <v>POLICE VILLAGE OF MERLIN HYDRO SYSTEM</v>
          </cell>
          <cell r="B1103" t="str">
            <v>CHATHAM-KENT HYDRO INC.</v>
          </cell>
          <cell r="D1103">
            <v>-24071</v>
          </cell>
        </row>
        <row r="1104">
          <cell r="A1104" t="str">
            <v>POLICE VILLAGE OF MOOREFIELD HYDRO SYSTEM</v>
          </cell>
          <cell r="B1104" t="str">
            <v>HYDRO ONE NETWORKS INC.</v>
          </cell>
          <cell r="D1104">
            <v>-99</v>
          </cell>
        </row>
        <row r="1105">
          <cell r="A1105" t="str">
            <v>POLICE VILLAGE OF MOUNT BRYDGES HYDRO SYSTEM</v>
          </cell>
          <cell r="B1105" t="str">
            <v>MIDDLESEX POWER DISTRIBUTION CORPORATION</v>
          </cell>
          <cell r="D1105">
            <v>-27561</v>
          </cell>
        </row>
        <row r="1106">
          <cell r="A1106" t="str">
            <v>POLICE VILLAGE OF PRICEVILLE HYDRO SYSTEM</v>
          </cell>
          <cell r="B1106" t="str">
            <v>HYDRO ONE NETWORKS INC.</v>
          </cell>
          <cell r="D1106">
            <v>-2111</v>
          </cell>
        </row>
        <row r="1107">
          <cell r="A1107" t="str">
            <v>POLICE VILLAGE OF RUSSELL HYDRO ELECTRIC SYSTEM</v>
          </cell>
          <cell r="B1107" t="str">
            <v>HYDRO ONE NETWORKS INC.</v>
          </cell>
          <cell r="D1107">
            <v>-6098</v>
          </cell>
        </row>
        <row r="1108">
          <cell r="A1108" t="str">
            <v>PORT COLBORNE HYDRO INC.</v>
          </cell>
          <cell r="B1108" t="str">
            <v>CANADIAN NIAGARA POWER INC.</v>
          </cell>
          <cell r="D1108">
            <v>-48570</v>
          </cell>
        </row>
        <row r="1109">
          <cell r="A1109" t="str">
            <v>PORT HOPE HYDRO</v>
          </cell>
          <cell r="B1109" t="str">
            <v>VERIDIAN CONNECTIONS INC.</v>
          </cell>
          <cell r="D1109">
            <v>-515719</v>
          </cell>
        </row>
        <row r="1110">
          <cell r="A1110" t="str">
            <v>PRESCOTT PUBLIC UTILITIES COMMISSION</v>
          </cell>
          <cell r="B1110" t="str">
            <v>RIDEAU ST. LAWRENCE DISTRIBUTION INC.</v>
          </cell>
          <cell r="D1110">
            <v>-33640</v>
          </cell>
        </row>
        <row r="1111">
          <cell r="A1111" t="str">
            <v>PUBLIC UTILITIES COMMISSION OF CHATHAM-KENT</v>
          </cell>
          <cell r="B1111" t="str">
            <v>CHATHAM-KENT HYDRO INC.</v>
          </cell>
          <cell r="D1111">
            <v>-931984</v>
          </cell>
        </row>
        <row r="1112">
          <cell r="A1112" t="str">
            <v>PUBLIC UTILITIES COMMISSION OF THE CITY OF BARRIE</v>
          </cell>
          <cell r="B1112" t="str">
            <v>POWERSTREAM INC.</v>
          </cell>
          <cell r="D1112">
            <v>-3573120</v>
          </cell>
        </row>
        <row r="1113">
          <cell r="A1113" t="str">
            <v>PUBLIC UTILITIES COMMISSION OF THE CITY OF OWEN SOUND</v>
          </cell>
          <cell r="B1113" t="str">
            <v>HYDRO ONE NETWORKS INC.</v>
          </cell>
          <cell r="D1113">
            <v>-172860</v>
          </cell>
        </row>
        <row r="1114">
          <cell r="A1114" t="str">
            <v>PUBLIC UTILITIES COMMISSION OF THE CITY OF TRENTON</v>
          </cell>
          <cell r="B1114" t="str">
            <v>HYDRO ONE NETWORKS INC.</v>
          </cell>
          <cell r="D1114">
            <v>-785703</v>
          </cell>
        </row>
        <row r="1115">
          <cell r="A1115" t="str">
            <v>PUBLIC UTILITIES COMMISSION OF THE CORPORATION OF THE TOWNSHIP OF MAGNETAWAN</v>
          </cell>
          <cell r="B1115" t="str">
            <v>LAKELAND POWER DISTRIBUTION LTD.</v>
          </cell>
          <cell r="D1115">
            <v>-26307</v>
          </cell>
        </row>
        <row r="1116">
          <cell r="A1116" t="str">
            <v>PUBLIC UTILITIES COMMISSION OF THE TOWN OF ALEXANDRIA</v>
          </cell>
          <cell r="B1116" t="str">
            <v>HYDRO ONE NETWORKS INC.</v>
          </cell>
          <cell r="D1116">
            <v>-15360</v>
          </cell>
        </row>
        <row r="1117">
          <cell r="A1117" t="str">
            <v>PUBLIC UTILITIES COMMISSION OF THE TOWN OF BLENHEIM</v>
          </cell>
          <cell r="B1117" t="str">
            <v>CHATHAM-KENT HYDRO INC.</v>
          </cell>
          <cell r="D1117">
            <v>-25316</v>
          </cell>
        </row>
        <row r="1118">
          <cell r="A1118" t="str">
            <v>PUBLIC UTILITIES COMMISSION OF THE TOWN OF CAMPBELLFORD</v>
          </cell>
          <cell r="B1118" t="str">
            <v>HYDRO ONE NETWORKS INC.</v>
          </cell>
          <cell r="D1118">
            <v>-32228</v>
          </cell>
        </row>
        <row r="1119">
          <cell r="A1119" t="str">
            <v>PUBLIC UTILITIES COMMISSION OF THE TOWN OF CHESLEY</v>
          </cell>
          <cell r="B1119" t="str">
            <v>HYDRO ONE NETWORKS INC.</v>
          </cell>
          <cell r="D1119">
            <v>-16267</v>
          </cell>
        </row>
        <row r="1120">
          <cell r="A1120" t="str">
            <v>PUBLIC UTILITIES COMMISSION OF THE TOWN OF COBOURG</v>
          </cell>
          <cell r="B1120" t="str">
            <v>LAKEFRONT UTILITIES INC.</v>
          </cell>
          <cell r="D1120">
            <v>-14001</v>
          </cell>
        </row>
        <row r="1121">
          <cell r="A1121" t="str">
            <v>PUBLIC UTILITIES COMMISSION OF THE TOWN OF FERGUS</v>
          </cell>
          <cell r="B1121" t="str">
            <v>CENTRE WELLINGTON HYDRO LTD.</v>
          </cell>
          <cell r="D1121">
            <v>-52302</v>
          </cell>
        </row>
        <row r="1122">
          <cell r="A1122" t="str">
            <v>PUBLIC UTILITIES COMMISSION OF THE TOWN OF GODERICH</v>
          </cell>
          <cell r="B1122" t="str">
            <v>WEST COAST HURON ENERGY INC.</v>
          </cell>
          <cell r="D1122">
            <v>-143766</v>
          </cell>
        </row>
        <row r="1123">
          <cell r="A1123" t="str">
            <v>PUBLIC UTILITIES COMMISSION OF THE TOWN OF MASSEY</v>
          </cell>
          <cell r="B1123" t="str">
            <v>ESPANOLA REGIONAL HYDRO DISTRIBUTION CORPORATION</v>
          </cell>
          <cell r="D1123">
            <v>-10397</v>
          </cell>
        </row>
        <row r="1124">
          <cell r="A1124" t="str">
            <v>PUBLIC UTILITIES COMMISSION OF THE TOWN OF MEAFORD</v>
          </cell>
          <cell r="B1124" t="str">
            <v>HYDRO ONE NETWORKS INC.</v>
          </cell>
          <cell r="D1124">
            <v>-107901</v>
          </cell>
        </row>
        <row r="1125">
          <cell r="A1125" t="str">
            <v>PUBLIC UTILITIES COMMISSION OF THE TOWN OF MITCHELL</v>
          </cell>
          <cell r="B1125" t="str">
            <v>ERIE THAMES POWERLINES CORPORATION</v>
          </cell>
          <cell r="D1125">
            <v>-48613</v>
          </cell>
        </row>
        <row r="1126">
          <cell r="A1126" t="str">
            <v>PUBLIC UTILITIES COMMISSION OF THE TOWN OF MOUNT FOREST</v>
          </cell>
          <cell r="B1126" t="str">
            <v>WELLINGTON NORTH POWER INC.</v>
          </cell>
          <cell r="D1126">
            <v>-26398</v>
          </cell>
        </row>
        <row r="1127">
          <cell r="A1127" t="str">
            <v>PUBLIC UTILITIES COMMISSION OF THE TOWN OF PALMERSTON</v>
          </cell>
          <cell r="B1127" t="str">
            <v>WESTARIO POWER INC.</v>
          </cell>
          <cell r="D1127">
            <v>-30315</v>
          </cell>
        </row>
        <row r="1128">
          <cell r="A1128" t="str">
            <v>PUBLIC UTILITIES COMMISSION OF THE TOWN OF PARIS</v>
          </cell>
          <cell r="B1128" t="str">
            <v>BRANT COUNTY POWER INC.</v>
          </cell>
          <cell r="D1128">
            <v>-262478</v>
          </cell>
        </row>
        <row r="1129">
          <cell r="A1129" t="str">
            <v>PUBLIC UTILITIES COMMISSION OF THE TOWN OF PICTON</v>
          </cell>
          <cell r="B1129" t="str">
            <v>HYDRO ONE NETWORKS INC.</v>
          </cell>
          <cell r="D1129">
            <v>-23971</v>
          </cell>
        </row>
        <row r="1130">
          <cell r="A1130" t="str">
            <v>PUBLIC UTILITIES COMMISSION OF THE TOWN OF RIDGETOWN</v>
          </cell>
          <cell r="B1130" t="str">
            <v>CHATHAM-KENT HYDRO INC.</v>
          </cell>
          <cell r="D1130">
            <v>-35371</v>
          </cell>
        </row>
        <row r="1131">
          <cell r="A1131" t="str">
            <v>PUBLIC UTILITIES COMMISSION OF THE TOWN OF SOUTHAMPTON</v>
          </cell>
          <cell r="B1131" t="str">
            <v>WESTARIO POWER INC.</v>
          </cell>
          <cell r="D1131">
            <v>-66730</v>
          </cell>
        </row>
        <row r="1132">
          <cell r="A1132" t="str">
            <v>PUBLIC UTILITIES COMMISSION OF THE TOWN OF TECUMSEH</v>
          </cell>
          <cell r="B1132" t="str">
            <v>ESSEX POWERLINES CORPORATION</v>
          </cell>
          <cell r="D1132">
            <v>-868582</v>
          </cell>
        </row>
        <row r="1133">
          <cell r="A1133" t="str">
            <v>PUBLIC UTILITIES COMMISSION OF THE TOWN OF TILBURY</v>
          </cell>
          <cell r="B1133" t="str">
            <v>CHATHAM-KENT HYDRO INC.</v>
          </cell>
          <cell r="D1133">
            <v>-90846</v>
          </cell>
        </row>
        <row r="1134">
          <cell r="A1134" t="str">
            <v>PUBLIC UTILITIES COMMISSION OF THE TOWN OF WESTMINSTER</v>
          </cell>
          <cell r="B1134" t="str">
            <v>LONDON HYDRO INC.</v>
          </cell>
          <cell r="D1134">
            <v>-290502</v>
          </cell>
        </row>
        <row r="1135">
          <cell r="A1135" t="str">
            <v>PUBLIC UTILITIES COMMISSION OF THE VILLAGE OF ARTHUR</v>
          </cell>
          <cell r="B1135" t="str">
            <v>WELLINGTON NORTH POWER INC.</v>
          </cell>
          <cell r="D1135">
            <v>-7242</v>
          </cell>
        </row>
        <row r="1136">
          <cell r="A1136" t="str">
            <v>PUBLIC UTILITIES COMMISSION OF THE VILLAGE OF BELMONT</v>
          </cell>
          <cell r="B1136" t="str">
            <v>ERIE THAMES POWERLINES CORPORATION</v>
          </cell>
          <cell r="D1136">
            <v>-133842</v>
          </cell>
        </row>
        <row r="1137">
          <cell r="A1137" t="str">
            <v>PUBLIC UTILITIES COMMISSION OF THE VILLAGE OF LANCASTER</v>
          </cell>
          <cell r="B1137" t="str">
            <v>HYDRO ONE NETWORKS INC.</v>
          </cell>
          <cell r="D1137">
            <v>-27168</v>
          </cell>
        </row>
        <row r="1138">
          <cell r="A1138" t="str">
            <v>PUBLIC UTILITIES COMMISSION OF THE VILLAGE OF PORT MCNICOLL</v>
          </cell>
          <cell r="B1138" t="str">
            <v>NEWMARKET-TAY POWER DISTRIBUTION LTD.</v>
          </cell>
          <cell r="D1138">
            <v>-7421</v>
          </cell>
        </row>
        <row r="1139">
          <cell r="A1139" t="str">
            <v>PUBLIC UTILITIES COMMISSION OF THE VILLAGE OF PORT STANLEY</v>
          </cell>
          <cell r="B1139" t="str">
            <v>ERIE THAMES POWERLINES CORPORATION</v>
          </cell>
          <cell r="D1139">
            <v>-4706</v>
          </cell>
        </row>
        <row r="1140">
          <cell r="A1140" t="str">
            <v>PUBLIC UTILITIES COMMISSION OF THE VILLAGE OF THAMESVILLE</v>
          </cell>
          <cell r="B1140" t="str">
            <v>CHATHAM-KENT HYDRO INC.</v>
          </cell>
          <cell r="D1140">
            <v>-4713</v>
          </cell>
        </row>
        <row r="1141">
          <cell r="A1141" t="str">
            <v>PUBLIC UTILITIES COMMISSION OF THE VILLAGE OF WESTPORT</v>
          </cell>
          <cell r="B1141" t="str">
            <v>RIDEAU ST. LAWRENCE DISTRIBUTION INC.</v>
          </cell>
          <cell r="D1141">
            <v>-564</v>
          </cell>
        </row>
        <row r="1142">
          <cell r="A1142" t="str">
            <v>PUBLIC UTILITIES COMMISSION OF THE VILLAGE OF WHEATLEY</v>
          </cell>
          <cell r="B1142" t="str">
            <v>CHATHAM-KENT HYDRO INC.</v>
          </cell>
          <cell r="D1142">
            <v>-9927</v>
          </cell>
        </row>
        <row r="1143">
          <cell r="A1143" t="str">
            <v>PUBLIC UTILITY COMMISSION OF THE VILLAGE OF WEST LORNE</v>
          </cell>
          <cell r="B1143" t="str">
            <v>HYDRO ONE NETWORKS INC.</v>
          </cell>
          <cell r="D1143">
            <v>-21813</v>
          </cell>
        </row>
        <row r="1144">
          <cell r="A1144" t="str">
            <v>PUBLIC UTILITY COMMISSION OF TOWN OF PERTH</v>
          </cell>
          <cell r="B1144" t="str">
            <v>HYDRO ONE NETWORKS INC.</v>
          </cell>
          <cell r="D1144">
            <v>-102809</v>
          </cell>
        </row>
        <row r="1145">
          <cell r="A1145" t="str">
            <v>RAINY RIVER PUBLIC UTILITIES COMMISSION</v>
          </cell>
          <cell r="B1145" t="str">
            <v>HYDRO ONE NETWORKS INC.</v>
          </cell>
          <cell r="D1145">
            <v>-21851</v>
          </cell>
        </row>
        <row r="1146">
          <cell r="A1146" t="str">
            <v>RED ROCK HYDRO</v>
          </cell>
          <cell r="B1146" t="str">
            <v>HYDRO ONE NETWORKS INC.</v>
          </cell>
          <cell r="D1146">
            <v>-9068</v>
          </cell>
        </row>
        <row r="1147">
          <cell r="A1147" t="str">
            <v>RENFREW HYDRO INC.</v>
          </cell>
          <cell r="B1147" t="str">
            <v>RENFREW HYDRO INC.</v>
          </cell>
          <cell r="D1147">
            <v>-45216</v>
          </cell>
        </row>
        <row r="1148">
          <cell r="A1148" t="str">
            <v>RICHMOND HILL HYDRO INC.</v>
          </cell>
          <cell r="B1148" t="str">
            <v>POWERSTREAM INC.</v>
          </cell>
          <cell r="D1148">
            <v>-1379841</v>
          </cell>
        </row>
        <row r="1149">
          <cell r="A1149" t="str">
            <v>RIPLEY PUBLIC UTILITIES COMMISSION</v>
          </cell>
          <cell r="B1149" t="str">
            <v>WESTARIO POWER INC.</v>
          </cell>
          <cell r="D1149">
            <v>-17351</v>
          </cell>
        </row>
        <row r="1150">
          <cell r="A1150" t="str">
            <v>ROCKLAND HYDRO ELECTRIC COMMISSION</v>
          </cell>
          <cell r="B1150" t="str">
            <v>HYDRO ONE NETWORKS INC.</v>
          </cell>
          <cell r="D1150">
            <v>-137786</v>
          </cell>
        </row>
        <row r="1151">
          <cell r="A1151" t="str">
            <v>RODNEY PUBLIC UTILITIES COMMISSION</v>
          </cell>
          <cell r="B1151" t="str">
            <v>HYDRO ONE NETWORKS INC.</v>
          </cell>
          <cell r="D1151">
            <v>-5016</v>
          </cell>
        </row>
        <row r="1152">
          <cell r="A1152" t="str">
            <v>SCHREIBER HYDRO-ELECTRIC COMMISSION</v>
          </cell>
          <cell r="B1152" t="str">
            <v>HYDRO ONE NETWORKS INC.</v>
          </cell>
          <cell r="D1152">
            <v>-7023</v>
          </cell>
        </row>
        <row r="1153">
          <cell r="A1153" t="str">
            <v>SCUGOG HYDRO ELECTRIC CORPORATION</v>
          </cell>
          <cell r="B1153" t="str">
            <v>VERIDIAN CONNECTIONS INC.</v>
          </cell>
          <cell r="D1153">
            <v>-369615</v>
          </cell>
        </row>
        <row r="1154">
          <cell r="A1154" t="str">
            <v>SEAFORTH PUBLIC UTILITY COMMISSION</v>
          </cell>
          <cell r="B1154" t="str">
            <v>FESTIVAL HYDRO INC.</v>
          </cell>
          <cell r="D1154">
            <v>-20125</v>
          </cell>
        </row>
        <row r="1155">
          <cell r="A1155" t="str">
            <v>SEVERN HYDRO-ELECTRIC SYSTEM</v>
          </cell>
          <cell r="B1155" t="str">
            <v>HYDRO ONE NETWORKS INC.</v>
          </cell>
          <cell r="D1155">
            <v>-15706</v>
          </cell>
        </row>
        <row r="1156">
          <cell r="A1156" t="str">
            <v>SIMCOE HYDRO-ELECTRIC COMMISSION</v>
          </cell>
          <cell r="B1156" t="str">
            <v>NORFOLK POWER DISTRIBUTION INC.</v>
          </cell>
          <cell r="D1156">
            <v>-305797</v>
          </cell>
        </row>
        <row r="1157">
          <cell r="A1157" t="str">
            <v>SIOUX LOOKOUT HYDRO INC.</v>
          </cell>
          <cell r="B1157" t="str">
            <v>SIOUX LOOKOUT HYDRO INC.</v>
          </cell>
          <cell r="D1157">
            <v>-34147</v>
          </cell>
        </row>
        <row r="1158">
          <cell r="A1158" t="str">
            <v>SMITHS FALLS HYDRO ELECTRIC COMMISSION</v>
          </cell>
          <cell r="B1158" t="str">
            <v>HYDRO ONE NETWORKS INC.</v>
          </cell>
          <cell r="D1158">
            <v>-30355</v>
          </cell>
        </row>
        <row r="1159">
          <cell r="A1159" t="str">
            <v>SOUTH RIVER PUBLIC UTILITIES COMMISSION</v>
          </cell>
          <cell r="B1159" t="str">
            <v>HYDRO ONE NETWORKS INC.</v>
          </cell>
          <cell r="D1159">
            <v>-7367</v>
          </cell>
        </row>
        <row r="1160">
          <cell r="A1160" t="str">
            <v>SOUTH-WEST OXFORD PUBLIC UTILITIES COMMISSION</v>
          </cell>
          <cell r="B1160" t="str">
            <v>ERIE THAMES POWERLINES CORPORATION</v>
          </cell>
          <cell r="D1160">
            <v>-2699</v>
          </cell>
        </row>
        <row r="1161">
          <cell r="A1161" t="str">
            <v>ST. CATHARINES HYDRO UTILITY SERVICES INC.</v>
          </cell>
          <cell r="B1161" t="str">
            <v>HORIZON UTILITIES CORPORATION</v>
          </cell>
          <cell r="D1161">
            <v>-2312521</v>
          </cell>
        </row>
        <row r="1162">
          <cell r="A1162" t="str">
            <v>ST. MARY'S PUBLIC UTILITIES COMMISSION</v>
          </cell>
          <cell r="B1162" t="str">
            <v>FESTIVAL HYDRO INC.</v>
          </cell>
          <cell r="D1162">
            <v>-98097</v>
          </cell>
        </row>
        <row r="1163">
          <cell r="A1163" t="str">
            <v>ST. THOMAS ENERGY INC.</v>
          </cell>
          <cell r="B1163" t="str">
            <v>ST. THOMAS ENERGY INC.</v>
          </cell>
          <cell r="D1163">
            <v>-240213</v>
          </cell>
        </row>
        <row r="1164">
          <cell r="A1164" t="str">
            <v>STIRLING-RAWDON PUBLIC UTILITIES COMMISSION</v>
          </cell>
          <cell r="B1164" t="str">
            <v>HYDRO ONE NETWORKS INC.</v>
          </cell>
          <cell r="D1164">
            <v>-8927</v>
          </cell>
        </row>
        <row r="1165">
          <cell r="A1165" t="str">
            <v>STONEY CREEK HYDRO-ELECTRIC COMMISSION</v>
          </cell>
          <cell r="B1165" t="str">
            <v>HORIZON UTILITIES CORPORATION</v>
          </cell>
          <cell r="D1165">
            <v>-39287</v>
          </cell>
        </row>
        <row r="1166">
          <cell r="A1166" t="str">
            <v>STRATFORD PUBLIC UTILITY COMMISSION</v>
          </cell>
          <cell r="B1166" t="str">
            <v>FESTIVAL HYDRO INC.</v>
          </cell>
          <cell r="D1166">
            <v>-768620</v>
          </cell>
        </row>
        <row r="1167">
          <cell r="A1167" t="str">
            <v>SUNDRIDGE HYDRO ELECTRIC SYSTEM</v>
          </cell>
          <cell r="B1167" t="str">
            <v>LAKELAND POWER DISTRIBUTION LTD.</v>
          </cell>
          <cell r="D1167">
            <v>-50123</v>
          </cell>
        </row>
        <row r="1168">
          <cell r="A1168" t="str">
            <v>TARA HYDRO-ELECTRIC SYSTEM</v>
          </cell>
          <cell r="B1168" t="str">
            <v>HYDRO ONE NETWORKS INC.</v>
          </cell>
          <cell r="D1168">
            <v>-5476</v>
          </cell>
        </row>
        <row r="1169">
          <cell r="A1169" t="str">
            <v>TEESWATER HYDRO-ELECTRIC COMMISSION</v>
          </cell>
          <cell r="B1169" t="str">
            <v>WESTARIO POWER INC.</v>
          </cell>
          <cell r="D1169">
            <v>-34494</v>
          </cell>
        </row>
        <row r="1170">
          <cell r="A1170" t="str">
            <v>TERRACE BAY SUPERIOR WIRES INC.</v>
          </cell>
          <cell r="B1170" t="str">
            <v>HYDRO ONE NETWORKS INC.</v>
          </cell>
          <cell r="D1170">
            <v>-100996</v>
          </cell>
        </row>
        <row r="1171">
          <cell r="A1171" t="str">
            <v>THE HYDRO ELECTRIC COMMISSION OF THE TOWN OF CARLETON PLACE</v>
          </cell>
          <cell r="B1171" t="str">
            <v>HYDRO ONE NETWORKS INC.</v>
          </cell>
          <cell r="D1171">
            <v>-67511</v>
          </cell>
        </row>
        <row r="1172">
          <cell r="A1172" t="str">
            <v>THE HYDRO ELECTRIC COMMISSION OF THE TOWN OF SHELBURNE</v>
          </cell>
          <cell r="B1172" t="str">
            <v>HYDRO ONE NETWORKS INC.</v>
          </cell>
          <cell r="D1172">
            <v>-69722</v>
          </cell>
        </row>
        <row r="1173">
          <cell r="A1173" t="str">
            <v>THE HYDRO ELECTRIC COMMISSION OF THE TOWNSHIP OF WARWICK</v>
          </cell>
          <cell r="B1173" t="str">
            <v>BLUEWATER POWER DISTRIBUTION CORPORATION</v>
          </cell>
          <cell r="D1173">
            <v>-39551</v>
          </cell>
        </row>
        <row r="1174">
          <cell r="A1174" t="str">
            <v>THE HYDRO-ELECTRIC COMMISSION FOR THE TOWN OF EXETER</v>
          </cell>
          <cell r="B1174" t="str">
            <v>HYDRO ONE NETWORKS INC.</v>
          </cell>
          <cell r="D1174">
            <v>-87426</v>
          </cell>
        </row>
        <row r="1175">
          <cell r="A1175" t="str">
            <v>THE HYDRO-ELECTRIC COMMISSION OF THE CITY OF GLOUCESTER</v>
          </cell>
          <cell r="B1175" t="str">
            <v>HYDRO OTTAWA LIMITED</v>
          </cell>
          <cell r="D1175">
            <v>-5716466</v>
          </cell>
        </row>
        <row r="1176">
          <cell r="A1176" t="str">
            <v>THE HYDRO-ELECTRIC COMMISSION OF THE TOWN OF PENETANGUISHENE</v>
          </cell>
          <cell r="B1176" t="str">
            <v>POWERSTREAM INC.</v>
          </cell>
          <cell r="D1176">
            <v>-213396</v>
          </cell>
        </row>
        <row r="1177">
          <cell r="A1177" t="str">
            <v>THE PUBLIC UTILITIES COMMISSION FOR THE TOWN OF BANCROFT</v>
          </cell>
          <cell r="B1177" t="str">
            <v>HYDRO ONE NETWORKS INC.</v>
          </cell>
          <cell r="D1177">
            <v>-57504</v>
          </cell>
        </row>
        <row r="1178">
          <cell r="A1178" t="str">
            <v>THE PUBLIC UTILITIES COMMISSION OF THE TOWN OF COLLINGWOOD</v>
          </cell>
          <cell r="B1178" t="str">
            <v>COLLUS POWER CORP.</v>
          </cell>
          <cell r="D1178">
            <v>-338454</v>
          </cell>
        </row>
        <row r="1179">
          <cell r="A1179" t="str">
            <v>THE PUBLIC UTILITIES COMMISSION OF THE TOWN OF KAPUSKASING</v>
          </cell>
          <cell r="B1179" t="str">
            <v>NORTHERN ONTARIO WIRES INC.</v>
          </cell>
          <cell r="D1179">
            <v>-28610</v>
          </cell>
        </row>
        <row r="1180">
          <cell r="A1180" t="str">
            <v>THE PUBLIC UTILITIES COMMISSION OF THE TOWN OF PETROLIA</v>
          </cell>
          <cell r="B1180" t="str">
            <v>BLUEWATER POWER DISTRIBUTION CORPORATION</v>
          </cell>
          <cell r="D1180">
            <v>-69367</v>
          </cell>
        </row>
        <row r="1181">
          <cell r="A1181" t="str">
            <v>THE PUBLIC UTILITIES COMMISSION OF THE VILLAGE OF EGANVILLE</v>
          </cell>
          <cell r="B1181" t="str">
            <v>HYDRO ONE NETWORKS INC.</v>
          </cell>
          <cell r="D1181">
            <v>-11994</v>
          </cell>
        </row>
        <row r="1182">
          <cell r="A1182" t="str">
            <v>THE PUBLIC UTILITIES COMMISSION OF THE VILLAGE OF POINT EDWARD</v>
          </cell>
          <cell r="B1182" t="str">
            <v>BLUEWATER POWER DISTRIBUTION CORPORATION</v>
          </cell>
          <cell r="D1182">
            <v>-3856</v>
          </cell>
        </row>
        <row r="1183">
          <cell r="A1183" t="str">
            <v>THE VILLAGE OF OMEMEE HYDRO-ELECTRIC COMMISSION</v>
          </cell>
          <cell r="B1183" t="str">
            <v>HYDRO ONE NETWORKS INC.</v>
          </cell>
          <cell r="D1183">
            <v>-20017</v>
          </cell>
        </row>
        <row r="1184">
          <cell r="A1184" t="str">
            <v>THEDFORD HYDRO ELECTRIC COMMISSION</v>
          </cell>
          <cell r="B1184" t="str">
            <v>HYDRO ONE NETWORKS INC.</v>
          </cell>
          <cell r="D1184">
            <v>-13800</v>
          </cell>
        </row>
        <row r="1185">
          <cell r="A1185" t="str">
            <v>THORNDALE HYDRO ELECTRIC COMMISSION</v>
          </cell>
          <cell r="B1185" t="str">
            <v>HYDRO ONE NETWORKS INC.</v>
          </cell>
          <cell r="D1185">
            <v>-2064</v>
          </cell>
        </row>
        <row r="1186">
          <cell r="A1186" t="str">
            <v>THOROLD HYDRO CORPORATION</v>
          </cell>
          <cell r="B1186" t="str">
            <v>HYDRO ONE NETWORKS INC.</v>
          </cell>
          <cell r="D1186">
            <v>-29789</v>
          </cell>
        </row>
        <row r="1187">
          <cell r="A1187" t="str">
            <v>THUNDER BAY HYDRO ELECTRICITY DISTRIBUTION INC.</v>
          </cell>
          <cell r="B1187" t="str">
            <v>THUNDER BAY HYDRO ELECTRICITY DISTRIBUTION INC.</v>
          </cell>
          <cell r="D1187">
            <v>-4646255</v>
          </cell>
        </row>
        <row r="1188">
          <cell r="A1188" t="str">
            <v>TILLSONBURG HYDRO INC.</v>
          </cell>
          <cell r="B1188" t="str">
            <v>TILLSONBURG HYDRO INC.</v>
          </cell>
          <cell r="D1188">
            <v>-371406</v>
          </cell>
        </row>
        <row r="1189">
          <cell r="A1189" t="str">
            <v>TOWNSHIP OF MCGARRY HYDRO SYSTEM</v>
          </cell>
          <cell r="B1189" t="str">
            <v>HYDRO ONE NETWORKS INC.</v>
          </cell>
          <cell r="D1189">
            <v>-6273</v>
          </cell>
        </row>
        <row r="1190">
          <cell r="A1190" t="str">
            <v>TOWNSHIP OF NORTH DORCHESTER HYDRO</v>
          </cell>
          <cell r="B1190" t="str">
            <v>HYDRO ONE NETWORKS INC.</v>
          </cell>
          <cell r="D1190">
            <v>-48671</v>
          </cell>
        </row>
        <row r="1191">
          <cell r="A1191" t="str">
            <v>TWEED HYDRO ELECTRIC COMMISSION</v>
          </cell>
          <cell r="B1191" t="str">
            <v>HYDRO ONE NETWORKS INC.</v>
          </cell>
          <cell r="D1191">
            <v>-21650</v>
          </cell>
        </row>
        <row r="1192">
          <cell r="A1192" t="str">
            <v>UXBRIDGE HYDRO ELECTRIC COMMISSION</v>
          </cell>
          <cell r="B1192" t="str">
            <v>VERIDIAN CONNECTIONS INC.</v>
          </cell>
          <cell r="D1192">
            <v>-15283</v>
          </cell>
        </row>
        <row r="1193">
          <cell r="A1193" t="str">
            <v>VILLAGE OF BARRY'S BAY HYDRO SYSTEM</v>
          </cell>
          <cell r="B1193" t="str">
            <v>HYDRO ONE NETWORKS INC.</v>
          </cell>
          <cell r="D1193">
            <v>-3903</v>
          </cell>
        </row>
        <row r="1194">
          <cell r="A1194" t="str">
            <v>VILLAGE OF BLOOMFIELD HYDRO SYSTEM</v>
          </cell>
          <cell r="B1194" t="str">
            <v>HYDRO ONE NETWORKS INC.</v>
          </cell>
          <cell r="D1194">
            <v>-153</v>
          </cell>
        </row>
        <row r="1195">
          <cell r="A1195" t="str">
            <v>VILLAGE OF CARDINAL HYDRO SYSTEM</v>
          </cell>
          <cell r="B1195" t="str">
            <v>RIDEAU ST. LAWRENCE DISTRIBUTION INC.</v>
          </cell>
          <cell r="D1195">
            <v>-1018</v>
          </cell>
        </row>
        <row r="1196">
          <cell r="A1196" t="str">
            <v>VILLAGE OF CHESTERVILLE HYDRO SYSTEM</v>
          </cell>
          <cell r="B1196" t="str">
            <v>HYDRO ONE NETWORKS INC.</v>
          </cell>
          <cell r="D1196">
            <v>-7189</v>
          </cell>
        </row>
        <row r="1197">
          <cell r="A1197" t="str">
            <v>VILLAGE OF CREEMORE HYDRO SYSTEM</v>
          </cell>
          <cell r="B1197" t="str">
            <v>COLLUS POWER CORP.</v>
          </cell>
          <cell r="D1197">
            <v>-73</v>
          </cell>
        </row>
        <row r="1198">
          <cell r="A1198" t="str">
            <v>VILLAGE OF ERIEAU HYDRO SYSTEM</v>
          </cell>
          <cell r="B1198" t="str">
            <v>CHATHAM-KENT HYDRO INC.</v>
          </cell>
          <cell r="D1198">
            <v>-1633</v>
          </cell>
        </row>
        <row r="1199">
          <cell r="A1199" t="str">
            <v>VILLAGE OF FLESHERTON HYDRO SYSTEM</v>
          </cell>
          <cell r="B1199" t="str">
            <v>HYDRO ONE NETWORKS INC.</v>
          </cell>
          <cell r="D1199">
            <v>-6944</v>
          </cell>
        </row>
        <row r="1200">
          <cell r="A1200" t="str">
            <v>VILLAGE OF IROQUOIS HYDRO SYSTEM</v>
          </cell>
          <cell r="B1200" t="str">
            <v>RIDEAU ST. LAWRENCE DISTRIBUTION INC.</v>
          </cell>
          <cell r="D1200">
            <v>-127553</v>
          </cell>
        </row>
        <row r="1201">
          <cell r="A1201" t="str">
            <v>VILLAGE OF LUCKNOW HYDRO SYSTEM</v>
          </cell>
          <cell r="B1201" t="str">
            <v>WESTARIO POWER INC.</v>
          </cell>
          <cell r="D1201">
            <v>-37471</v>
          </cell>
        </row>
        <row r="1202">
          <cell r="A1202" t="str">
            <v>VILLAGE OF MAXVILLE HYDRO SYSTEM</v>
          </cell>
          <cell r="B1202" t="str">
            <v>HYDRO ONE NETWORKS INC.</v>
          </cell>
          <cell r="D1202">
            <v>-9847</v>
          </cell>
        </row>
        <row r="1203">
          <cell r="A1203" t="str">
            <v>WALKERTON PUBLIC UTILITIES COMMISSION</v>
          </cell>
          <cell r="B1203" t="str">
            <v>WESTARIO POWER INC.</v>
          </cell>
          <cell r="D1203">
            <v>-30508</v>
          </cell>
        </row>
        <row r="1204">
          <cell r="A1204" t="str">
            <v>WARDSVILLE HYDRO ELECTRIC COMMISSION</v>
          </cell>
          <cell r="B1204" t="str">
            <v>HYDRO ONE NETWORKS INC.</v>
          </cell>
          <cell r="D1204">
            <v>-3384</v>
          </cell>
        </row>
        <row r="1205">
          <cell r="A1205" t="str">
            <v>WARKWORTH HYDRO ELECTRIC COMMISSION</v>
          </cell>
          <cell r="B1205" t="str">
            <v>HYDRO ONE NETWORKS INC.</v>
          </cell>
          <cell r="D1205">
            <v>-24604</v>
          </cell>
        </row>
        <row r="1206">
          <cell r="A1206" t="str">
            <v>WATERLOO NORTH HYDRO INC.</v>
          </cell>
          <cell r="B1206" t="str">
            <v>WATERLOO NORTH HYDRO INC.</v>
          </cell>
          <cell r="D1206">
            <v>-2339718</v>
          </cell>
        </row>
        <row r="1207">
          <cell r="A1207" t="str">
            <v>WAUBAUSHENE PUBLIC UTILITIES COMMISSION</v>
          </cell>
          <cell r="B1207" t="str">
            <v>NEWMARKET-TAY POWER DISTRIBUTION LTD.</v>
          </cell>
          <cell r="D1207">
            <v>-26</v>
          </cell>
        </row>
        <row r="1208">
          <cell r="A1208" t="str">
            <v>WELLAND HYDRO-ELECTRIC SYSTEM CORP.</v>
          </cell>
          <cell r="B1208" t="str">
            <v>WELLAND HYDRO-ELECTRIC SYSTEM CORP.</v>
          </cell>
          <cell r="D1208">
            <v>-1064408</v>
          </cell>
        </row>
        <row r="1209">
          <cell r="A1209" t="str">
            <v>WELLINGTON ELECTRIC DISTRIBUTION COMPANY INC.</v>
          </cell>
          <cell r="B1209" t="str">
            <v>GUELPH HYDRO ELECTRIC SYSTEMS INC.</v>
          </cell>
          <cell r="D1209">
            <v>-22235</v>
          </cell>
        </row>
        <row r="1210">
          <cell r="A1210" t="str">
            <v>WEST LINCOLN HYDRO ELECTRIC COMMISSION</v>
          </cell>
          <cell r="B1210" t="str">
            <v>NIAGARA PENINSULA ENERGY INC.</v>
          </cell>
          <cell r="D1210">
            <v>-45607</v>
          </cell>
        </row>
        <row r="1211">
          <cell r="A1211" t="str">
            <v>WHITBY HYDRO ELECTRIC CORPORATION</v>
          </cell>
          <cell r="B1211" t="str">
            <v>WHITBY HYDRO ELECTRIC CORPORATION</v>
          </cell>
          <cell r="D1211">
            <v>-2799307</v>
          </cell>
        </row>
        <row r="1212">
          <cell r="A1212" t="str">
            <v>WHITCHURCH STOUFFVILLE HYDRO ELECTRIC COMMISSION</v>
          </cell>
          <cell r="B1212" t="str">
            <v>HYDRO ONE NETWORKS INC.</v>
          </cell>
          <cell r="D1212">
            <v>-469971</v>
          </cell>
        </row>
        <row r="1213">
          <cell r="A1213" t="str">
            <v>WINCHESTER HYDRO COMMISSION</v>
          </cell>
          <cell r="B1213" t="str">
            <v>HYDRO ONE NETWORKS INC.</v>
          </cell>
          <cell r="D1213">
            <v>-4100</v>
          </cell>
        </row>
        <row r="1214">
          <cell r="A1214" t="str">
            <v>WINDSOR UTILITIES COMMISSION</v>
          </cell>
          <cell r="B1214" t="str">
            <v>ENWIN UTILITIES LTD.</v>
          </cell>
          <cell r="D1214">
            <v>-1547949</v>
          </cell>
        </row>
        <row r="1215">
          <cell r="A1215" t="str">
            <v>WINGHAM PUBLIC UTILITIES COMMISSION</v>
          </cell>
          <cell r="B1215" t="str">
            <v>WESTARIO POWER INC.</v>
          </cell>
          <cell r="D1215">
            <v>-79392</v>
          </cell>
        </row>
        <row r="1216">
          <cell r="A1216" t="str">
            <v>WOODSTOCK HYDRO SERVICES INC.</v>
          </cell>
          <cell r="B1216" t="str">
            <v>WOODSTOCK HYDRO SERVICES INC.</v>
          </cell>
          <cell r="D1216">
            <v>-428497</v>
          </cell>
        </row>
        <row r="1217">
          <cell r="A1217" t="str">
            <v>WOODVILLE HYDRO-ELECTRIC SYSTEM</v>
          </cell>
          <cell r="B1217" t="str">
            <v>HYDRO ONE NETWORKS INC.</v>
          </cell>
          <cell r="D1217">
            <v>-28164</v>
          </cell>
        </row>
        <row r="1218">
          <cell r="A1218" t="str">
            <v>WYOMING HYDRO ELECTRIC COMMISSION</v>
          </cell>
          <cell r="B1218" t="str">
            <v>HYDRO ONE NETWORKS INC.</v>
          </cell>
          <cell r="D1218">
            <v>-20134</v>
          </cell>
        </row>
        <row r="1219">
          <cell r="A1219" t="str">
            <v>ZORRA ELECTRIC SUPPLY AUTHORITY</v>
          </cell>
          <cell r="B1219" t="str">
            <v>ERIE THAMES POWERLINES CORPORATION</v>
          </cell>
          <cell r="D1219">
            <v>-46988</v>
          </cell>
        </row>
        <row r="1220">
          <cell r="A1220" t="str">
            <v>ZURICH HYDRO ELECTRIC COMMISSION</v>
          </cell>
          <cell r="B1220" t="str">
            <v>FESTIVAL HYDRO INC.</v>
          </cell>
          <cell r="D1220">
            <v>-12515</v>
          </cell>
        </row>
        <row r="1225">
          <cell r="A1225" t="str">
            <v>AILSA CRAIG HYDRO ELECTRIC SYSTEM</v>
          </cell>
          <cell r="B1225" t="str">
            <v>HYDRO ONE NETWORKS INC.</v>
          </cell>
          <cell r="D1225">
            <v>-11297</v>
          </cell>
        </row>
        <row r="1226">
          <cell r="A1226" t="str">
            <v>AJAX HYDRO-ELECTRIC COMMISSION</v>
          </cell>
          <cell r="B1226" t="str">
            <v>VERIDIAN CONNECTIONS INC.</v>
          </cell>
          <cell r="D1226">
            <v>-1214160</v>
          </cell>
        </row>
        <row r="1227">
          <cell r="A1227" t="str">
            <v>ALVINSTON PUBLIC UTILITIES COMMISSION</v>
          </cell>
          <cell r="B1227" t="str">
            <v>BLUEWATER POWER DISTRIBUTION CORPORATION</v>
          </cell>
          <cell r="D1227">
            <v>-13792</v>
          </cell>
        </row>
        <row r="1228">
          <cell r="A1228" t="str">
            <v>ANCASTER HYDRO-ELECTRIC COMMISSION</v>
          </cell>
          <cell r="B1228" t="str">
            <v>HORIZON UTILITIES CORPORATION</v>
          </cell>
          <cell r="D1228">
            <v>-296080</v>
          </cell>
        </row>
        <row r="1229">
          <cell r="A1229" t="str">
            <v>ARKONA HYDRO ELECTRIC COMMISSION</v>
          </cell>
          <cell r="B1229" t="str">
            <v>HYDRO ONE NETWORKS INC.</v>
          </cell>
          <cell r="D1229">
            <v>-512</v>
          </cell>
        </row>
        <row r="1230">
          <cell r="A1230" t="str">
            <v>ARNPRIOR HYDRO ELECTRIC COMMISSION</v>
          </cell>
          <cell r="B1230" t="str">
            <v>HYDRO ONE NETWORKS INC.</v>
          </cell>
          <cell r="D1230">
            <v>-55356</v>
          </cell>
        </row>
        <row r="1231">
          <cell r="A1231" t="str">
            <v>ASPHODEL-NORWOOD DISTRIBUTION INCORPORATED</v>
          </cell>
          <cell r="B1231" t="str">
            <v>PETERBOROUGH DISTRIBUTION INCORPORATED</v>
          </cell>
          <cell r="D1231">
            <v>-56817</v>
          </cell>
        </row>
        <row r="1232">
          <cell r="A1232" t="str">
            <v>ATIKOKAN HYDRO INC.</v>
          </cell>
          <cell r="B1232" t="str">
            <v>ATIKOKAN HYDRO INC.</v>
          </cell>
          <cell r="D1232">
            <v>-138338</v>
          </cell>
        </row>
        <row r="1233">
          <cell r="A1233" t="str">
            <v>AURORA HYDRO CONNECTIONS LIMITED</v>
          </cell>
          <cell r="B1233" t="str">
            <v>POWERSTREAM INC.</v>
          </cell>
          <cell r="D1233">
            <v>-1064644</v>
          </cell>
        </row>
        <row r="1234">
          <cell r="A1234" t="str">
            <v>AYLMER PUBLIC UTILITIES COMMISSION</v>
          </cell>
          <cell r="B1234" t="str">
            <v>ERIE THAMES POWERLINES CORPORATION</v>
          </cell>
          <cell r="D1234">
            <v>-78534</v>
          </cell>
        </row>
        <row r="1235">
          <cell r="A1235" t="str">
            <v>BATH HYDRO</v>
          </cell>
          <cell r="B1235" t="str">
            <v>HYDRO ONE NETWORKS INC.</v>
          </cell>
          <cell r="D1235">
            <v>-14356</v>
          </cell>
        </row>
        <row r="1236">
          <cell r="A1236" t="str">
            <v>BEACHBURG HYDRO</v>
          </cell>
          <cell r="B1236" t="str">
            <v>OTTAWA RIVER POWER CORPORATION</v>
          </cell>
          <cell r="D1236">
            <v>-11615</v>
          </cell>
        </row>
        <row r="1237">
          <cell r="A1237" t="str">
            <v>BELLEVILLE ELECTRIC CORPORATION</v>
          </cell>
          <cell r="B1237" t="str">
            <v>VERIDIAN CONNECTIONS INC.</v>
          </cell>
          <cell r="D1237">
            <v>-257617</v>
          </cell>
        </row>
        <row r="1238">
          <cell r="A1238" t="str">
            <v>BLANDFORD-BLENHEIM PUBLIC UTILITIES COMMISSION</v>
          </cell>
          <cell r="B1238" t="str">
            <v>HYDRO ONE NETWORKS INC.</v>
          </cell>
          <cell r="D1238">
            <v>-8118</v>
          </cell>
        </row>
        <row r="1239">
          <cell r="A1239" t="str">
            <v>BLUE MOUNTAINS HYDRO SERVICES COMPANY INC.</v>
          </cell>
          <cell r="B1239" t="str">
            <v>COLLUS POWER CORP.</v>
          </cell>
          <cell r="D1239">
            <v>-61159</v>
          </cell>
        </row>
        <row r="1240">
          <cell r="A1240" t="str">
            <v>BLYTH HYDRO ELECTRIC COMMISSION</v>
          </cell>
          <cell r="B1240" t="str">
            <v>HYDRO ONE NETWORKS INC.</v>
          </cell>
          <cell r="D1240">
            <v>-21600</v>
          </cell>
        </row>
        <row r="1241">
          <cell r="A1241" t="str">
            <v>BOARD OF LIGHT &amp; HEAT COMM. OF THE CITY OF GUELPH</v>
          </cell>
          <cell r="B1241" t="str">
            <v>GUELPH HYDRO ELECTRIC SYSTEMS INC.</v>
          </cell>
          <cell r="D1241">
            <v>-3280287</v>
          </cell>
        </row>
        <row r="1242">
          <cell r="A1242" t="str">
            <v>BOBCAYGEON HYDRO ELECTRIC COMMISSION</v>
          </cell>
          <cell r="B1242" t="str">
            <v>HYDRO ONE NETWORKS INC.</v>
          </cell>
          <cell r="D1242">
            <v>-30357</v>
          </cell>
        </row>
        <row r="1243">
          <cell r="A1243" t="str">
            <v>BRADFORD WEST GWILLIMBURY PUBLIC UTILITIES COMMISSION</v>
          </cell>
          <cell r="B1243" t="str">
            <v>POWERSTREAM INC.</v>
          </cell>
          <cell r="D1243">
            <v>-482271</v>
          </cell>
        </row>
        <row r="1244">
          <cell r="A1244" t="str">
            <v>BRIGHTON DISTRIBUTION INC.</v>
          </cell>
          <cell r="B1244" t="str">
            <v>HYDRO ONE NETWORKS INC.</v>
          </cell>
          <cell r="D1244">
            <v>-84276</v>
          </cell>
        </row>
        <row r="1245">
          <cell r="A1245" t="str">
            <v>BROCK HYDRO-ELECTRIC COMMISSION</v>
          </cell>
          <cell r="B1245" t="str">
            <v>VERIDIAN CONNECTIONS INC.</v>
          </cell>
          <cell r="D1245">
            <v>-118719</v>
          </cell>
        </row>
        <row r="1246">
          <cell r="A1246" t="str">
            <v>BROCKVILLE UTILITIES INCORPORATED</v>
          </cell>
          <cell r="B1246" t="str">
            <v>HYDRO ONE NETWORKS INC.</v>
          </cell>
          <cell r="D1246">
            <v>-454703</v>
          </cell>
        </row>
        <row r="1247">
          <cell r="A1247" t="str">
            <v>BRUSSELS PUBLIC UTILITIES COMMISSION</v>
          </cell>
          <cell r="B1247" t="str">
            <v>FESTIVAL HYDRO INC.</v>
          </cell>
          <cell r="D1247">
            <v>-7778</v>
          </cell>
        </row>
        <row r="1248">
          <cell r="A1248" t="str">
            <v>BURK'S FALLS HYDRO ELECTRIC COMMISSION</v>
          </cell>
          <cell r="B1248" t="str">
            <v>LAKELAND POWER DISTRIBUTION LTD.</v>
          </cell>
          <cell r="D1248">
            <v>-42691</v>
          </cell>
        </row>
        <row r="1249">
          <cell r="A1249" t="str">
            <v>BURLINGTON HYDRO INC.</v>
          </cell>
          <cell r="B1249" t="str">
            <v>BURLINGTON HYDRO INC.</v>
          </cell>
          <cell r="D1249">
            <v>-4699681</v>
          </cell>
        </row>
        <row r="1250">
          <cell r="A1250" t="str">
            <v>CALEDON HYDRO CORPORATION</v>
          </cell>
          <cell r="B1250" t="str">
            <v>HYDRO ONE NETWORKS INC.</v>
          </cell>
          <cell r="D1250">
            <v>-1025158</v>
          </cell>
        </row>
        <row r="1251">
          <cell r="A1251" t="str">
            <v>CAMBRIDGE AND NORTH DUMFRIES HYDRO INC.</v>
          </cell>
          <cell r="B1251" t="str">
            <v>CAMBRIDGE AND NORTH DUMFRIES HYDRO INC.</v>
          </cell>
          <cell r="D1251">
            <v>-2213124</v>
          </cell>
        </row>
        <row r="1252">
          <cell r="A1252" t="str">
            <v>CAPREOL HYDRO ELECTRIC COMMISSION</v>
          </cell>
          <cell r="B1252" t="str">
            <v>GREATER SUDBURY HYDRO INC.</v>
          </cell>
          <cell r="D1252">
            <v>-158031</v>
          </cell>
        </row>
        <row r="1253">
          <cell r="A1253" t="str">
            <v>CASSELMAN HYDRO INC.</v>
          </cell>
          <cell r="B1253" t="str">
            <v>HYDRO OTTAWA LIMITED</v>
          </cell>
          <cell r="D1253">
            <v>-32757</v>
          </cell>
        </row>
        <row r="1254">
          <cell r="A1254" t="str">
            <v>CAVAN-MILLBROOK-NORTH MONAGHAN PUBLIC UTILITIES COMMISSION</v>
          </cell>
          <cell r="B1254" t="str">
            <v>HYDRO ONE NETWORKS INC.</v>
          </cell>
          <cell r="D1254">
            <v>-32841</v>
          </cell>
        </row>
        <row r="1255">
          <cell r="A1255" t="str">
            <v>CENTRE HASTINGS HYDRO ELECTRIC COMMISSION</v>
          </cell>
          <cell r="B1255" t="str">
            <v>HYDRO ONE NETWORKS INC.</v>
          </cell>
          <cell r="D1255">
            <v>-12753</v>
          </cell>
        </row>
        <row r="1256">
          <cell r="A1256" t="str">
            <v>CHALK RIVER HYDRO</v>
          </cell>
          <cell r="B1256" t="str">
            <v>HYDRO ONE NETWORKS INC.</v>
          </cell>
          <cell r="D1256">
            <v>-14160</v>
          </cell>
        </row>
        <row r="1257">
          <cell r="A1257" t="str">
            <v>CHAPLEAU PUBLIC UTILITIES CORPORATION</v>
          </cell>
          <cell r="B1257" t="str">
            <v>CHAPLEAU PUBLIC UTILITIES CORPORATION</v>
          </cell>
          <cell r="D1257">
            <v>-8179</v>
          </cell>
        </row>
        <row r="1258">
          <cell r="A1258" t="str">
            <v>CITY OF DRYDEN HYDRO ELECTRIC COMMISSION</v>
          </cell>
          <cell r="B1258" t="str">
            <v>HYDRO ONE NETWORKS INC.</v>
          </cell>
          <cell r="D1258">
            <v>-71382</v>
          </cell>
        </row>
        <row r="1259">
          <cell r="A1259" t="str">
            <v>CLARINGTON HYDRO-ELECTRIC COMMISSION</v>
          </cell>
          <cell r="B1259" t="str">
            <v>VERIDIAN CONNECTIONS INC.</v>
          </cell>
          <cell r="D1259">
            <v>-719052</v>
          </cell>
        </row>
        <row r="1260">
          <cell r="A1260" t="str">
            <v>CLINTON POWER CORPORATION</v>
          </cell>
          <cell r="B1260" t="str">
            <v>ERIE THAMES POWERLINES CORPORATION</v>
          </cell>
          <cell r="D1260">
            <v>-15123</v>
          </cell>
        </row>
        <row r="1261">
          <cell r="A1261" t="str">
            <v>COBDEN HYDRO</v>
          </cell>
          <cell r="B1261" t="str">
            <v>HYDRO ONE NETWORKS INC.</v>
          </cell>
          <cell r="D1261">
            <v>-7778</v>
          </cell>
        </row>
        <row r="1262">
          <cell r="A1262" t="str">
            <v>COLBORNE PUBLIC UTILITIES COMMISSION</v>
          </cell>
          <cell r="B1262" t="str">
            <v>LAKEFRONT UTILITIES INC.</v>
          </cell>
          <cell r="D1262">
            <v>-16834</v>
          </cell>
        </row>
        <row r="1263">
          <cell r="A1263" t="str">
            <v>COTTAM HYDRO-ELECTRIC SYSTEM</v>
          </cell>
          <cell r="B1263" t="str">
            <v>E.L.K. ENERGY INC.</v>
          </cell>
          <cell r="D1263">
            <v>-148231</v>
          </cell>
        </row>
        <row r="1264">
          <cell r="A1264" t="str">
            <v>DASHWOOD HYDRO-ELECTRIC SYSTEM</v>
          </cell>
          <cell r="B1264" t="str">
            <v>FESTIVAL HYDRO INC.</v>
          </cell>
          <cell r="D1264">
            <v>-129</v>
          </cell>
        </row>
        <row r="1265">
          <cell r="A1265" t="str">
            <v>DEEP RIVER HYDRO</v>
          </cell>
          <cell r="B1265" t="str">
            <v>HYDRO ONE NETWORKS INC.</v>
          </cell>
          <cell r="D1265">
            <v>-229875</v>
          </cell>
        </row>
        <row r="1266">
          <cell r="A1266" t="str">
            <v>DELHI HYDRO-ELECTRIC COMMISSION</v>
          </cell>
          <cell r="B1266" t="str">
            <v>NORFOLK POWER DISTRIBUTION INC.</v>
          </cell>
          <cell r="D1266">
            <v>-20713</v>
          </cell>
        </row>
        <row r="1267">
          <cell r="A1267" t="str">
            <v>DESERONTO PUBLIC UTILITIES COMMISSION</v>
          </cell>
          <cell r="B1267" t="str">
            <v>HYDRO ONE NETWORKS INC.</v>
          </cell>
          <cell r="D1267">
            <v>-7940</v>
          </cell>
        </row>
        <row r="1268">
          <cell r="A1268" t="str">
            <v>DRESDEN UTILITIES COMMISSION</v>
          </cell>
          <cell r="B1268" t="str">
            <v>CHATHAM-KENT HYDRO INC.</v>
          </cell>
          <cell r="D1268">
            <v>-33135</v>
          </cell>
        </row>
        <row r="1269">
          <cell r="A1269" t="str">
            <v>DUNDALK HYDRO ELECTRIC SYSTEM</v>
          </cell>
          <cell r="B1269" t="str">
            <v>HYDRO ONE NETWORKS INC.</v>
          </cell>
          <cell r="D1269">
            <v>-2020</v>
          </cell>
        </row>
        <row r="1270">
          <cell r="A1270" t="str">
            <v>DUNDAS HYDRO-ELECTRIC COMMISSION</v>
          </cell>
          <cell r="B1270" t="str">
            <v>HORIZON UTILITIES CORPORATION</v>
          </cell>
          <cell r="D1270">
            <v>-490989</v>
          </cell>
        </row>
        <row r="1271">
          <cell r="A1271" t="str">
            <v>DUNNVILLE HYDRO ELECTRIC COMMISSION</v>
          </cell>
          <cell r="B1271" t="str">
            <v>HALDIMAND COUNTY HYDRO INC.</v>
          </cell>
          <cell r="D1271">
            <v>-141195</v>
          </cell>
        </row>
        <row r="1272">
          <cell r="A1272" t="str">
            <v>DURHAM HYDRO ELECTRIC COMMISSION</v>
          </cell>
          <cell r="B1272" t="str">
            <v>HYDRO ONE NETWORKS INC.</v>
          </cell>
          <cell r="D1272">
            <v>-11586</v>
          </cell>
        </row>
        <row r="1273">
          <cell r="A1273" t="str">
            <v>DUTTON HYDRO LIMITED</v>
          </cell>
          <cell r="B1273" t="str">
            <v>MIDDLESEX POWER DISTRIBUTION CORPORATION</v>
          </cell>
          <cell r="D1273">
            <v>-4834</v>
          </cell>
        </row>
        <row r="1274">
          <cell r="A1274" t="str">
            <v>EAST ZORRA-TAVISTOCK PUBLIC UTILITY COMMISSION</v>
          </cell>
          <cell r="B1274" t="str">
            <v>ERIE THAMES POWERLINES CORPORATION</v>
          </cell>
          <cell r="D1274">
            <v>-38969</v>
          </cell>
        </row>
        <row r="1275">
          <cell r="A1275" t="str">
            <v>ELMWOOD HYDRO-ELECTRIC SYSTEM</v>
          </cell>
          <cell r="B1275" t="str">
            <v>WESTARIO POWER INC.</v>
          </cell>
          <cell r="D1275">
            <v>-234</v>
          </cell>
        </row>
        <row r="1276">
          <cell r="A1276" t="str">
            <v>EMBRUN COOPERATIVE HYDRO INC.</v>
          </cell>
          <cell r="B1276" t="str">
            <v>COOPERATIVE HYDRO EMBRUN INC.</v>
          </cell>
          <cell r="D1276">
            <v>-30195</v>
          </cell>
        </row>
        <row r="1277">
          <cell r="A1277" t="str">
            <v>ERIN HYDRO ELECTRIC COMMISSION</v>
          </cell>
          <cell r="B1277" t="str">
            <v>HYDRO ONE NETWORKS INC.</v>
          </cell>
          <cell r="D1277">
            <v>-228679</v>
          </cell>
        </row>
        <row r="1278">
          <cell r="A1278" t="str">
            <v>ESSEX HYDRO-ELECTRIC COMMISSION</v>
          </cell>
          <cell r="B1278" t="str">
            <v>E.L.K. ENERGY INC.</v>
          </cell>
          <cell r="D1278">
            <v>-199203</v>
          </cell>
        </row>
        <row r="1279">
          <cell r="A1279" t="str">
            <v>FENELON FALLS BOARD OF WATER, LIGHT AND POWER COMMISSIONERS</v>
          </cell>
          <cell r="B1279" t="str">
            <v>HYDRO ONE NETWORKS INC.</v>
          </cell>
          <cell r="D1279">
            <v>-14194</v>
          </cell>
        </row>
        <row r="1280">
          <cell r="A1280" t="str">
            <v>FLAMBOROUGH HYDRO ELECTRIC COMMISSION</v>
          </cell>
          <cell r="B1280" t="str">
            <v>HORIZON UTILITIES CORPORATION</v>
          </cell>
          <cell r="D1280">
            <v>-84589</v>
          </cell>
        </row>
        <row r="1281">
          <cell r="A1281" t="str">
            <v>FOREST PUBLIC UTILITIES COMMISSION</v>
          </cell>
          <cell r="B1281" t="str">
            <v>HYDRO ONE NETWORKS INC.</v>
          </cell>
          <cell r="D1281">
            <v>-14335</v>
          </cell>
        </row>
        <row r="1282">
          <cell r="A1282" t="str">
            <v>GEORGINA HYDRO ELECTRIC COMMISSION</v>
          </cell>
          <cell r="B1282" t="str">
            <v>HYDRO ONE NETWORKS INC.</v>
          </cell>
          <cell r="D1282">
            <v>-219735</v>
          </cell>
        </row>
        <row r="1283">
          <cell r="A1283" t="str">
            <v>GLENCOE PUBLIC UTILITIES COMMISSION</v>
          </cell>
          <cell r="B1283" t="str">
            <v>HYDRO ONE NETWORKS INC.</v>
          </cell>
          <cell r="D1283">
            <v>-31325</v>
          </cell>
        </row>
        <row r="1284">
          <cell r="A1284" t="str">
            <v>GOULBOURN HYDRO ELECTRIC COMMISSION</v>
          </cell>
          <cell r="B1284" t="str">
            <v>HYDRO OTTAWA LIMITED</v>
          </cell>
          <cell r="D1284">
            <v>-129459</v>
          </cell>
        </row>
        <row r="1285">
          <cell r="A1285" t="str">
            <v>GRAND BEND PUBLIC UTILITIES COMMISSION</v>
          </cell>
          <cell r="B1285" t="str">
            <v>HYDRO ONE NETWORKS INC.</v>
          </cell>
          <cell r="D1285">
            <v>-31267</v>
          </cell>
        </row>
        <row r="1286">
          <cell r="A1286" t="str">
            <v>GRAND VALLEY ENERGY INC.</v>
          </cell>
          <cell r="B1286" t="str">
            <v>ORANGEVILLE HYDRO LIMITED</v>
          </cell>
          <cell r="D1286">
            <v>-11046</v>
          </cell>
        </row>
        <row r="1287">
          <cell r="A1287" t="str">
            <v>GRAVENHURST HYDRO ELECTRIC INC.</v>
          </cell>
          <cell r="B1287" t="str">
            <v>VERIDIAN CONNECTIONS INC.</v>
          </cell>
          <cell r="D1287">
            <v>-71431</v>
          </cell>
        </row>
        <row r="1288">
          <cell r="A1288" t="str">
            <v>GRIMSBY POWER INCORPORATED</v>
          </cell>
          <cell r="B1288" t="str">
            <v>GRIMSBY POWER INCORPORATED</v>
          </cell>
          <cell r="D1288">
            <v>-107612</v>
          </cell>
        </row>
        <row r="1289">
          <cell r="A1289" t="str">
            <v>GUELPH/ERAMOSA HYDRO-ELECTRIC COMMISSION</v>
          </cell>
          <cell r="B1289" t="str">
            <v>GUELPH HYDRO ELECTRIC SYSTEMS INC.</v>
          </cell>
          <cell r="D1289">
            <v>-12633</v>
          </cell>
        </row>
        <row r="1290">
          <cell r="A1290" t="str">
            <v>HALDIMAND HYDRO-ELECTRIC COMMISSION</v>
          </cell>
          <cell r="B1290" t="str">
            <v>HALDIMAND COUNTY HYDRO INC.</v>
          </cell>
          <cell r="D1290">
            <v>-189717</v>
          </cell>
        </row>
        <row r="1291">
          <cell r="A1291" t="str">
            <v>HALTON HILLS HYDRO INC.</v>
          </cell>
          <cell r="B1291" t="str">
            <v>HALTON HILLS HYDRO INC.</v>
          </cell>
          <cell r="D1291">
            <v>-657710</v>
          </cell>
        </row>
        <row r="1292">
          <cell r="A1292" t="str">
            <v>HAMILTON HYDRO INC.</v>
          </cell>
          <cell r="B1292" t="str">
            <v>HORIZON UTILITIES CORPORATION</v>
          </cell>
          <cell r="D1292">
            <v>-1968216</v>
          </cell>
        </row>
        <row r="1293">
          <cell r="A1293" t="str">
            <v>HANOVER ELECTRIC SERVICES INC.</v>
          </cell>
          <cell r="B1293" t="str">
            <v>WESTARIO POWER INC.</v>
          </cell>
          <cell r="D1293">
            <v>-23479</v>
          </cell>
        </row>
        <row r="1294">
          <cell r="A1294" t="str">
            <v>HASTINGS PUBLIC UTILITIES</v>
          </cell>
          <cell r="B1294" t="str">
            <v>HYDRO ONE NETWORKS INC.</v>
          </cell>
          <cell r="D1294">
            <v>-2979</v>
          </cell>
        </row>
        <row r="1295">
          <cell r="A1295" t="str">
            <v>HAVELOCK-BELMONT-METHUEN HYDRO ELECTRIC COMMISSION</v>
          </cell>
          <cell r="B1295" t="str">
            <v>HYDRO ONE NETWORKS INC.</v>
          </cell>
          <cell r="D1295">
            <v>-13956</v>
          </cell>
        </row>
        <row r="1296">
          <cell r="A1296" t="str">
            <v>HEARST POWER DISTRIBUTION COMPANY LIMITED</v>
          </cell>
          <cell r="B1296" t="str">
            <v>HEARST POWER DISTRIBUTION COMPANY LIMITED</v>
          </cell>
          <cell r="D1296">
            <v>-78090</v>
          </cell>
        </row>
        <row r="1297">
          <cell r="A1297" t="str">
            <v>HENSALL PUBLIC UTILITIES COMMISSION</v>
          </cell>
          <cell r="B1297" t="str">
            <v>FESTIVAL HYDRO INC.</v>
          </cell>
          <cell r="D1297">
            <v>-13612</v>
          </cell>
        </row>
        <row r="1298">
          <cell r="A1298" t="str">
            <v>HOLSTEIN HYDRO ELECTRIC SYSTEM</v>
          </cell>
          <cell r="B1298" t="str">
            <v>WELLINGTON NORTH POWER INC.</v>
          </cell>
          <cell r="D1298">
            <v>-5000</v>
          </cell>
        </row>
        <row r="1299">
          <cell r="A1299" t="str">
            <v>HUNTSVILLE PUBLIC UTILITIES COMMISSION</v>
          </cell>
          <cell r="B1299" t="str">
            <v>LAKELAND POWER DISTRIBUTION LTD.</v>
          </cell>
          <cell r="D1299">
            <v>-27094</v>
          </cell>
        </row>
        <row r="1300">
          <cell r="A1300" t="str">
            <v>HYDRO ELECTRIC COMMISSION OF THE CORPORATION OF THE TOWNSHIP OF MIDDLESEX CENTRE</v>
          </cell>
          <cell r="B1300" t="str">
            <v>HYDRO ONE NETWORKS INC.</v>
          </cell>
          <cell r="D1300">
            <v>-4306</v>
          </cell>
        </row>
        <row r="1301">
          <cell r="A1301" t="str">
            <v>HYDRO ELECTRIC COMMISSION OF THE TOWN OF LEAMINGTON</v>
          </cell>
          <cell r="B1301" t="str">
            <v>ESSEX POWERLINES CORPORATION</v>
          </cell>
          <cell r="D1301">
            <v>-224853</v>
          </cell>
        </row>
        <row r="1302">
          <cell r="A1302" t="str">
            <v>HYDRO ELECTRIC COMMISSION OF THE TOWNSHIP OF SPRINGWATER</v>
          </cell>
          <cell r="B1302" t="str">
            <v>HYDRO ONE NETWORKS INC.</v>
          </cell>
          <cell r="D1302">
            <v>-4028</v>
          </cell>
        </row>
        <row r="1303">
          <cell r="A1303" t="str">
            <v>HYDRO HAWKESBURY INC.</v>
          </cell>
          <cell r="B1303" t="str">
            <v>HYDRO HAWKESBURY INC.</v>
          </cell>
          <cell r="D1303">
            <v>-55841</v>
          </cell>
        </row>
        <row r="1304">
          <cell r="A1304" t="str">
            <v>HYDRO MISSISSAUGA CORPORATION</v>
          </cell>
          <cell r="B1304" t="str">
            <v>ENERSOURCE HYDRO MISSISSAUGA INC.</v>
          </cell>
          <cell r="D1304">
            <v>-25023071</v>
          </cell>
        </row>
        <row r="1305">
          <cell r="A1305" t="str">
            <v>HYDRO ONE BRAMPTON NETWORKS INC.</v>
          </cell>
          <cell r="B1305" t="str">
            <v>HYDRO ONE BRAMPTON NETWORKS INC.</v>
          </cell>
          <cell r="D1305">
            <v>-5425168</v>
          </cell>
        </row>
        <row r="1306">
          <cell r="A1306" t="str">
            <v>HYDRO OTTAWA LIMITED</v>
          </cell>
          <cell r="B1306" t="str">
            <v>HYDRO OTTAWA LIMITED</v>
          </cell>
          <cell r="D1306">
            <v>-10547515</v>
          </cell>
        </row>
        <row r="1307">
          <cell r="A1307" t="str">
            <v>HYDRO VAUGHAN DISTRIBUTION INC.</v>
          </cell>
          <cell r="B1307" t="str">
            <v>POWERSTREAM INC.</v>
          </cell>
          <cell r="D1307">
            <v>-2445760</v>
          </cell>
        </row>
        <row r="1308">
          <cell r="A1308" t="str">
            <v>HYDRO-ELECTRIC COMMISSION FOR THE TOWN OF AMHERSTBURG</v>
          </cell>
          <cell r="B1308" t="str">
            <v>ESSEX POWERLINES CORPORATION</v>
          </cell>
          <cell r="D1308">
            <v>-99742</v>
          </cell>
        </row>
        <row r="1309">
          <cell r="A1309" t="str">
            <v>HYDRO-ELECTRIC COMMISSION OF SOUTH DUMFRIES</v>
          </cell>
          <cell r="B1309" t="str">
            <v>BRANT COUNTY POWER INC.</v>
          </cell>
          <cell r="D1309">
            <v>-198</v>
          </cell>
        </row>
        <row r="1310">
          <cell r="A1310" t="str">
            <v>HYDRO-ELECTRIC COMMISSION OF THE CITY OF BRANTFORD</v>
          </cell>
          <cell r="B1310" t="str">
            <v>BRANTFORD POWER INC.</v>
          </cell>
          <cell r="D1310">
            <v>-2369968</v>
          </cell>
        </row>
        <row r="1311">
          <cell r="A1311" t="str">
            <v>HYDRO-ELECTRIC COMMISSION OF THE CITY OF PEMBROKE</v>
          </cell>
          <cell r="B1311" t="str">
            <v>OTTAWA RIVER POWER CORPORATION</v>
          </cell>
          <cell r="D1311">
            <v>-206736</v>
          </cell>
        </row>
        <row r="1312">
          <cell r="A1312" t="str">
            <v>HYDRO-ELECTRIC COMMISSION OF THE CITY OF SARNIA</v>
          </cell>
          <cell r="B1312" t="str">
            <v>BLUEWATER POWER DISTRIBUTION CORPORATION</v>
          </cell>
          <cell r="D1312">
            <v>-207180</v>
          </cell>
        </row>
        <row r="1313">
          <cell r="A1313" t="str">
            <v>HYDRO-ELECTRIC COMMISSION OF THE CITY OF TORONTO - EAST YORK OFFICE</v>
          </cell>
          <cell r="B1313" t="str">
            <v>TORONTO HYDRO-ELECTRIC SYSTEM LIMITED</v>
          </cell>
          <cell r="D1313">
            <v>-440772</v>
          </cell>
        </row>
        <row r="1314">
          <cell r="A1314" t="str">
            <v>HYDRO-ELECTRIC COMMISSION OF THE CITY OF TORONTO - ETOBICOKE OFFICE</v>
          </cell>
          <cell r="B1314" t="str">
            <v>TORONTO HYDRO-ELECTRIC SYSTEM LIMITED</v>
          </cell>
          <cell r="D1314">
            <v>-4809570</v>
          </cell>
        </row>
        <row r="1315">
          <cell r="A1315" t="str">
            <v>HYDRO-ELECTRIC COMMISSION OF THE CITY OF TORONTO - NORTH YORK OFFICE</v>
          </cell>
          <cell r="B1315" t="str">
            <v>TORONTO HYDRO-ELECTRIC SYSTEM LIMITED</v>
          </cell>
          <cell r="D1315">
            <v>-5644332</v>
          </cell>
        </row>
        <row r="1316">
          <cell r="A1316" t="str">
            <v>HYDRO-ELECTRIC COMMISSION OF THE CITY OF TORONTO - SCARBOROUGH OFFICE</v>
          </cell>
          <cell r="B1316" t="str">
            <v>TORONTO HYDRO-ELECTRIC SYSTEM LIMITED</v>
          </cell>
          <cell r="D1316">
            <v>-11302126</v>
          </cell>
        </row>
        <row r="1317">
          <cell r="A1317" t="str">
            <v>HYDRO-ELECTRIC COMMISSION OF THE CITY OF TORONTO - TORONTO OFFICE</v>
          </cell>
          <cell r="B1317" t="str">
            <v>TORONTO HYDRO-ELECTRIC SYSTEM LIMITED</v>
          </cell>
          <cell r="D1317">
            <v>-5379481</v>
          </cell>
        </row>
        <row r="1318">
          <cell r="A1318" t="str">
            <v>HYDRO-ELECTRIC COMMISSION OF THE CITY OF TORONTO - YORK OFFICE</v>
          </cell>
          <cell r="B1318" t="str">
            <v>TORONTO HYDRO-ELECTRIC SYSTEM LIMITED</v>
          </cell>
          <cell r="D1318">
            <v>-65062</v>
          </cell>
        </row>
        <row r="1319">
          <cell r="A1319" t="str">
            <v>HYDRO-ELECTRIC COMMISSION OF THE TOWN OF BOTHWELL</v>
          </cell>
          <cell r="B1319" t="str">
            <v>CHATHAM-KENT HYDRO INC.</v>
          </cell>
          <cell r="D1319">
            <v>-7508</v>
          </cell>
        </row>
        <row r="1320">
          <cell r="A1320" t="str">
            <v>HYDRO-ELECTRIC COMMISSION OF THE TOWN OF BRACEBRIDGE</v>
          </cell>
          <cell r="B1320" t="str">
            <v>LAKELAND POWER DISTRIBUTION LTD.</v>
          </cell>
          <cell r="D1320">
            <v>-28516</v>
          </cell>
        </row>
        <row r="1321">
          <cell r="A1321" t="str">
            <v>HYDRO-ELECTRIC COMMISSION OF THE TOWN OF CACHE BAY</v>
          </cell>
          <cell r="B1321" t="str">
            <v>GREATER SUDBURY HYDRO INC.</v>
          </cell>
          <cell r="D1321">
            <v>-2373</v>
          </cell>
        </row>
        <row r="1322">
          <cell r="A1322" t="str">
            <v>HYDRO-ELECTRIC COMMISSION OF THE TOWN OF HARRISTON</v>
          </cell>
          <cell r="B1322" t="str">
            <v>WESTARIO POWER INC.</v>
          </cell>
          <cell r="D1322">
            <v>-19398</v>
          </cell>
        </row>
        <row r="1323">
          <cell r="A1323" t="str">
            <v>HYDRO-ELECTRIC COMMISSION OF THE TOWN OF HARROW</v>
          </cell>
          <cell r="B1323" t="str">
            <v>E.L.K. ENERGY INC.</v>
          </cell>
          <cell r="D1323">
            <v>-179669</v>
          </cell>
        </row>
        <row r="1324">
          <cell r="A1324" t="str">
            <v>HYDRO-ELECTRIC COMMISSION OF THE TOWN OF LASALLE</v>
          </cell>
          <cell r="B1324" t="str">
            <v>ESSEX POWERLINES CORPORATION</v>
          </cell>
          <cell r="D1324">
            <v>-195418</v>
          </cell>
        </row>
        <row r="1325">
          <cell r="A1325" t="str">
            <v>HYDRO-ELECTRIC COMMISSION OF THE TOWN OF PORT ELGIN</v>
          </cell>
          <cell r="B1325" t="str">
            <v>WESTARIO POWER INC.</v>
          </cell>
          <cell r="D1325">
            <v>-712701</v>
          </cell>
        </row>
        <row r="1326">
          <cell r="A1326" t="str">
            <v>HYDRO-ELECTRIC COMMISSION OF THE TOWN OF STAYNER</v>
          </cell>
          <cell r="B1326" t="str">
            <v>COLLUS POWER CORP.</v>
          </cell>
          <cell r="D1326">
            <v>-6815</v>
          </cell>
        </row>
        <row r="1327">
          <cell r="A1327" t="str">
            <v>HYDRO-ELECTRIC COMMISSION OF THE TOWN OF STURGEON FALLS</v>
          </cell>
          <cell r="B1327" t="str">
            <v>GREATER SUDBURY HYDRO INC.</v>
          </cell>
          <cell r="D1327">
            <v>-3460</v>
          </cell>
        </row>
        <row r="1328">
          <cell r="A1328" t="str">
            <v>HYDRO-ELECTRIC COMMISSION OF THE TOWN OF VANKLEEK HILL</v>
          </cell>
          <cell r="B1328" t="str">
            <v>HYDRO ONE NETWORKS INC.</v>
          </cell>
          <cell r="D1328">
            <v>-64435</v>
          </cell>
        </row>
        <row r="1329">
          <cell r="A1329" t="str">
            <v>HYDRO-ELECTRIC COMMISSION OF THE TOWN OF WALLACEBURG</v>
          </cell>
          <cell r="B1329" t="str">
            <v>CHATHAM-KENT HYDRO INC.</v>
          </cell>
          <cell r="D1329">
            <v>-210055</v>
          </cell>
        </row>
        <row r="1330">
          <cell r="A1330" t="str">
            <v>HYDRO-ELECTRIC COMMISSION OF THE TOWN OF WASAGA BEACH</v>
          </cell>
          <cell r="B1330" t="str">
            <v>WASAGA DISTRIBUTION INC.</v>
          </cell>
          <cell r="D1330">
            <v>-138457</v>
          </cell>
        </row>
        <row r="1331">
          <cell r="A1331" t="str">
            <v>HYDRO-ELECTRIC COMMISSION OF THE TOWN OF WEBBWOOD</v>
          </cell>
          <cell r="B1331" t="str">
            <v>ESPANOLA REGIONAL HYDRO DISTRIBUTION CORPORATION</v>
          </cell>
          <cell r="D1331">
            <v>-2162</v>
          </cell>
        </row>
        <row r="1332">
          <cell r="A1332" t="str">
            <v>HYDRO-ELECTRIC COMMISSION OF THE TOWN OF WIARTON</v>
          </cell>
          <cell r="B1332" t="str">
            <v>HYDRO ONE NETWORKS INC.</v>
          </cell>
          <cell r="D1332">
            <v>-12430</v>
          </cell>
        </row>
        <row r="1333">
          <cell r="A1333" t="str">
            <v>HYDRO-ELECTRIC COMMISSION OF THE TOWNSHIP OF BRANTFORD</v>
          </cell>
          <cell r="B1333" t="str">
            <v>BRANT COUNTY POWER INC.</v>
          </cell>
          <cell r="D1333">
            <v>-234847</v>
          </cell>
        </row>
        <row r="1334">
          <cell r="A1334" t="str">
            <v>HYDRO-ELECTRIC COMMISSION OF THE TOWNSHIP OF ESSA</v>
          </cell>
          <cell r="B1334" t="str">
            <v>POWERSTREAM INC.</v>
          </cell>
          <cell r="D1334">
            <v>-7200</v>
          </cell>
        </row>
        <row r="1335">
          <cell r="A1335" t="str">
            <v>HYDRO-ELECTRIC COMMISSION OF THE VILLAGE OF ALFRED</v>
          </cell>
          <cell r="B1335" t="str">
            <v>HYDRO 2000 INC.</v>
          </cell>
          <cell r="D1335">
            <v>-11969</v>
          </cell>
        </row>
        <row r="1336">
          <cell r="A1336" t="str">
            <v>HYDRO-ELECTRIC COMMISSION OF THE VILLAGE OF CLIFFORD</v>
          </cell>
          <cell r="B1336" t="str">
            <v>WESTARIO POWER INC.</v>
          </cell>
          <cell r="D1336">
            <v>-5623</v>
          </cell>
        </row>
        <row r="1337">
          <cell r="A1337" t="str">
            <v>HYDRO-ELECTRIC COMMISSION OF THE VILLAGE OF ELORA</v>
          </cell>
          <cell r="B1337" t="str">
            <v>CENTRE WELLINGTON HYDRO LTD.</v>
          </cell>
          <cell r="D1337">
            <v>-11776</v>
          </cell>
        </row>
        <row r="1338">
          <cell r="A1338" t="str">
            <v>HYDRO-ELECTRIC COMMISSION OF THE VILLAGE OF FINCH</v>
          </cell>
          <cell r="B1338" t="str">
            <v>HYDRO ONE NETWORKS INC.</v>
          </cell>
          <cell r="D1338">
            <v>-6624</v>
          </cell>
        </row>
        <row r="1339">
          <cell r="A1339" t="str">
            <v>HYDRO-ELECTRIC COMMISSION OF THE VILLAGE OF FRANKFORD</v>
          </cell>
          <cell r="B1339" t="str">
            <v>HYDRO ONE NETWORKS INC.</v>
          </cell>
          <cell r="D1339">
            <v>-9515</v>
          </cell>
        </row>
        <row r="1340">
          <cell r="A1340" t="str">
            <v>HYDRO-ELECTRIC COMMISSION OF THE VILLAGE OF L'ORIGNAL</v>
          </cell>
          <cell r="B1340" t="str">
            <v>HYDRO ONE NETWORKS INC.</v>
          </cell>
          <cell r="D1340">
            <v>-88699</v>
          </cell>
        </row>
        <row r="1341">
          <cell r="A1341" t="str">
            <v>HYDRO-ELECTRIC COMMISSION OF THE VILLAGE OF LUCAN</v>
          </cell>
          <cell r="B1341" t="str">
            <v>HYDRO ONE NETWORKS INC.</v>
          </cell>
          <cell r="D1341">
            <v>-81993</v>
          </cell>
        </row>
        <row r="1342">
          <cell r="A1342" t="str">
            <v>HYDRO-ELECTRIC COMMISSION OF THE VILLAGE OF MORRISBURG</v>
          </cell>
          <cell r="B1342" t="str">
            <v>RIDEAU ST. LAWRENCE DISTRIBUTION INC.</v>
          </cell>
          <cell r="D1342">
            <v>-100351</v>
          </cell>
        </row>
        <row r="1343">
          <cell r="A1343" t="str">
            <v>HYDRO-ELECTRIC COMMISSION OF THE VILLAGE OF PAISLEY</v>
          </cell>
          <cell r="B1343" t="str">
            <v>HYDRO ONE NETWORKS INC.</v>
          </cell>
          <cell r="D1343">
            <v>-36754</v>
          </cell>
        </row>
        <row r="1344">
          <cell r="A1344" t="str">
            <v>HYDRO-ELECTRIC COMMISSION OF THE VILLAGE OF PLANTAGENET</v>
          </cell>
          <cell r="B1344" t="str">
            <v>HYDRO 2000 INC.</v>
          </cell>
          <cell r="D1344">
            <v>-2442</v>
          </cell>
        </row>
        <row r="1345">
          <cell r="A1345" t="str">
            <v>HYDRO-ELECTRIC COMMISSION OF THE VILLAGE OF ST. CLAIR BEACH</v>
          </cell>
          <cell r="B1345" t="str">
            <v>ESSEX POWERLINES CORPORATION</v>
          </cell>
          <cell r="D1345">
            <v>-544852</v>
          </cell>
        </row>
        <row r="1346">
          <cell r="A1346" t="str">
            <v>HYDRO-ELECTRIC COMMISSION OF THE VILLAGE OF VICTORIA HARBOUR</v>
          </cell>
          <cell r="B1346" t="str">
            <v>NEWMARKET-TAY POWER DISTRIBUTION LTD.</v>
          </cell>
          <cell r="D1346">
            <v>-9338</v>
          </cell>
        </row>
        <row r="1347">
          <cell r="A1347" t="str">
            <v>INGERSOLL PUBLIC UTILITY COMMISSION</v>
          </cell>
          <cell r="B1347" t="str">
            <v>ERIE THAMES POWERLINES CORPORATION</v>
          </cell>
          <cell r="D1347">
            <v>-123199</v>
          </cell>
        </row>
        <row r="1348">
          <cell r="A1348" t="str">
            <v>INNISFIL HYDRO DISTRIBUTION SYSTEMS LIMITED</v>
          </cell>
          <cell r="B1348" t="str">
            <v>INNISFIL HYDRO DISTRIBUTION SYSTEMS LIMITED</v>
          </cell>
          <cell r="D1348">
            <v>-46807</v>
          </cell>
        </row>
        <row r="1349">
          <cell r="A1349" t="str">
            <v>KENORA HYDRO ELECTRIC CORPORATION LTD.</v>
          </cell>
          <cell r="B1349" t="str">
            <v>KENORA HYDRO ELECTRIC CORPORATION LTD.</v>
          </cell>
          <cell r="D1349">
            <v>-52588</v>
          </cell>
        </row>
        <row r="1350">
          <cell r="A1350" t="str">
            <v>KILLALOE HYDRO ELECTRIC COMMISSION</v>
          </cell>
          <cell r="B1350" t="str">
            <v>OTTAWA RIVER POWER CORPORATION</v>
          </cell>
          <cell r="D1350">
            <v>-5864</v>
          </cell>
        </row>
        <row r="1351">
          <cell r="A1351" t="str">
            <v>KINCARDINE HYDRO ELECTRIC COMMISSION</v>
          </cell>
          <cell r="B1351" t="str">
            <v>WESTARIO POWER INC.</v>
          </cell>
          <cell r="D1351">
            <v>-610241</v>
          </cell>
        </row>
        <row r="1352">
          <cell r="A1352" t="str">
            <v>KINGSTON ELECTRICITY DISTRIBUTION LIMITED</v>
          </cell>
          <cell r="B1352" t="str">
            <v>KINGSTON ELECTRICITY DISTRIBUTION LIMITED</v>
          </cell>
          <cell r="D1352">
            <v>-91585</v>
          </cell>
        </row>
        <row r="1353">
          <cell r="B1353" t="str">
            <v>KINGSTON HYDRO CORPORATION</v>
          </cell>
          <cell r="D1353">
            <v>-91585</v>
          </cell>
        </row>
        <row r="1354">
          <cell r="A1354" t="str">
            <v>KINGSVILLE PUBLIC UTILITY COMMISSION</v>
          </cell>
          <cell r="B1354" t="str">
            <v>E.L.K. ENERGY INC.</v>
          </cell>
          <cell r="D1354">
            <v>-252323</v>
          </cell>
        </row>
        <row r="1355">
          <cell r="A1355" t="str">
            <v>KIRKFIELD HYDRO ELECTRIC SYSTEM</v>
          </cell>
          <cell r="B1355" t="str">
            <v>HYDRO ONE NETWORKS INC.</v>
          </cell>
          <cell r="D1355">
            <v>-10027</v>
          </cell>
        </row>
        <row r="1356">
          <cell r="A1356" t="str">
            <v>KITCHENER-WILMOT HYDRO INC.</v>
          </cell>
          <cell r="B1356" t="str">
            <v>KITCHENER-WILMOT HYDRO INC.</v>
          </cell>
          <cell r="D1356">
            <v>-2341206</v>
          </cell>
        </row>
        <row r="1357">
          <cell r="A1357" t="str">
            <v>LAKEFIELD DISTRIBUTION INCORPORATED</v>
          </cell>
          <cell r="B1357" t="str">
            <v>PETERBOROUGH DISTRIBUTION INCORPORATED</v>
          </cell>
          <cell r="D1357">
            <v>-95910</v>
          </cell>
        </row>
        <row r="1358">
          <cell r="A1358" t="str">
            <v>LAKESHORE TOWNSHIP HEC</v>
          </cell>
          <cell r="B1358" t="str">
            <v>E.L.K. ENERGY INC.</v>
          </cell>
          <cell r="D1358">
            <v>-222757</v>
          </cell>
        </row>
        <row r="1359">
          <cell r="A1359" t="str">
            <v>LANARK HIGHLANDS PUBLIC UTILITIES COMMISSION</v>
          </cell>
          <cell r="B1359" t="str">
            <v>HYDRO ONE NETWORKS INC.</v>
          </cell>
          <cell r="D1359">
            <v>-7179</v>
          </cell>
        </row>
        <row r="1360">
          <cell r="A1360" t="str">
            <v>LARDER LAKE ELECTRIC COMPANY</v>
          </cell>
          <cell r="B1360" t="str">
            <v>HYDRO ONE NETWORKS INC.</v>
          </cell>
          <cell r="D1360">
            <v>-7045</v>
          </cell>
        </row>
        <row r="1361">
          <cell r="A1361" t="str">
            <v>LATCHFORD HYDRO ELECTRIC</v>
          </cell>
          <cell r="B1361" t="str">
            <v>HYDRO ONE NETWORKS INC.</v>
          </cell>
          <cell r="D1361">
            <v>-6945</v>
          </cell>
        </row>
        <row r="1362">
          <cell r="A1362" t="str">
            <v>LINCOLN HYDRO-ELECTRIC COMMISSION</v>
          </cell>
          <cell r="B1362" t="str">
            <v>NIAGARA PENINSULA ENERGY INC.</v>
          </cell>
          <cell r="D1362">
            <v>-91083</v>
          </cell>
        </row>
        <row r="1363">
          <cell r="A1363" t="str">
            <v>LINDSAY HYDRO-ELECTRIC SYSTEM</v>
          </cell>
          <cell r="B1363" t="str">
            <v>HYDRO ONE NETWORKS INC.</v>
          </cell>
          <cell r="D1363">
            <v>-202013</v>
          </cell>
        </row>
        <row r="1364">
          <cell r="A1364" t="str">
            <v>LONDON HYDRO UTILITIES SERVICES INC.</v>
          </cell>
          <cell r="B1364" t="str">
            <v>LONDON HYDRO INC.</v>
          </cell>
          <cell r="D1364">
            <v>-7184393</v>
          </cell>
        </row>
        <row r="1365">
          <cell r="A1365" t="str">
            <v>MALAHIDE UTILITY COMMISSION</v>
          </cell>
          <cell r="B1365" t="str">
            <v>HYDRO ONE NETWORKS INC.</v>
          </cell>
          <cell r="D1365">
            <v>-3029</v>
          </cell>
        </row>
        <row r="1366">
          <cell r="A1366" t="str">
            <v>MAPLETON HYDRO ELECTRIC COMMISSION</v>
          </cell>
          <cell r="B1366" t="str">
            <v>HYDRO ONE NETWORKS INC.</v>
          </cell>
          <cell r="D1366">
            <v>-2741</v>
          </cell>
        </row>
        <row r="1367">
          <cell r="A1367" t="str">
            <v>MARKDALE HYDRO SYSTEM</v>
          </cell>
          <cell r="B1367" t="str">
            <v>HYDRO ONE NETWORKS INC.</v>
          </cell>
          <cell r="D1367">
            <v>-18412</v>
          </cell>
        </row>
        <row r="1368">
          <cell r="A1368" t="str">
            <v>MARKHAM HYDRO DISTRIBUTION INC.</v>
          </cell>
          <cell r="B1368" t="str">
            <v>POWERSTREAM INC.</v>
          </cell>
          <cell r="D1368">
            <v>-3424963</v>
          </cell>
        </row>
        <row r="1369">
          <cell r="A1369" t="str">
            <v>MARMORA HYDRO COMMISSION</v>
          </cell>
          <cell r="B1369" t="str">
            <v>HYDRO ONE NETWORKS INC.</v>
          </cell>
          <cell r="D1369">
            <v>-21445</v>
          </cell>
        </row>
        <row r="1370">
          <cell r="A1370" t="str">
            <v>MARTINTOWN HYDRO SYSTEM</v>
          </cell>
          <cell r="B1370" t="str">
            <v>HYDRO ONE NETWORKS INC.</v>
          </cell>
          <cell r="D1370">
            <v>-843</v>
          </cell>
        </row>
        <row r="1371">
          <cell r="A1371" t="str">
            <v>MIDLAND POWER UTILITY CORPORATION</v>
          </cell>
          <cell r="B1371" t="str">
            <v>MIDLAND POWER UTILITY CORPORATION</v>
          </cell>
          <cell r="D1371">
            <v>-26525</v>
          </cell>
        </row>
        <row r="1372">
          <cell r="A1372" t="str">
            <v>MILDMAY HYDRO-ELECTRIC COMMISSION</v>
          </cell>
          <cell r="B1372" t="str">
            <v>WESTARIO POWER INC.</v>
          </cell>
          <cell r="D1372">
            <v>-3976</v>
          </cell>
        </row>
        <row r="1373">
          <cell r="A1373" t="str">
            <v>MILTON HYDRO DISTRIBUTION INC.</v>
          </cell>
          <cell r="B1373" t="str">
            <v>MILTON HYDRO DISTRIBUTION INC.</v>
          </cell>
          <cell r="D1373">
            <v>-1932501</v>
          </cell>
        </row>
        <row r="1374">
          <cell r="A1374" t="str">
            <v>MISSISSIPPI MILLS PUBLIC UTILITIES COMMISSION</v>
          </cell>
          <cell r="B1374" t="str">
            <v>OTTAWA RIVER POWER CORPORATION</v>
          </cell>
          <cell r="D1374">
            <v>-40818</v>
          </cell>
        </row>
        <row r="1375">
          <cell r="A1375" t="str">
            <v>NANTICOKE HYDRO ELECTRIC COMMISSION</v>
          </cell>
          <cell r="B1375" t="str">
            <v>HALDIMAND COUNTY HYDRO INC.</v>
          </cell>
          <cell r="D1375">
            <v>-401779</v>
          </cell>
        </row>
        <row r="1376">
          <cell r="A1376" t="str">
            <v>NAPANEE HYDRO-ELECTRIC COMMISSION</v>
          </cell>
          <cell r="B1376" t="str">
            <v>HYDRO ONE NETWORKS INC.</v>
          </cell>
          <cell r="D1376">
            <v>-38335</v>
          </cell>
        </row>
        <row r="1377">
          <cell r="A1377" t="str">
            <v>NEPEAN HYDRO ELECTRIC COMMISSION</v>
          </cell>
          <cell r="B1377" t="str">
            <v>HYDRO OTTAWA LIMITED</v>
          </cell>
          <cell r="D1377">
            <v>-3913299</v>
          </cell>
        </row>
        <row r="1378">
          <cell r="A1378" t="str">
            <v>NEW TECUMSETH HYDRO</v>
          </cell>
          <cell r="B1378" t="str">
            <v>POWERSTREAM INC.</v>
          </cell>
          <cell r="D1378">
            <v>-177928</v>
          </cell>
        </row>
        <row r="1379">
          <cell r="A1379" t="str">
            <v>NEWBURY POWER INC.</v>
          </cell>
          <cell r="B1379" t="str">
            <v>MIDDLESEX POWER DISTRIBUTION CORPORATION</v>
          </cell>
          <cell r="D1379">
            <v>-3415</v>
          </cell>
        </row>
        <row r="1380">
          <cell r="A1380" t="str">
            <v>NEWMARKET HYDRO LTD.</v>
          </cell>
          <cell r="B1380" t="str">
            <v>NEWMARKET-TAY POWER DISTRIBUTION LTD.</v>
          </cell>
          <cell r="D1380">
            <v>-1766340</v>
          </cell>
        </row>
        <row r="1381">
          <cell r="A1381" t="str">
            <v>NIAGARA FALLS HYDRO INC.</v>
          </cell>
          <cell r="B1381" t="str">
            <v>NIAGARA PENINSULA ENERGY INC.</v>
          </cell>
          <cell r="D1381">
            <v>-1629285</v>
          </cell>
        </row>
        <row r="1382">
          <cell r="A1382" t="str">
            <v>NIAGARA-ON-THE-LAKE HYDRO INC.</v>
          </cell>
          <cell r="B1382" t="str">
            <v>NIAGARA-ON-THE-LAKE HYDRO INC.</v>
          </cell>
          <cell r="D1382">
            <v>-185586</v>
          </cell>
        </row>
        <row r="1383">
          <cell r="A1383" t="str">
            <v>NICKEL CENTRE HYDRO-ELECTRIC COMMISSION</v>
          </cell>
          <cell r="B1383" t="str">
            <v>GREATER SUDBURY HYDRO INC.</v>
          </cell>
          <cell r="D1383">
            <v>-12457</v>
          </cell>
        </row>
        <row r="1384">
          <cell r="A1384" t="str">
            <v>NIPIGON HYDRO ELECTRIC COMMISSION</v>
          </cell>
          <cell r="B1384" t="str">
            <v>HYDRO ONE NETWORKS INC.</v>
          </cell>
          <cell r="D1384">
            <v>-16664</v>
          </cell>
        </row>
        <row r="1385">
          <cell r="A1385" t="str">
            <v>NORFOLK POWER DISTRIBUTION INC.</v>
          </cell>
          <cell r="B1385" t="str">
            <v>NORFOLK POWER DISTRIBUTION INC.</v>
          </cell>
          <cell r="D1385">
            <v>-31602</v>
          </cell>
        </row>
        <row r="1386">
          <cell r="A1386" t="str">
            <v>NORTH BAY HYDRO DISTRIBUTION LIMITED</v>
          </cell>
          <cell r="B1386" t="str">
            <v>NORTH BAY HYDRO DISTRIBUTION LIMITED</v>
          </cell>
          <cell r="D1386">
            <v>-366445</v>
          </cell>
        </row>
        <row r="1387">
          <cell r="A1387" t="str">
            <v>NORTH GRENVILLE HYDRO-ELECTRIC COMMISSION</v>
          </cell>
          <cell r="B1387" t="str">
            <v>HYDRO ONE NETWORKS INC.</v>
          </cell>
          <cell r="D1387">
            <v>-4401</v>
          </cell>
        </row>
        <row r="1388">
          <cell r="A1388" t="str">
            <v>NORTH PERTH UTILITY COMMISSION</v>
          </cell>
          <cell r="B1388" t="str">
            <v>HYDRO ONE NETWORKS INC.</v>
          </cell>
          <cell r="D1388">
            <v>-109179</v>
          </cell>
        </row>
        <row r="1389">
          <cell r="A1389" t="str">
            <v>NORWICH PUBLIC UTILITY COMMISSION</v>
          </cell>
          <cell r="B1389" t="str">
            <v>ERIE THAMES POWERLINES CORPORATION</v>
          </cell>
          <cell r="D1389">
            <v>-61495</v>
          </cell>
        </row>
        <row r="1390">
          <cell r="A1390" t="str">
            <v>OAKVILLE HYDRO ELECTRICITY DISTRIBUTION INC.</v>
          </cell>
          <cell r="B1390" t="str">
            <v>OAKVILLE HYDRO ELECTRICITY DISTRIBUTION INC.</v>
          </cell>
          <cell r="D1390">
            <v>-6005524</v>
          </cell>
        </row>
        <row r="1391">
          <cell r="A1391" t="str">
            <v>OIL SPRINGS HYDRO ELECTRIC COMMISSION</v>
          </cell>
          <cell r="B1391" t="str">
            <v>BLUEWATER POWER DISTRIBUTION CORPORATION</v>
          </cell>
          <cell r="D1391">
            <v>-5065</v>
          </cell>
        </row>
        <row r="1392">
          <cell r="A1392" t="str">
            <v>ORANGEVILLE HYDRO LIMITED</v>
          </cell>
          <cell r="B1392" t="str">
            <v>ORANGEVILLE HYDRO LIMITED</v>
          </cell>
          <cell r="D1392">
            <v>-919210</v>
          </cell>
        </row>
        <row r="1393">
          <cell r="A1393" t="str">
            <v>ORILLIA POWER DISTRIBUTION CORPORATION</v>
          </cell>
          <cell r="B1393" t="str">
            <v>ORILLIA POWER DISTRIBUTION CORPORATION</v>
          </cell>
          <cell r="D1393">
            <v>-461777</v>
          </cell>
        </row>
        <row r="1394">
          <cell r="A1394" t="str">
            <v>OSHAWA PUC NETWORKS INC.</v>
          </cell>
          <cell r="B1394" t="str">
            <v>OSHAWA PUC NETWORKS INC.</v>
          </cell>
          <cell r="D1394">
            <v>-2854490</v>
          </cell>
        </row>
        <row r="1395">
          <cell r="A1395" t="str">
            <v>PARKHILL P.U.C.</v>
          </cell>
          <cell r="B1395" t="str">
            <v>MIDDLESEX POWER DISTRIBUTION CORPORATION</v>
          </cell>
          <cell r="D1395">
            <v>-22663</v>
          </cell>
        </row>
        <row r="1396">
          <cell r="A1396" t="str">
            <v>PARRY SOUND POWER CORPORATION</v>
          </cell>
          <cell r="B1396" t="str">
            <v>PARRY SOUND POWER CORPORATION</v>
          </cell>
          <cell r="D1396">
            <v>-38660</v>
          </cell>
        </row>
        <row r="1397">
          <cell r="A1397" t="str">
            <v>PELHAM HYDRO-ELECTRIC COMMISSION</v>
          </cell>
          <cell r="B1397" t="str">
            <v>NIAGARA PENINSULA ENERGY INC.</v>
          </cell>
          <cell r="D1397">
            <v>-52420</v>
          </cell>
        </row>
        <row r="1398">
          <cell r="A1398" t="str">
            <v>PERTH EAST HYDRO ELECTRIC COMMISSION</v>
          </cell>
          <cell r="B1398" t="str">
            <v>HYDRO ONE NETWORKS INC.</v>
          </cell>
          <cell r="D1398">
            <v>-23746</v>
          </cell>
        </row>
        <row r="1399">
          <cell r="A1399" t="str">
            <v>PETERBOROUGH UTILITIES COMMISSION</v>
          </cell>
          <cell r="B1399" t="str">
            <v>PETERBOROUGH DISTRIBUTION INCORPORATED</v>
          </cell>
          <cell r="D1399">
            <v>-1184532</v>
          </cell>
        </row>
        <row r="1400">
          <cell r="A1400" t="str">
            <v>PICKERING HYDRO-ELECTRIC COMMISSION</v>
          </cell>
          <cell r="B1400" t="str">
            <v>VERIDIAN CONNECTIONS INC.</v>
          </cell>
          <cell r="D1400">
            <v>-708917</v>
          </cell>
        </row>
        <row r="1401">
          <cell r="A1401" t="str">
            <v>POLICE VILLAGE OF APPLE HILL HYDRO SYSTEM</v>
          </cell>
          <cell r="B1401" t="str">
            <v>HYDRO ONE NETWORKS INC.</v>
          </cell>
          <cell r="D1401">
            <v>-698</v>
          </cell>
        </row>
        <row r="1402">
          <cell r="A1402" t="str">
            <v>POLICE VILLAGE OF AVONMORE HYDRO SYSTEM</v>
          </cell>
          <cell r="B1402" t="str">
            <v>HYDRO ONE NETWORKS INC.</v>
          </cell>
          <cell r="D1402">
            <v>-2588</v>
          </cell>
        </row>
        <row r="1403">
          <cell r="A1403" t="str">
            <v>POLICE VILLAGE OF COMBER HYDRO SYSTEM</v>
          </cell>
          <cell r="B1403" t="str">
            <v>E.L.K. ENERGY INC.</v>
          </cell>
          <cell r="D1403">
            <v>-31005</v>
          </cell>
        </row>
        <row r="1404">
          <cell r="A1404" t="str">
            <v>POLICE VILLAGE OF DUBLIN HYDRO SYSTEM</v>
          </cell>
          <cell r="B1404" t="str">
            <v>ERIE THAMES POWERLINES CORPORATION</v>
          </cell>
          <cell r="D1404">
            <v>-1945</v>
          </cell>
        </row>
        <row r="1405">
          <cell r="A1405" t="str">
            <v>POLICE VILLAGE OF GRANTON HYDRO SYSTEM</v>
          </cell>
          <cell r="B1405" t="str">
            <v>HYDRO ONE NETWORKS INC.</v>
          </cell>
          <cell r="D1405">
            <v>-42896</v>
          </cell>
        </row>
        <row r="1406">
          <cell r="A1406" t="str">
            <v>POLICE VILLAGE OF MERLIN HYDRO SYSTEM</v>
          </cell>
          <cell r="B1406" t="str">
            <v>CHATHAM-KENT HYDRO INC.</v>
          </cell>
          <cell r="D1406">
            <v>-24071</v>
          </cell>
        </row>
        <row r="1407">
          <cell r="A1407" t="str">
            <v>POLICE VILLAGE OF MOOREFIELD HYDRO SYSTEM</v>
          </cell>
          <cell r="B1407" t="str">
            <v>HYDRO ONE NETWORKS INC.</v>
          </cell>
          <cell r="D1407">
            <v>-99</v>
          </cell>
        </row>
        <row r="1408">
          <cell r="A1408" t="str">
            <v>POLICE VILLAGE OF MOUNT BRYDGES HYDRO SYSTEM</v>
          </cell>
          <cell r="B1408" t="str">
            <v>MIDDLESEX POWER DISTRIBUTION CORPORATION</v>
          </cell>
          <cell r="D1408">
            <v>-27561</v>
          </cell>
        </row>
        <row r="1409">
          <cell r="A1409" t="str">
            <v>POLICE VILLAGE OF PRICEVILLE HYDRO SYSTEM</v>
          </cell>
          <cell r="B1409" t="str">
            <v>HYDRO ONE NETWORKS INC.</v>
          </cell>
          <cell r="D1409">
            <v>-2111</v>
          </cell>
        </row>
        <row r="1410">
          <cell r="A1410" t="str">
            <v>POLICE VILLAGE OF RUSSELL HYDRO ELECTRIC SYSTEM</v>
          </cell>
          <cell r="B1410" t="str">
            <v>HYDRO ONE NETWORKS INC.</v>
          </cell>
          <cell r="D1410">
            <v>-6098</v>
          </cell>
        </row>
        <row r="1411">
          <cell r="A1411" t="str">
            <v>PORT COLBORNE HYDRO INC.</v>
          </cell>
          <cell r="B1411" t="str">
            <v>CANADIAN NIAGARA POWER INC.</v>
          </cell>
          <cell r="D1411">
            <v>-48570</v>
          </cell>
        </row>
        <row r="1412">
          <cell r="A1412" t="str">
            <v>PORT HOPE HYDRO</v>
          </cell>
          <cell r="B1412" t="str">
            <v>VERIDIAN CONNECTIONS INC.</v>
          </cell>
          <cell r="D1412">
            <v>-515719</v>
          </cell>
        </row>
        <row r="1413">
          <cell r="A1413" t="str">
            <v>PRESCOTT PUBLIC UTILITIES COMMISSION</v>
          </cell>
          <cell r="B1413" t="str">
            <v>RIDEAU ST. LAWRENCE DISTRIBUTION INC.</v>
          </cell>
          <cell r="D1413">
            <v>-33640</v>
          </cell>
        </row>
        <row r="1414">
          <cell r="A1414" t="str">
            <v>PUBLIC UTILITIES COMMISSION OF CHATHAM-KENT</v>
          </cell>
          <cell r="B1414" t="str">
            <v>CHATHAM-KENT HYDRO INC.</v>
          </cell>
          <cell r="D1414">
            <v>-931984</v>
          </cell>
        </row>
        <row r="1415">
          <cell r="A1415" t="str">
            <v>PUBLIC UTILITIES COMMISSION OF THE CITY OF BARRIE</v>
          </cell>
          <cell r="B1415" t="str">
            <v>POWERSTREAM INC.</v>
          </cell>
          <cell r="D1415">
            <v>-3573120</v>
          </cell>
        </row>
        <row r="1416">
          <cell r="A1416" t="str">
            <v>PUBLIC UTILITIES COMMISSION OF THE CITY OF OWEN SOUND</v>
          </cell>
          <cell r="B1416" t="str">
            <v>HYDRO ONE NETWORKS INC.</v>
          </cell>
          <cell r="D1416">
            <v>-172860</v>
          </cell>
        </row>
        <row r="1417">
          <cell r="A1417" t="str">
            <v>PUBLIC UTILITIES COMMISSION OF THE CITY OF TRENTON</v>
          </cell>
          <cell r="B1417" t="str">
            <v>HYDRO ONE NETWORKS INC.</v>
          </cell>
          <cell r="D1417">
            <v>-785703</v>
          </cell>
        </row>
        <row r="1418">
          <cell r="A1418" t="str">
            <v>PUBLIC UTILITIES COMMISSION OF THE CORPORATION OF THE TOWNSHIP OF MAGNETAWAN</v>
          </cell>
          <cell r="B1418" t="str">
            <v>LAKELAND POWER DISTRIBUTION LTD.</v>
          </cell>
          <cell r="D1418">
            <v>-26307</v>
          </cell>
        </row>
        <row r="1419">
          <cell r="A1419" t="str">
            <v>PUBLIC UTILITIES COMMISSION OF THE TOWN OF ALEXANDRIA</v>
          </cell>
          <cell r="B1419" t="str">
            <v>HYDRO ONE NETWORKS INC.</v>
          </cell>
          <cell r="D1419">
            <v>-15360</v>
          </cell>
        </row>
        <row r="1420">
          <cell r="A1420" t="str">
            <v>PUBLIC UTILITIES COMMISSION OF THE TOWN OF BLENHEIM</v>
          </cell>
          <cell r="B1420" t="str">
            <v>CHATHAM-KENT HYDRO INC.</v>
          </cell>
          <cell r="D1420">
            <v>-25316</v>
          </cell>
        </row>
        <row r="1421">
          <cell r="A1421" t="str">
            <v>PUBLIC UTILITIES COMMISSION OF THE TOWN OF CAMPBELLFORD</v>
          </cell>
          <cell r="B1421" t="str">
            <v>HYDRO ONE NETWORKS INC.</v>
          </cell>
          <cell r="D1421">
            <v>-32228</v>
          </cell>
        </row>
        <row r="1422">
          <cell r="A1422" t="str">
            <v>PUBLIC UTILITIES COMMISSION OF THE TOWN OF CHESLEY</v>
          </cell>
          <cell r="B1422" t="str">
            <v>HYDRO ONE NETWORKS INC.</v>
          </cell>
          <cell r="D1422">
            <v>-16267</v>
          </cell>
        </row>
        <row r="1423">
          <cell r="A1423" t="str">
            <v>PUBLIC UTILITIES COMMISSION OF THE TOWN OF COBOURG</v>
          </cell>
          <cell r="B1423" t="str">
            <v>LAKEFRONT UTILITIES INC.</v>
          </cell>
          <cell r="D1423">
            <v>-14001</v>
          </cell>
        </row>
        <row r="1424">
          <cell r="A1424" t="str">
            <v>PUBLIC UTILITIES COMMISSION OF THE TOWN OF FERGUS</v>
          </cell>
          <cell r="B1424" t="str">
            <v>CENTRE WELLINGTON HYDRO LTD.</v>
          </cell>
          <cell r="D1424">
            <v>-52302</v>
          </cell>
        </row>
        <row r="1425">
          <cell r="A1425" t="str">
            <v>PUBLIC UTILITIES COMMISSION OF THE TOWN OF GODERICH</v>
          </cell>
          <cell r="B1425" t="str">
            <v>WEST COAST HURON ENERGY INC.</v>
          </cell>
          <cell r="D1425">
            <v>-143766</v>
          </cell>
        </row>
        <row r="1426">
          <cell r="A1426" t="str">
            <v>PUBLIC UTILITIES COMMISSION OF THE TOWN OF MASSEY</v>
          </cell>
          <cell r="B1426" t="str">
            <v>ESPANOLA REGIONAL HYDRO DISTRIBUTION CORPORATION</v>
          </cell>
          <cell r="D1426">
            <v>-10397</v>
          </cell>
        </row>
        <row r="1427">
          <cell r="A1427" t="str">
            <v>PUBLIC UTILITIES COMMISSION OF THE TOWN OF MEAFORD</v>
          </cell>
          <cell r="B1427" t="str">
            <v>HYDRO ONE NETWORKS INC.</v>
          </cell>
          <cell r="D1427">
            <v>-107901</v>
          </cell>
        </row>
        <row r="1428">
          <cell r="A1428" t="str">
            <v>PUBLIC UTILITIES COMMISSION OF THE TOWN OF MITCHELL</v>
          </cell>
          <cell r="B1428" t="str">
            <v>ERIE THAMES POWERLINES CORPORATION</v>
          </cell>
          <cell r="D1428">
            <v>-48613</v>
          </cell>
        </row>
        <row r="1429">
          <cell r="A1429" t="str">
            <v>PUBLIC UTILITIES COMMISSION OF THE TOWN OF MOUNT FOREST</v>
          </cell>
          <cell r="B1429" t="str">
            <v>WELLINGTON NORTH POWER INC.</v>
          </cell>
          <cell r="D1429">
            <v>-26398</v>
          </cell>
        </row>
        <row r="1430">
          <cell r="A1430" t="str">
            <v>PUBLIC UTILITIES COMMISSION OF THE TOWN OF PALMERSTON</v>
          </cell>
          <cell r="B1430" t="str">
            <v>WESTARIO POWER INC.</v>
          </cell>
          <cell r="D1430">
            <v>-30315</v>
          </cell>
        </row>
        <row r="1431">
          <cell r="A1431" t="str">
            <v>PUBLIC UTILITIES COMMISSION OF THE TOWN OF PARIS</v>
          </cell>
          <cell r="B1431" t="str">
            <v>BRANT COUNTY POWER INC.</v>
          </cell>
          <cell r="D1431">
            <v>-262478</v>
          </cell>
        </row>
        <row r="1432">
          <cell r="A1432" t="str">
            <v>PUBLIC UTILITIES COMMISSION OF THE TOWN OF PICTON</v>
          </cell>
          <cell r="B1432" t="str">
            <v>HYDRO ONE NETWORKS INC.</v>
          </cell>
          <cell r="D1432">
            <v>-23971</v>
          </cell>
        </row>
        <row r="1433">
          <cell r="A1433" t="str">
            <v>PUBLIC UTILITIES COMMISSION OF THE TOWN OF RIDGETOWN</v>
          </cell>
          <cell r="B1433" t="str">
            <v>CHATHAM-KENT HYDRO INC.</v>
          </cell>
          <cell r="D1433">
            <v>-35371</v>
          </cell>
        </row>
        <row r="1434">
          <cell r="A1434" t="str">
            <v>PUBLIC UTILITIES COMMISSION OF THE TOWN OF SOUTHAMPTON</v>
          </cell>
          <cell r="B1434" t="str">
            <v>WESTARIO POWER INC.</v>
          </cell>
          <cell r="D1434">
            <v>-66730</v>
          </cell>
        </row>
        <row r="1435">
          <cell r="A1435" t="str">
            <v>PUBLIC UTILITIES COMMISSION OF THE TOWN OF TECUMSEH</v>
          </cell>
          <cell r="B1435" t="str">
            <v>ESSEX POWERLINES CORPORATION</v>
          </cell>
          <cell r="D1435">
            <v>-868582</v>
          </cell>
        </row>
        <row r="1436">
          <cell r="A1436" t="str">
            <v>PUBLIC UTILITIES COMMISSION OF THE TOWN OF TILBURY</v>
          </cell>
          <cell r="B1436" t="str">
            <v>CHATHAM-KENT HYDRO INC.</v>
          </cell>
          <cell r="D1436">
            <v>-90846</v>
          </cell>
        </row>
        <row r="1437">
          <cell r="A1437" t="str">
            <v>PUBLIC UTILITIES COMMISSION OF THE VILLAGE OF ARTHUR</v>
          </cell>
          <cell r="B1437" t="str">
            <v>WELLINGTON NORTH POWER INC.</v>
          </cell>
          <cell r="D1437">
            <v>-7242</v>
          </cell>
        </row>
        <row r="1438">
          <cell r="A1438" t="str">
            <v>PUBLIC UTILITIES COMMISSION OF THE VILLAGE OF BELMONT</v>
          </cell>
          <cell r="B1438" t="str">
            <v>ERIE THAMES POWERLINES CORPORATION</v>
          </cell>
          <cell r="D1438">
            <v>-133842</v>
          </cell>
        </row>
        <row r="1439">
          <cell r="A1439" t="str">
            <v>PUBLIC UTILITIES COMMISSION OF THE VILLAGE OF LANCASTER</v>
          </cell>
          <cell r="B1439" t="str">
            <v>HYDRO ONE NETWORKS INC.</v>
          </cell>
          <cell r="D1439">
            <v>-27168</v>
          </cell>
        </row>
        <row r="1440">
          <cell r="A1440" t="str">
            <v>PUBLIC UTILITIES COMMISSION OF THE VILLAGE OF PORT MCNICOLL</v>
          </cell>
          <cell r="B1440" t="str">
            <v>NEWMARKET-TAY POWER DISTRIBUTION LTD.</v>
          </cell>
          <cell r="D1440">
            <v>-7421</v>
          </cell>
        </row>
        <row r="1441">
          <cell r="A1441" t="str">
            <v>PUBLIC UTILITIES COMMISSION OF THE VILLAGE OF PORT STANLEY</v>
          </cell>
          <cell r="B1441" t="str">
            <v>ERIE THAMES POWERLINES CORPORATION</v>
          </cell>
          <cell r="D1441">
            <v>-4706</v>
          </cell>
        </row>
        <row r="1442">
          <cell r="A1442" t="str">
            <v>PUBLIC UTILITIES COMMISSION OF THE VILLAGE OF THAMESVILLE</v>
          </cell>
          <cell r="B1442" t="str">
            <v>CHATHAM-KENT HYDRO INC.</v>
          </cell>
          <cell r="D1442">
            <v>-4713</v>
          </cell>
        </row>
        <row r="1443">
          <cell r="A1443" t="str">
            <v>PUBLIC UTILITIES COMMISSION OF THE VILLAGE OF WESTPORT</v>
          </cell>
          <cell r="B1443" t="str">
            <v>RIDEAU ST. LAWRENCE DISTRIBUTION INC.</v>
          </cell>
          <cell r="D1443">
            <v>-564</v>
          </cell>
        </row>
        <row r="1444">
          <cell r="A1444" t="str">
            <v>PUBLIC UTILITIES COMMISSION OF THE VILLAGE OF WHEATLEY</v>
          </cell>
          <cell r="B1444" t="str">
            <v>CHATHAM-KENT HYDRO INC.</v>
          </cell>
          <cell r="D1444">
            <v>-9927</v>
          </cell>
        </row>
        <row r="1445">
          <cell r="A1445" t="str">
            <v>PUBLIC UTILITY COMMISSION OF THE VILLAGE OF WEST LORNE</v>
          </cell>
          <cell r="B1445" t="str">
            <v>HYDRO ONE NETWORKS INC.</v>
          </cell>
          <cell r="D1445">
            <v>-21813</v>
          </cell>
        </row>
        <row r="1446">
          <cell r="A1446" t="str">
            <v>PUBLIC UTILITY COMMISSION OF TOWN OF PERTH</v>
          </cell>
          <cell r="B1446" t="str">
            <v>HYDRO ONE NETWORKS INC.</v>
          </cell>
          <cell r="D1446">
            <v>-102809</v>
          </cell>
        </row>
        <row r="1447">
          <cell r="A1447" t="str">
            <v>RAINY RIVER PUBLIC UTILITIES COMMISSION</v>
          </cell>
          <cell r="B1447" t="str">
            <v>HYDRO ONE NETWORKS INC.</v>
          </cell>
          <cell r="D1447">
            <v>-21851</v>
          </cell>
        </row>
        <row r="1448">
          <cell r="A1448" t="str">
            <v>RED ROCK HYDRO</v>
          </cell>
          <cell r="B1448" t="str">
            <v>HYDRO ONE NETWORKS INC.</v>
          </cell>
          <cell r="D1448">
            <v>-9068</v>
          </cell>
        </row>
        <row r="1449">
          <cell r="A1449" t="str">
            <v>RENFREW HYDRO INC.</v>
          </cell>
          <cell r="B1449" t="str">
            <v>RENFREW HYDRO INC.</v>
          </cell>
          <cell r="D1449">
            <v>-45216</v>
          </cell>
        </row>
        <row r="1450">
          <cell r="A1450" t="str">
            <v>RICHMOND HILL HYDRO INC.</v>
          </cell>
          <cell r="B1450" t="str">
            <v>POWERSTREAM INC.</v>
          </cell>
          <cell r="D1450">
            <v>-1379841</v>
          </cell>
        </row>
        <row r="1451">
          <cell r="A1451" t="str">
            <v>RIPLEY PUBLIC UTILITIES COMMISSION</v>
          </cell>
          <cell r="B1451" t="str">
            <v>WESTARIO POWER INC.</v>
          </cell>
          <cell r="D1451">
            <v>-17351</v>
          </cell>
        </row>
        <row r="1452">
          <cell r="A1452" t="str">
            <v>ROCKLAND HYDRO ELECTRIC COMMISSION</v>
          </cell>
          <cell r="B1452" t="str">
            <v>HYDRO ONE NETWORKS INC.</v>
          </cell>
          <cell r="D1452">
            <v>-137786</v>
          </cell>
        </row>
        <row r="1453">
          <cell r="A1453" t="str">
            <v>RODNEY PUBLIC UTILITIES COMMISSION</v>
          </cell>
          <cell r="B1453" t="str">
            <v>HYDRO ONE NETWORKS INC.</v>
          </cell>
          <cell r="D1453">
            <v>-5016</v>
          </cell>
        </row>
        <row r="1454">
          <cell r="A1454" t="str">
            <v>SCHREIBER HYDRO-ELECTRIC COMMISSION</v>
          </cell>
          <cell r="B1454" t="str">
            <v>HYDRO ONE NETWORKS INC.</v>
          </cell>
          <cell r="D1454">
            <v>-7023</v>
          </cell>
        </row>
        <row r="1455">
          <cell r="A1455" t="str">
            <v>SCUGOG HYDRO ELECTRIC CORPORATION</v>
          </cell>
          <cell r="B1455" t="str">
            <v>VERIDIAN CONNECTIONS INC.</v>
          </cell>
          <cell r="D1455">
            <v>-369615</v>
          </cell>
        </row>
        <row r="1456">
          <cell r="A1456" t="str">
            <v>SEAFORTH PUBLIC UTILITY COMMISSION</v>
          </cell>
          <cell r="B1456" t="str">
            <v>FESTIVAL HYDRO INC.</v>
          </cell>
          <cell r="D1456">
            <v>-20125</v>
          </cell>
        </row>
        <row r="1457">
          <cell r="A1457" t="str">
            <v>SEVERN HYDRO-ELECTRIC SYSTEM</v>
          </cell>
          <cell r="B1457" t="str">
            <v>HYDRO ONE NETWORKS INC.</v>
          </cell>
          <cell r="D1457">
            <v>-15706</v>
          </cell>
        </row>
        <row r="1458">
          <cell r="A1458" t="str">
            <v>SIMCOE HYDRO-ELECTRIC COMMISSION</v>
          </cell>
          <cell r="B1458" t="str">
            <v>NORFOLK POWER DISTRIBUTION INC.</v>
          </cell>
          <cell r="D1458">
            <v>-305797</v>
          </cell>
        </row>
        <row r="1459">
          <cell r="A1459" t="str">
            <v>SIOUX LOOKOUT HYDRO INC.</v>
          </cell>
          <cell r="B1459" t="str">
            <v>SIOUX LOOKOUT HYDRO INC.</v>
          </cell>
          <cell r="D1459">
            <v>-34147</v>
          </cell>
        </row>
        <row r="1460">
          <cell r="A1460" t="str">
            <v>SMITHS FALLS HYDRO ELECTRIC COMMISSION</v>
          </cell>
          <cell r="B1460" t="str">
            <v>HYDRO ONE NETWORKS INC.</v>
          </cell>
          <cell r="D1460">
            <v>-30355</v>
          </cell>
        </row>
        <row r="1461">
          <cell r="A1461" t="str">
            <v>SOUTH RIVER PUBLIC UTILITIES COMMISSION</v>
          </cell>
          <cell r="B1461" t="str">
            <v>HYDRO ONE NETWORKS INC.</v>
          </cell>
          <cell r="D1461">
            <v>-7367</v>
          </cell>
        </row>
        <row r="1462">
          <cell r="A1462" t="str">
            <v>SOUTH-WEST OXFORD PUBLIC UTILITIES COMMISSION</v>
          </cell>
          <cell r="B1462" t="str">
            <v>ERIE THAMES POWERLINES CORPORATION</v>
          </cell>
          <cell r="D1462">
            <v>-2699</v>
          </cell>
        </row>
        <row r="1463">
          <cell r="A1463" t="str">
            <v>ST. CATHARINES HYDRO UTILITY SERVICES INC.</v>
          </cell>
          <cell r="B1463" t="str">
            <v>HORIZON UTILITIES CORPORATION</v>
          </cell>
          <cell r="D1463">
            <v>-2312521</v>
          </cell>
        </row>
        <row r="1464">
          <cell r="A1464" t="str">
            <v>ST. MARY'S PUBLIC UTILITIES COMMISSION</v>
          </cell>
          <cell r="B1464" t="str">
            <v>FESTIVAL HYDRO INC.</v>
          </cell>
          <cell r="D1464">
            <v>-98097</v>
          </cell>
        </row>
        <row r="1465">
          <cell r="A1465" t="str">
            <v>ST. THOMAS ENERGY INC.</v>
          </cell>
          <cell r="B1465" t="str">
            <v>ST. THOMAS ENERGY INC.</v>
          </cell>
          <cell r="D1465">
            <v>-240213</v>
          </cell>
        </row>
        <row r="1466">
          <cell r="A1466" t="str">
            <v>STIRLING-RAWDON PUBLIC UTILITIES COMMISSION</v>
          </cell>
          <cell r="B1466" t="str">
            <v>HYDRO ONE NETWORKS INC.</v>
          </cell>
          <cell r="D1466">
            <v>-8927</v>
          </cell>
        </row>
        <row r="1467">
          <cell r="A1467" t="str">
            <v>STONEY CREEK HYDRO-ELECTRIC COMMISSION</v>
          </cell>
          <cell r="B1467" t="str">
            <v>HORIZON UTILITIES CORPORATION</v>
          </cell>
          <cell r="D1467">
            <v>-39287</v>
          </cell>
        </row>
        <row r="1468">
          <cell r="A1468" t="str">
            <v>STRATFORD PUBLIC UTILITY COMMISSION</v>
          </cell>
          <cell r="B1468" t="str">
            <v>FESTIVAL HYDRO INC.</v>
          </cell>
          <cell r="D1468">
            <v>-768620</v>
          </cell>
        </row>
        <row r="1469">
          <cell r="A1469" t="str">
            <v>SUNDRIDGE HYDRO ELECTRIC SYSTEM</v>
          </cell>
          <cell r="B1469" t="str">
            <v>LAKELAND POWER DISTRIBUTION LTD.</v>
          </cell>
          <cell r="D1469">
            <v>-50123</v>
          </cell>
        </row>
        <row r="1470">
          <cell r="A1470" t="str">
            <v>TARA HYDRO-ELECTRIC SYSTEM</v>
          </cell>
          <cell r="B1470" t="str">
            <v>HYDRO ONE NETWORKS INC.</v>
          </cell>
          <cell r="D1470">
            <v>-5476</v>
          </cell>
        </row>
        <row r="1471">
          <cell r="A1471" t="str">
            <v>TEESWATER HYDRO-ELECTRIC COMMISSION</v>
          </cell>
          <cell r="B1471" t="str">
            <v>WESTARIO POWER INC.</v>
          </cell>
          <cell r="D1471">
            <v>-34494</v>
          </cell>
        </row>
        <row r="1472">
          <cell r="A1472" t="str">
            <v>TERRACE BAY SUPERIOR WIRES INC.</v>
          </cell>
          <cell r="B1472" t="str">
            <v>HYDRO ONE NETWORKS INC.</v>
          </cell>
          <cell r="D1472">
            <v>-100996</v>
          </cell>
        </row>
        <row r="1473">
          <cell r="A1473" t="str">
            <v>THE HYDRO ELECTRIC COMMISSION OF THE TOWN OF CARLETON PLACE</v>
          </cell>
          <cell r="B1473" t="str">
            <v>HYDRO ONE NETWORKS INC.</v>
          </cell>
          <cell r="D1473">
            <v>-67511</v>
          </cell>
        </row>
        <row r="1474">
          <cell r="A1474" t="str">
            <v>THE HYDRO ELECTRIC COMMISSION OF THE TOWN OF SHELBURNE</v>
          </cell>
          <cell r="B1474" t="str">
            <v>HYDRO ONE NETWORKS INC.</v>
          </cell>
          <cell r="D1474">
            <v>-69722</v>
          </cell>
        </row>
        <row r="1475">
          <cell r="A1475" t="str">
            <v>THE HYDRO ELECTRIC COMMISSION OF THE TOWNSHIP OF WARWICK</v>
          </cell>
          <cell r="B1475" t="str">
            <v>BLUEWATER POWER DISTRIBUTION CORPORATION</v>
          </cell>
          <cell r="D1475">
            <v>-39551</v>
          </cell>
        </row>
        <row r="1476">
          <cell r="A1476" t="str">
            <v>THE HYDRO-ELECTRIC COMMISSION FOR THE TOWN OF EXETER</v>
          </cell>
          <cell r="B1476" t="str">
            <v>HYDRO ONE NETWORKS INC.</v>
          </cell>
          <cell r="D1476">
            <v>-87426</v>
          </cell>
        </row>
        <row r="1477">
          <cell r="A1477" t="str">
            <v>THE HYDRO-ELECTRIC COMMISSION OF THE CITY OF GLOUCESTER</v>
          </cell>
          <cell r="B1477" t="str">
            <v>HYDRO OTTAWA LIMITED</v>
          </cell>
          <cell r="D1477">
            <v>-5716466</v>
          </cell>
        </row>
        <row r="1478">
          <cell r="A1478" t="str">
            <v>THE HYDRO-ELECTRIC COMMISSION OF THE TOWN OF PENETANGUISHENE</v>
          </cell>
          <cell r="B1478" t="str">
            <v>POWERSTREAM INC.</v>
          </cell>
          <cell r="D1478">
            <v>-213396</v>
          </cell>
        </row>
        <row r="1479">
          <cell r="A1479" t="str">
            <v>THE PUBLIC UTILITIES COMMISSION FOR THE TOWN OF BANCROFT</v>
          </cell>
          <cell r="B1479" t="str">
            <v>HYDRO ONE NETWORKS INC.</v>
          </cell>
          <cell r="D1479">
            <v>-57504</v>
          </cell>
        </row>
        <row r="1480">
          <cell r="A1480" t="str">
            <v>THE PUBLIC UTILITIES COMMISSION OF THE TOWN OF COLLINGWOOD</v>
          </cell>
          <cell r="B1480" t="str">
            <v>COLLUS POWER CORP.</v>
          </cell>
          <cell r="D1480">
            <v>-338454</v>
          </cell>
        </row>
        <row r="1481">
          <cell r="A1481" t="str">
            <v>THE PUBLIC UTILITIES COMMISSION OF THE TOWN OF KAPUSKASING</v>
          </cell>
          <cell r="B1481" t="str">
            <v>NORTHERN ONTARIO WIRES INC.</v>
          </cell>
          <cell r="D1481">
            <v>-28610</v>
          </cell>
        </row>
        <row r="1482">
          <cell r="A1482" t="str">
            <v>THE PUBLIC UTILITIES COMMISSION OF THE TOWN OF PETROLIA</v>
          </cell>
          <cell r="B1482" t="str">
            <v>BLUEWATER POWER DISTRIBUTION CORPORATION</v>
          </cell>
          <cell r="D1482">
            <v>-69367</v>
          </cell>
        </row>
        <row r="1483">
          <cell r="A1483" t="str">
            <v>THE PUBLIC UTILITIES COMMISSION OF THE VILLAGE OF EGANVILLE</v>
          </cell>
          <cell r="B1483" t="str">
            <v>HYDRO ONE NETWORKS INC.</v>
          </cell>
          <cell r="D1483">
            <v>-11994</v>
          </cell>
        </row>
        <row r="1484">
          <cell r="A1484" t="str">
            <v>THE PUBLIC UTILITIES COMMISSION OF THE VILLAGE OF POINT EDWARD</v>
          </cell>
          <cell r="B1484" t="str">
            <v>BLUEWATER POWER DISTRIBUTION CORPORATION</v>
          </cell>
          <cell r="D1484">
            <v>-3856</v>
          </cell>
        </row>
        <row r="1485">
          <cell r="A1485" t="str">
            <v>THE VILLAGE OF OMEMEE HYDRO-ELECTRIC COMMISSION</v>
          </cell>
          <cell r="B1485" t="str">
            <v>HYDRO ONE NETWORKS INC.</v>
          </cell>
          <cell r="D1485">
            <v>-20017</v>
          </cell>
        </row>
        <row r="1486">
          <cell r="A1486" t="str">
            <v>THEDFORD HYDRO ELECTRIC COMMISSION</v>
          </cell>
          <cell r="B1486" t="str">
            <v>HYDRO ONE NETWORKS INC.</v>
          </cell>
          <cell r="D1486">
            <v>-13800</v>
          </cell>
        </row>
        <row r="1487">
          <cell r="A1487" t="str">
            <v>THORNDALE HYDRO ELECTRIC COMMISSION</v>
          </cell>
          <cell r="B1487" t="str">
            <v>HYDRO ONE NETWORKS INC.</v>
          </cell>
          <cell r="D1487">
            <v>-2064</v>
          </cell>
        </row>
        <row r="1488">
          <cell r="A1488" t="str">
            <v>THOROLD HYDRO CORPORATION</v>
          </cell>
          <cell r="B1488" t="str">
            <v>HYDRO ONE NETWORKS INC.</v>
          </cell>
          <cell r="D1488">
            <v>-29789</v>
          </cell>
        </row>
        <row r="1489">
          <cell r="A1489" t="str">
            <v>THUNDER BAY HYDRO ELECTRICITY DISTRIBUTION INC.</v>
          </cell>
          <cell r="B1489" t="str">
            <v>THUNDER BAY HYDRO ELECTRICITY DISTRIBUTION INC.</v>
          </cell>
          <cell r="D1489">
            <v>-4646255</v>
          </cell>
        </row>
        <row r="1490">
          <cell r="A1490" t="str">
            <v>TILLSONBURG HYDRO INC.</v>
          </cell>
          <cell r="B1490" t="str">
            <v>TILLSONBURG HYDRO INC.</v>
          </cell>
          <cell r="D1490">
            <v>-371406</v>
          </cell>
        </row>
        <row r="1491">
          <cell r="A1491" t="str">
            <v>TOWNSHIP OF MCGARRY HYDRO SYSTEM</v>
          </cell>
          <cell r="B1491" t="str">
            <v>HYDRO ONE NETWORKS INC.</v>
          </cell>
          <cell r="D1491">
            <v>-6273</v>
          </cell>
        </row>
        <row r="1492">
          <cell r="A1492" t="str">
            <v>TOWNSHIP OF NORTH DORCHESTER HYDRO</v>
          </cell>
          <cell r="B1492" t="str">
            <v>HYDRO ONE NETWORKS INC.</v>
          </cell>
          <cell r="D1492">
            <v>-48671</v>
          </cell>
        </row>
        <row r="1493">
          <cell r="A1493" t="str">
            <v>TWEED HYDRO ELECTRIC COMMISSION</v>
          </cell>
          <cell r="B1493" t="str">
            <v>HYDRO ONE NETWORKS INC.</v>
          </cell>
          <cell r="D1493">
            <v>-21650</v>
          </cell>
        </row>
        <row r="1494">
          <cell r="A1494" t="str">
            <v>UXBRIDGE HYDRO ELECTRIC COMMISSION</v>
          </cell>
          <cell r="B1494" t="str">
            <v>VERIDIAN CONNECTIONS INC.</v>
          </cell>
          <cell r="D1494">
            <v>-15283</v>
          </cell>
        </row>
        <row r="1495">
          <cell r="A1495" t="str">
            <v>VILLAGE OF BARRY'S BAY HYDRO SYSTEM</v>
          </cell>
          <cell r="B1495" t="str">
            <v>HYDRO ONE NETWORKS INC.</v>
          </cell>
          <cell r="D1495">
            <v>-3903</v>
          </cell>
        </row>
        <row r="1496">
          <cell r="A1496" t="str">
            <v>VILLAGE OF BLOOMFIELD HYDRO SYSTEM</v>
          </cell>
          <cell r="B1496" t="str">
            <v>HYDRO ONE NETWORKS INC.</v>
          </cell>
          <cell r="D1496">
            <v>-153</v>
          </cell>
        </row>
        <row r="1497">
          <cell r="A1497" t="str">
            <v>VILLAGE OF CARDINAL HYDRO SYSTEM</v>
          </cell>
          <cell r="B1497" t="str">
            <v>RIDEAU ST. LAWRENCE DISTRIBUTION INC.</v>
          </cell>
          <cell r="D1497">
            <v>-1018</v>
          </cell>
        </row>
        <row r="1498">
          <cell r="A1498" t="str">
            <v>VILLAGE OF CHESTERVILLE HYDRO SYSTEM</v>
          </cell>
          <cell r="B1498" t="str">
            <v>HYDRO ONE NETWORKS INC.</v>
          </cell>
          <cell r="D1498">
            <v>-7189</v>
          </cell>
        </row>
        <row r="1499">
          <cell r="A1499" t="str">
            <v>VILLAGE OF CREEMORE HYDRO SYSTEM</v>
          </cell>
          <cell r="B1499" t="str">
            <v>COLLUS POWER CORP.</v>
          </cell>
          <cell r="D1499">
            <v>-73</v>
          </cell>
        </row>
        <row r="1500">
          <cell r="A1500" t="str">
            <v>VILLAGE OF ERIEAU HYDRO SYSTEM</v>
          </cell>
          <cell r="B1500" t="str">
            <v>CHATHAM-KENT HYDRO INC.</v>
          </cell>
          <cell r="D1500">
            <v>-1633</v>
          </cell>
        </row>
        <row r="1501">
          <cell r="A1501" t="str">
            <v>VILLAGE OF FLESHERTON HYDRO SYSTEM</v>
          </cell>
          <cell r="B1501" t="str">
            <v>HYDRO ONE NETWORKS INC.</v>
          </cell>
          <cell r="D1501">
            <v>-6944</v>
          </cell>
        </row>
        <row r="1502">
          <cell r="A1502" t="str">
            <v>VILLAGE OF IROQUOIS HYDRO SYSTEM</v>
          </cell>
          <cell r="B1502" t="str">
            <v>RIDEAU ST. LAWRENCE DISTRIBUTION INC.</v>
          </cell>
          <cell r="D1502">
            <v>-127553</v>
          </cell>
        </row>
        <row r="1503">
          <cell r="A1503" t="str">
            <v>VILLAGE OF LUCKNOW HYDRO SYSTEM</v>
          </cell>
          <cell r="B1503" t="str">
            <v>WESTARIO POWER INC.</v>
          </cell>
          <cell r="D1503">
            <v>-37471</v>
          </cell>
        </row>
        <row r="1504">
          <cell r="A1504" t="str">
            <v>VILLAGE OF MAXVILLE HYDRO SYSTEM</v>
          </cell>
          <cell r="B1504" t="str">
            <v>HYDRO ONE NETWORKS INC.</v>
          </cell>
          <cell r="D1504">
            <v>-9847</v>
          </cell>
        </row>
        <row r="1505">
          <cell r="A1505" t="str">
            <v>WALKERTON PUBLIC UTILITIES COMMISSION</v>
          </cell>
          <cell r="B1505" t="str">
            <v>WESTARIO POWER INC.</v>
          </cell>
          <cell r="D1505">
            <v>-30508</v>
          </cell>
        </row>
        <row r="1506">
          <cell r="A1506" t="str">
            <v>WARDSVILLE HYDRO ELECTRIC COMMISSION</v>
          </cell>
          <cell r="B1506" t="str">
            <v>HYDRO ONE NETWORKS INC.</v>
          </cell>
          <cell r="D1506">
            <v>-3384</v>
          </cell>
        </row>
        <row r="1507">
          <cell r="A1507" t="str">
            <v>WARKWORTH HYDRO ELECTRIC COMMISSION</v>
          </cell>
          <cell r="B1507" t="str">
            <v>HYDRO ONE NETWORKS INC.</v>
          </cell>
          <cell r="D1507">
            <v>-24604</v>
          </cell>
        </row>
        <row r="1508">
          <cell r="A1508" t="str">
            <v>WATERLOO NORTH HYDRO INC.</v>
          </cell>
          <cell r="B1508" t="str">
            <v>WATERLOO NORTH HYDRO INC.</v>
          </cell>
          <cell r="D1508">
            <v>-2339718</v>
          </cell>
        </row>
        <row r="1509">
          <cell r="A1509" t="str">
            <v>WAUBAUSHENE PUBLIC UTILITIES COMMISSION</v>
          </cell>
          <cell r="B1509" t="str">
            <v>NEWMARKET-TAY POWER DISTRIBUTION LTD.</v>
          </cell>
          <cell r="D1509">
            <v>-26</v>
          </cell>
        </row>
        <row r="1510">
          <cell r="A1510" t="str">
            <v>WELLAND HYDRO-ELECTRIC SYSTEM CORP.</v>
          </cell>
          <cell r="B1510" t="str">
            <v>WELLAND HYDRO-ELECTRIC SYSTEM CORP.</v>
          </cell>
          <cell r="D1510">
            <v>-1064408</v>
          </cell>
        </row>
        <row r="1511">
          <cell r="A1511" t="str">
            <v>WELLINGTON ELECTRIC DISTRIBUTION COMPANY INC.</v>
          </cell>
          <cell r="B1511" t="str">
            <v>GUELPH HYDRO ELECTRIC SYSTEMS INC.</v>
          </cell>
          <cell r="D1511">
            <v>-22235</v>
          </cell>
        </row>
        <row r="1512">
          <cell r="A1512" t="str">
            <v>WEST LINCOLN HYDRO ELECTRIC COMMISSION</v>
          </cell>
          <cell r="B1512" t="str">
            <v>NIAGARA PENINSULA ENERGY INC.</v>
          </cell>
          <cell r="D1512">
            <v>-45607</v>
          </cell>
        </row>
        <row r="1513">
          <cell r="A1513" t="str">
            <v>WHITBY HYDRO ELECTRIC CORPORATION</v>
          </cell>
          <cell r="B1513" t="str">
            <v>WHITBY HYDRO ELECTRIC CORPORATION</v>
          </cell>
          <cell r="D1513">
            <v>-2799307</v>
          </cell>
        </row>
        <row r="1514">
          <cell r="A1514" t="str">
            <v>WHITCHURCH STOUFFVILLE HYDRO ELECTRIC COMMISSION</v>
          </cell>
          <cell r="B1514" t="str">
            <v>HYDRO ONE NETWORKS INC.</v>
          </cell>
          <cell r="D1514">
            <v>-469971</v>
          </cell>
        </row>
        <row r="1515">
          <cell r="A1515" t="str">
            <v>WINCHESTER HYDRO COMMISSION</v>
          </cell>
          <cell r="B1515" t="str">
            <v>HYDRO ONE NETWORKS INC.</v>
          </cell>
          <cell r="D1515">
            <v>-4100</v>
          </cell>
        </row>
        <row r="1516">
          <cell r="A1516" t="str">
            <v>WINDSOR UTILITIES COMMISSION</v>
          </cell>
          <cell r="B1516" t="str">
            <v>ENWIN UTILITIES LTD.</v>
          </cell>
          <cell r="D1516">
            <v>-1547949</v>
          </cell>
        </row>
        <row r="1517">
          <cell r="A1517" t="str">
            <v>WINGHAM PUBLIC UTILITIES COMMISSION</v>
          </cell>
          <cell r="B1517" t="str">
            <v>WESTARIO POWER INC.</v>
          </cell>
          <cell r="D1517">
            <v>-79392</v>
          </cell>
        </row>
        <row r="1518">
          <cell r="A1518" t="str">
            <v>WOODSTOCK HYDRO SERVICES INC.</v>
          </cell>
          <cell r="B1518" t="str">
            <v>WOODSTOCK HYDRO SERVICES INC.</v>
          </cell>
          <cell r="D1518">
            <v>-428497</v>
          </cell>
        </row>
        <row r="1519">
          <cell r="A1519" t="str">
            <v>WOODVILLE HYDRO-ELECTRIC SYSTEM</v>
          </cell>
          <cell r="B1519" t="str">
            <v>HYDRO ONE NETWORKS INC.</v>
          </cell>
          <cell r="D1519">
            <v>-28164</v>
          </cell>
        </row>
        <row r="1520">
          <cell r="A1520" t="str">
            <v>WYOMING HYDRO ELECTRIC COMMISSION</v>
          </cell>
          <cell r="B1520" t="str">
            <v>HYDRO ONE NETWORKS INC.</v>
          </cell>
          <cell r="D1520">
            <v>-20134</v>
          </cell>
        </row>
        <row r="1521">
          <cell r="A1521" t="str">
            <v>ZORRA ELECTRIC SUPPLY AUTHORITY</v>
          </cell>
          <cell r="B1521" t="str">
            <v>ERIE THAMES POWERLINES CORPORATION</v>
          </cell>
          <cell r="D1521">
            <v>-46988</v>
          </cell>
        </row>
        <row r="1522">
          <cell r="A1522" t="str">
            <v>ZURICH HYDRO ELECTRIC COMMISSION</v>
          </cell>
          <cell r="B1522" t="str">
            <v>FESTIVAL HYDRO INC.</v>
          </cell>
          <cell r="D1522">
            <v>-12515</v>
          </cell>
        </row>
        <row r="1527">
          <cell r="A1527" t="str">
            <v>AILSA CRAIG HYDRO ELECTRIC SYSTEM</v>
          </cell>
          <cell r="B1527" t="str">
            <v>HYDRO ONE NETWORKS INC.</v>
          </cell>
          <cell r="D1527">
            <v>-72542</v>
          </cell>
        </row>
        <row r="1528">
          <cell r="A1528" t="str">
            <v>AJAX HYDRO-ELECTRIC COMMISSION</v>
          </cell>
          <cell r="B1528" t="str">
            <v>VERIDIAN CONNECTIONS INC.</v>
          </cell>
          <cell r="D1528">
            <v>-15204902</v>
          </cell>
        </row>
        <row r="1529">
          <cell r="A1529" t="str">
            <v>ALVINSTON PUBLIC UTILITIES COMMISSION</v>
          </cell>
          <cell r="B1529" t="str">
            <v>BLUEWATER POWER DISTRIBUTION CORPORATION</v>
          </cell>
          <cell r="D1529">
            <v>-39128</v>
          </cell>
        </row>
        <row r="1530">
          <cell r="A1530" t="str">
            <v>ANCASTER HYDRO-ELECTRIC COMMISSION</v>
          </cell>
          <cell r="B1530" t="str">
            <v>HORIZON UTILITIES CORPORATION</v>
          </cell>
          <cell r="D1530">
            <v>-868212</v>
          </cell>
        </row>
        <row r="1531">
          <cell r="A1531" t="str">
            <v>ARKONA HYDRO ELECTRIC COMMISSION</v>
          </cell>
          <cell r="B1531" t="str">
            <v>HYDRO ONE NETWORKS INC.</v>
          </cell>
          <cell r="D1531">
            <v>-46457</v>
          </cell>
        </row>
        <row r="1532">
          <cell r="A1532" t="str">
            <v>ARNPRIOR HYDRO ELECTRIC COMMISSION</v>
          </cell>
          <cell r="B1532" t="str">
            <v>HYDRO ONE NETWORKS INC.</v>
          </cell>
          <cell r="D1532">
            <v>-916306</v>
          </cell>
        </row>
        <row r="1533">
          <cell r="A1533" t="str">
            <v>ASPHODEL-NORWOOD DISTRIBUTION INCORPORATED</v>
          </cell>
          <cell r="B1533" t="str">
            <v>PETERBOROUGH DISTRIBUTION INCORPORATED</v>
          </cell>
          <cell r="D1533">
            <v>-62092</v>
          </cell>
        </row>
        <row r="1534">
          <cell r="A1534" t="str">
            <v>ATIKOKAN HYDRO INC.</v>
          </cell>
          <cell r="B1534" t="str">
            <v>ATIKOKAN HYDRO INC.</v>
          </cell>
          <cell r="D1534">
            <v>-305356</v>
          </cell>
        </row>
        <row r="1535">
          <cell r="A1535" t="str">
            <v>AURORA HYDRO CONNECTIONS LIMITED</v>
          </cell>
          <cell r="B1535" t="str">
            <v>POWERSTREAM INC.</v>
          </cell>
          <cell r="D1535">
            <v>-11521658</v>
          </cell>
        </row>
        <row r="1536">
          <cell r="A1536" t="str">
            <v>AYLMER PUBLIC UTILITIES COMMISSION</v>
          </cell>
          <cell r="B1536" t="str">
            <v>ERIE THAMES POWERLINES CORPORATION</v>
          </cell>
          <cell r="D1536">
            <v>-537744</v>
          </cell>
        </row>
        <row r="1537">
          <cell r="A1537" t="str">
            <v>BATH HYDRO</v>
          </cell>
          <cell r="B1537" t="str">
            <v>HYDRO ONE NETWORKS INC.</v>
          </cell>
          <cell r="D1537">
            <v>-380249</v>
          </cell>
        </row>
        <row r="1538">
          <cell r="A1538" t="str">
            <v>BEACHBURG HYDRO</v>
          </cell>
          <cell r="B1538" t="str">
            <v>OTTAWA RIVER POWER CORPORATION</v>
          </cell>
          <cell r="D1538">
            <v>-37742</v>
          </cell>
        </row>
        <row r="1539">
          <cell r="A1539" t="str">
            <v>BELLEVILLE ELECTRIC CORPORATION</v>
          </cell>
          <cell r="B1539" t="str">
            <v>VERIDIAN CONNECTIONS INC.</v>
          </cell>
          <cell r="D1539">
            <v>-1234392</v>
          </cell>
        </row>
        <row r="1540">
          <cell r="A1540" t="str">
            <v>BLANDFORD-BLENHEIM PUBLIC UTILITIES COMMISSION</v>
          </cell>
          <cell r="B1540" t="str">
            <v>HYDRO ONE NETWORKS INC.</v>
          </cell>
          <cell r="D1540">
            <v>-192194</v>
          </cell>
        </row>
        <row r="1541">
          <cell r="A1541" t="str">
            <v>BLUE MOUNTAINS HYDRO SERVICES COMPANY INC.</v>
          </cell>
          <cell r="B1541" t="str">
            <v>COLLUS POWER CORP.</v>
          </cell>
          <cell r="D1541">
            <v>-316550</v>
          </cell>
        </row>
        <row r="1542">
          <cell r="A1542" t="str">
            <v>BLYTH HYDRO ELECTRIC COMMISSION</v>
          </cell>
          <cell r="B1542" t="str">
            <v>HYDRO ONE NETWORKS INC.</v>
          </cell>
          <cell r="D1542">
            <v>-104415</v>
          </cell>
        </row>
        <row r="1543">
          <cell r="A1543" t="str">
            <v>BOARD OF LIGHT &amp; HEAT COMM. OF THE CITY OF GUELPH</v>
          </cell>
          <cell r="B1543" t="str">
            <v>GUELPH HYDRO ELECTRIC SYSTEMS INC.</v>
          </cell>
          <cell r="D1543">
            <v>-15735141</v>
          </cell>
        </row>
        <row r="1544">
          <cell r="A1544" t="str">
            <v>BOBCAYGEON HYDRO ELECTRIC COMMISSION</v>
          </cell>
          <cell r="B1544" t="str">
            <v>HYDRO ONE NETWORKS INC.</v>
          </cell>
          <cell r="D1544">
            <v>-879261</v>
          </cell>
        </row>
        <row r="1545">
          <cell r="A1545" t="str">
            <v>BRADFORD WEST GWILLIMBURY PUBLIC UTILITIES COMMISSION</v>
          </cell>
          <cell r="B1545" t="str">
            <v>POWERSTREAM INC.</v>
          </cell>
          <cell r="D1545">
            <v>-2528028</v>
          </cell>
        </row>
        <row r="1546">
          <cell r="A1546" t="str">
            <v>BRIGHTON DISTRIBUTION INC.</v>
          </cell>
          <cell r="B1546" t="str">
            <v>HYDRO ONE NETWORKS INC.</v>
          </cell>
          <cell r="D1546">
            <v>-157126</v>
          </cell>
        </row>
        <row r="1547">
          <cell r="A1547" t="str">
            <v>BROCK HYDRO-ELECTRIC COMMISSION</v>
          </cell>
          <cell r="B1547" t="str">
            <v>VERIDIAN CONNECTIONS INC.</v>
          </cell>
          <cell r="D1547">
            <v>-181713</v>
          </cell>
        </row>
        <row r="1548">
          <cell r="A1548" t="str">
            <v>BROCKVILLE UTILITIES INCORPORATED</v>
          </cell>
          <cell r="B1548" t="str">
            <v>HYDRO ONE NETWORKS INC.</v>
          </cell>
          <cell r="D1548">
            <v>-957597</v>
          </cell>
        </row>
        <row r="1549">
          <cell r="A1549" t="str">
            <v>BRUSSELS PUBLIC UTILITIES COMMISSION</v>
          </cell>
          <cell r="B1549" t="str">
            <v>FESTIVAL HYDRO INC.</v>
          </cell>
          <cell r="D1549">
            <v>-72755</v>
          </cell>
        </row>
        <row r="1550">
          <cell r="A1550" t="str">
            <v>BURK'S FALLS HYDRO ELECTRIC COMMISSION</v>
          </cell>
          <cell r="B1550" t="str">
            <v>LAKELAND POWER DISTRIBUTION LTD.</v>
          </cell>
          <cell r="D1550">
            <v>-96653</v>
          </cell>
        </row>
        <row r="1551">
          <cell r="A1551" t="str">
            <v>BURLINGTON HYDRO INC.</v>
          </cell>
          <cell r="B1551" t="str">
            <v>BURLINGTON HYDRO INC.</v>
          </cell>
          <cell r="D1551">
            <v>-19472886</v>
          </cell>
        </row>
        <row r="1552">
          <cell r="A1552" t="str">
            <v>CALEDON HYDRO CORPORATION</v>
          </cell>
          <cell r="B1552" t="str">
            <v>HYDRO ONE NETWORKS INC.</v>
          </cell>
          <cell r="D1552">
            <v>-1671329</v>
          </cell>
        </row>
        <row r="1553">
          <cell r="A1553" t="str">
            <v>CAMBRIDGE AND NORTH DUMFRIES HYDRO INC.</v>
          </cell>
          <cell r="B1553" t="str">
            <v>CAMBRIDGE AND NORTH DUMFRIES HYDRO INC.</v>
          </cell>
          <cell r="D1553">
            <v>-20794964</v>
          </cell>
        </row>
        <row r="1554">
          <cell r="A1554" t="str">
            <v>CAPREOL HYDRO ELECTRIC COMMISSION</v>
          </cell>
          <cell r="B1554" t="str">
            <v>GREATER SUDBURY HYDRO INC.</v>
          </cell>
          <cell r="D1554">
            <v>-377704</v>
          </cell>
        </row>
        <row r="1555">
          <cell r="A1555" t="str">
            <v>CASSELMAN HYDRO INC.</v>
          </cell>
          <cell r="B1555" t="str">
            <v>HYDRO OTTAWA LIMITED</v>
          </cell>
          <cell r="D1555">
            <v>-540407</v>
          </cell>
        </row>
        <row r="1556">
          <cell r="A1556" t="str">
            <v>CAVAN-MILLBROOK-NORTH MONAGHAN PUBLIC UTILITIES COMMISSION</v>
          </cell>
          <cell r="B1556" t="str">
            <v>HYDRO ONE NETWORKS INC.</v>
          </cell>
          <cell r="D1556">
            <v>-197498</v>
          </cell>
        </row>
        <row r="1557">
          <cell r="A1557" t="str">
            <v>CENTRE HASTINGS HYDRO ELECTRIC COMMISSION</v>
          </cell>
          <cell r="B1557" t="str">
            <v>HYDRO ONE NETWORKS INC.</v>
          </cell>
          <cell r="D1557">
            <v>-66263</v>
          </cell>
        </row>
        <row r="1558">
          <cell r="A1558" t="str">
            <v>CHALK RIVER HYDRO</v>
          </cell>
          <cell r="B1558" t="str">
            <v>HYDRO ONE NETWORKS INC.</v>
          </cell>
          <cell r="D1558">
            <v>-60593</v>
          </cell>
        </row>
        <row r="1559">
          <cell r="A1559" t="str">
            <v>CHAPLEAU PUBLIC UTILITIES CORPORATION</v>
          </cell>
          <cell r="B1559" t="str">
            <v>CHAPLEAU PUBLIC UTILITIES CORPORATION</v>
          </cell>
          <cell r="D1559">
            <v>-59474</v>
          </cell>
        </row>
        <row r="1560">
          <cell r="A1560" t="str">
            <v>CITY OF DRYDEN HYDRO ELECTRIC COMMISSION</v>
          </cell>
          <cell r="B1560" t="str">
            <v>HYDRO ONE NETWORKS INC.</v>
          </cell>
          <cell r="D1560">
            <v>-542456</v>
          </cell>
        </row>
        <row r="1561">
          <cell r="A1561" t="str">
            <v>CLARINGTON HYDRO-ELECTRIC COMMISSION</v>
          </cell>
          <cell r="B1561" t="str">
            <v>VERIDIAN CONNECTIONS INC.</v>
          </cell>
          <cell r="D1561">
            <v>-4971721</v>
          </cell>
        </row>
        <row r="1562">
          <cell r="A1562" t="str">
            <v>CLEARVIEW HYDRO ELECTRIC COMMISSION</v>
          </cell>
          <cell r="B1562" t="str">
            <v>COLLUS POWER CORP.</v>
          </cell>
          <cell r="D1562">
            <v>-228831</v>
          </cell>
        </row>
        <row r="1563">
          <cell r="A1563" t="str">
            <v>CLINTON POWER CORPORATION</v>
          </cell>
          <cell r="B1563" t="str">
            <v>ERIE THAMES POWERLINES CORPORATION</v>
          </cell>
          <cell r="D1563">
            <v>-85591</v>
          </cell>
        </row>
        <row r="1564">
          <cell r="A1564" t="str">
            <v>COBDEN HYDRO</v>
          </cell>
          <cell r="B1564" t="str">
            <v>HYDRO ONE NETWORKS INC.</v>
          </cell>
          <cell r="D1564">
            <v>-231155</v>
          </cell>
        </row>
        <row r="1565">
          <cell r="A1565" t="str">
            <v>COLBORNE PUBLIC UTILITIES COMMISSION</v>
          </cell>
          <cell r="B1565" t="str">
            <v>LAKEFRONT UTILITIES INC.</v>
          </cell>
          <cell r="D1565">
            <v>-72121</v>
          </cell>
        </row>
        <row r="1566">
          <cell r="A1566" t="str">
            <v>COTTAM HYDRO-ELECTRIC SYSTEM</v>
          </cell>
          <cell r="B1566" t="str">
            <v>E.L.K. ENERGY INC.</v>
          </cell>
          <cell r="D1566">
            <v>-479494</v>
          </cell>
        </row>
        <row r="1567">
          <cell r="A1567" t="str">
            <v>DASHWOOD HYDRO-ELECTRIC SYSTEM</v>
          </cell>
          <cell r="B1567" t="str">
            <v>FESTIVAL HYDRO INC.</v>
          </cell>
          <cell r="D1567">
            <v>-6080</v>
          </cell>
        </row>
        <row r="1568">
          <cell r="A1568" t="str">
            <v>DEEP RIVER HYDRO</v>
          </cell>
          <cell r="B1568" t="str">
            <v>HYDRO ONE NETWORKS INC.</v>
          </cell>
          <cell r="D1568">
            <v>-484992</v>
          </cell>
        </row>
        <row r="1569">
          <cell r="A1569" t="str">
            <v>DELHI HYDRO-ELECTRIC COMMISSION</v>
          </cell>
          <cell r="B1569" t="str">
            <v>NORFOLK POWER DISTRIBUTION INC.</v>
          </cell>
          <cell r="D1569">
            <v>-44655</v>
          </cell>
        </row>
        <row r="1570">
          <cell r="A1570" t="str">
            <v>DESERONTO PUBLIC UTILITIES COMMISSION</v>
          </cell>
          <cell r="B1570" t="str">
            <v>HYDRO ONE NETWORKS INC.</v>
          </cell>
          <cell r="D1570">
            <v>-108785</v>
          </cell>
        </row>
        <row r="1571">
          <cell r="A1571" t="str">
            <v>DRESDEN UTILITIES COMMISSION</v>
          </cell>
          <cell r="B1571" t="str">
            <v>CHATHAM-KENT HYDRO INC.</v>
          </cell>
          <cell r="D1571">
            <v>-100182</v>
          </cell>
        </row>
        <row r="1572">
          <cell r="A1572" t="str">
            <v>DUNDALK HYDRO ELECTRIC SYSTEM</v>
          </cell>
          <cell r="B1572" t="str">
            <v>HYDRO ONE NETWORKS INC.</v>
          </cell>
          <cell r="D1572">
            <v>-162571</v>
          </cell>
        </row>
        <row r="1573">
          <cell r="A1573" t="str">
            <v>DUNDAS HYDRO-ELECTRIC COMMISSION</v>
          </cell>
          <cell r="B1573" t="str">
            <v>HORIZON UTILITIES CORPORATION</v>
          </cell>
          <cell r="D1573">
            <v>-2856983</v>
          </cell>
        </row>
        <row r="1574">
          <cell r="A1574" t="str">
            <v>DUNNVILLE HYDRO ELECTRIC COMMISSION</v>
          </cell>
          <cell r="B1574" t="str">
            <v>HALDIMAND COUNTY HYDRO INC.</v>
          </cell>
          <cell r="D1574">
            <v>-438561</v>
          </cell>
        </row>
        <row r="1575">
          <cell r="A1575" t="str">
            <v>DURHAM HYDRO ELECTRIC COMMISSION</v>
          </cell>
          <cell r="B1575" t="str">
            <v>HYDRO ONE NETWORKS INC.</v>
          </cell>
          <cell r="D1575">
            <v>-66466</v>
          </cell>
        </row>
        <row r="1576">
          <cell r="A1576" t="str">
            <v>DUTTON HYDRO LIMITED</v>
          </cell>
          <cell r="B1576" t="str">
            <v>MIDDLESEX POWER DISTRIBUTION CORPORATION</v>
          </cell>
          <cell r="D1576">
            <v>-44053</v>
          </cell>
        </row>
        <row r="1577">
          <cell r="A1577" t="str">
            <v>EAST ZORRA-TAVISTOCK PUBLIC UTILITY COMMISSION</v>
          </cell>
          <cell r="B1577" t="str">
            <v>ERIE THAMES POWERLINES CORPORATION</v>
          </cell>
          <cell r="D1577">
            <v>-336675</v>
          </cell>
        </row>
        <row r="1578">
          <cell r="A1578" t="str">
            <v>ELMWOOD HYDRO-ELECTRIC SYSTEM</v>
          </cell>
          <cell r="B1578" t="str">
            <v>WESTARIO POWER INC.</v>
          </cell>
          <cell r="D1578">
            <v>-5923</v>
          </cell>
        </row>
        <row r="1579">
          <cell r="A1579" t="str">
            <v>EMBRUN COOPERATIVE HYDRO INC.</v>
          </cell>
          <cell r="B1579" t="str">
            <v>COOPERATIVE HYDRO EMBRUN INC.</v>
          </cell>
          <cell r="D1579">
            <v>-476363</v>
          </cell>
        </row>
        <row r="1580">
          <cell r="A1580" t="str">
            <v>ERIN HYDRO ELECTRIC COMMISSION</v>
          </cell>
          <cell r="B1580" t="str">
            <v>HYDRO ONE NETWORKS INC.</v>
          </cell>
          <cell r="D1580">
            <v>-877367</v>
          </cell>
        </row>
        <row r="1581">
          <cell r="A1581" t="str">
            <v>ESSEX HYDRO-ELECTRIC COMMISSION</v>
          </cell>
          <cell r="B1581" t="str">
            <v>E.L.K. ENERGY INC.</v>
          </cell>
          <cell r="D1581">
            <v>-723365</v>
          </cell>
        </row>
        <row r="1582">
          <cell r="A1582" t="str">
            <v>FENELON FALLS BOARD OF WATER, LIGHT AND POWER COMMISSIONERS</v>
          </cell>
          <cell r="B1582" t="str">
            <v>HYDRO ONE NETWORKS INC.</v>
          </cell>
          <cell r="D1582">
            <v>-114704</v>
          </cell>
        </row>
        <row r="1583">
          <cell r="A1583" t="str">
            <v>FLAMBOROUGH HYDRO ELECTRIC COMMISSION</v>
          </cell>
          <cell r="B1583" t="str">
            <v>HORIZON UTILITIES CORPORATION</v>
          </cell>
          <cell r="D1583">
            <v>-541458</v>
          </cell>
        </row>
        <row r="1584">
          <cell r="A1584" t="str">
            <v>FOREST PUBLIC UTILITIES COMMISSION</v>
          </cell>
          <cell r="B1584" t="str">
            <v>HYDRO ONE NETWORKS INC.</v>
          </cell>
          <cell r="D1584">
            <v>-196653</v>
          </cell>
        </row>
        <row r="1585">
          <cell r="A1585" t="str">
            <v>FORT FRANCES POWER CORPORATION</v>
          </cell>
          <cell r="B1585" t="str">
            <v>FORT FRANCES POWER CORPORATION</v>
          </cell>
          <cell r="D1585">
            <v>-187884</v>
          </cell>
        </row>
        <row r="1586">
          <cell r="A1586" t="str">
            <v>GEORGINA HYDRO ELECTRIC COMMISSION</v>
          </cell>
          <cell r="B1586" t="str">
            <v>HYDRO ONE NETWORKS INC.</v>
          </cell>
          <cell r="D1586">
            <v>-419874</v>
          </cell>
        </row>
        <row r="1587">
          <cell r="A1587" t="str">
            <v>GLENCOE PUBLIC UTILITIES COMMISSION</v>
          </cell>
          <cell r="B1587" t="str">
            <v>HYDRO ONE NETWORKS INC.</v>
          </cell>
          <cell r="D1587">
            <v>-138557</v>
          </cell>
        </row>
        <row r="1588">
          <cell r="A1588" t="str">
            <v>GOULBOURN HYDRO ELECTRIC COMMISSION</v>
          </cell>
          <cell r="B1588" t="str">
            <v>HYDRO OTTAWA LIMITED</v>
          </cell>
          <cell r="D1588">
            <v>-523050</v>
          </cell>
        </row>
        <row r="1589">
          <cell r="A1589" t="str">
            <v>GRAND BEND PUBLIC UTILITIES COMMISSION</v>
          </cell>
          <cell r="B1589" t="str">
            <v>HYDRO ONE NETWORKS INC.</v>
          </cell>
          <cell r="D1589">
            <v>-446241</v>
          </cell>
        </row>
        <row r="1590">
          <cell r="A1590" t="str">
            <v>GRAND VALLEY ENERGY INC.</v>
          </cell>
          <cell r="B1590" t="str">
            <v>ORANGEVILLE HYDRO LIMITED</v>
          </cell>
          <cell r="D1590">
            <v>-439949</v>
          </cell>
        </row>
        <row r="1591">
          <cell r="A1591" t="str">
            <v>GRAVENHURST HYDRO ELECTRIC INC.</v>
          </cell>
          <cell r="B1591" t="str">
            <v>VERIDIAN CONNECTIONS INC.</v>
          </cell>
          <cell r="D1591">
            <v>-361031</v>
          </cell>
        </row>
        <row r="1592">
          <cell r="A1592" t="str">
            <v>GRIMSBY POWER INCORPORATED</v>
          </cell>
          <cell r="B1592" t="str">
            <v>GRIMSBY POWER INCORPORATED</v>
          </cell>
          <cell r="D1592">
            <v>-3851734</v>
          </cell>
        </row>
        <row r="1593">
          <cell r="A1593" t="str">
            <v>GUELPH/ERAMOSA HYDRO-ELECTRIC COMMISSION</v>
          </cell>
          <cell r="B1593" t="str">
            <v>GUELPH HYDRO ELECTRIC SYSTEMS INC.</v>
          </cell>
          <cell r="D1593">
            <v>-862259</v>
          </cell>
        </row>
        <row r="1594">
          <cell r="A1594" t="str">
            <v>HALDIMAND HYDRO-ELECTRIC COMMISSION</v>
          </cell>
          <cell r="B1594" t="str">
            <v>HALDIMAND COUNTY HYDRO INC.</v>
          </cell>
          <cell r="D1594">
            <v>-466643</v>
          </cell>
        </row>
        <row r="1595">
          <cell r="A1595" t="str">
            <v>HALTON HILLS HYDRO INC.</v>
          </cell>
          <cell r="B1595" t="str">
            <v>HALTON HILLS HYDRO INC.</v>
          </cell>
          <cell r="D1595">
            <v>-2579563</v>
          </cell>
        </row>
        <row r="1596">
          <cell r="A1596" t="str">
            <v>HAMILTON HYDRO INC.</v>
          </cell>
          <cell r="B1596" t="str">
            <v>HORIZON UTILITIES CORPORATION</v>
          </cell>
          <cell r="D1596">
            <v>-5670009</v>
          </cell>
        </row>
        <row r="1597">
          <cell r="A1597" t="str">
            <v>HANOVER ELECTRIC SERVICES INC.</v>
          </cell>
          <cell r="B1597" t="str">
            <v>WESTARIO POWER INC.</v>
          </cell>
          <cell r="D1597">
            <v>-426164</v>
          </cell>
        </row>
        <row r="1598">
          <cell r="A1598" t="str">
            <v>HASTINGS PUBLIC UTILITIES</v>
          </cell>
          <cell r="B1598" t="str">
            <v>HYDRO ONE NETWORKS INC.</v>
          </cell>
          <cell r="D1598">
            <v>-50713</v>
          </cell>
        </row>
        <row r="1599">
          <cell r="A1599" t="str">
            <v>HAVELOCK-BELMONT-METHUEN HYDRO ELECTRIC COMMISSION</v>
          </cell>
          <cell r="B1599" t="str">
            <v>HYDRO ONE NETWORKS INC.</v>
          </cell>
          <cell r="D1599">
            <v>-46025</v>
          </cell>
        </row>
        <row r="1600">
          <cell r="A1600" t="str">
            <v>HEARST POWER DISTRIBUTION COMPANY LIMITED</v>
          </cell>
          <cell r="B1600" t="str">
            <v>HEARST POWER DISTRIBUTION COMPANY LIMITED</v>
          </cell>
          <cell r="D1600">
            <v>-206641</v>
          </cell>
        </row>
        <row r="1601">
          <cell r="A1601" t="str">
            <v>HENSALL PUBLIC UTILITIES COMMISSION</v>
          </cell>
          <cell r="B1601" t="str">
            <v>FESTIVAL HYDRO INC.</v>
          </cell>
          <cell r="D1601">
            <v>-53777</v>
          </cell>
        </row>
        <row r="1602">
          <cell r="A1602" t="str">
            <v>HOLSTEIN HYDRO ELECTRIC SYSTEM</v>
          </cell>
          <cell r="B1602" t="str">
            <v>WELLINGTON NORTH POWER INC.</v>
          </cell>
          <cell r="D1602">
            <v>-11616</v>
          </cell>
        </row>
        <row r="1603">
          <cell r="A1603" t="str">
            <v>HUNTSVILLE PUBLIC UTILITIES COMMISSION</v>
          </cell>
          <cell r="B1603" t="str">
            <v>LAKELAND POWER DISTRIBUTION LTD.</v>
          </cell>
          <cell r="D1603">
            <v>-423806</v>
          </cell>
        </row>
        <row r="1604">
          <cell r="A1604" t="str">
            <v>HYDRO ELECTRIC COMMISSION OF THE CORPORATION OF THE TOWNSHIP OF MIDDLESEX CENTRE</v>
          </cell>
          <cell r="B1604" t="str">
            <v>HYDRO ONE NETWORKS INC.</v>
          </cell>
          <cell r="D1604">
            <v>-219742</v>
          </cell>
        </row>
        <row r="1605">
          <cell r="A1605" t="str">
            <v>HYDRO ELECTRIC COMMISSION OF THE TOWN OF LEAMINGTON</v>
          </cell>
          <cell r="B1605" t="str">
            <v>ESSEX POWERLINES CORPORATION</v>
          </cell>
          <cell r="D1605">
            <v>-1703123</v>
          </cell>
        </row>
        <row r="1606">
          <cell r="A1606" t="str">
            <v>HYDRO ELECTRIC COMMISSION OF THE TOWNSHIP OF SPRINGWATER</v>
          </cell>
          <cell r="B1606" t="str">
            <v>HYDRO ONE NETWORKS INC.</v>
          </cell>
          <cell r="D1606">
            <v>-127127</v>
          </cell>
        </row>
        <row r="1607">
          <cell r="A1607" t="str">
            <v>HYDRO HAWKESBURY INC.</v>
          </cell>
          <cell r="B1607" t="str">
            <v>HYDRO HAWKESBURY INC.</v>
          </cell>
          <cell r="D1607">
            <v>-537523</v>
          </cell>
        </row>
        <row r="1608">
          <cell r="A1608" t="str">
            <v>HYDRO MISSISSAUGA CORPORATION</v>
          </cell>
          <cell r="B1608" t="str">
            <v>ENERSOURCE HYDRO MISSISSAUGA INC.</v>
          </cell>
          <cell r="D1608">
            <v>-183527720</v>
          </cell>
        </row>
        <row r="1609">
          <cell r="A1609" t="str">
            <v>HYDRO ONE BRAMPTON NETWORKS INC.</v>
          </cell>
          <cell r="B1609" t="str">
            <v>HYDRO ONE BRAMPTON NETWORKS INC.</v>
          </cell>
          <cell r="D1609">
            <v>-53248129</v>
          </cell>
        </row>
        <row r="1610">
          <cell r="A1610" t="str">
            <v>HYDRO OTTAWA LIMITED</v>
          </cell>
          <cell r="B1610" t="str">
            <v>HYDRO OTTAWA LIMITED</v>
          </cell>
          <cell r="D1610">
            <v>-35449162</v>
          </cell>
        </row>
        <row r="1611">
          <cell r="A1611" t="str">
            <v>HYDRO VAUGHAN DISTRIBUTION INC.</v>
          </cell>
          <cell r="B1611" t="str">
            <v>POWERSTREAM INC.</v>
          </cell>
          <cell r="D1611">
            <v>-73541605</v>
          </cell>
        </row>
        <row r="1612">
          <cell r="A1612" t="str">
            <v>HYDRO-ELECTRIC COMMISSION FOR THE TOWN OF AMHERSTBURG</v>
          </cell>
          <cell r="B1612" t="str">
            <v>ESSEX POWERLINES CORPORATION</v>
          </cell>
          <cell r="D1612">
            <v>-495890</v>
          </cell>
        </row>
        <row r="1613">
          <cell r="A1613" t="str">
            <v>HYDRO-ELECTRIC COMMISSION OF SOUTH DUMFRIES</v>
          </cell>
          <cell r="B1613" t="str">
            <v>BRANT COUNTY POWER INC.</v>
          </cell>
          <cell r="D1613">
            <v>-924570</v>
          </cell>
        </row>
        <row r="1614">
          <cell r="A1614" t="str">
            <v>HYDRO-ELECTRIC COMMISSION OF THE CITY OF BRANTFORD</v>
          </cell>
          <cell r="B1614" t="str">
            <v>BRANTFORD POWER INC.</v>
          </cell>
          <cell r="D1614">
            <v>-5862804</v>
          </cell>
        </row>
        <row r="1615">
          <cell r="A1615" t="str">
            <v>HYDRO-ELECTRIC COMMISSION OF THE CITY OF PEMBROKE</v>
          </cell>
          <cell r="B1615" t="str">
            <v>OTTAWA RIVER POWER CORPORATION</v>
          </cell>
          <cell r="D1615">
            <v>-1381300</v>
          </cell>
        </row>
        <row r="1616">
          <cell r="A1616" t="str">
            <v>HYDRO-ELECTRIC COMMISSION OF THE CITY OF SARNIA</v>
          </cell>
          <cell r="B1616" t="str">
            <v>BLUEWATER POWER DISTRIBUTION CORPORATION</v>
          </cell>
          <cell r="D1616">
            <v>-1185241</v>
          </cell>
        </row>
        <row r="1617">
          <cell r="A1617" t="str">
            <v>HYDRO-ELECTRIC COMMISSION OF THE CITY OF TORONTO - EAST YORK OFFICE</v>
          </cell>
          <cell r="B1617" t="str">
            <v>TORONTO HYDRO-ELECTRIC SYSTEM LIMITED</v>
          </cell>
          <cell r="D1617">
            <v>-1161504</v>
          </cell>
        </row>
        <row r="1618">
          <cell r="A1618" t="str">
            <v>HYDRO-ELECTRIC COMMISSION OF THE CITY OF TORONTO - ETOBICOKE OFFICE</v>
          </cell>
          <cell r="B1618" t="str">
            <v>TORONTO HYDRO-ELECTRIC SYSTEM LIMITED</v>
          </cell>
          <cell r="D1618">
            <v>-12099511</v>
          </cell>
        </row>
        <row r="1619">
          <cell r="A1619" t="str">
            <v>HYDRO-ELECTRIC COMMISSION OF THE CITY OF TORONTO - NORTH YORK OFFICE</v>
          </cell>
          <cell r="B1619" t="str">
            <v>TORONTO HYDRO-ELECTRIC SYSTEM LIMITED</v>
          </cell>
          <cell r="D1619">
            <v>-11653643</v>
          </cell>
        </row>
        <row r="1620">
          <cell r="A1620" t="str">
            <v>HYDRO-ELECTRIC COMMISSION OF THE CITY OF TORONTO - SCARBOROUGH OFFICE</v>
          </cell>
          <cell r="B1620" t="str">
            <v>TORONTO HYDRO-ELECTRIC SYSTEM LIMITED</v>
          </cell>
          <cell r="D1620">
            <v>-36718848</v>
          </cell>
        </row>
        <row r="1621">
          <cell r="A1621" t="str">
            <v>HYDRO-ELECTRIC COMMISSION OF THE CITY OF TORONTO - TORONTO OFFICE</v>
          </cell>
          <cell r="B1621" t="str">
            <v>TORONTO HYDRO-ELECTRIC SYSTEM LIMITED</v>
          </cell>
          <cell r="D1621">
            <v>-14469476</v>
          </cell>
        </row>
        <row r="1622">
          <cell r="A1622" t="str">
            <v>HYDRO-ELECTRIC COMMISSION OF THE CITY OF TORONTO - YORK OFFICE</v>
          </cell>
          <cell r="B1622" t="str">
            <v>TORONTO HYDRO-ELECTRIC SYSTEM LIMITED</v>
          </cell>
          <cell r="D1622">
            <v>-1289976</v>
          </cell>
        </row>
        <row r="1623">
          <cell r="A1623" t="str">
            <v>HYDRO-ELECTRIC COMMISSION OF THE TOWN OF BOTHWELL</v>
          </cell>
          <cell r="B1623" t="str">
            <v>CHATHAM-KENT HYDRO INC.</v>
          </cell>
          <cell r="D1623">
            <v>-16113</v>
          </cell>
        </row>
        <row r="1624">
          <cell r="A1624" t="str">
            <v>HYDRO-ELECTRIC COMMISSION OF THE TOWN OF BRACEBRIDGE</v>
          </cell>
          <cell r="B1624" t="str">
            <v>LAKELAND POWER DISTRIBUTION LTD.</v>
          </cell>
          <cell r="D1624">
            <v>-337406</v>
          </cell>
        </row>
        <row r="1625">
          <cell r="A1625" t="str">
            <v>HYDRO-ELECTRIC COMMISSION OF THE TOWN OF CACHE BAY</v>
          </cell>
          <cell r="B1625" t="str">
            <v>GREATER SUDBURY HYDRO INC.</v>
          </cell>
          <cell r="D1625">
            <v>-3137</v>
          </cell>
        </row>
        <row r="1626">
          <cell r="A1626" t="str">
            <v>HYDRO-ELECTRIC COMMISSION OF THE TOWN OF HARRISTON</v>
          </cell>
          <cell r="B1626" t="str">
            <v>WESTARIO POWER INC.</v>
          </cell>
          <cell r="D1626">
            <v>-35741</v>
          </cell>
        </row>
        <row r="1627">
          <cell r="A1627" t="str">
            <v>HYDRO-ELECTRIC COMMISSION OF THE TOWN OF HARROW</v>
          </cell>
          <cell r="B1627" t="str">
            <v>E.L.K. ENERGY INC.</v>
          </cell>
          <cell r="D1627">
            <v>-291631</v>
          </cell>
        </row>
        <row r="1628">
          <cell r="A1628" t="str">
            <v>HYDRO-ELECTRIC COMMISSION OF THE TOWN OF LASALLE</v>
          </cell>
          <cell r="B1628" t="str">
            <v>ESSEX POWERLINES CORPORATION</v>
          </cell>
          <cell r="D1628">
            <v>-4432090</v>
          </cell>
        </row>
        <row r="1629">
          <cell r="A1629" t="str">
            <v>HYDRO-ELECTRIC COMMISSION OF THE TOWN OF PORT ELGIN</v>
          </cell>
          <cell r="B1629" t="str">
            <v>WESTARIO POWER INC.</v>
          </cell>
          <cell r="D1629">
            <v>-1947633</v>
          </cell>
        </row>
        <row r="1630">
          <cell r="A1630" t="str">
            <v>HYDRO-ELECTRIC COMMISSION OF THE TOWN OF STURGEON FALLS</v>
          </cell>
          <cell r="B1630" t="str">
            <v>GREATER SUDBURY HYDRO INC.</v>
          </cell>
          <cell r="D1630">
            <v>-74664</v>
          </cell>
        </row>
        <row r="1631">
          <cell r="A1631" t="str">
            <v>HYDRO-ELECTRIC COMMISSION OF THE TOWN OF VANKLEEK HILL</v>
          </cell>
          <cell r="B1631" t="str">
            <v>HYDRO ONE NETWORKS INC.</v>
          </cell>
          <cell r="D1631">
            <v>-79292</v>
          </cell>
        </row>
        <row r="1632">
          <cell r="A1632" t="str">
            <v>HYDRO-ELECTRIC COMMISSION OF THE TOWN OF WALLACEBURG</v>
          </cell>
          <cell r="B1632" t="str">
            <v>CHATHAM-KENT HYDRO INC.</v>
          </cell>
          <cell r="D1632">
            <v>-643341</v>
          </cell>
        </row>
        <row r="1633">
          <cell r="A1633" t="str">
            <v>HYDRO-ELECTRIC COMMISSION OF THE TOWN OF WASAGA BEACH</v>
          </cell>
          <cell r="B1633" t="str">
            <v>WASAGA DISTRIBUTION INC.</v>
          </cell>
          <cell r="D1633">
            <v>-3202227</v>
          </cell>
        </row>
        <row r="1634">
          <cell r="A1634" t="str">
            <v>HYDRO-ELECTRIC COMMISSION OF THE TOWN OF WEBBWOOD</v>
          </cell>
          <cell r="B1634" t="str">
            <v>ESPANOLA REGIONAL HYDRO DISTRIBUTION CORPORATION</v>
          </cell>
          <cell r="D1634">
            <v>-9162</v>
          </cell>
        </row>
        <row r="1635">
          <cell r="A1635" t="str">
            <v>HYDRO-ELECTRIC COMMISSION OF THE TOWN OF WIARTON</v>
          </cell>
          <cell r="B1635" t="str">
            <v>HYDRO ONE NETWORKS INC.</v>
          </cell>
          <cell r="D1635">
            <v>-163504</v>
          </cell>
        </row>
        <row r="1636">
          <cell r="A1636" t="str">
            <v>HYDRO-ELECTRIC COMMISSION OF THE TOWNSHIP OF BRANTFORD</v>
          </cell>
          <cell r="B1636" t="str">
            <v>BRANT COUNTY POWER INC.</v>
          </cell>
          <cell r="D1636">
            <v>-635327</v>
          </cell>
        </row>
        <row r="1637">
          <cell r="A1637" t="str">
            <v>HYDRO-ELECTRIC COMMISSION OF THE TOWNSHIP OF BURFORD</v>
          </cell>
          <cell r="B1637" t="str">
            <v>BRANT COUNTY POWER INC.</v>
          </cell>
          <cell r="D1637">
            <v>-180508</v>
          </cell>
        </row>
        <row r="1638">
          <cell r="A1638" t="str">
            <v>HYDRO-ELECTRIC COMMISSION OF THE TOWNSHIP OF ESSA</v>
          </cell>
          <cell r="B1638" t="str">
            <v>POWERSTREAM INC.</v>
          </cell>
          <cell r="D1638">
            <v>-91794</v>
          </cell>
        </row>
        <row r="1639">
          <cell r="A1639" t="str">
            <v>HYDRO-ELECTRIC COMMISSION OF THE VILLAGE OF ALFRED</v>
          </cell>
          <cell r="B1639" t="str">
            <v>HYDRO 2000 INC.</v>
          </cell>
          <cell r="D1639">
            <v>-84024</v>
          </cell>
        </row>
        <row r="1640">
          <cell r="A1640" t="str">
            <v>HYDRO-ELECTRIC COMMISSION OF THE VILLAGE OF CLIFFORD</v>
          </cell>
          <cell r="B1640" t="str">
            <v>WESTARIO POWER INC.</v>
          </cell>
          <cell r="D1640">
            <v>-14190</v>
          </cell>
        </row>
        <row r="1641">
          <cell r="A1641" t="str">
            <v>HYDRO-ELECTRIC COMMISSION OF THE VILLAGE OF ELORA</v>
          </cell>
          <cell r="B1641" t="str">
            <v>CENTRE WELLINGTON HYDRO LTD.</v>
          </cell>
          <cell r="D1641">
            <v>-444558</v>
          </cell>
        </row>
        <row r="1642">
          <cell r="A1642" t="str">
            <v>HYDRO-ELECTRIC COMMISSION OF THE VILLAGE OF FINCH</v>
          </cell>
          <cell r="B1642" t="str">
            <v>HYDRO ONE NETWORKS INC.</v>
          </cell>
          <cell r="D1642">
            <v>-28863</v>
          </cell>
        </row>
        <row r="1643">
          <cell r="A1643" t="str">
            <v>HYDRO-ELECTRIC COMMISSION OF THE VILLAGE OF FRANKFORD</v>
          </cell>
          <cell r="B1643" t="str">
            <v>HYDRO ONE NETWORKS INC.</v>
          </cell>
          <cell r="D1643">
            <v>-21216</v>
          </cell>
        </row>
        <row r="1644">
          <cell r="A1644" t="str">
            <v>HYDRO-ELECTRIC COMMISSION OF THE VILLAGE OF L'ORIGNAL</v>
          </cell>
          <cell r="B1644" t="str">
            <v>HYDRO ONE NETWORKS INC.</v>
          </cell>
          <cell r="D1644">
            <v>-203814</v>
          </cell>
        </row>
        <row r="1645">
          <cell r="A1645" t="str">
            <v>HYDRO-ELECTRIC COMMISSION OF THE VILLAGE OF LUCAN</v>
          </cell>
          <cell r="B1645" t="str">
            <v>HYDRO ONE NETWORKS INC.</v>
          </cell>
          <cell r="D1645">
            <v>-124154</v>
          </cell>
        </row>
        <row r="1646">
          <cell r="A1646" t="str">
            <v>HYDRO-ELECTRIC COMMISSION OF THE VILLAGE OF MORRISBURG</v>
          </cell>
          <cell r="B1646" t="str">
            <v>RIDEAU ST. LAWRENCE DISTRIBUTION INC.</v>
          </cell>
          <cell r="D1646">
            <v>-179174</v>
          </cell>
        </row>
        <row r="1647">
          <cell r="A1647" t="str">
            <v>HYDRO-ELECTRIC COMMISSION OF THE VILLAGE OF NEUSTADT</v>
          </cell>
          <cell r="B1647" t="str">
            <v>WESTARIO POWER INC.</v>
          </cell>
          <cell r="D1647">
            <v>-15526</v>
          </cell>
        </row>
        <row r="1648">
          <cell r="A1648" t="str">
            <v>HYDRO-ELECTRIC COMMISSION OF THE VILLAGE OF PAISLEY</v>
          </cell>
          <cell r="B1648" t="str">
            <v>HYDRO ONE NETWORKS INC.</v>
          </cell>
          <cell r="D1648">
            <v>-60655</v>
          </cell>
        </row>
        <row r="1649">
          <cell r="A1649" t="str">
            <v>HYDRO-ELECTRIC COMMISSION OF THE VILLAGE OF PLANTAGENET</v>
          </cell>
          <cell r="B1649" t="str">
            <v>HYDRO 2000 INC.</v>
          </cell>
          <cell r="D1649">
            <v>-16245</v>
          </cell>
        </row>
        <row r="1650">
          <cell r="A1650" t="str">
            <v>HYDRO-ELECTRIC COMMISSION OF THE VILLAGE OF ST. CLAIR BEACH</v>
          </cell>
          <cell r="B1650" t="str">
            <v>ESSEX POWERLINES CORPORATION</v>
          </cell>
          <cell r="D1650">
            <v>-1155897</v>
          </cell>
        </row>
        <row r="1651">
          <cell r="A1651" t="str">
            <v>INGERSOLL PUBLIC UTILITY COMMISSION</v>
          </cell>
          <cell r="B1651" t="str">
            <v>ERIE THAMES POWERLINES CORPORATION</v>
          </cell>
          <cell r="D1651">
            <v>-1195237</v>
          </cell>
        </row>
        <row r="1652">
          <cell r="A1652" t="str">
            <v>INNISFIL HYDRO DISTRIBUTION SYSTEMS LIMITED</v>
          </cell>
          <cell r="B1652" t="str">
            <v>INNISFIL HYDRO DISTRIBUTION SYSTEMS LIMITED</v>
          </cell>
          <cell r="D1652">
            <v>-587261</v>
          </cell>
        </row>
        <row r="1653">
          <cell r="A1653" t="str">
            <v>IROQUOIS FALLS HYDRO</v>
          </cell>
          <cell r="B1653" t="str">
            <v>NORTHERN ONTARIO WIRES INC.</v>
          </cell>
          <cell r="D1653">
            <v>-982004</v>
          </cell>
        </row>
        <row r="1654">
          <cell r="A1654" t="str">
            <v>KANATA HYDRO-ELECTRIC COMMISSION</v>
          </cell>
          <cell r="B1654" t="str">
            <v>HYDRO OTTAWA LIMITED</v>
          </cell>
          <cell r="D1654">
            <v>-20017958</v>
          </cell>
        </row>
        <row r="1655">
          <cell r="A1655" t="str">
            <v>KENORA HYDRO ELECTRIC CORPORATION LTD.</v>
          </cell>
          <cell r="B1655" t="str">
            <v>KENORA HYDRO ELECTRIC CORPORATION LTD.</v>
          </cell>
          <cell r="D1655">
            <v>-524572</v>
          </cell>
        </row>
        <row r="1656">
          <cell r="A1656" t="str">
            <v>KILLALOE HYDRO ELECTRIC COMMISSION</v>
          </cell>
          <cell r="B1656" t="str">
            <v>OTTAWA RIVER POWER CORPORATION</v>
          </cell>
          <cell r="D1656">
            <v>-10960</v>
          </cell>
        </row>
        <row r="1657">
          <cell r="A1657" t="str">
            <v>KINCARDINE HYDRO ELECTRIC COMMISSION</v>
          </cell>
          <cell r="B1657" t="str">
            <v>WESTARIO POWER INC.</v>
          </cell>
          <cell r="D1657">
            <v>-1066775</v>
          </cell>
        </row>
        <row r="1658">
          <cell r="A1658" t="str">
            <v>KINGSTON ELECTRICITY DISTRIBUTION LIMITED</v>
          </cell>
          <cell r="B1658" t="str">
            <v>KINGSTON ELECTRICITY DISTRIBUTION LIMITED</v>
          </cell>
          <cell r="D1658">
            <v>-2204966</v>
          </cell>
        </row>
        <row r="1659">
          <cell r="B1659" t="str">
            <v>KINGSTON HYDRO CORPORATION</v>
          </cell>
          <cell r="D1659">
            <v>-2204966</v>
          </cell>
        </row>
        <row r="1660">
          <cell r="A1660" t="str">
            <v>KINGSVILLE PUBLIC UTILITY COMMISSION</v>
          </cell>
          <cell r="B1660" t="str">
            <v>E.L.K. ENERGY INC.</v>
          </cell>
          <cell r="D1660">
            <v>-789976</v>
          </cell>
        </row>
        <row r="1661">
          <cell r="A1661" t="str">
            <v>KIRKFIELD HYDRO ELECTRIC SYSTEM</v>
          </cell>
          <cell r="B1661" t="str">
            <v>HYDRO ONE NETWORKS INC.</v>
          </cell>
          <cell r="D1661">
            <v>-43659</v>
          </cell>
        </row>
        <row r="1662">
          <cell r="A1662" t="str">
            <v>KITCHENER-WILMOT HYDRO INC.</v>
          </cell>
          <cell r="B1662" t="str">
            <v>KITCHENER-WILMOT HYDRO INC.</v>
          </cell>
          <cell r="D1662">
            <v>-16562625</v>
          </cell>
        </row>
        <row r="1663">
          <cell r="A1663" t="str">
            <v>LAKEFIELD DISTRIBUTION INCORPORATED</v>
          </cell>
          <cell r="B1663" t="str">
            <v>PETERBOROUGH DISTRIBUTION INCORPORATED</v>
          </cell>
          <cell r="D1663">
            <v>-158778</v>
          </cell>
        </row>
        <row r="1664">
          <cell r="A1664" t="str">
            <v>LAKESHORE TOWNSHIP HEC</v>
          </cell>
          <cell r="B1664" t="str">
            <v>E.L.K. ENERGY INC.</v>
          </cell>
          <cell r="D1664">
            <v>-593021</v>
          </cell>
        </row>
        <row r="1665">
          <cell r="A1665" t="str">
            <v>LANARK HIGHLANDS PUBLIC UTILITIES COMMISSION</v>
          </cell>
          <cell r="B1665" t="str">
            <v>HYDRO ONE NETWORKS INC.</v>
          </cell>
          <cell r="D1665">
            <v>-125380</v>
          </cell>
        </row>
        <row r="1666">
          <cell r="A1666" t="str">
            <v>LARDER LAKE ELECTRIC COMPANY</v>
          </cell>
          <cell r="B1666" t="str">
            <v>HYDRO ONE NETWORKS INC.</v>
          </cell>
          <cell r="D1666">
            <v>-134351</v>
          </cell>
        </row>
        <row r="1667">
          <cell r="A1667" t="str">
            <v>LATCHFORD HYDRO ELECTRIC</v>
          </cell>
          <cell r="B1667" t="str">
            <v>HYDRO ONE NETWORKS INC.</v>
          </cell>
          <cell r="D1667">
            <v>-42774</v>
          </cell>
        </row>
        <row r="1668">
          <cell r="A1668" t="str">
            <v>LINCOLN HYDRO-ELECTRIC COMMISSION</v>
          </cell>
          <cell r="B1668" t="str">
            <v>NIAGARA PENINSULA ENERGY INC.</v>
          </cell>
          <cell r="D1668">
            <v>-1268737</v>
          </cell>
        </row>
        <row r="1669">
          <cell r="A1669" t="str">
            <v>LINDSAY HYDRO-ELECTRIC SYSTEM</v>
          </cell>
          <cell r="B1669" t="str">
            <v>HYDRO ONE NETWORKS INC.</v>
          </cell>
          <cell r="D1669">
            <v>-1996493</v>
          </cell>
        </row>
        <row r="1670">
          <cell r="A1670" t="str">
            <v>LONDON HYDRO UTILITIES SERVICES INC.</v>
          </cell>
          <cell r="B1670" t="str">
            <v>LONDON HYDRO INC.</v>
          </cell>
          <cell r="D1670">
            <v>-28828424</v>
          </cell>
        </row>
        <row r="1671">
          <cell r="A1671" t="str">
            <v>MALAHIDE UTILITY COMMISSION</v>
          </cell>
          <cell r="B1671" t="str">
            <v>HYDRO ONE NETWORKS INC.</v>
          </cell>
          <cell r="D1671">
            <v>-67346</v>
          </cell>
        </row>
        <row r="1672">
          <cell r="A1672" t="str">
            <v>MAPLETON HYDRO ELECTRIC COMMISSION</v>
          </cell>
          <cell r="B1672" t="str">
            <v>HYDRO ONE NETWORKS INC.</v>
          </cell>
          <cell r="D1672">
            <v>-278006</v>
          </cell>
        </row>
        <row r="1673">
          <cell r="A1673" t="str">
            <v>MARKDALE HYDRO SYSTEM</v>
          </cell>
          <cell r="B1673" t="str">
            <v>HYDRO ONE NETWORKS INC.</v>
          </cell>
          <cell r="D1673">
            <v>-52008</v>
          </cell>
        </row>
        <row r="1674">
          <cell r="A1674" t="str">
            <v>MARKHAM HYDRO DISTRIBUTION INC.</v>
          </cell>
          <cell r="B1674" t="str">
            <v>POWERSTREAM INC.</v>
          </cell>
          <cell r="D1674">
            <v>-55819580</v>
          </cell>
        </row>
        <row r="1675">
          <cell r="A1675" t="str">
            <v>MARMORA HYDRO COMMISSION</v>
          </cell>
          <cell r="B1675" t="str">
            <v>HYDRO ONE NETWORKS INC.</v>
          </cell>
          <cell r="D1675">
            <v>-81849</v>
          </cell>
        </row>
        <row r="1676">
          <cell r="A1676" t="str">
            <v>MARTINTOWN HYDRO SYSTEM</v>
          </cell>
          <cell r="B1676" t="str">
            <v>HYDRO ONE NETWORKS INC.</v>
          </cell>
          <cell r="D1676">
            <v>-843</v>
          </cell>
        </row>
        <row r="1677">
          <cell r="A1677" t="str">
            <v>MIDLAND POWER UTILITY CORPORATION</v>
          </cell>
          <cell r="B1677" t="str">
            <v>MIDLAND POWER UTILITY CORPORATION</v>
          </cell>
          <cell r="D1677">
            <v>-402237</v>
          </cell>
        </row>
        <row r="1678">
          <cell r="A1678" t="str">
            <v>MILDMAY HYDRO-ELECTRIC COMMISSION</v>
          </cell>
          <cell r="B1678" t="str">
            <v>WESTARIO POWER INC.</v>
          </cell>
          <cell r="D1678">
            <v>-108097</v>
          </cell>
        </row>
        <row r="1679">
          <cell r="A1679" t="str">
            <v>MILTON HYDRO DISTRIBUTION INC.</v>
          </cell>
          <cell r="B1679" t="str">
            <v>MILTON HYDRO DISTRIBUTION INC.</v>
          </cell>
          <cell r="D1679">
            <v>-6685284</v>
          </cell>
        </row>
        <row r="1680">
          <cell r="A1680" t="str">
            <v>MISSISSIPPI MILLS PUBLIC UTILITIES COMMISSION</v>
          </cell>
          <cell r="B1680" t="str">
            <v>OTTAWA RIVER POWER CORPORATION</v>
          </cell>
          <cell r="D1680">
            <v>-355024</v>
          </cell>
        </row>
        <row r="1681">
          <cell r="A1681" t="str">
            <v>NANTICOKE HYDRO ELECTRIC COMMISSION</v>
          </cell>
          <cell r="B1681" t="str">
            <v>HALDIMAND COUNTY HYDRO INC.</v>
          </cell>
          <cell r="D1681">
            <v>-1169070</v>
          </cell>
        </row>
        <row r="1682">
          <cell r="A1682" t="str">
            <v>NAPANEE HYDRO-ELECTRIC COMMISSION</v>
          </cell>
          <cell r="B1682" t="str">
            <v>HYDRO ONE NETWORKS INC.</v>
          </cell>
          <cell r="D1682">
            <v>-310257</v>
          </cell>
        </row>
        <row r="1683">
          <cell r="A1683" t="str">
            <v>NEPEAN HYDRO ELECTRIC COMMISSION</v>
          </cell>
          <cell r="B1683" t="str">
            <v>HYDRO OTTAWA LIMITED</v>
          </cell>
          <cell r="D1683">
            <v>-26092980</v>
          </cell>
        </row>
        <row r="1684">
          <cell r="A1684" t="str">
            <v>NEW TECUMSETH HYDRO</v>
          </cell>
          <cell r="B1684" t="str">
            <v>POWERSTREAM INC.</v>
          </cell>
          <cell r="D1684">
            <v>-2007544</v>
          </cell>
        </row>
        <row r="1685">
          <cell r="A1685" t="str">
            <v>NEWBURY POWER INC.</v>
          </cell>
          <cell r="B1685" t="str">
            <v>MIDDLESEX POWER DISTRIBUTION CORPORATION</v>
          </cell>
          <cell r="D1685">
            <v>-31864</v>
          </cell>
        </row>
        <row r="1686">
          <cell r="A1686" t="str">
            <v>NEWMARKET HYDRO LTD.</v>
          </cell>
          <cell r="B1686" t="str">
            <v>NEWMARKET-TAY POWER DISTRIBUTION LTD.</v>
          </cell>
          <cell r="D1686">
            <v>-21845022</v>
          </cell>
        </row>
        <row r="1687">
          <cell r="A1687" t="str">
            <v>NIAGARA FALLS HYDRO INC.</v>
          </cell>
          <cell r="B1687" t="str">
            <v>NIAGARA PENINSULA ENERGY INC.</v>
          </cell>
          <cell r="D1687">
            <v>-4140641</v>
          </cell>
        </row>
        <row r="1688">
          <cell r="A1688" t="str">
            <v>NIAGARA-ON-THE-LAKE HYDRO INC.</v>
          </cell>
          <cell r="B1688" t="str">
            <v>NIAGARA-ON-THE-LAKE HYDRO INC.</v>
          </cell>
          <cell r="D1688">
            <v>-2358615</v>
          </cell>
        </row>
        <row r="1689">
          <cell r="A1689" t="str">
            <v>NICKEL CENTRE HYDRO-ELECTRIC COMMISSION</v>
          </cell>
          <cell r="B1689" t="str">
            <v>GREATER SUDBURY HYDRO INC.</v>
          </cell>
          <cell r="D1689">
            <v>-85715</v>
          </cell>
        </row>
        <row r="1690">
          <cell r="A1690" t="str">
            <v>NIPIGON HYDRO ELECTRIC COMMISSION</v>
          </cell>
          <cell r="B1690" t="str">
            <v>HYDRO ONE NETWORKS INC.</v>
          </cell>
          <cell r="D1690">
            <v>-99605</v>
          </cell>
        </row>
        <row r="1691">
          <cell r="A1691" t="str">
            <v>NORFOLK POWER DISTRIBUTION INC.</v>
          </cell>
          <cell r="B1691" t="str">
            <v>NORFOLK POWER DISTRIBUTION INC.</v>
          </cell>
          <cell r="D1691">
            <v>-109603</v>
          </cell>
        </row>
        <row r="1692">
          <cell r="A1692" t="str">
            <v>NORTH BAY HYDRO DISTRIBUTION LIMITED</v>
          </cell>
          <cell r="B1692" t="str">
            <v>NORTH BAY HYDRO DISTRIBUTION LIMITED</v>
          </cell>
          <cell r="D1692">
            <v>-3745200</v>
          </cell>
        </row>
        <row r="1693">
          <cell r="A1693" t="str">
            <v>NORTH GRENVILLE HYDRO-ELECTRIC COMMISSION</v>
          </cell>
          <cell r="B1693" t="str">
            <v>HYDRO ONE NETWORKS INC.</v>
          </cell>
          <cell r="D1693">
            <v>-344265</v>
          </cell>
        </row>
        <row r="1694">
          <cell r="A1694" t="str">
            <v>NORTH PERTH UTILITY COMMISSION</v>
          </cell>
          <cell r="B1694" t="str">
            <v>HYDRO ONE NETWORKS INC.</v>
          </cell>
          <cell r="D1694">
            <v>-357215</v>
          </cell>
        </row>
        <row r="1695">
          <cell r="A1695" t="str">
            <v>NORWICH PUBLIC UTILITY COMMISSION</v>
          </cell>
          <cell r="B1695" t="str">
            <v>ERIE THAMES POWERLINES CORPORATION</v>
          </cell>
          <cell r="D1695">
            <v>-142993</v>
          </cell>
        </row>
        <row r="1696">
          <cell r="A1696" t="str">
            <v>OAKVILLE HYDRO ELECTRICITY DISTRIBUTION INC.</v>
          </cell>
          <cell r="B1696" t="str">
            <v>OAKVILLE HYDRO ELECTRICITY DISTRIBUTION INC.</v>
          </cell>
          <cell r="D1696">
            <v>-37054949</v>
          </cell>
        </row>
        <row r="1697">
          <cell r="A1697" t="str">
            <v>OIL SPRINGS HYDRO ELECTRIC COMMISSION</v>
          </cell>
          <cell r="B1697" t="str">
            <v>BLUEWATER POWER DISTRIBUTION CORPORATION</v>
          </cell>
          <cell r="D1697">
            <v>-22469</v>
          </cell>
        </row>
        <row r="1698">
          <cell r="A1698" t="str">
            <v>ORANGEVILLE HYDRO LIMITED</v>
          </cell>
          <cell r="B1698" t="str">
            <v>ORANGEVILLE HYDRO LIMITED</v>
          </cell>
          <cell r="D1698">
            <v>-5083285</v>
          </cell>
        </row>
        <row r="1699">
          <cell r="A1699" t="str">
            <v>ORILLIA POWER DISTRIBUTION CORPORATION</v>
          </cell>
          <cell r="B1699" t="str">
            <v>ORILLIA POWER DISTRIBUTION CORPORATION</v>
          </cell>
          <cell r="D1699">
            <v>-1641727</v>
          </cell>
        </row>
        <row r="1700">
          <cell r="A1700" t="str">
            <v>OSHAWA PUC NETWORKS INC.</v>
          </cell>
          <cell r="B1700" t="str">
            <v>OSHAWA PUC NETWORKS INC.</v>
          </cell>
          <cell r="D1700">
            <v>-14587423</v>
          </cell>
        </row>
        <row r="1701">
          <cell r="A1701" t="str">
            <v>PARKHILL P.U.C.</v>
          </cell>
          <cell r="B1701" t="str">
            <v>MIDDLESEX POWER DISTRIBUTION CORPORATION</v>
          </cell>
          <cell r="D1701">
            <v>-65197</v>
          </cell>
        </row>
        <row r="1702">
          <cell r="A1702" t="str">
            <v>PARRY SOUND POWER CORPORATION</v>
          </cell>
          <cell r="B1702" t="str">
            <v>PARRY SOUND POWER CORPORATION</v>
          </cell>
          <cell r="D1702">
            <v>-342055</v>
          </cell>
        </row>
        <row r="1703">
          <cell r="A1703" t="str">
            <v>PELHAM HYDRO-ELECTRIC COMMISSION</v>
          </cell>
          <cell r="B1703" t="str">
            <v>NIAGARA PENINSULA ENERGY INC.</v>
          </cell>
          <cell r="D1703">
            <v>-207864</v>
          </cell>
        </row>
        <row r="1704">
          <cell r="A1704" t="str">
            <v>PERTH EAST HYDRO ELECTRIC COMMISSION</v>
          </cell>
          <cell r="B1704" t="str">
            <v>HYDRO ONE NETWORKS INC.</v>
          </cell>
          <cell r="D1704">
            <v>-96124</v>
          </cell>
        </row>
        <row r="1705">
          <cell r="A1705" t="str">
            <v>PETERBOROUGH UTILITIES COMMISSION</v>
          </cell>
          <cell r="B1705" t="str">
            <v>PETERBOROUGH DISTRIBUTION INCORPORATED</v>
          </cell>
          <cell r="D1705">
            <v>-5495354</v>
          </cell>
        </row>
        <row r="1706">
          <cell r="A1706" t="str">
            <v>PICKERING HYDRO-ELECTRIC COMMISSION</v>
          </cell>
          <cell r="B1706" t="str">
            <v>VERIDIAN CONNECTIONS INC.</v>
          </cell>
          <cell r="D1706">
            <v>-17139808</v>
          </cell>
        </row>
        <row r="1707">
          <cell r="A1707" t="str">
            <v>POLICE VILLAGE OF APPLE HILL HYDRO SYSTEM</v>
          </cell>
          <cell r="B1707" t="str">
            <v>HYDRO ONE NETWORKS INC.</v>
          </cell>
          <cell r="D1707">
            <v>-698</v>
          </cell>
        </row>
        <row r="1708">
          <cell r="A1708" t="str">
            <v>POLICE VILLAGE OF AVONMORE HYDRO SYSTEM</v>
          </cell>
          <cell r="B1708" t="str">
            <v>HYDRO ONE NETWORKS INC.</v>
          </cell>
          <cell r="D1708">
            <v>-11341</v>
          </cell>
        </row>
        <row r="1709">
          <cell r="A1709" t="str">
            <v>POLICE VILLAGE OF COMBER HYDRO SYSTEM</v>
          </cell>
          <cell r="B1709" t="str">
            <v>E.L.K. ENERGY INC.</v>
          </cell>
          <cell r="D1709">
            <v>-83278</v>
          </cell>
        </row>
        <row r="1710">
          <cell r="A1710" t="str">
            <v>POLICE VILLAGE OF DUBLIN HYDRO SYSTEM</v>
          </cell>
          <cell r="B1710" t="str">
            <v>ERIE THAMES POWERLINES CORPORATION</v>
          </cell>
          <cell r="D1710">
            <v>-3050</v>
          </cell>
        </row>
        <row r="1711">
          <cell r="A1711" t="str">
            <v>POLICE VILLAGE OF GRANTON HYDRO SYSTEM</v>
          </cell>
          <cell r="B1711" t="str">
            <v>HYDRO ONE NETWORKS INC.</v>
          </cell>
          <cell r="D1711">
            <v>-43573</v>
          </cell>
        </row>
        <row r="1712">
          <cell r="A1712" t="str">
            <v>POLICE VILLAGE OF MERLIN HYDRO SYSTEM</v>
          </cell>
          <cell r="B1712" t="str">
            <v>CHATHAM-KENT HYDRO INC.</v>
          </cell>
          <cell r="D1712">
            <v>-27864</v>
          </cell>
        </row>
        <row r="1713">
          <cell r="A1713" t="str">
            <v>POLICE VILLAGE OF MOOREFIELD HYDRO SYSTEM</v>
          </cell>
          <cell r="B1713" t="str">
            <v>HYDRO ONE NETWORKS INC.</v>
          </cell>
          <cell r="D1713">
            <v>-1245</v>
          </cell>
        </row>
        <row r="1714">
          <cell r="A1714" t="str">
            <v>POLICE VILLAGE OF MOUNT BRYDGES HYDRO SYSTEM</v>
          </cell>
          <cell r="B1714" t="str">
            <v>MIDDLESEX POWER DISTRIBUTION CORPORATION</v>
          </cell>
          <cell r="D1714">
            <v>-253064</v>
          </cell>
        </row>
        <row r="1715">
          <cell r="A1715" t="str">
            <v>POLICE VILLAGE OF PRICEVILLE HYDRO SYSTEM</v>
          </cell>
          <cell r="B1715" t="str">
            <v>HYDRO ONE NETWORKS INC.</v>
          </cell>
          <cell r="D1715">
            <v>-10259</v>
          </cell>
        </row>
        <row r="1716">
          <cell r="A1716" t="str">
            <v>POLICE VILLAGE OF RUSSELL HYDRO ELECTRIC SYSTEM</v>
          </cell>
          <cell r="B1716" t="str">
            <v>HYDRO ONE NETWORKS INC.</v>
          </cell>
          <cell r="D1716">
            <v>-95262</v>
          </cell>
        </row>
        <row r="1717">
          <cell r="A1717" t="str">
            <v>PORT COLBORNE HYDRO INC.</v>
          </cell>
          <cell r="B1717" t="str">
            <v>CANADIAN NIAGARA POWER INC.</v>
          </cell>
          <cell r="D1717">
            <v>-1236828</v>
          </cell>
        </row>
        <row r="1718">
          <cell r="A1718" t="str">
            <v>PORT HOPE HYDRO</v>
          </cell>
          <cell r="B1718" t="str">
            <v>VERIDIAN CONNECTIONS INC.</v>
          </cell>
          <cell r="D1718">
            <v>-1608849</v>
          </cell>
        </row>
        <row r="1719">
          <cell r="A1719" t="str">
            <v>PRESCOTT PUBLIC UTILITIES COMMISSION</v>
          </cell>
          <cell r="B1719" t="str">
            <v>RIDEAU ST. LAWRENCE DISTRIBUTION INC.</v>
          </cell>
          <cell r="D1719">
            <v>-76707</v>
          </cell>
        </row>
        <row r="1720">
          <cell r="A1720" t="str">
            <v>PUBLIC UTILITIES COMMISSION OF CHATHAM-KENT</v>
          </cell>
          <cell r="B1720" t="str">
            <v>CHATHAM-KENT HYDRO INC.</v>
          </cell>
          <cell r="D1720">
            <v>-2887042</v>
          </cell>
        </row>
        <row r="1721">
          <cell r="A1721" t="str">
            <v>PUBLIC UTILITIES COMMISSION OF THE CITY OF BARRIE</v>
          </cell>
          <cell r="B1721" t="str">
            <v>POWERSTREAM INC.</v>
          </cell>
          <cell r="D1721">
            <v>-29192056</v>
          </cell>
        </row>
        <row r="1722">
          <cell r="A1722" t="str">
            <v>PUBLIC UTILITIES COMMISSION OF THE CITY OF OWEN SOUND</v>
          </cell>
          <cell r="B1722" t="str">
            <v>HYDRO ONE NETWORKS INC.</v>
          </cell>
          <cell r="D1722">
            <v>-1203326</v>
          </cell>
        </row>
        <row r="1723">
          <cell r="A1723" t="str">
            <v>PUBLIC UTILITIES COMMISSION OF THE CITY OF TRENTON</v>
          </cell>
          <cell r="B1723" t="str">
            <v>HYDRO ONE NETWORKS INC.</v>
          </cell>
          <cell r="D1723">
            <v>-2900378</v>
          </cell>
        </row>
        <row r="1724">
          <cell r="A1724" t="str">
            <v>PUBLIC UTILITIES COMMISSION OF THE CORPORATION OF THE TOWNSHIP OF MAGNETAWAN</v>
          </cell>
          <cell r="B1724" t="str">
            <v>LAKELAND POWER DISTRIBUTION LTD.</v>
          </cell>
          <cell r="D1724">
            <v>-41448</v>
          </cell>
        </row>
        <row r="1725">
          <cell r="A1725" t="str">
            <v>PUBLIC UTILITIES COMMISSION OF THE TOWN OF ALEXANDRIA</v>
          </cell>
          <cell r="B1725" t="str">
            <v>HYDRO ONE NETWORKS INC.</v>
          </cell>
          <cell r="D1725">
            <v>-202638</v>
          </cell>
        </row>
        <row r="1726">
          <cell r="A1726" t="str">
            <v>PUBLIC UTILITIES COMMISSION OF THE TOWN OF BLENHEIM</v>
          </cell>
          <cell r="B1726" t="str">
            <v>CHATHAM-KENT HYDRO INC.</v>
          </cell>
          <cell r="D1726">
            <v>-108744</v>
          </cell>
        </row>
        <row r="1727">
          <cell r="A1727" t="str">
            <v>PUBLIC UTILITIES COMMISSION OF THE TOWN OF CAMPBELLFORD</v>
          </cell>
          <cell r="B1727" t="str">
            <v>HYDRO ONE NETWORKS INC.</v>
          </cell>
          <cell r="D1727">
            <v>-243339</v>
          </cell>
        </row>
        <row r="1728">
          <cell r="A1728" t="str">
            <v>PUBLIC UTILITIES COMMISSION OF THE TOWN OF CHESLEY</v>
          </cell>
          <cell r="B1728" t="str">
            <v>HYDRO ONE NETWORKS INC.</v>
          </cell>
          <cell r="D1728">
            <v>-103819</v>
          </cell>
        </row>
        <row r="1729">
          <cell r="A1729" t="str">
            <v>PUBLIC UTILITIES COMMISSION OF THE TOWN OF COBOURG</v>
          </cell>
          <cell r="B1729" t="str">
            <v>LAKEFRONT UTILITIES INC.</v>
          </cell>
          <cell r="D1729">
            <v>-1614983</v>
          </cell>
        </row>
        <row r="1730">
          <cell r="A1730" t="str">
            <v>PUBLIC UTILITIES COMMISSION OF THE TOWN OF FERGUS</v>
          </cell>
          <cell r="B1730" t="str">
            <v>CENTRE WELLINGTON HYDRO LTD.</v>
          </cell>
          <cell r="D1730">
            <v>-1203576</v>
          </cell>
        </row>
        <row r="1731">
          <cell r="A1731" t="str">
            <v>PUBLIC UTILITIES COMMISSION OF THE TOWN OF GODERICH</v>
          </cell>
          <cell r="B1731" t="str">
            <v>WEST COAST HURON ENERGY INC.</v>
          </cell>
          <cell r="D1731">
            <v>-412986</v>
          </cell>
        </row>
        <row r="1732">
          <cell r="A1732" t="str">
            <v>PUBLIC UTILITIES COMMISSION OF THE TOWN OF MASSEY</v>
          </cell>
          <cell r="B1732" t="str">
            <v>ESPANOLA REGIONAL HYDRO DISTRIBUTION CORPORATION</v>
          </cell>
          <cell r="D1732">
            <v>-31086</v>
          </cell>
        </row>
        <row r="1733">
          <cell r="A1733" t="str">
            <v>PUBLIC UTILITIES COMMISSION OF THE TOWN OF MEAFORD</v>
          </cell>
          <cell r="B1733" t="str">
            <v>HYDRO ONE NETWORKS INC.</v>
          </cell>
          <cell r="D1733">
            <v>-451814</v>
          </cell>
        </row>
        <row r="1734">
          <cell r="A1734" t="str">
            <v>PUBLIC UTILITIES COMMISSION OF THE TOWN OF MITCHELL</v>
          </cell>
          <cell r="B1734" t="str">
            <v>ERIE THAMES POWERLINES CORPORATION</v>
          </cell>
          <cell r="D1734">
            <v>-274638</v>
          </cell>
        </row>
        <row r="1735">
          <cell r="A1735" t="str">
            <v>PUBLIC UTILITIES COMMISSION OF THE TOWN OF MOUNT FOREST</v>
          </cell>
          <cell r="B1735" t="str">
            <v>WELLINGTON NORTH POWER INC.</v>
          </cell>
          <cell r="D1735">
            <v>-231663</v>
          </cell>
        </row>
        <row r="1736">
          <cell r="A1736" t="str">
            <v>PUBLIC UTILITIES COMMISSION OF THE TOWN OF PALMERSTON</v>
          </cell>
          <cell r="B1736" t="str">
            <v>WESTARIO POWER INC.</v>
          </cell>
          <cell r="D1736">
            <v>-166514</v>
          </cell>
        </row>
        <row r="1737">
          <cell r="A1737" t="str">
            <v>PUBLIC UTILITIES COMMISSION OF THE TOWN OF PARIS</v>
          </cell>
          <cell r="B1737" t="str">
            <v>BRANT COUNTY POWER INC.</v>
          </cell>
          <cell r="D1737">
            <v>-363151</v>
          </cell>
        </row>
        <row r="1738">
          <cell r="A1738" t="str">
            <v>PUBLIC UTILITIES COMMISSION OF THE TOWN OF PICTON</v>
          </cell>
          <cell r="B1738" t="str">
            <v>HYDRO ONE NETWORKS INC.</v>
          </cell>
          <cell r="D1738">
            <v>-124369</v>
          </cell>
        </row>
        <row r="1739">
          <cell r="A1739" t="str">
            <v>PUBLIC UTILITIES COMMISSION OF THE TOWN OF RIDGETOWN</v>
          </cell>
          <cell r="B1739" t="str">
            <v>CHATHAM-KENT HYDRO INC.</v>
          </cell>
          <cell r="D1739">
            <v>-95607</v>
          </cell>
        </row>
        <row r="1740">
          <cell r="A1740" t="str">
            <v>PUBLIC UTILITIES COMMISSION OF THE TOWN OF SOUTHAMPTON</v>
          </cell>
          <cell r="B1740" t="str">
            <v>WESTARIO POWER INC.</v>
          </cell>
          <cell r="D1740">
            <v>-183984</v>
          </cell>
        </row>
        <row r="1741">
          <cell r="A1741" t="str">
            <v>PUBLIC UTILITIES COMMISSION OF THE TOWN OF TECUMSEH</v>
          </cell>
          <cell r="B1741" t="str">
            <v>ESSEX POWERLINES CORPORATION</v>
          </cell>
          <cell r="D1741">
            <v>-3853667</v>
          </cell>
        </row>
        <row r="1742">
          <cell r="A1742" t="str">
            <v>PUBLIC UTILITIES COMMISSION OF THE TOWN OF TILBURY</v>
          </cell>
          <cell r="B1742" t="str">
            <v>CHATHAM-KENT HYDRO INC.</v>
          </cell>
          <cell r="D1742">
            <v>-184048</v>
          </cell>
        </row>
        <row r="1743">
          <cell r="A1743" t="str">
            <v>PUBLIC UTILITIES COMMISSION OF THE VILLAGE OF ARTHUR</v>
          </cell>
          <cell r="B1743" t="str">
            <v>WELLINGTON NORTH POWER INC.</v>
          </cell>
          <cell r="D1743">
            <v>-78885</v>
          </cell>
        </row>
        <row r="1744">
          <cell r="A1744" t="str">
            <v>PUBLIC UTILITIES COMMISSION OF THE VILLAGE OF BELMONT</v>
          </cell>
          <cell r="B1744" t="str">
            <v>ERIE THAMES POWERLINES CORPORATION</v>
          </cell>
          <cell r="D1744">
            <v>-296844</v>
          </cell>
        </row>
        <row r="1745">
          <cell r="A1745" t="str">
            <v>PUBLIC UTILITIES COMMISSION OF THE VILLAGE OF LANCASTER</v>
          </cell>
          <cell r="B1745" t="str">
            <v>HYDRO ONE NETWORKS INC.</v>
          </cell>
          <cell r="D1745">
            <v>-33657</v>
          </cell>
        </row>
        <row r="1746">
          <cell r="A1746" t="str">
            <v>PUBLIC UTILITIES COMMISSION OF THE VILLAGE OF PORT STANLEY</v>
          </cell>
          <cell r="B1746" t="str">
            <v>ERIE THAMES POWERLINES CORPORATION</v>
          </cell>
          <cell r="D1746">
            <v>-150340</v>
          </cell>
        </row>
        <row r="1747">
          <cell r="A1747" t="str">
            <v>PUBLIC UTILITIES COMMISSION OF THE VILLAGE OF THAMESVILLE</v>
          </cell>
          <cell r="B1747" t="str">
            <v>CHATHAM-KENT HYDRO INC.</v>
          </cell>
          <cell r="D1747">
            <v>-19390</v>
          </cell>
        </row>
        <row r="1748">
          <cell r="A1748" t="str">
            <v>PUBLIC UTILITIES COMMISSION OF THE VILLAGE OF WESTPORT</v>
          </cell>
          <cell r="B1748" t="str">
            <v>RIDEAU ST. LAWRENCE DISTRIBUTION INC.</v>
          </cell>
          <cell r="D1748">
            <v>-83342</v>
          </cell>
        </row>
        <row r="1749">
          <cell r="A1749" t="str">
            <v>PUBLIC UTILITIES COMMISSION OF THE VILLAGE OF WHEATLEY</v>
          </cell>
          <cell r="B1749" t="str">
            <v>CHATHAM-KENT HYDRO INC.</v>
          </cell>
          <cell r="D1749">
            <v>-112666</v>
          </cell>
        </row>
        <row r="1750">
          <cell r="A1750" t="str">
            <v>PUBLIC UTILITY COMMISSION OF THE VILLAGE OF WEST LORNE</v>
          </cell>
          <cell r="B1750" t="str">
            <v>HYDRO ONE NETWORKS INC.</v>
          </cell>
          <cell r="D1750">
            <v>-81762</v>
          </cell>
        </row>
        <row r="1751">
          <cell r="A1751" t="str">
            <v>PUBLIC UTILITY COMMISSION OF TOWN OF PERTH</v>
          </cell>
          <cell r="B1751" t="str">
            <v>HYDRO ONE NETWORKS INC.</v>
          </cell>
          <cell r="D1751">
            <v>-1556041</v>
          </cell>
        </row>
        <row r="1752">
          <cell r="A1752" t="str">
            <v>RAINY RIVER PUBLIC UTILITIES COMMISSION</v>
          </cell>
          <cell r="B1752" t="str">
            <v>HYDRO ONE NETWORKS INC.</v>
          </cell>
          <cell r="D1752">
            <v>-96208</v>
          </cell>
        </row>
        <row r="1753">
          <cell r="A1753" t="str">
            <v>RED ROCK HYDRO</v>
          </cell>
          <cell r="B1753" t="str">
            <v>HYDRO ONE NETWORKS INC.</v>
          </cell>
          <cell r="D1753">
            <v>-10654</v>
          </cell>
        </row>
        <row r="1754">
          <cell r="A1754" t="str">
            <v>REMARA-BRECHIN HYDRO</v>
          </cell>
          <cell r="B1754" t="str">
            <v>HYDRO ONE NETWORKS INC.</v>
          </cell>
          <cell r="D1754">
            <v>-6839</v>
          </cell>
        </row>
        <row r="1755">
          <cell r="A1755" t="str">
            <v>RENFREW HYDRO INC.</v>
          </cell>
          <cell r="B1755" t="str">
            <v>RENFREW HYDRO INC.</v>
          </cell>
          <cell r="D1755">
            <v>-98644</v>
          </cell>
        </row>
        <row r="1756">
          <cell r="A1756" t="str">
            <v>RICHMOND HILL HYDRO INC.</v>
          </cell>
          <cell r="B1756" t="str">
            <v>POWERSTREAM INC.</v>
          </cell>
          <cell r="D1756">
            <v>-43332860</v>
          </cell>
        </row>
        <row r="1757">
          <cell r="A1757" t="str">
            <v>RIPLEY PUBLIC UTILITIES COMMISSION</v>
          </cell>
          <cell r="B1757" t="str">
            <v>WESTARIO POWER INC.</v>
          </cell>
          <cell r="D1757">
            <v>-40298</v>
          </cell>
        </row>
        <row r="1758">
          <cell r="A1758" t="str">
            <v>ROCKLAND HYDRO ELECTRIC COMMISSION</v>
          </cell>
          <cell r="B1758" t="str">
            <v>HYDRO ONE NETWORKS INC.</v>
          </cell>
          <cell r="D1758">
            <v>-1888641</v>
          </cell>
        </row>
        <row r="1759">
          <cell r="A1759" t="str">
            <v>RODNEY PUBLIC UTILITIES COMMISSION</v>
          </cell>
          <cell r="B1759" t="str">
            <v>HYDRO ONE NETWORKS INC.</v>
          </cell>
          <cell r="D1759">
            <v>-79269</v>
          </cell>
        </row>
        <row r="1760">
          <cell r="A1760" t="str">
            <v>SCHREIBER HYDRO-ELECTRIC COMMISSION</v>
          </cell>
          <cell r="B1760" t="str">
            <v>HYDRO ONE NETWORKS INC.</v>
          </cell>
          <cell r="D1760">
            <v>-51845</v>
          </cell>
        </row>
        <row r="1761">
          <cell r="A1761" t="str">
            <v>SCUGOG HYDRO ELECTRIC CORPORATION</v>
          </cell>
          <cell r="B1761" t="str">
            <v>VERIDIAN CONNECTIONS INC.</v>
          </cell>
          <cell r="D1761">
            <v>-802955</v>
          </cell>
        </row>
        <row r="1762">
          <cell r="A1762" t="str">
            <v>SEAFORTH PUBLIC UTILITY COMMISSION</v>
          </cell>
          <cell r="B1762" t="str">
            <v>FESTIVAL HYDRO INC.</v>
          </cell>
          <cell r="D1762">
            <v>-57502</v>
          </cell>
        </row>
        <row r="1763">
          <cell r="A1763" t="str">
            <v>SEVERN HYDRO-ELECTRIC SYSTEM</v>
          </cell>
          <cell r="B1763" t="str">
            <v>HYDRO ONE NETWORKS INC.</v>
          </cell>
          <cell r="D1763">
            <v>-146956</v>
          </cell>
        </row>
        <row r="1764">
          <cell r="A1764" t="str">
            <v>SIMCOE HYDRO-ELECTRIC COMMISSION</v>
          </cell>
          <cell r="B1764" t="str">
            <v>NORFOLK POWER DISTRIBUTION INC.</v>
          </cell>
          <cell r="D1764">
            <v>-1567122</v>
          </cell>
        </row>
        <row r="1765">
          <cell r="A1765" t="str">
            <v>SIOUX LOOKOUT HYDRO INC.</v>
          </cell>
          <cell r="B1765" t="str">
            <v>SIOUX LOOKOUT HYDRO INC.</v>
          </cell>
          <cell r="D1765">
            <v>-976315</v>
          </cell>
        </row>
        <row r="1766">
          <cell r="A1766" t="str">
            <v>SMITHS FALLS HYDRO ELECTRIC COMMISSION</v>
          </cell>
          <cell r="B1766" t="str">
            <v>HYDRO ONE NETWORKS INC.</v>
          </cell>
          <cell r="D1766">
            <v>-292868</v>
          </cell>
        </row>
        <row r="1767">
          <cell r="A1767" t="str">
            <v>SOUTH RIVER PUBLIC UTILITIES COMMISSION</v>
          </cell>
          <cell r="B1767" t="str">
            <v>HYDRO ONE NETWORKS INC.</v>
          </cell>
          <cell r="D1767">
            <v>-118818</v>
          </cell>
        </row>
        <row r="1768">
          <cell r="A1768" t="str">
            <v>SOUTH-WEST OXFORD PUBLIC UTILITIES COMMISSION</v>
          </cell>
          <cell r="B1768" t="str">
            <v>ERIE THAMES POWERLINES CORPORATION</v>
          </cell>
          <cell r="D1768">
            <v>-5351</v>
          </cell>
        </row>
        <row r="1769">
          <cell r="A1769" t="str">
            <v>ST. CATHARINES HYDRO UTILITY SERVICES INC.</v>
          </cell>
          <cell r="B1769" t="str">
            <v>HORIZON UTILITIES CORPORATION</v>
          </cell>
          <cell r="D1769">
            <v>-4836210</v>
          </cell>
        </row>
        <row r="1770">
          <cell r="A1770" t="str">
            <v>ST. MARY'S PUBLIC UTILITIES COMMISSION</v>
          </cell>
          <cell r="B1770" t="str">
            <v>FESTIVAL HYDRO INC.</v>
          </cell>
          <cell r="D1770">
            <v>-376927</v>
          </cell>
        </row>
        <row r="1771">
          <cell r="A1771" t="str">
            <v>ST. THOMAS ENERGY INC.</v>
          </cell>
          <cell r="B1771" t="str">
            <v>ST. THOMAS ENERGY INC.</v>
          </cell>
          <cell r="D1771">
            <v>-1767132</v>
          </cell>
        </row>
        <row r="1772">
          <cell r="A1772" t="str">
            <v>STIRLING-RAWDON PUBLIC UTILITIES COMMISSION</v>
          </cell>
          <cell r="B1772" t="str">
            <v>HYDRO ONE NETWORKS INC.</v>
          </cell>
          <cell r="D1772">
            <v>-46458</v>
          </cell>
        </row>
        <row r="1773">
          <cell r="A1773" t="str">
            <v>STONEY CREEK HYDRO-ELECTRIC COMMISSION</v>
          </cell>
          <cell r="B1773" t="str">
            <v>HORIZON UTILITIES CORPORATION</v>
          </cell>
          <cell r="D1773">
            <v>-7396976</v>
          </cell>
        </row>
        <row r="1774">
          <cell r="A1774" t="str">
            <v>STRATFORD PUBLIC UTILITY COMMISSION</v>
          </cell>
          <cell r="B1774" t="str">
            <v>FESTIVAL HYDRO INC.</v>
          </cell>
          <cell r="D1774">
            <v>-3121718</v>
          </cell>
        </row>
        <row r="1775">
          <cell r="A1775" t="str">
            <v>SUNDRIDGE HYDRO ELECTRIC SYSTEM</v>
          </cell>
          <cell r="B1775" t="str">
            <v>LAKELAND POWER DISTRIBUTION LTD.</v>
          </cell>
          <cell r="D1775">
            <v>-218378</v>
          </cell>
        </row>
        <row r="1776">
          <cell r="A1776" t="str">
            <v>TARA HYDRO-ELECTRIC SYSTEM</v>
          </cell>
          <cell r="B1776" t="str">
            <v>HYDRO ONE NETWORKS INC.</v>
          </cell>
          <cell r="D1776">
            <v>-50869</v>
          </cell>
        </row>
        <row r="1777">
          <cell r="A1777" t="str">
            <v>TAY HYDRO ELECTRIC DISTRIBUTION COMPANY INC.</v>
          </cell>
          <cell r="B1777" t="str">
            <v>NEWMARKET-TAY POWER DISTRIBUTION LTD.</v>
          </cell>
          <cell r="D1777">
            <v>-635311</v>
          </cell>
        </row>
        <row r="1778">
          <cell r="A1778" t="str">
            <v>TEESWATER HYDRO-ELECTRIC COMMISSION</v>
          </cell>
          <cell r="B1778" t="str">
            <v>WESTARIO POWER INC.</v>
          </cell>
          <cell r="D1778">
            <v>-77901</v>
          </cell>
        </row>
        <row r="1779">
          <cell r="A1779" t="str">
            <v>TERRACE BAY SUPERIOR WIRES INC.</v>
          </cell>
          <cell r="B1779" t="str">
            <v>HYDRO ONE NETWORKS INC.</v>
          </cell>
          <cell r="D1779">
            <v>-119488</v>
          </cell>
        </row>
        <row r="1780">
          <cell r="A1780" t="str">
            <v>THE HYDRO ELECTRIC COMMISSION OF THE TOWN OF CARLETON PLACE</v>
          </cell>
          <cell r="B1780" t="str">
            <v>HYDRO ONE NETWORKS INC.</v>
          </cell>
          <cell r="D1780">
            <v>-572424</v>
          </cell>
        </row>
        <row r="1781">
          <cell r="A1781" t="str">
            <v>THE HYDRO ELECTRIC COMMISSION OF THE TOWN OF SHELBURNE</v>
          </cell>
          <cell r="B1781" t="str">
            <v>HYDRO ONE NETWORKS INC.</v>
          </cell>
          <cell r="D1781">
            <v>-531678</v>
          </cell>
        </row>
        <row r="1782">
          <cell r="A1782" t="str">
            <v>THE HYDRO ELECTRIC COMMISSION OF THE TOWNSHIP OF WARWICK</v>
          </cell>
          <cell r="B1782" t="str">
            <v>BLUEWATER POWER DISTRIBUTION CORPORATION</v>
          </cell>
          <cell r="D1782">
            <v>-83576</v>
          </cell>
        </row>
        <row r="1783">
          <cell r="A1783" t="str">
            <v>THE HYDRO-ELECTRIC COMMISSION FOR THE TOWN OF EXETER</v>
          </cell>
          <cell r="B1783" t="str">
            <v>HYDRO ONE NETWORKS INC.</v>
          </cell>
          <cell r="D1783">
            <v>-393023</v>
          </cell>
        </row>
        <row r="1784">
          <cell r="A1784" t="str">
            <v>THE HYDRO-ELECTRIC COMMISSION OF THE CITY OF GLOUCESTER</v>
          </cell>
          <cell r="B1784" t="str">
            <v>HYDRO OTTAWA LIMITED</v>
          </cell>
          <cell r="D1784">
            <v>-22191696</v>
          </cell>
        </row>
        <row r="1785">
          <cell r="A1785" t="str">
            <v>THE HYDRO-ELECTRIC COMMISSION OF THE TOWN OF PENETANGUISHENE</v>
          </cell>
          <cell r="B1785" t="str">
            <v>POWERSTREAM INC.</v>
          </cell>
          <cell r="D1785">
            <v>-1041496</v>
          </cell>
        </row>
        <row r="1786">
          <cell r="A1786" t="str">
            <v>THE PUBLIC UTILITIES COMMISSION FOR THE TOWN OF BANCROFT</v>
          </cell>
          <cell r="B1786" t="str">
            <v>HYDRO ONE NETWORKS INC.</v>
          </cell>
          <cell r="D1786">
            <v>-205553</v>
          </cell>
        </row>
        <row r="1787">
          <cell r="A1787" t="str">
            <v>THE PUBLIC UTILITIES COMMISSION OF THE TOWN OF COLLINGWOOD</v>
          </cell>
          <cell r="B1787" t="str">
            <v>COLLUS POWER CORP.</v>
          </cell>
          <cell r="D1787">
            <v>-996487</v>
          </cell>
        </row>
        <row r="1788">
          <cell r="A1788" t="str">
            <v>THE PUBLIC UTILITIES COMMISSION OF THE TOWN OF KAPUSKASING</v>
          </cell>
          <cell r="B1788" t="str">
            <v>NORTHERN ONTARIO WIRES INC.</v>
          </cell>
          <cell r="D1788">
            <v>-28610</v>
          </cell>
        </row>
        <row r="1789">
          <cell r="A1789" t="str">
            <v>THE PUBLIC UTILITIES COMMISSION OF THE TOWN OF PETROLIA</v>
          </cell>
          <cell r="B1789" t="str">
            <v>BLUEWATER POWER DISTRIBUTION CORPORATION</v>
          </cell>
          <cell r="D1789">
            <v>-443954</v>
          </cell>
        </row>
        <row r="1790">
          <cell r="A1790" t="str">
            <v>THE PUBLIC UTILITIES COMMISSION OF THE VILLAGE OF EGANVILLE</v>
          </cell>
          <cell r="B1790" t="str">
            <v>HYDRO ONE NETWORKS INC.</v>
          </cell>
          <cell r="D1790">
            <v>-29383</v>
          </cell>
        </row>
        <row r="1791">
          <cell r="A1791" t="str">
            <v>THE PUBLIC UTILITIES COMMISSION OF THE VILLAGE OF POINT EDWARD</v>
          </cell>
          <cell r="B1791" t="str">
            <v>BLUEWATER POWER DISTRIBUTION CORPORATION</v>
          </cell>
          <cell r="D1791">
            <v>-100051</v>
          </cell>
        </row>
        <row r="1792">
          <cell r="A1792" t="str">
            <v>THE VILLAGE OF OMEMEE HYDRO-ELECTRIC COMMISSION</v>
          </cell>
          <cell r="B1792" t="str">
            <v>HYDRO ONE NETWORKS INC.</v>
          </cell>
          <cell r="D1792">
            <v>-192029</v>
          </cell>
        </row>
        <row r="1793">
          <cell r="A1793" t="str">
            <v>THEDFORD HYDRO ELECTRIC COMMISSION</v>
          </cell>
          <cell r="B1793" t="str">
            <v>HYDRO ONE NETWORKS INC.</v>
          </cell>
          <cell r="D1793">
            <v>-96360</v>
          </cell>
        </row>
        <row r="1794">
          <cell r="A1794" t="str">
            <v>THESSALON HYDRO DISTRIBUTION CORPORATION</v>
          </cell>
          <cell r="B1794" t="str">
            <v>HYDRO ONE NETWORKS INC.</v>
          </cell>
          <cell r="D1794">
            <v>-5837</v>
          </cell>
        </row>
        <row r="1795">
          <cell r="A1795" t="str">
            <v>THORNDALE HYDRO ELECTRIC COMMISSION</v>
          </cell>
          <cell r="B1795" t="str">
            <v>HYDRO ONE NETWORKS INC.</v>
          </cell>
          <cell r="D1795">
            <v>-11026</v>
          </cell>
        </row>
        <row r="1796">
          <cell r="A1796" t="str">
            <v>THOROLD HYDRO CORPORATION</v>
          </cell>
          <cell r="B1796" t="str">
            <v>HYDRO ONE NETWORKS INC.</v>
          </cell>
          <cell r="D1796">
            <v>-1340893</v>
          </cell>
        </row>
        <row r="1797">
          <cell r="A1797" t="str">
            <v>THUNDER BAY HYDRO ELECTRICITY DISTRIBUTION INC.</v>
          </cell>
          <cell r="B1797" t="str">
            <v>THUNDER BAY HYDRO ELECTRICITY DISTRIBUTION INC.</v>
          </cell>
          <cell r="D1797">
            <v>-13630478</v>
          </cell>
        </row>
        <row r="1798">
          <cell r="A1798" t="str">
            <v>TILLSONBURG HYDRO INC.</v>
          </cell>
          <cell r="B1798" t="str">
            <v>TILLSONBURG HYDRO INC.</v>
          </cell>
          <cell r="D1798">
            <v>-2230084</v>
          </cell>
        </row>
        <row r="1799">
          <cell r="A1799" t="str">
            <v>TOWNSHIP OF MCGARRY HYDRO SYSTEM</v>
          </cell>
          <cell r="B1799" t="str">
            <v>HYDRO ONE NETWORKS INC.</v>
          </cell>
          <cell r="D1799">
            <v>-6273</v>
          </cell>
        </row>
        <row r="1800">
          <cell r="A1800" t="str">
            <v>TOWNSHIP OF NORTH DORCHESTER HYDRO</v>
          </cell>
          <cell r="B1800" t="str">
            <v>HYDRO ONE NETWORKS INC.</v>
          </cell>
          <cell r="D1800">
            <v>-130317</v>
          </cell>
        </row>
        <row r="1801">
          <cell r="A1801" t="str">
            <v>TWEED HYDRO ELECTRIC COMMISSION</v>
          </cell>
          <cell r="B1801" t="str">
            <v>HYDRO ONE NETWORKS INC.</v>
          </cell>
          <cell r="D1801">
            <v>-97122</v>
          </cell>
        </row>
        <row r="1802">
          <cell r="A1802" t="str">
            <v>UXBRIDGE HYDRO ELECTRIC COMMISSION</v>
          </cell>
          <cell r="B1802" t="str">
            <v>VERIDIAN CONNECTIONS INC.</v>
          </cell>
          <cell r="D1802">
            <v>-409136</v>
          </cell>
        </row>
        <row r="1803">
          <cell r="A1803" t="str">
            <v>VILLAGE OF BLOOMFIELD HYDRO SYSTEM</v>
          </cell>
          <cell r="B1803" t="str">
            <v>HYDRO ONE NETWORKS INC.</v>
          </cell>
          <cell r="D1803">
            <v>-8706</v>
          </cell>
        </row>
        <row r="1804">
          <cell r="A1804" t="str">
            <v>VILLAGE OF CARDINAL HYDRO SYSTEM</v>
          </cell>
          <cell r="B1804" t="str">
            <v>RIDEAU ST. LAWRENCE DISTRIBUTION INC.</v>
          </cell>
          <cell r="D1804">
            <v>-89444</v>
          </cell>
        </row>
        <row r="1805">
          <cell r="A1805" t="str">
            <v>VILLAGE OF CHATSWORTH HYDRO</v>
          </cell>
          <cell r="B1805" t="str">
            <v>HYDRO ONE NETWORKS INC.</v>
          </cell>
          <cell r="D1805">
            <v>-23756</v>
          </cell>
        </row>
        <row r="1806">
          <cell r="A1806" t="str">
            <v>VILLAGE OF CHESTERVILLE HYDRO SYSTEM</v>
          </cell>
          <cell r="B1806" t="str">
            <v>HYDRO ONE NETWORKS INC.</v>
          </cell>
          <cell r="D1806">
            <v>-72200</v>
          </cell>
        </row>
        <row r="1807">
          <cell r="A1807" t="str">
            <v>VILLAGE OF ERIEAU HYDRO SYSTEM</v>
          </cell>
          <cell r="B1807" t="str">
            <v>CHATHAM-KENT HYDRO INC.</v>
          </cell>
          <cell r="D1807">
            <v>-27444</v>
          </cell>
        </row>
        <row r="1808">
          <cell r="A1808" t="str">
            <v>VILLAGE OF FLESHERTON HYDRO SYSTEM</v>
          </cell>
          <cell r="B1808" t="str">
            <v>HYDRO ONE NETWORKS INC.</v>
          </cell>
          <cell r="D1808">
            <v>-128506</v>
          </cell>
        </row>
        <row r="1809">
          <cell r="A1809" t="str">
            <v>VILLAGE OF IROQUOIS HYDRO SYSTEM</v>
          </cell>
          <cell r="B1809" t="str">
            <v>RIDEAU ST. LAWRENCE DISTRIBUTION INC.</v>
          </cell>
          <cell r="D1809">
            <v>-154563</v>
          </cell>
        </row>
        <row r="1810">
          <cell r="A1810" t="str">
            <v>VILLAGE OF LUCKNOW HYDRO SYSTEM</v>
          </cell>
          <cell r="B1810" t="str">
            <v>WESTARIO POWER INC.</v>
          </cell>
          <cell r="D1810">
            <v>-111624</v>
          </cell>
        </row>
        <row r="1811">
          <cell r="A1811" t="str">
            <v>VILLAGE OF MAXVILLE HYDRO SYSTEM</v>
          </cell>
          <cell r="B1811" t="str">
            <v>HYDRO ONE NETWORKS INC.</v>
          </cell>
          <cell r="D1811">
            <v>-20718</v>
          </cell>
        </row>
        <row r="1812">
          <cell r="A1812" t="str">
            <v>WALKERTON PUBLIC UTILITIES COMMISSION</v>
          </cell>
          <cell r="B1812" t="str">
            <v>WESTARIO POWER INC.</v>
          </cell>
          <cell r="D1812">
            <v>-427171</v>
          </cell>
        </row>
        <row r="1813">
          <cell r="A1813" t="str">
            <v>WARDSVILLE HYDRO ELECTRIC COMMISSION</v>
          </cell>
          <cell r="B1813" t="str">
            <v>HYDRO ONE NETWORKS INC.</v>
          </cell>
          <cell r="D1813">
            <v>-15515</v>
          </cell>
        </row>
        <row r="1814">
          <cell r="A1814" t="str">
            <v>WARKWORTH HYDRO ELECTRIC COMMISSION</v>
          </cell>
          <cell r="B1814" t="str">
            <v>HYDRO ONE NETWORKS INC.</v>
          </cell>
          <cell r="D1814">
            <v>-71849</v>
          </cell>
        </row>
        <row r="1815">
          <cell r="A1815" t="str">
            <v>WATERLOO NORTH HYDRO INC.</v>
          </cell>
          <cell r="B1815" t="str">
            <v>WATERLOO NORTH HYDRO INC.</v>
          </cell>
          <cell r="D1815">
            <v>-10542163</v>
          </cell>
        </row>
        <row r="1816">
          <cell r="A1816" t="str">
            <v>WELLAND HYDRO-ELECTRIC SYSTEM CORP.</v>
          </cell>
          <cell r="B1816" t="str">
            <v>WELLAND HYDRO-ELECTRIC SYSTEM CORP.</v>
          </cell>
          <cell r="D1816">
            <v>-3127314</v>
          </cell>
        </row>
        <row r="1817">
          <cell r="A1817" t="str">
            <v>WELLINGTON ELECTRIC DISTRIBUTION COMPANY INC.</v>
          </cell>
          <cell r="B1817" t="str">
            <v>GUELPH HYDRO ELECTRIC SYSTEMS INC.</v>
          </cell>
          <cell r="D1817">
            <v>-101140</v>
          </cell>
        </row>
        <row r="1818">
          <cell r="A1818" t="str">
            <v>WEST LINCOLN HYDRO ELECTRIC COMMISSION</v>
          </cell>
          <cell r="B1818" t="str">
            <v>NIAGARA PENINSULA ENERGY INC.</v>
          </cell>
          <cell r="D1818">
            <v>-99089</v>
          </cell>
        </row>
        <row r="1819">
          <cell r="A1819" t="str">
            <v>WHITBY HYDRO ELECTRIC CORPORATION</v>
          </cell>
          <cell r="B1819" t="str">
            <v>WHITBY HYDRO ELECTRIC CORPORATION</v>
          </cell>
          <cell r="D1819">
            <v>-20842214</v>
          </cell>
        </row>
        <row r="1820">
          <cell r="A1820" t="str">
            <v>WHITCHURCH STOUFFVILLE HYDRO ELECTRIC COMMISSION</v>
          </cell>
          <cell r="B1820" t="str">
            <v>HYDRO ONE NETWORKS INC.</v>
          </cell>
          <cell r="D1820">
            <v>-2456276</v>
          </cell>
        </row>
        <row r="1821">
          <cell r="A1821" t="str">
            <v>WILLIAMSBURG HYDRO-ELECTRIC SYSTEM</v>
          </cell>
          <cell r="B1821" t="str">
            <v>RIDEAU ST. LAWRENCE DISTRIBUTION INC.</v>
          </cell>
          <cell r="D1821">
            <v>-23924</v>
          </cell>
        </row>
        <row r="1822">
          <cell r="A1822" t="str">
            <v>WINCHESTER HYDRO COMMISSION</v>
          </cell>
          <cell r="B1822" t="str">
            <v>HYDRO ONE NETWORKS INC.</v>
          </cell>
          <cell r="D1822">
            <v>-170526</v>
          </cell>
        </row>
        <row r="1823">
          <cell r="A1823" t="str">
            <v>WINDSOR UTILITIES COMMISSION</v>
          </cell>
          <cell r="B1823" t="str">
            <v>ENWIN UTILITIES LTD.</v>
          </cell>
          <cell r="D1823">
            <v>-6198298</v>
          </cell>
        </row>
        <row r="1824">
          <cell r="A1824" t="str">
            <v>WINGHAM PUBLIC UTILITIES COMMISSION</v>
          </cell>
          <cell r="B1824" t="str">
            <v>WESTARIO POWER INC.</v>
          </cell>
          <cell r="D1824">
            <v>-167918</v>
          </cell>
        </row>
        <row r="1825">
          <cell r="A1825" t="str">
            <v>WOODSTOCK HYDRO SERVICES INC.</v>
          </cell>
          <cell r="B1825" t="str">
            <v>WOODSTOCK HYDRO SERVICES INC.</v>
          </cell>
          <cell r="D1825">
            <v>-1645763</v>
          </cell>
        </row>
        <row r="1826">
          <cell r="A1826" t="str">
            <v>WOODVILLE HYDRO-ELECTRIC SYSTEM</v>
          </cell>
          <cell r="B1826" t="str">
            <v>HYDRO ONE NETWORKS INC.</v>
          </cell>
          <cell r="D1826">
            <v>-52931</v>
          </cell>
        </row>
        <row r="1827">
          <cell r="A1827" t="str">
            <v>WYOMING HYDRO ELECTRIC COMMISSION</v>
          </cell>
          <cell r="B1827" t="str">
            <v>HYDRO ONE NETWORKS INC.</v>
          </cell>
          <cell r="D1827">
            <v>-75495</v>
          </cell>
        </row>
        <row r="1828">
          <cell r="A1828" t="str">
            <v>ZORRA ELECTRIC SUPPLY AUTHORITY</v>
          </cell>
          <cell r="B1828" t="str">
            <v>ERIE THAMES POWERLINES CORPORATION</v>
          </cell>
          <cell r="D1828">
            <v>-110963</v>
          </cell>
        </row>
        <row r="1829">
          <cell r="A1829" t="str">
            <v>ZURICH HYDRO ELECTRIC COMMISSION</v>
          </cell>
          <cell r="B1829" t="str">
            <v>FESTIVAL HYDRO INC.</v>
          </cell>
          <cell r="D1829">
            <v>-49548</v>
          </cell>
        </row>
        <row r="1834">
          <cell r="A1834" t="str">
            <v>AILSA CRAIG HYDRO ELECTRIC SYSTEM</v>
          </cell>
          <cell r="B1834" t="str">
            <v>HYDRO ONE NETWORKS INC.</v>
          </cell>
          <cell r="D1834">
            <v>-73450</v>
          </cell>
        </row>
        <row r="1835">
          <cell r="A1835" t="str">
            <v>AJAX HYDRO-ELECTRIC COMMISSION</v>
          </cell>
          <cell r="B1835" t="str">
            <v>VERIDIAN CONNECTIONS INC.</v>
          </cell>
          <cell r="D1835">
            <v>-15507388</v>
          </cell>
        </row>
        <row r="1836">
          <cell r="A1836" t="str">
            <v>ALVINSTON PUBLIC UTILITIES COMMISSION</v>
          </cell>
          <cell r="B1836" t="str">
            <v>BLUEWATER POWER DISTRIBUTION CORPORATION</v>
          </cell>
          <cell r="D1836">
            <v>-39991</v>
          </cell>
        </row>
        <row r="1837">
          <cell r="A1837" t="str">
            <v>ANCASTER HYDRO-ELECTRIC COMMISSION</v>
          </cell>
          <cell r="B1837" t="str">
            <v>HORIZON UTILITIES CORPORATION</v>
          </cell>
          <cell r="D1837">
            <v>-910770</v>
          </cell>
        </row>
        <row r="1838">
          <cell r="A1838" t="str">
            <v>ARKONA HYDRO ELECTRIC COMMISSION</v>
          </cell>
          <cell r="B1838" t="str">
            <v>HYDRO ONE NETWORKS INC.</v>
          </cell>
          <cell r="D1838">
            <v>-53256</v>
          </cell>
        </row>
        <row r="1839">
          <cell r="A1839" t="str">
            <v>ARNPRIOR HYDRO ELECTRIC COMMISSION</v>
          </cell>
          <cell r="B1839" t="str">
            <v>HYDRO ONE NETWORKS INC.</v>
          </cell>
          <cell r="D1839">
            <v>-977786</v>
          </cell>
        </row>
        <row r="1840">
          <cell r="A1840" t="str">
            <v>ASPHODEL-NORWOOD DISTRIBUTION INCORPORATED</v>
          </cell>
          <cell r="B1840" t="str">
            <v>PETERBOROUGH DISTRIBUTION INCORPORATED</v>
          </cell>
          <cell r="D1840">
            <v>-62092</v>
          </cell>
        </row>
        <row r="1841">
          <cell r="A1841" t="str">
            <v>ATIKOKAN HYDRO INC.</v>
          </cell>
          <cell r="B1841" t="str">
            <v>ATIKOKAN HYDRO INC.</v>
          </cell>
          <cell r="D1841">
            <v>-296693</v>
          </cell>
        </row>
        <row r="1842">
          <cell r="A1842" t="str">
            <v>AURORA HYDRO CONNECTIONS LIMITED</v>
          </cell>
          <cell r="B1842" t="str">
            <v>POWERSTREAM INC.</v>
          </cell>
          <cell r="D1842">
            <v>-11784211</v>
          </cell>
        </row>
        <row r="1843">
          <cell r="A1843" t="str">
            <v>AYLMER PUBLIC UTILITIES COMMISSION</v>
          </cell>
          <cell r="B1843" t="str">
            <v>ERIE THAMES POWERLINES CORPORATION</v>
          </cell>
          <cell r="D1843">
            <v>-540261</v>
          </cell>
        </row>
        <row r="1844">
          <cell r="A1844" t="str">
            <v>BATH HYDRO</v>
          </cell>
          <cell r="B1844" t="str">
            <v>HYDRO ONE NETWORKS INC.</v>
          </cell>
          <cell r="D1844">
            <v>-380249</v>
          </cell>
        </row>
        <row r="1845">
          <cell r="A1845" t="str">
            <v>BEACHBURG HYDRO</v>
          </cell>
          <cell r="B1845" t="str">
            <v>OTTAWA RIVER POWER CORPORATION</v>
          </cell>
          <cell r="D1845">
            <v>-72922</v>
          </cell>
        </row>
        <row r="1846">
          <cell r="A1846" t="str">
            <v>BELLEVILLE ELECTRIC CORPORATION</v>
          </cell>
          <cell r="B1846" t="str">
            <v>VERIDIAN CONNECTIONS INC.</v>
          </cell>
          <cell r="D1846">
            <v>-1279545</v>
          </cell>
        </row>
        <row r="1847">
          <cell r="A1847" t="str">
            <v>BLANDFORD-BLENHEIM PUBLIC UTILITIES COMMISSION</v>
          </cell>
          <cell r="B1847" t="str">
            <v>HYDRO ONE NETWORKS INC.</v>
          </cell>
          <cell r="D1847">
            <v>-187580</v>
          </cell>
        </row>
        <row r="1848">
          <cell r="A1848" t="str">
            <v>BLUE MOUNTAINS HYDRO SERVICES COMPANY INC.</v>
          </cell>
          <cell r="B1848" t="str">
            <v>COLLUS POWER CORP.</v>
          </cell>
          <cell r="D1848">
            <v>-335035</v>
          </cell>
        </row>
        <row r="1849">
          <cell r="A1849" t="str">
            <v>BLYTH HYDRO ELECTRIC COMMISSION</v>
          </cell>
          <cell r="B1849" t="str">
            <v>HYDRO ONE NETWORKS INC.</v>
          </cell>
          <cell r="D1849">
            <v>-110797</v>
          </cell>
        </row>
        <row r="1850">
          <cell r="A1850" t="str">
            <v>BOARD OF LIGHT &amp; HEAT COMM. OF THE CITY OF GUELPH</v>
          </cell>
          <cell r="B1850" t="str">
            <v>GUELPH HYDRO ELECTRIC SYSTEMS INC.</v>
          </cell>
          <cell r="D1850">
            <v>-16587271</v>
          </cell>
        </row>
        <row r="1851">
          <cell r="A1851" t="str">
            <v>BOBCAYGEON HYDRO ELECTRIC COMMISSION</v>
          </cell>
          <cell r="B1851" t="str">
            <v>HYDRO ONE NETWORKS INC.</v>
          </cell>
          <cell r="D1851">
            <v>-956440</v>
          </cell>
        </row>
        <row r="1852">
          <cell r="A1852" t="str">
            <v>BRADFORD WEST GWILLIMBURY PUBLIC UTILITIES COMMISSION</v>
          </cell>
          <cell r="B1852" t="str">
            <v>POWERSTREAM INC.</v>
          </cell>
          <cell r="D1852">
            <v>-2544741</v>
          </cell>
        </row>
        <row r="1853">
          <cell r="A1853" t="str">
            <v>BRIGHTON DISTRIBUTION INC.</v>
          </cell>
          <cell r="B1853" t="str">
            <v>HYDRO ONE NETWORKS INC.</v>
          </cell>
          <cell r="D1853">
            <v>-162791</v>
          </cell>
        </row>
        <row r="1854">
          <cell r="A1854" t="str">
            <v>BROCK HYDRO-ELECTRIC COMMISSION</v>
          </cell>
          <cell r="B1854" t="str">
            <v>VERIDIAN CONNECTIONS INC.</v>
          </cell>
          <cell r="D1854">
            <v>-181713</v>
          </cell>
        </row>
        <row r="1855">
          <cell r="A1855" t="str">
            <v>BROCKVILLE UTILITIES INCORPORATED</v>
          </cell>
          <cell r="B1855" t="str">
            <v>HYDRO ONE NETWORKS INC.</v>
          </cell>
          <cell r="D1855">
            <v>-1018805</v>
          </cell>
        </row>
        <row r="1856">
          <cell r="A1856" t="str">
            <v>BRUSSELS PUBLIC UTILITIES COMMISSION</v>
          </cell>
          <cell r="B1856" t="str">
            <v>FESTIVAL HYDRO INC.</v>
          </cell>
          <cell r="D1856">
            <v>-74010</v>
          </cell>
        </row>
        <row r="1857">
          <cell r="A1857" t="str">
            <v>BURK'S FALLS HYDRO ELECTRIC COMMISSION</v>
          </cell>
          <cell r="B1857" t="str">
            <v>LAKELAND POWER DISTRIBUTION LTD.</v>
          </cell>
          <cell r="D1857">
            <v>-99149</v>
          </cell>
        </row>
        <row r="1858">
          <cell r="A1858" t="str">
            <v>BURLINGTON HYDRO INC.</v>
          </cell>
          <cell r="B1858" t="str">
            <v>BURLINGTON HYDRO INC.</v>
          </cell>
          <cell r="D1858">
            <v>-21124450</v>
          </cell>
        </row>
        <row r="1859">
          <cell r="A1859" t="str">
            <v>CALEDON HYDRO CORPORATION</v>
          </cell>
          <cell r="B1859" t="str">
            <v>HYDRO ONE NETWORKS INC.</v>
          </cell>
          <cell r="D1859">
            <v>-1671329</v>
          </cell>
        </row>
        <row r="1860">
          <cell r="A1860" t="str">
            <v>CAMBRIDGE AND NORTH DUMFRIES HYDRO INC.</v>
          </cell>
          <cell r="B1860" t="str">
            <v>CAMBRIDGE AND NORTH DUMFRIES HYDRO INC.</v>
          </cell>
          <cell r="D1860">
            <v>-23092746</v>
          </cell>
        </row>
        <row r="1861">
          <cell r="A1861" t="str">
            <v>CAPREOL HYDRO ELECTRIC COMMISSION</v>
          </cell>
          <cell r="B1861" t="str">
            <v>GREATER SUDBURY HYDRO INC.</v>
          </cell>
          <cell r="D1861">
            <v>-384391</v>
          </cell>
        </row>
        <row r="1862">
          <cell r="A1862" t="str">
            <v>CASSELMAN HYDRO INC.</v>
          </cell>
          <cell r="B1862" t="str">
            <v>HYDRO OTTAWA LIMITED</v>
          </cell>
          <cell r="D1862">
            <v>-568027</v>
          </cell>
        </row>
        <row r="1863">
          <cell r="A1863" t="str">
            <v>CAVAN-MILLBROOK-NORTH MONAGHAN PUBLIC UTILITIES COMMISSION</v>
          </cell>
          <cell r="B1863" t="str">
            <v>HYDRO ONE NETWORKS INC.</v>
          </cell>
          <cell r="D1863">
            <v>-198533</v>
          </cell>
        </row>
        <row r="1864">
          <cell r="A1864" t="str">
            <v>CENTRE HASTINGS HYDRO ELECTRIC COMMISSION</v>
          </cell>
          <cell r="B1864" t="str">
            <v>HYDRO ONE NETWORKS INC.</v>
          </cell>
          <cell r="D1864">
            <v>-68931</v>
          </cell>
        </row>
        <row r="1865">
          <cell r="A1865" t="str">
            <v>CHALK RIVER HYDRO</v>
          </cell>
          <cell r="B1865" t="str">
            <v>HYDRO ONE NETWORKS INC.</v>
          </cell>
          <cell r="D1865">
            <v>-100711</v>
          </cell>
        </row>
        <row r="1866">
          <cell r="A1866" t="str">
            <v>CHAPLEAU PUBLIC UTILITIES CORPORATION</v>
          </cell>
          <cell r="B1866" t="str">
            <v>CHAPLEAU PUBLIC UTILITIES CORPORATION</v>
          </cell>
          <cell r="D1866">
            <v>-59474</v>
          </cell>
        </row>
        <row r="1867">
          <cell r="A1867" t="str">
            <v>CITY OF DRYDEN HYDRO ELECTRIC COMMISSION</v>
          </cell>
          <cell r="B1867" t="str">
            <v>HYDRO ONE NETWORKS INC.</v>
          </cell>
          <cell r="D1867">
            <v>-610677</v>
          </cell>
        </row>
        <row r="1868">
          <cell r="A1868" t="str">
            <v>CLARINGTON HYDRO-ELECTRIC COMMISSION</v>
          </cell>
          <cell r="B1868" t="str">
            <v>VERIDIAN CONNECTIONS INC.</v>
          </cell>
          <cell r="D1868">
            <v>-5240013</v>
          </cell>
        </row>
        <row r="1869">
          <cell r="A1869" t="str">
            <v>CLEARVIEW HYDRO ELECTRIC COMMISSION</v>
          </cell>
          <cell r="B1869" t="str">
            <v>COLLUS POWER CORP.</v>
          </cell>
          <cell r="D1869">
            <v>-235964</v>
          </cell>
        </row>
        <row r="1870">
          <cell r="A1870" t="str">
            <v>CLINTON POWER CORPORATION</v>
          </cell>
          <cell r="B1870" t="str">
            <v>ERIE THAMES POWERLINES CORPORATION</v>
          </cell>
          <cell r="D1870">
            <v>-88482</v>
          </cell>
        </row>
        <row r="1871">
          <cell r="A1871" t="str">
            <v>COBDEN HYDRO</v>
          </cell>
          <cell r="B1871" t="str">
            <v>HYDRO ONE NETWORKS INC.</v>
          </cell>
          <cell r="D1871">
            <v>-231265</v>
          </cell>
        </row>
        <row r="1872">
          <cell r="A1872" t="str">
            <v>COLBORNE PUBLIC UTILITIES COMMISSION</v>
          </cell>
          <cell r="B1872" t="str">
            <v>LAKEFRONT UTILITIES INC.</v>
          </cell>
          <cell r="D1872">
            <v>-72121</v>
          </cell>
        </row>
        <row r="1873">
          <cell r="A1873" t="str">
            <v>COTTAM HYDRO-ELECTRIC SYSTEM</v>
          </cell>
          <cell r="B1873" t="str">
            <v>E.L.K. ENERGY INC.</v>
          </cell>
          <cell r="D1873">
            <v>-500391</v>
          </cell>
        </row>
        <row r="1874">
          <cell r="A1874" t="str">
            <v>DASHWOOD HYDRO-ELECTRIC SYSTEM</v>
          </cell>
          <cell r="B1874" t="str">
            <v>FESTIVAL HYDRO INC.</v>
          </cell>
          <cell r="D1874">
            <v>-6080</v>
          </cell>
        </row>
        <row r="1875">
          <cell r="A1875" t="str">
            <v>DEEP RIVER HYDRO</v>
          </cell>
          <cell r="B1875" t="str">
            <v>HYDRO ONE NETWORKS INC.</v>
          </cell>
          <cell r="D1875">
            <v>-511058</v>
          </cell>
        </row>
        <row r="1876">
          <cell r="A1876" t="str">
            <v>DELHI HYDRO-ELECTRIC COMMISSION</v>
          </cell>
          <cell r="B1876" t="str">
            <v>NORFOLK POWER DISTRIBUTION INC.</v>
          </cell>
          <cell r="D1876">
            <v>-62183</v>
          </cell>
        </row>
        <row r="1877">
          <cell r="A1877" t="str">
            <v>DESERONTO PUBLIC UTILITIES COMMISSION</v>
          </cell>
          <cell r="B1877" t="str">
            <v>HYDRO ONE NETWORKS INC.</v>
          </cell>
          <cell r="D1877">
            <v>-108785</v>
          </cell>
        </row>
        <row r="1878">
          <cell r="A1878" t="str">
            <v>DRESDEN UTILITIES COMMISSION</v>
          </cell>
          <cell r="B1878" t="str">
            <v>CHATHAM-KENT HYDRO INC.</v>
          </cell>
          <cell r="D1878">
            <v>-104828</v>
          </cell>
        </row>
        <row r="1879">
          <cell r="A1879" t="str">
            <v>DUNDALK HYDRO ELECTRIC SYSTEM</v>
          </cell>
          <cell r="B1879" t="str">
            <v>HYDRO ONE NETWORKS INC.</v>
          </cell>
          <cell r="D1879">
            <v>-162571</v>
          </cell>
        </row>
        <row r="1880">
          <cell r="A1880" t="str">
            <v>DUNDAS HYDRO-ELECTRIC COMMISSION</v>
          </cell>
          <cell r="B1880" t="str">
            <v>HORIZON UTILITIES CORPORATION</v>
          </cell>
          <cell r="D1880">
            <v>-3021666</v>
          </cell>
        </row>
        <row r="1881">
          <cell r="A1881" t="str">
            <v>DUNNVILLE HYDRO ELECTRIC COMMISSION</v>
          </cell>
          <cell r="B1881" t="str">
            <v>HALDIMAND COUNTY HYDRO INC.</v>
          </cell>
          <cell r="D1881">
            <v>-439003</v>
          </cell>
        </row>
        <row r="1882">
          <cell r="A1882" t="str">
            <v>DURHAM HYDRO ELECTRIC COMMISSION</v>
          </cell>
          <cell r="B1882" t="str">
            <v>HYDRO ONE NETWORKS INC.</v>
          </cell>
          <cell r="D1882">
            <v>-66467</v>
          </cell>
        </row>
        <row r="1883">
          <cell r="A1883" t="str">
            <v>DUTTON HYDRO LIMITED</v>
          </cell>
          <cell r="B1883" t="str">
            <v>MIDDLESEX POWER DISTRIBUTION CORPORATION</v>
          </cell>
          <cell r="D1883">
            <v>-69053</v>
          </cell>
        </row>
        <row r="1884">
          <cell r="A1884" t="str">
            <v>EAST ZORRA-TAVISTOCK PUBLIC UTILITY COMMISSION</v>
          </cell>
          <cell r="B1884" t="str">
            <v>ERIE THAMES POWERLINES CORPORATION</v>
          </cell>
          <cell r="D1884">
            <v>-350705</v>
          </cell>
        </row>
        <row r="1885">
          <cell r="A1885" t="str">
            <v>ELMWOOD HYDRO-ELECTRIC SYSTEM</v>
          </cell>
          <cell r="B1885" t="str">
            <v>WESTARIO POWER INC.</v>
          </cell>
          <cell r="D1885">
            <v>-6516</v>
          </cell>
        </row>
        <row r="1886">
          <cell r="A1886" t="str">
            <v>EMBRUN COOPERATIVE HYDRO INC.</v>
          </cell>
          <cell r="B1886" t="str">
            <v>COOPERATIVE HYDRO EMBRUN INC.</v>
          </cell>
          <cell r="D1886">
            <v>-476363</v>
          </cell>
        </row>
        <row r="1887">
          <cell r="A1887" t="str">
            <v>ERIN HYDRO ELECTRIC COMMISSION</v>
          </cell>
          <cell r="B1887" t="str">
            <v>HYDRO ONE NETWORKS INC.</v>
          </cell>
          <cell r="D1887">
            <v>-885372</v>
          </cell>
        </row>
        <row r="1888">
          <cell r="A1888" t="str">
            <v>ESSEX HYDRO-ELECTRIC COMMISSION</v>
          </cell>
          <cell r="B1888" t="str">
            <v>E.L.K. ENERGY INC.</v>
          </cell>
          <cell r="D1888">
            <v>-740019</v>
          </cell>
        </row>
        <row r="1889">
          <cell r="A1889" t="str">
            <v>FENELON FALLS BOARD OF WATER, LIGHT AND POWER COMMISSIONERS</v>
          </cell>
          <cell r="B1889" t="str">
            <v>HYDRO ONE NETWORKS INC.</v>
          </cell>
          <cell r="D1889">
            <v>-111858</v>
          </cell>
        </row>
        <row r="1890">
          <cell r="A1890" t="str">
            <v>FLAMBOROUGH HYDRO ELECTRIC COMMISSION</v>
          </cell>
          <cell r="B1890" t="str">
            <v>HORIZON UTILITIES CORPORATION</v>
          </cell>
          <cell r="D1890">
            <v>-541458</v>
          </cell>
        </row>
        <row r="1891">
          <cell r="A1891" t="str">
            <v>FOREST PUBLIC UTILITIES COMMISSION</v>
          </cell>
          <cell r="B1891" t="str">
            <v>HYDRO ONE NETWORKS INC.</v>
          </cell>
          <cell r="D1891">
            <v>-220135</v>
          </cell>
        </row>
        <row r="1892">
          <cell r="A1892" t="str">
            <v>FORT FRANCES POWER CORPORATION</v>
          </cell>
          <cell r="B1892" t="str">
            <v>FORT FRANCES POWER CORPORATION</v>
          </cell>
          <cell r="D1892">
            <v>-239473</v>
          </cell>
        </row>
        <row r="1893">
          <cell r="A1893" t="str">
            <v>GEORGINA HYDRO ELECTRIC COMMISSION</v>
          </cell>
          <cell r="B1893" t="str">
            <v>HYDRO ONE NETWORKS INC.</v>
          </cell>
          <cell r="D1893">
            <v>-518247</v>
          </cell>
        </row>
        <row r="1894">
          <cell r="A1894" t="str">
            <v>GLENCOE PUBLIC UTILITIES COMMISSION</v>
          </cell>
          <cell r="B1894" t="str">
            <v>HYDRO ONE NETWORKS INC.</v>
          </cell>
          <cell r="D1894">
            <v>-148203</v>
          </cell>
        </row>
        <row r="1895">
          <cell r="A1895" t="str">
            <v>GOULBOURN HYDRO ELECTRIC COMMISSION</v>
          </cell>
          <cell r="B1895" t="str">
            <v>HYDRO OTTAWA LIMITED</v>
          </cell>
          <cell r="D1895">
            <v>-525240</v>
          </cell>
        </row>
        <row r="1896">
          <cell r="A1896" t="str">
            <v>GRAND BEND PUBLIC UTILITIES COMMISSION</v>
          </cell>
          <cell r="B1896" t="str">
            <v>HYDRO ONE NETWORKS INC.</v>
          </cell>
          <cell r="D1896">
            <v>-447929</v>
          </cell>
        </row>
        <row r="1897">
          <cell r="A1897" t="str">
            <v>GRAND VALLEY ENERGY INC.</v>
          </cell>
          <cell r="B1897" t="str">
            <v>ORANGEVILLE HYDRO LIMITED</v>
          </cell>
          <cell r="D1897">
            <v>-439949</v>
          </cell>
        </row>
        <row r="1898">
          <cell r="A1898" t="str">
            <v>GRAVENHURST HYDRO ELECTRIC INC.</v>
          </cell>
          <cell r="B1898" t="str">
            <v>VERIDIAN CONNECTIONS INC.</v>
          </cell>
          <cell r="D1898">
            <v>-438233</v>
          </cell>
        </row>
        <row r="1899">
          <cell r="A1899" t="str">
            <v>GRIMSBY POWER INCORPORATED</v>
          </cell>
          <cell r="B1899" t="str">
            <v>GRIMSBY POWER INCORPORATED</v>
          </cell>
          <cell r="D1899">
            <v>-4005671</v>
          </cell>
        </row>
        <row r="1900">
          <cell r="A1900" t="str">
            <v>GUELPH/ERAMOSA HYDRO-ELECTRIC COMMISSION</v>
          </cell>
          <cell r="B1900" t="str">
            <v>GUELPH HYDRO ELECTRIC SYSTEMS INC.</v>
          </cell>
          <cell r="D1900">
            <v>-867778</v>
          </cell>
        </row>
        <row r="1901">
          <cell r="A1901" t="str">
            <v>HALDIMAND HYDRO-ELECTRIC COMMISSION</v>
          </cell>
          <cell r="B1901" t="str">
            <v>HALDIMAND COUNTY HYDRO INC.</v>
          </cell>
          <cell r="D1901">
            <v>-471851</v>
          </cell>
        </row>
        <row r="1902">
          <cell r="A1902" t="str">
            <v>HALTON HILLS HYDRO INC.</v>
          </cell>
          <cell r="B1902" t="str">
            <v>HALTON HILLS HYDRO INC.</v>
          </cell>
          <cell r="D1902">
            <v>-3142060</v>
          </cell>
        </row>
        <row r="1903">
          <cell r="A1903" t="str">
            <v>HAMILTON HYDRO INC.</v>
          </cell>
          <cell r="B1903" t="str">
            <v>HORIZON UTILITIES CORPORATION</v>
          </cell>
          <cell r="D1903">
            <v>-6541810</v>
          </cell>
        </row>
        <row r="1904">
          <cell r="A1904" t="str">
            <v>HANOVER ELECTRIC SERVICES INC.</v>
          </cell>
          <cell r="B1904" t="str">
            <v>WESTARIO POWER INC.</v>
          </cell>
          <cell r="D1904">
            <v>-436604</v>
          </cell>
        </row>
        <row r="1905">
          <cell r="A1905" t="str">
            <v>HASTINGS PUBLIC UTILITIES</v>
          </cell>
          <cell r="B1905" t="str">
            <v>HYDRO ONE NETWORKS INC.</v>
          </cell>
          <cell r="D1905">
            <v>-51113</v>
          </cell>
        </row>
        <row r="1906">
          <cell r="A1906" t="str">
            <v>HAVELOCK-BELMONT-METHUEN HYDRO ELECTRIC COMMISSION</v>
          </cell>
          <cell r="B1906" t="str">
            <v>HYDRO ONE NETWORKS INC.</v>
          </cell>
          <cell r="D1906">
            <v>-46025</v>
          </cell>
        </row>
        <row r="1907">
          <cell r="A1907" t="str">
            <v>HEARST POWER DISTRIBUTION COMPANY LIMITED</v>
          </cell>
          <cell r="B1907" t="str">
            <v>HEARST POWER DISTRIBUTION COMPANY LIMITED</v>
          </cell>
          <cell r="D1907">
            <v>-206641</v>
          </cell>
        </row>
        <row r="1908">
          <cell r="A1908" t="str">
            <v>HENSALL PUBLIC UTILITIES COMMISSION</v>
          </cell>
          <cell r="B1908" t="str">
            <v>FESTIVAL HYDRO INC.</v>
          </cell>
          <cell r="D1908">
            <v>-53777</v>
          </cell>
        </row>
        <row r="1909">
          <cell r="A1909" t="str">
            <v>HOLSTEIN HYDRO ELECTRIC SYSTEM</v>
          </cell>
          <cell r="B1909" t="str">
            <v>WELLINGTON NORTH POWER INC.</v>
          </cell>
          <cell r="D1909">
            <v>-11616</v>
          </cell>
        </row>
        <row r="1910">
          <cell r="A1910" t="str">
            <v>HUNTSVILLE PUBLIC UTILITIES COMMISSION</v>
          </cell>
          <cell r="B1910" t="str">
            <v>LAKELAND POWER DISTRIBUTION LTD.</v>
          </cell>
          <cell r="D1910">
            <v>-429477</v>
          </cell>
        </row>
        <row r="1911">
          <cell r="A1911" t="str">
            <v>HYDRO ELECTRIC COMMISSION OF THE CORPORATION OF THE TOWNSHIP OF MIDDLESEX CENTRE</v>
          </cell>
          <cell r="B1911" t="str">
            <v>HYDRO ONE NETWORKS INC.</v>
          </cell>
          <cell r="D1911">
            <v>-221284</v>
          </cell>
        </row>
        <row r="1912">
          <cell r="A1912" t="str">
            <v>HYDRO ELECTRIC COMMISSION OF THE TOWN OF LEAMINGTON</v>
          </cell>
          <cell r="B1912" t="str">
            <v>ESSEX POWERLINES CORPORATION</v>
          </cell>
          <cell r="D1912">
            <v>-1872405</v>
          </cell>
        </row>
        <row r="1913">
          <cell r="A1913" t="str">
            <v>HYDRO ELECTRIC COMMISSION OF THE TOWNSHIP OF SPRINGWATER</v>
          </cell>
          <cell r="B1913" t="str">
            <v>HYDRO ONE NETWORKS INC.</v>
          </cell>
          <cell r="D1913">
            <v>-127127</v>
          </cell>
        </row>
        <row r="1914">
          <cell r="A1914" t="str">
            <v>HYDRO HAWKESBURY INC.</v>
          </cell>
          <cell r="B1914" t="str">
            <v>HYDRO HAWKESBURY INC.</v>
          </cell>
          <cell r="D1914">
            <v>-618023</v>
          </cell>
        </row>
        <row r="1915">
          <cell r="A1915" t="str">
            <v>HYDRO MISSISSAUGA CORPORATION</v>
          </cell>
          <cell r="B1915" t="str">
            <v>ENERSOURCE HYDRO MISSISSAUGA INC.</v>
          </cell>
          <cell r="D1915">
            <v>-195082515</v>
          </cell>
        </row>
        <row r="1916">
          <cell r="A1916" t="str">
            <v>HYDRO ONE BRAMPTON NETWORKS INC.</v>
          </cell>
          <cell r="B1916" t="str">
            <v>HYDRO ONE BRAMPTON NETWORKS INC.</v>
          </cell>
          <cell r="D1916">
            <v>-59549649</v>
          </cell>
        </row>
        <row r="1917">
          <cell r="A1917" t="str">
            <v>HYDRO OTTAWA LIMITED</v>
          </cell>
          <cell r="B1917" t="str">
            <v>HYDRO OTTAWA LIMITED</v>
          </cell>
          <cell r="D1917">
            <v>-36811409</v>
          </cell>
        </row>
        <row r="1918">
          <cell r="A1918" t="str">
            <v>HYDRO VAUGHAN DISTRIBUTION INC.</v>
          </cell>
          <cell r="B1918" t="str">
            <v>POWERSTREAM INC.</v>
          </cell>
          <cell r="D1918">
            <v>-80159840</v>
          </cell>
        </row>
        <row r="1919">
          <cell r="A1919" t="str">
            <v>HYDRO-ELECTRIC COMMISSION FOR THE TOWN OF AMHERSTBURG</v>
          </cell>
          <cell r="B1919" t="str">
            <v>ESSEX POWERLINES CORPORATION</v>
          </cell>
          <cell r="D1919">
            <v>-538156</v>
          </cell>
        </row>
        <row r="1920">
          <cell r="A1920" t="str">
            <v>HYDRO-ELECTRIC COMMISSION OF SOUTH DUMFRIES</v>
          </cell>
          <cell r="B1920" t="str">
            <v>BRANT COUNTY POWER INC.</v>
          </cell>
          <cell r="D1920">
            <v>-1025752</v>
          </cell>
        </row>
        <row r="1921">
          <cell r="A1921" t="str">
            <v>HYDRO-ELECTRIC COMMISSION OF THE CITY OF BRANTFORD</v>
          </cell>
          <cell r="B1921" t="str">
            <v>BRANTFORD POWER INC.</v>
          </cell>
          <cell r="D1921">
            <v>-6126351</v>
          </cell>
        </row>
        <row r="1922">
          <cell r="A1922" t="str">
            <v>HYDRO-ELECTRIC COMMISSION OF THE CITY OF PEMBROKE</v>
          </cell>
          <cell r="B1922" t="str">
            <v>OTTAWA RIVER POWER CORPORATION</v>
          </cell>
          <cell r="D1922">
            <v>-1732150</v>
          </cell>
        </row>
        <row r="1923">
          <cell r="A1923" t="str">
            <v>HYDRO-ELECTRIC COMMISSION OF THE CITY OF SARNIA</v>
          </cell>
          <cell r="B1923" t="str">
            <v>BLUEWATER POWER DISTRIBUTION CORPORATION</v>
          </cell>
          <cell r="D1923">
            <v>-1490346</v>
          </cell>
        </row>
        <row r="1924">
          <cell r="A1924" t="str">
            <v>HYDRO-ELECTRIC COMMISSION OF THE CITY OF TORONTO - EAST YORK OFFICE</v>
          </cell>
          <cell r="B1924" t="str">
            <v>TORONTO HYDRO-ELECTRIC SYSTEM LIMITED</v>
          </cell>
          <cell r="D1924">
            <v>-1161504</v>
          </cell>
        </row>
        <row r="1925">
          <cell r="A1925" t="str">
            <v>HYDRO-ELECTRIC COMMISSION OF THE CITY OF TORONTO - ETOBICOKE OFFICE</v>
          </cell>
          <cell r="B1925" t="str">
            <v>TORONTO HYDRO-ELECTRIC SYSTEM LIMITED</v>
          </cell>
          <cell r="D1925">
            <v>-13068396</v>
          </cell>
        </row>
        <row r="1926">
          <cell r="A1926" t="str">
            <v>HYDRO-ELECTRIC COMMISSION OF THE CITY OF TORONTO - NORTH YORK OFFICE</v>
          </cell>
          <cell r="B1926" t="str">
            <v>TORONTO HYDRO-ELECTRIC SYSTEM LIMITED</v>
          </cell>
          <cell r="D1926">
            <v>-12246482</v>
          </cell>
        </row>
        <row r="1927">
          <cell r="A1927" t="str">
            <v>HYDRO-ELECTRIC COMMISSION OF THE CITY OF TORONTO - SCARBOROUGH OFFICE</v>
          </cell>
          <cell r="B1927" t="str">
            <v>TORONTO HYDRO-ELECTRIC SYSTEM LIMITED</v>
          </cell>
          <cell r="D1927">
            <v>-39649765</v>
          </cell>
        </row>
        <row r="1928">
          <cell r="A1928" t="str">
            <v>HYDRO-ELECTRIC COMMISSION OF THE CITY OF TORONTO - TORONTO OFFICE</v>
          </cell>
          <cell r="B1928" t="str">
            <v>TORONTO HYDRO-ELECTRIC SYSTEM LIMITED</v>
          </cell>
          <cell r="D1928">
            <v>-15196434</v>
          </cell>
        </row>
        <row r="1929">
          <cell r="A1929" t="str">
            <v>HYDRO-ELECTRIC COMMISSION OF THE CITY OF TORONTO - YORK OFFICE</v>
          </cell>
          <cell r="B1929" t="str">
            <v>TORONTO HYDRO-ELECTRIC SYSTEM LIMITED</v>
          </cell>
          <cell r="D1929">
            <v>-1310067</v>
          </cell>
        </row>
        <row r="1930">
          <cell r="A1930" t="str">
            <v>HYDRO-ELECTRIC COMMISSION OF THE TOWN OF BOTHWELL</v>
          </cell>
          <cell r="B1930" t="str">
            <v>CHATHAM-KENT HYDRO INC.</v>
          </cell>
          <cell r="D1930">
            <v>-17344</v>
          </cell>
        </row>
        <row r="1931">
          <cell r="A1931" t="str">
            <v>HYDRO-ELECTRIC COMMISSION OF THE TOWN OF BRACEBRIDGE</v>
          </cell>
          <cell r="B1931" t="str">
            <v>LAKELAND POWER DISTRIBUTION LTD.</v>
          </cell>
          <cell r="D1931">
            <v>-338231</v>
          </cell>
        </row>
        <row r="1932">
          <cell r="A1932" t="str">
            <v>HYDRO-ELECTRIC COMMISSION OF THE TOWN OF CACHE BAY</v>
          </cell>
          <cell r="B1932" t="str">
            <v>GREATER SUDBURY HYDRO INC.</v>
          </cell>
          <cell r="D1932">
            <v>-3110</v>
          </cell>
        </row>
        <row r="1933">
          <cell r="A1933" t="str">
            <v>HYDRO-ELECTRIC COMMISSION OF THE TOWN OF HARRISTON</v>
          </cell>
          <cell r="B1933" t="str">
            <v>WESTARIO POWER INC.</v>
          </cell>
          <cell r="D1933">
            <v>-81709</v>
          </cell>
        </row>
        <row r="1934">
          <cell r="A1934" t="str">
            <v>HYDRO-ELECTRIC COMMISSION OF THE TOWN OF HARROW</v>
          </cell>
          <cell r="B1934" t="str">
            <v>E.L.K. ENERGY INC.</v>
          </cell>
          <cell r="D1934">
            <v>-296210</v>
          </cell>
        </row>
        <row r="1935">
          <cell r="A1935" t="str">
            <v>HYDRO-ELECTRIC COMMISSION OF THE TOWN OF LASALLE</v>
          </cell>
          <cell r="B1935" t="str">
            <v>ESSEX POWERLINES CORPORATION</v>
          </cell>
          <cell r="D1935">
            <v>-4992875</v>
          </cell>
        </row>
        <row r="1936">
          <cell r="A1936" t="str">
            <v>HYDRO-ELECTRIC COMMISSION OF THE TOWN OF PORT ELGIN</v>
          </cell>
          <cell r="B1936" t="str">
            <v>WESTARIO POWER INC.</v>
          </cell>
          <cell r="D1936">
            <v>-1977447</v>
          </cell>
        </row>
        <row r="1937">
          <cell r="A1937" t="str">
            <v>HYDRO-ELECTRIC COMMISSION OF THE TOWN OF STURGEON FALLS</v>
          </cell>
          <cell r="B1937" t="str">
            <v>GREATER SUDBURY HYDRO INC.</v>
          </cell>
          <cell r="D1937">
            <v>-74664</v>
          </cell>
        </row>
        <row r="1938">
          <cell r="A1938" t="str">
            <v>HYDRO-ELECTRIC COMMISSION OF THE TOWN OF VANKLEEK HILL</v>
          </cell>
          <cell r="B1938" t="str">
            <v>HYDRO ONE NETWORKS INC.</v>
          </cell>
          <cell r="D1938">
            <v>-79943</v>
          </cell>
        </row>
        <row r="1939">
          <cell r="A1939" t="str">
            <v>HYDRO-ELECTRIC COMMISSION OF THE TOWN OF WALLACEBURG</v>
          </cell>
          <cell r="B1939" t="str">
            <v>CHATHAM-KENT HYDRO INC.</v>
          </cell>
          <cell r="D1939">
            <v>-713177</v>
          </cell>
        </row>
        <row r="1940">
          <cell r="A1940" t="str">
            <v>HYDRO-ELECTRIC COMMISSION OF THE TOWN OF WASAGA BEACH</v>
          </cell>
          <cell r="B1940" t="str">
            <v>WASAGA DISTRIBUTION INC.</v>
          </cell>
          <cell r="D1940">
            <v>-3502286</v>
          </cell>
        </row>
        <row r="1941">
          <cell r="A1941" t="str">
            <v>HYDRO-ELECTRIC COMMISSION OF THE TOWN OF WEBBWOOD</v>
          </cell>
          <cell r="B1941" t="str">
            <v>ESPANOLA REGIONAL HYDRO DISTRIBUTION CORPORATION</v>
          </cell>
          <cell r="D1941">
            <v>-9162</v>
          </cell>
        </row>
        <row r="1942">
          <cell r="A1942" t="str">
            <v>HYDRO-ELECTRIC COMMISSION OF THE TOWN OF WIARTON</v>
          </cell>
          <cell r="B1942" t="str">
            <v>HYDRO ONE NETWORKS INC.</v>
          </cell>
          <cell r="D1942">
            <v>-164581</v>
          </cell>
        </row>
        <row r="1943">
          <cell r="A1943" t="str">
            <v>HYDRO-ELECTRIC COMMISSION OF THE TOWNSHIP OF BRANTFORD</v>
          </cell>
          <cell r="B1943" t="str">
            <v>BRANT COUNTY POWER INC.</v>
          </cell>
          <cell r="D1943">
            <v>-641693</v>
          </cell>
        </row>
        <row r="1944">
          <cell r="A1944" t="str">
            <v>HYDRO-ELECTRIC COMMISSION OF THE TOWNSHIP OF BURFORD</v>
          </cell>
          <cell r="B1944" t="str">
            <v>BRANT COUNTY POWER INC.</v>
          </cell>
          <cell r="D1944">
            <v>-300882</v>
          </cell>
        </row>
        <row r="1945">
          <cell r="A1945" t="str">
            <v>HYDRO-ELECTRIC COMMISSION OF THE TOWNSHIP OF ESSA</v>
          </cell>
          <cell r="B1945" t="str">
            <v>POWERSTREAM INC.</v>
          </cell>
          <cell r="D1945">
            <v>-91794</v>
          </cell>
        </row>
        <row r="1946">
          <cell r="A1946" t="str">
            <v>HYDRO-ELECTRIC COMMISSION OF THE VILLAGE OF ALFRED</v>
          </cell>
          <cell r="B1946" t="str">
            <v>HYDRO 2000 INC.</v>
          </cell>
          <cell r="D1946">
            <v>-84170</v>
          </cell>
        </row>
        <row r="1947">
          <cell r="A1947" t="str">
            <v>HYDRO-ELECTRIC COMMISSION OF THE VILLAGE OF CLIFFORD</v>
          </cell>
          <cell r="B1947" t="str">
            <v>WESTARIO POWER INC.</v>
          </cell>
          <cell r="D1947">
            <v>-44203</v>
          </cell>
        </row>
        <row r="1948">
          <cell r="A1948" t="str">
            <v>HYDRO-ELECTRIC COMMISSION OF THE VILLAGE OF ELORA</v>
          </cell>
          <cell r="B1948" t="str">
            <v>CENTRE WELLINGTON HYDRO LTD.</v>
          </cell>
          <cell r="D1948">
            <v>-487660</v>
          </cell>
        </row>
        <row r="1949">
          <cell r="A1949" t="str">
            <v>HYDRO-ELECTRIC COMMISSION OF THE VILLAGE OF FINCH</v>
          </cell>
          <cell r="B1949" t="str">
            <v>HYDRO ONE NETWORKS INC.</v>
          </cell>
          <cell r="D1949">
            <v>-28863</v>
          </cell>
        </row>
        <row r="1950">
          <cell r="A1950" t="str">
            <v>HYDRO-ELECTRIC COMMISSION OF THE VILLAGE OF FRANKFORD</v>
          </cell>
          <cell r="B1950" t="str">
            <v>HYDRO ONE NETWORKS INC.</v>
          </cell>
          <cell r="D1950">
            <v>-21399</v>
          </cell>
        </row>
        <row r="1951">
          <cell r="A1951" t="str">
            <v>HYDRO-ELECTRIC COMMISSION OF THE VILLAGE OF L'ORIGNAL</v>
          </cell>
          <cell r="B1951" t="str">
            <v>HYDRO ONE NETWORKS INC.</v>
          </cell>
          <cell r="D1951">
            <v>-255352</v>
          </cell>
        </row>
        <row r="1952">
          <cell r="A1952" t="str">
            <v>HYDRO-ELECTRIC COMMISSION OF THE VILLAGE OF LUCAN</v>
          </cell>
          <cell r="B1952" t="str">
            <v>HYDRO ONE NETWORKS INC.</v>
          </cell>
          <cell r="D1952">
            <v>-126027</v>
          </cell>
        </row>
        <row r="1953">
          <cell r="A1953" t="str">
            <v>HYDRO-ELECTRIC COMMISSION OF THE VILLAGE OF MORRISBURG</v>
          </cell>
          <cell r="B1953" t="str">
            <v>RIDEAU ST. LAWRENCE DISTRIBUTION INC.</v>
          </cell>
          <cell r="D1953">
            <v>-179663</v>
          </cell>
        </row>
        <row r="1954">
          <cell r="A1954" t="str">
            <v>HYDRO-ELECTRIC COMMISSION OF THE VILLAGE OF NEUSTADT</v>
          </cell>
          <cell r="B1954" t="str">
            <v>WESTARIO POWER INC.</v>
          </cell>
          <cell r="D1954">
            <v>-23476</v>
          </cell>
        </row>
        <row r="1955">
          <cell r="A1955" t="str">
            <v>HYDRO-ELECTRIC COMMISSION OF THE VILLAGE OF PAISLEY</v>
          </cell>
          <cell r="B1955" t="str">
            <v>HYDRO ONE NETWORKS INC.</v>
          </cell>
          <cell r="D1955">
            <v>-60655</v>
          </cell>
        </row>
        <row r="1956">
          <cell r="A1956" t="str">
            <v>HYDRO-ELECTRIC COMMISSION OF THE VILLAGE OF PLANTAGENET</v>
          </cell>
          <cell r="B1956" t="str">
            <v>HYDRO 2000 INC.</v>
          </cell>
          <cell r="D1956">
            <v>-39845</v>
          </cell>
        </row>
        <row r="1957">
          <cell r="A1957" t="str">
            <v>HYDRO-ELECTRIC COMMISSION OF THE VILLAGE OF ST. CLAIR BEACH</v>
          </cell>
          <cell r="B1957" t="str">
            <v>ESSEX POWERLINES CORPORATION</v>
          </cell>
          <cell r="D1957">
            <v>-1395152</v>
          </cell>
        </row>
        <row r="1958">
          <cell r="A1958" t="str">
            <v>INGERSOLL PUBLIC UTILITY COMMISSION</v>
          </cell>
          <cell r="B1958" t="str">
            <v>ERIE THAMES POWERLINES CORPORATION</v>
          </cell>
          <cell r="D1958">
            <v>-1195237</v>
          </cell>
        </row>
        <row r="1959">
          <cell r="A1959" t="str">
            <v>INNISFIL HYDRO DISTRIBUTION SYSTEMS LIMITED</v>
          </cell>
          <cell r="B1959" t="str">
            <v>INNISFIL HYDRO DISTRIBUTION SYSTEMS LIMITED</v>
          </cell>
          <cell r="D1959">
            <v>-922308</v>
          </cell>
        </row>
        <row r="1960">
          <cell r="A1960" t="str">
            <v>IROQUOIS FALLS HYDRO</v>
          </cell>
          <cell r="B1960" t="str">
            <v>NORTHERN ONTARIO WIRES INC.</v>
          </cell>
          <cell r="D1960">
            <v>-982004</v>
          </cell>
        </row>
        <row r="1961">
          <cell r="A1961" t="str">
            <v>KANATA HYDRO-ELECTRIC COMMISSION</v>
          </cell>
          <cell r="B1961" t="str">
            <v>HYDRO OTTAWA LIMITED</v>
          </cell>
          <cell r="D1961">
            <v>-22824056</v>
          </cell>
        </row>
        <row r="1962">
          <cell r="A1962" t="str">
            <v>KENORA HYDRO ELECTRIC CORPORATION LTD.</v>
          </cell>
          <cell r="B1962" t="str">
            <v>KENORA HYDRO ELECTRIC CORPORATION LTD.</v>
          </cell>
          <cell r="D1962">
            <v>-604787</v>
          </cell>
        </row>
        <row r="1963">
          <cell r="A1963" t="str">
            <v>KILLALOE HYDRO ELECTRIC COMMISSION</v>
          </cell>
          <cell r="B1963" t="str">
            <v>OTTAWA RIVER POWER CORPORATION</v>
          </cell>
          <cell r="D1963">
            <v>-37434</v>
          </cell>
        </row>
        <row r="1964">
          <cell r="A1964" t="str">
            <v>KINCARDINE HYDRO ELECTRIC COMMISSION</v>
          </cell>
          <cell r="B1964" t="str">
            <v>WESTARIO POWER INC.</v>
          </cell>
          <cell r="D1964">
            <v>-1070032</v>
          </cell>
        </row>
        <row r="1965">
          <cell r="A1965" t="str">
            <v>KINGSTON ELECTRICITY DISTRIBUTION LIMITED</v>
          </cell>
          <cell r="B1965" t="str">
            <v>KINGSTON ELECTRICITY DISTRIBUTION LIMITED</v>
          </cell>
          <cell r="D1965">
            <v>-2741583</v>
          </cell>
        </row>
        <row r="1966">
          <cell r="B1966" t="str">
            <v>KINGSTON HYDRO CORPORATION</v>
          </cell>
          <cell r="D1966">
            <v>-2741583</v>
          </cell>
        </row>
        <row r="1967">
          <cell r="A1967" t="str">
            <v>KINGSVILLE PUBLIC UTILITY COMMISSION</v>
          </cell>
          <cell r="B1967" t="str">
            <v>E.L.K. ENERGY INC.</v>
          </cell>
          <cell r="D1967">
            <v>-835110</v>
          </cell>
        </row>
        <row r="1968">
          <cell r="A1968" t="str">
            <v>KIRKFIELD HYDRO ELECTRIC SYSTEM</v>
          </cell>
          <cell r="B1968" t="str">
            <v>HYDRO ONE NETWORKS INC.</v>
          </cell>
          <cell r="D1968">
            <v>-43959</v>
          </cell>
        </row>
        <row r="1969">
          <cell r="A1969" t="str">
            <v>KITCHENER-WILMOT HYDRO INC.</v>
          </cell>
          <cell r="B1969" t="str">
            <v>KITCHENER-WILMOT HYDRO INC.</v>
          </cell>
          <cell r="D1969">
            <v>-18543497</v>
          </cell>
        </row>
        <row r="1970">
          <cell r="A1970" t="str">
            <v>LAKEFIELD DISTRIBUTION INCORPORATED</v>
          </cell>
          <cell r="B1970" t="str">
            <v>PETERBOROUGH DISTRIBUTION INCORPORATED</v>
          </cell>
          <cell r="D1970">
            <v>-158778</v>
          </cell>
        </row>
        <row r="1971">
          <cell r="A1971" t="str">
            <v>LAKESHORE TOWNSHIP HEC</v>
          </cell>
          <cell r="B1971" t="str">
            <v>E.L.K. ENERGY INC.</v>
          </cell>
          <cell r="D1971">
            <v>-682472</v>
          </cell>
        </row>
        <row r="1972">
          <cell r="A1972" t="str">
            <v>LANARK HIGHLANDS PUBLIC UTILITIES COMMISSION</v>
          </cell>
          <cell r="B1972" t="str">
            <v>HYDRO ONE NETWORKS INC.</v>
          </cell>
          <cell r="D1972">
            <v>-125380</v>
          </cell>
        </row>
        <row r="1973">
          <cell r="A1973" t="str">
            <v>LARDER LAKE ELECTRIC COMPANY</v>
          </cell>
          <cell r="B1973" t="str">
            <v>HYDRO ONE NETWORKS INC.</v>
          </cell>
          <cell r="D1973">
            <v>-134351</v>
          </cell>
        </row>
        <row r="1974">
          <cell r="A1974" t="str">
            <v>LATCHFORD HYDRO ELECTRIC</v>
          </cell>
          <cell r="B1974" t="str">
            <v>HYDRO ONE NETWORKS INC.</v>
          </cell>
          <cell r="D1974">
            <v>-43188</v>
          </cell>
        </row>
        <row r="1975">
          <cell r="A1975" t="str">
            <v>LINCOLN HYDRO-ELECTRIC COMMISSION</v>
          </cell>
          <cell r="B1975" t="str">
            <v>NIAGARA PENINSULA ENERGY INC.</v>
          </cell>
          <cell r="D1975">
            <v>-1684862</v>
          </cell>
        </row>
        <row r="1976">
          <cell r="A1976" t="str">
            <v>LINDSAY HYDRO-ELECTRIC SYSTEM</v>
          </cell>
          <cell r="B1976" t="str">
            <v>HYDRO ONE NETWORKS INC.</v>
          </cell>
          <cell r="D1976">
            <v>-2037836</v>
          </cell>
        </row>
        <row r="1977">
          <cell r="A1977" t="str">
            <v>LONDON HYDRO UTILITIES SERVICES INC.</v>
          </cell>
          <cell r="B1977" t="str">
            <v>LONDON HYDRO INC.</v>
          </cell>
          <cell r="D1977">
            <v>-30301628</v>
          </cell>
        </row>
        <row r="1978">
          <cell r="A1978" t="str">
            <v>MALAHIDE UTILITY COMMISSION</v>
          </cell>
          <cell r="B1978" t="str">
            <v>HYDRO ONE NETWORKS INC.</v>
          </cell>
          <cell r="D1978">
            <v>-71168</v>
          </cell>
        </row>
        <row r="1979">
          <cell r="A1979" t="str">
            <v>MAPLETON HYDRO ELECTRIC COMMISSION</v>
          </cell>
          <cell r="B1979" t="str">
            <v>HYDRO ONE NETWORKS INC.</v>
          </cell>
          <cell r="D1979">
            <v>-278006</v>
          </cell>
        </row>
        <row r="1980">
          <cell r="A1980" t="str">
            <v>MARKDALE HYDRO SYSTEM</v>
          </cell>
          <cell r="B1980" t="str">
            <v>HYDRO ONE NETWORKS INC.</v>
          </cell>
          <cell r="D1980">
            <v>-53908</v>
          </cell>
        </row>
        <row r="1981">
          <cell r="A1981" t="str">
            <v>MARKHAM HYDRO DISTRIBUTION INC.</v>
          </cell>
          <cell r="B1981" t="str">
            <v>POWERSTREAM INC.</v>
          </cell>
          <cell r="D1981">
            <v>-59425337</v>
          </cell>
        </row>
        <row r="1982">
          <cell r="A1982" t="str">
            <v>MARMORA HYDRO COMMISSION</v>
          </cell>
          <cell r="B1982" t="str">
            <v>HYDRO ONE NETWORKS INC.</v>
          </cell>
          <cell r="D1982">
            <v>-81880</v>
          </cell>
        </row>
        <row r="1983">
          <cell r="A1983" t="str">
            <v>MARTINTOWN HYDRO SYSTEM</v>
          </cell>
          <cell r="B1983" t="str">
            <v>HYDRO ONE NETWORKS INC.</v>
          </cell>
          <cell r="D1983">
            <v>-843</v>
          </cell>
        </row>
        <row r="1984">
          <cell r="A1984" t="str">
            <v>MIDLAND POWER UTILITY CORPORATION</v>
          </cell>
          <cell r="B1984" t="str">
            <v>MIDLAND POWER UTILITY CORPORATION</v>
          </cell>
          <cell r="D1984">
            <v>-405912</v>
          </cell>
        </row>
        <row r="1985">
          <cell r="A1985" t="str">
            <v>MILDMAY HYDRO-ELECTRIC COMMISSION</v>
          </cell>
          <cell r="B1985" t="str">
            <v>WESTARIO POWER INC.</v>
          </cell>
          <cell r="D1985">
            <v>-108258</v>
          </cell>
        </row>
        <row r="1986">
          <cell r="A1986" t="str">
            <v>MILTON HYDRO DISTRIBUTION INC.</v>
          </cell>
          <cell r="B1986" t="str">
            <v>MILTON HYDRO DISTRIBUTION INC.</v>
          </cell>
          <cell r="D1986">
            <v>-7054337</v>
          </cell>
        </row>
        <row r="1987">
          <cell r="A1987" t="str">
            <v>MISSISSIPPI MILLS PUBLIC UTILITIES COMMISSION</v>
          </cell>
          <cell r="B1987" t="str">
            <v>OTTAWA RIVER POWER CORPORATION</v>
          </cell>
          <cell r="D1987">
            <v>-375366</v>
          </cell>
        </row>
        <row r="1988">
          <cell r="A1988" t="str">
            <v>NANTICOKE HYDRO ELECTRIC COMMISSION</v>
          </cell>
          <cell r="B1988" t="str">
            <v>HALDIMAND COUNTY HYDRO INC.</v>
          </cell>
          <cell r="D1988">
            <v>-1209014</v>
          </cell>
        </row>
        <row r="1989">
          <cell r="A1989" t="str">
            <v>NAPANEE HYDRO-ELECTRIC COMMISSION</v>
          </cell>
          <cell r="B1989" t="str">
            <v>HYDRO ONE NETWORKS INC.</v>
          </cell>
          <cell r="D1989">
            <v>-313971</v>
          </cell>
        </row>
        <row r="1990">
          <cell r="A1990" t="str">
            <v>NEPEAN HYDRO ELECTRIC COMMISSION</v>
          </cell>
          <cell r="B1990" t="str">
            <v>HYDRO OTTAWA LIMITED</v>
          </cell>
          <cell r="D1990">
            <v>-26968831</v>
          </cell>
        </row>
        <row r="1991">
          <cell r="A1991" t="str">
            <v>NEW TECUMSETH HYDRO</v>
          </cell>
          <cell r="B1991" t="str">
            <v>POWERSTREAM INC.</v>
          </cell>
          <cell r="D1991">
            <v>-2042128</v>
          </cell>
        </row>
        <row r="1992">
          <cell r="A1992" t="str">
            <v>NEWBURY POWER INC.</v>
          </cell>
          <cell r="B1992" t="str">
            <v>MIDDLESEX POWER DISTRIBUTION CORPORATION</v>
          </cell>
          <cell r="D1992">
            <v>-32441</v>
          </cell>
        </row>
        <row r="1993">
          <cell r="A1993" t="str">
            <v>NEWMARKET HYDRO LTD.</v>
          </cell>
          <cell r="B1993" t="str">
            <v>NEWMARKET-TAY POWER DISTRIBUTION LTD.</v>
          </cell>
          <cell r="D1993">
            <v>-23644095</v>
          </cell>
        </row>
        <row r="1994">
          <cell r="A1994" t="str">
            <v>NIAGARA FALLS HYDRO INC.</v>
          </cell>
          <cell r="B1994" t="str">
            <v>NIAGARA PENINSULA ENERGY INC.</v>
          </cell>
          <cell r="D1994">
            <v>-4231380</v>
          </cell>
        </row>
        <row r="1995">
          <cell r="A1995" t="str">
            <v>NIAGARA-ON-THE-LAKE HYDRO INC.</v>
          </cell>
          <cell r="B1995" t="str">
            <v>NIAGARA-ON-THE-LAKE HYDRO INC.</v>
          </cell>
          <cell r="D1995">
            <v>-2524686</v>
          </cell>
        </row>
        <row r="1996">
          <cell r="A1996" t="str">
            <v>NICKEL CENTRE HYDRO-ELECTRIC COMMISSION</v>
          </cell>
          <cell r="B1996" t="str">
            <v>GREATER SUDBURY HYDRO INC.</v>
          </cell>
          <cell r="D1996">
            <v>-99515</v>
          </cell>
        </row>
        <row r="1997">
          <cell r="A1997" t="str">
            <v>NIPIGON HYDRO ELECTRIC COMMISSION</v>
          </cell>
          <cell r="B1997" t="str">
            <v>HYDRO ONE NETWORKS INC.</v>
          </cell>
          <cell r="D1997">
            <v>-99604</v>
          </cell>
        </row>
        <row r="1998">
          <cell r="A1998" t="str">
            <v>NORFOLK POWER DISTRIBUTION INC.</v>
          </cell>
          <cell r="B1998" t="str">
            <v>NORFOLK POWER DISTRIBUTION INC.</v>
          </cell>
          <cell r="D1998">
            <v>-113949</v>
          </cell>
        </row>
        <row r="1999">
          <cell r="A1999" t="str">
            <v>NORTH BAY HYDRO DISTRIBUTION LIMITED</v>
          </cell>
          <cell r="B1999" t="str">
            <v>NORTH BAY HYDRO DISTRIBUTION LIMITED</v>
          </cell>
          <cell r="D1999">
            <v>-3875142</v>
          </cell>
        </row>
        <row r="2000">
          <cell r="A2000" t="str">
            <v>NORTH GRENVILLE HYDRO-ELECTRIC COMMISSION</v>
          </cell>
          <cell r="B2000" t="str">
            <v>HYDRO ONE NETWORKS INC.</v>
          </cell>
          <cell r="D2000">
            <v>-367816</v>
          </cell>
        </row>
        <row r="2001">
          <cell r="A2001" t="str">
            <v>NORTH PERTH UTILITY COMMISSION</v>
          </cell>
          <cell r="B2001" t="str">
            <v>HYDRO ONE NETWORKS INC.</v>
          </cell>
          <cell r="D2001">
            <v>-510874</v>
          </cell>
        </row>
        <row r="2002">
          <cell r="A2002" t="str">
            <v>NORWICH PUBLIC UTILITY COMMISSION</v>
          </cell>
          <cell r="B2002" t="str">
            <v>ERIE THAMES POWERLINES CORPORATION</v>
          </cell>
          <cell r="D2002">
            <v>-145159</v>
          </cell>
        </row>
        <row r="2003">
          <cell r="A2003" t="str">
            <v>OAKVILLE HYDRO ELECTRICITY DISTRIBUTION INC.</v>
          </cell>
          <cell r="B2003" t="str">
            <v>OAKVILLE HYDRO ELECTRICITY DISTRIBUTION INC.</v>
          </cell>
          <cell r="D2003">
            <v>-39670539</v>
          </cell>
        </row>
        <row r="2004">
          <cell r="A2004" t="str">
            <v>OIL SPRINGS HYDRO ELECTRIC COMMISSION</v>
          </cell>
          <cell r="B2004" t="str">
            <v>BLUEWATER POWER DISTRIBUTION CORPORATION</v>
          </cell>
          <cell r="D2004">
            <v>-22469</v>
          </cell>
        </row>
        <row r="2005">
          <cell r="A2005" t="str">
            <v>ORANGEVILLE HYDRO LIMITED</v>
          </cell>
          <cell r="B2005" t="str">
            <v>ORANGEVILLE HYDRO LIMITED</v>
          </cell>
          <cell r="D2005">
            <v>-5301586</v>
          </cell>
        </row>
        <row r="2006">
          <cell r="A2006" t="str">
            <v>ORILLIA POWER DISTRIBUTION CORPORATION</v>
          </cell>
          <cell r="B2006" t="str">
            <v>ORILLIA POWER DISTRIBUTION CORPORATION</v>
          </cell>
          <cell r="D2006">
            <v>-1721879</v>
          </cell>
        </row>
        <row r="2007">
          <cell r="A2007" t="str">
            <v>OSHAWA PUC NETWORKS INC.</v>
          </cell>
          <cell r="B2007" t="str">
            <v>OSHAWA PUC NETWORKS INC.</v>
          </cell>
          <cell r="D2007">
            <v>-15593218</v>
          </cell>
        </row>
        <row r="2008">
          <cell r="A2008" t="str">
            <v>PARKHILL P.U.C.</v>
          </cell>
          <cell r="B2008" t="str">
            <v>MIDDLESEX POWER DISTRIBUTION CORPORATION</v>
          </cell>
          <cell r="D2008">
            <v>-74870</v>
          </cell>
        </row>
        <row r="2009">
          <cell r="A2009" t="str">
            <v>PARRY SOUND POWER CORPORATION</v>
          </cell>
          <cell r="B2009" t="str">
            <v>PARRY SOUND POWER CORPORATION</v>
          </cell>
          <cell r="D2009">
            <v>-1114591</v>
          </cell>
        </row>
        <row r="2010">
          <cell r="A2010" t="str">
            <v>PELHAM HYDRO-ELECTRIC COMMISSION</v>
          </cell>
          <cell r="B2010" t="str">
            <v>NIAGARA PENINSULA ENERGY INC.</v>
          </cell>
          <cell r="D2010">
            <v>-229885</v>
          </cell>
        </row>
        <row r="2011">
          <cell r="A2011" t="str">
            <v>PERTH EAST HYDRO ELECTRIC COMMISSION</v>
          </cell>
          <cell r="B2011" t="str">
            <v>HYDRO ONE NETWORKS INC.</v>
          </cell>
          <cell r="D2011">
            <v>-97485</v>
          </cell>
        </row>
        <row r="2012">
          <cell r="A2012" t="str">
            <v>PETERBOROUGH UTILITIES COMMISSION</v>
          </cell>
          <cell r="B2012" t="str">
            <v>PETERBOROUGH DISTRIBUTION INCORPORATED</v>
          </cell>
          <cell r="D2012">
            <v>-5887867</v>
          </cell>
        </row>
        <row r="2013">
          <cell r="A2013" t="str">
            <v>PICKERING HYDRO-ELECTRIC COMMISSION</v>
          </cell>
          <cell r="B2013" t="str">
            <v>VERIDIAN CONNECTIONS INC.</v>
          </cell>
          <cell r="D2013">
            <v>-20143574</v>
          </cell>
        </row>
        <row r="2014">
          <cell r="A2014" t="str">
            <v>POLICE VILLAGE OF APPLE HILL HYDRO SYSTEM</v>
          </cell>
          <cell r="B2014" t="str">
            <v>HYDRO ONE NETWORKS INC.</v>
          </cell>
          <cell r="D2014">
            <v>-698</v>
          </cell>
        </row>
        <row r="2015">
          <cell r="A2015" t="str">
            <v>POLICE VILLAGE OF AVONMORE HYDRO SYSTEM</v>
          </cell>
          <cell r="B2015" t="str">
            <v>HYDRO ONE NETWORKS INC.</v>
          </cell>
          <cell r="D2015">
            <v>-11342</v>
          </cell>
        </row>
        <row r="2016">
          <cell r="A2016" t="str">
            <v>POLICE VILLAGE OF COMBER HYDRO SYSTEM</v>
          </cell>
          <cell r="B2016" t="str">
            <v>E.L.K. ENERGY INC.</v>
          </cell>
          <cell r="D2016">
            <v>-97278</v>
          </cell>
        </row>
        <row r="2017">
          <cell r="A2017" t="str">
            <v>POLICE VILLAGE OF DUBLIN HYDRO SYSTEM</v>
          </cell>
          <cell r="B2017" t="str">
            <v>ERIE THAMES POWERLINES CORPORATION</v>
          </cell>
          <cell r="D2017">
            <v>-3050</v>
          </cell>
        </row>
        <row r="2018">
          <cell r="A2018" t="str">
            <v>POLICE VILLAGE OF GRANTON HYDRO SYSTEM</v>
          </cell>
          <cell r="B2018" t="str">
            <v>HYDRO ONE NETWORKS INC.</v>
          </cell>
          <cell r="D2018">
            <v>-43573</v>
          </cell>
        </row>
        <row r="2019">
          <cell r="A2019" t="str">
            <v>POLICE VILLAGE OF MERLIN HYDRO SYSTEM</v>
          </cell>
          <cell r="B2019" t="str">
            <v>CHATHAM-KENT HYDRO INC.</v>
          </cell>
          <cell r="D2019">
            <v>-27864</v>
          </cell>
        </row>
        <row r="2020">
          <cell r="A2020" t="str">
            <v>POLICE VILLAGE OF MOOREFIELD HYDRO SYSTEM</v>
          </cell>
          <cell r="B2020" t="str">
            <v>HYDRO ONE NETWORKS INC.</v>
          </cell>
          <cell r="D2020">
            <v>-1300</v>
          </cell>
        </row>
        <row r="2021">
          <cell r="A2021" t="str">
            <v>POLICE VILLAGE OF MOUNT BRYDGES HYDRO SYSTEM</v>
          </cell>
          <cell r="B2021" t="str">
            <v>MIDDLESEX POWER DISTRIBUTION CORPORATION</v>
          </cell>
          <cell r="D2021">
            <v>-253065</v>
          </cell>
        </row>
        <row r="2022">
          <cell r="A2022" t="str">
            <v>POLICE VILLAGE OF PRICEVILLE HYDRO SYSTEM</v>
          </cell>
          <cell r="B2022" t="str">
            <v>HYDRO ONE NETWORKS INC.</v>
          </cell>
          <cell r="D2022">
            <v>-11305</v>
          </cell>
        </row>
        <row r="2023">
          <cell r="A2023" t="str">
            <v>POLICE VILLAGE OF RUSSELL HYDRO ELECTRIC SYSTEM</v>
          </cell>
          <cell r="B2023" t="str">
            <v>HYDRO ONE NETWORKS INC.</v>
          </cell>
          <cell r="D2023">
            <v>-120116</v>
          </cell>
        </row>
        <row r="2024">
          <cell r="A2024" t="str">
            <v>PORT COLBORNE HYDRO INC.</v>
          </cell>
          <cell r="B2024" t="str">
            <v>CANADIAN NIAGARA POWER INC.</v>
          </cell>
          <cell r="D2024">
            <v>-1369807</v>
          </cell>
        </row>
        <row r="2025">
          <cell r="A2025" t="str">
            <v>PORT HOPE HYDRO</v>
          </cell>
          <cell r="B2025" t="str">
            <v>VERIDIAN CONNECTIONS INC.</v>
          </cell>
          <cell r="D2025">
            <v>-1641551</v>
          </cell>
        </row>
        <row r="2026">
          <cell r="A2026" t="str">
            <v>PRESCOTT PUBLIC UTILITIES COMMISSION</v>
          </cell>
          <cell r="B2026" t="str">
            <v>RIDEAU ST. LAWRENCE DISTRIBUTION INC.</v>
          </cell>
          <cell r="D2026">
            <v>-76707</v>
          </cell>
        </row>
        <row r="2027">
          <cell r="A2027" t="str">
            <v>PUBLIC UTILITIES COMMISSION OF CHATHAM-KENT</v>
          </cell>
          <cell r="B2027" t="str">
            <v>CHATHAM-KENT HYDRO INC.</v>
          </cell>
          <cell r="D2027">
            <v>-3179667</v>
          </cell>
        </row>
        <row r="2028">
          <cell r="A2028" t="str">
            <v>PUBLIC UTILITIES COMMISSION OF THE CITY OF BARRIE</v>
          </cell>
          <cell r="B2028" t="str">
            <v>POWERSTREAM INC.</v>
          </cell>
          <cell r="D2028">
            <v>-31649381</v>
          </cell>
        </row>
        <row r="2029">
          <cell r="A2029" t="str">
            <v>PUBLIC UTILITIES COMMISSION OF THE CITY OF OWEN SOUND</v>
          </cell>
          <cell r="B2029" t="str">
            <v>HYDRO ONE NETWORKS INC.</v>
          </cell>
          <cell r="D2029">
            <v>-1222890</v>
          </cell>
        </row>
        <row r="2030">
          <cell r="A2030" t="str">
            <v>PUBLIC UTILITIES COMMISSION OF THE CITY OF TRENTON</v>
          </cell>
          <cell r="B2030" t="str">
            <v>HYDRO ONE NETWORKS INC.</v>
          </cell>
          <cell r="D2030">
            <v>-2992925</v>
          </cell>
        </row>
        <row r="2031">
          <cell r="A2031" t="str">
            <v>PUBLIC UTILITIES COMMISSION OF THE CORPORATION OF THE TOWNSHIP OF MAGNETAWAN</v>
          </cell>
          <cell r="B2031" t="str">
            <v>LAKELAND POWER DISTRIBUTION LTD.</v>
          </cell>
          <cell r="D2031">
            <v>-42250</v>
          </cell>
        </row>
        <row r="2032">
          <cell r="A2032" t="str">
            <v>PUBLIC UTILITIES COMMISSION OF THE TOWN OF ALEXANDRIA</v>
          </cell>
          <cell r="B2032" t="str">
            <v>HYDRO ONE NETWORKS INC.</v>
          </cell>
          <cell r="D2032">
            <v>-206682</v>
          </cell>
        </row>
        <row r="2033">
          <cell r="A2033" t="str">
            <v>PUBLIC UTILITIES COMMISSION OF THE TOWN OF BLENHEIM</v>
          </cell>
          <cell r="B2033" t="str">
            <v>CHATHAM-KENT HYDRO INC.</v>
          </cell>
          <cell r="D2033">
            <v>-111719</v>
          </cell>
        </row>
        <row r="2034">
          <cell r="A2034" t="str">
            <v>PUBLIC UTILITIES COMMISSION OF THE TOWN OF CAMPBELLFORD</v>
          </cell>
          <cell r="B2034" t="str">
            <v>HYDRO ONE NETWORKS INC.</v>
          </cell>
          <cell r="D2034">
            <v>-266624</v>
          </cell>
        </row>
        <row r="2035">
          <cell r="A2035" t="str">
            <v>PUBLIC UTILITIES COMMISSION OF THE TOWN OF CHESLEY</v>
          </cell>
          <cell r="B2035" t="str">
            <v>HYDRO ONE NETWORKS INC.</v>
          </cell>
          <cell r="D2035">
            <v>-103814</v>
          </cell>
        </row>
        <row r="2036">
          <cell r="A2036" t="str">
            <v>PUBLIC UTILITIES COMMISSION OF THE TOWN OF COBOURG</v>
          </cell>
          <cell r="B2036" t="str">
            <v>LAKEFRONT UTILITIES INC.</v>
          </cell>
          <cell r="D2036">
            <v>-1782480</v>
          </cell>
        </row>
        <row r="2037">
          <cell r="A2037" t="str">
            <v>PUBLIC UTILITIES COMMISSION OF THE TOWN OF FERGUS</v>
          </cell>
          <cell r="B2037" t="str">
            <v>CENTRE WELLINGTON HYDRO LTD.</v>
          </cell>
          <cell r="D2037">
            <v>-1291373</v>
          </cell>
        </row>
        <row r="2038">
          <cell r="A2038" t="str">
            <v>PUBLIC UTILITIES COMMISSION OF THE TOWN OF GODERICH</v>
          </cell>
          <cell r="B2038" t="str">
            <v>WEST COAST HURON ENERGY INC.</v>
          </cell>
          <cell r="D2038">
            <v>-412986</v>
          </cell>
        </row>
        <row r="2039">
          <cell r="A2039" t="str">
            <v>PUBLIC UTILITIES COMMISSION OF THE TOWN OF MASSEY</v>
          </cell>
          <cell r="B2039" t="str">
            <v>ESPANOLA REGIONAL HYDRO DISTRIBUTION CORPORATION</v>
          </cell>
          <cell r="D2039">
            <v>-31178</v>
          </cell>
        </row>
        <row r="2040">
          <cell r="A2040" t="str">
            <v>PUBLIC UTILITIES COMMISSION OF THE TOWN OF MEAFORD</v>
          </cell>
          <cell r="B2040" t="str">
            <v>HYDRO ONE NETWORKS INC.</v>
          </cell>
          <cell r="D2040">
            <v>-471450</v>
          </cell>
        </row>
        <row r="2041">
          <cell r="A2041" t="str">
            <v>PUBLIC UTILITIES COMMISSION OF THE TOWN OF MITCHELL</v>
          </cell>
          <cell r="B2041" t="str">
            <v>ERIE THAMES POWERLINES CORPORATION</v>
          </cell>
          <cell r="D2041">
            <v>-287041</v>
          </cell>
        </row>
        <row r="2042">
          <cell r="A2042" t="str">
            <v>PUBLIC UTILITIES COMMISSION OF THE TOWN OF MOUNT FOREST</v>
          </cell>
          <cell r="B2042" t="str">
            <v>WELLINGTON NORTH POWER INC.</v>
          </cell>
          <cell r="D2042">
            <v>-268671</v>
          </cell>
        </row>
        <row r="2043">
          <cell r="A2043" t="str">
            <v>PUBLIC UTILITIES COMMISSION OF THE TOWN OF PALMERSTON</v>
          </cell>
          <cell r="B2043" t="str">
            <v>WESTARIO POWER INC.</v>
          </cell>
          <cell r="D2043">
            <v>-168625</v>
          </cell>
        </row>
        <row r="2044">
          <cell r="A2044" t="str">
            <v>PUBLIC UTILITIES COMMISSION OF THE TOWN OF PARIS</v>
          </cell>
          <cell r="B2044" t="str">
            <v>BRANT COUNTY POWER INC.</v>
          </cell>
          <cell r="D2044">
            <v>-363151</v>
          </cell>
        </row>
        <row r="2045">
          <cell r="A2045" t="str">
            <v>PUBLIC UTILITIES COMMISSION OF THE TOWN OF PICTON</v>
          </cell>
          <cell r="B2045" t="str">
            <v>HYDRO ONE NETWORKS INC.</v>
          </cell>
          <cell r="D2045">
            <v>-147693</v>
          </cell>
        </row>
        <row r="2046">
          <cell r="A2046" t="str">
            <v>PUBLIC UTILITIES COMMISSION OF THE TOWN OF RIDGETOWN</v>
          </cell>
          <cell r="B2046" t="str">
            <v>CHATHAM-KENT HYDRO INC.</v>
          </cell>
          <cell r="D2046">
            <v>-129327</v>
          </cell>
        </row>
        <row r="2047">
          <cell r="A2047" t="str">
            <v>PUBLIC UTILITIES COMMISSION OF THE TOWN OF SOUTHAMPTON</v>
          </cell>
          <cell r="B2047" t="str">
            <v>WESTARIO POWER INC.</v>
          </cell>
          <cell r="D2047">
            <v>-181520</v>
          </cell>
        </row>
        <row r="2048">
          <cell r="A2048" t="str">
            <v>PUBLIC UTILITIES COMMISSION OF THE TOWN OF TECUMSEH</v>
          </cell>
          <cell r="B2048" t="str">
            <v>ESSEX POWERLINES CORPORATION</v>
          </cell>
          <cell r="D2048">
            <v>-4058942</v>
          </cell>
        </row>
        <row r="2049">
          <cell r="A2049" t="str">
            <v>PUBLIC UTILITIES COMMISSION OF THE TOWN OF TILBURY</v>
          </cell>
          <cell r="B2049" t="str">
            <v>CHATHAM-KENT HYDRO INC.</v>
          </cell>
          <cell r="D2049">
            <v>-220198</v>
          </cell>
        </row>
        <row r="2050">
          <cell r="A2050" t="str">
            <v>PUBLIC UTILITIES COMMISSION OF THE VILLAGE OF ARTHUR</v>
          </cell>
          <cell r="B2050" t="str">
            <v>WELLINGTON NORTH POWER INC.</v>
          </cell>
          <cell r="D2050">
            <v>-93599</v>
          </cell>
        </row>
        <row r="2051">
          <cell r="A2051" t="str">
            <v>PUBLIC UTILITIES COMMISSION OF THE VILLAGE OF BELMONT</v>
          </cell>
          <cell r="B2051" t="str">
            <v>ERIE THAMES POWERLINES CORPORATION</v>
          </cell>
          <cell r="D2051">
            <v>-300444</v>
          </cell>
        </row>
        <row r="2052">
          <cell r="A2052" t="str">
            <v>PUBLIC UTILITIES COMMISSION OF THE VILLAGE OF LANCASTER</v>
          </cell>
          <cell r="B2052" t="str">
            <v>HYDRO ONE NETWORKS INC.</v>
          </cell>
          <cell r="D2052">
            <v>-43431</v>
          </cell>
        </row>
        <row r="2053">
          <cell r="A2053" t="str">
            <v>PUBLIC UTILITIES COMMISSION OF THE VILLAGE OF PORT STANLEY</v>
          </cell>
          <cell r="B2053" t="str">
            <v>ERIE THAMES POWERLINES CORPORATION</v>
          </cell>
          <cell r="D2053">
            <v>-152357</v>
          </cell>
        </row>
        <row r="2054">
          <cell r="A2054" t="str">
            <v>PUBLIC UTILITIES COMMISSION OF THE VILLAGE OF THAMESVILLE</v>
          </cell>
          <cell r="B2054" t="str">
            <v>CHATHAM-KENT HYDRO INC.</v>
          </cell>
          <cell r="D2054">
            <v>-19390</v>
          </cell>
        </row>
        <row r="2055">
          <cell r="A2055" t="str">
            <v>PUBLIC UTILITIES COMMISSION OF THE VILLAGE OF WESTPORT</v>
          </cell>
          <cell r="B2055" t="str">
            <v>RIDEAU ST. LAWRENCE DISTRIBUTION INC.</v>
          </cell>
          <cell r="D2055">
            <v>-83342</v>
          </cell>
        </row>
        <row r="2056">
          <cell r="A2056" t="str">
            <v>PUBLIC UTILITIES COMMISSION OF THE VILLAGE OF WHEATLEY</v>
          </cell>
          <cell r="B2056" t="str">
            <v>CHATHAM-KENT HYDRO INC.</v>
          </cell>
          <cell r="D2056">
            <v>-115873</v>
          </cell>
        </row>
        <row r="2057">
          <cell r="A2057" t="str">
            <v>PUBLIC UTILITY COMMISSION OF THE VILLAGE OF WEST LORNE</v>
          </cell>
          <cell r="B2057" t="str">
            <v>HYDRO ONE NETWORKS INC.</v>
          </cell>
          <cell r="D2057">
            <v>-92705</v>
          </cell>
        </row>
        <row r="2058">
          <cell r="A2058" t="str">
            <v>PUBLIC UTILITY COMMISSION OF TOWN OF PERTH</v>
          </cell>
          <cell r="B2058" t="str">
            <v>HYDRO ONE NETWORKS INC.</v>
          </cell>
          <cell r="D2058">
            <v>-1682506</v>
          </cell>
        </row>
        <row r="2059">
          <cell r="A2059" t="str">
            <v>RAINY RIVER PUBLIC UTILITIES COMMISSION</v>
          </cell>
          <cell r="B2059" t="str">
            <v>HYDRO ONE NETWORKS INC.</v>
          </cell>
          <cell r="D2059">
            <v>-96206</v>
          </cell>
        </row>
        <row r="2060">
          <cell r="A2060" t="str">
            <v>RED ROCK HYDRO</v>
          </cell>
          <cell r="B2060" t="str">
            <v>HYDRO ONE NETWORKS INC.</v>
          </cell>
          <cell r="D2060">
            <v>-10653</v>
          </cell>
        </row>
        <row r="2061">
          <cell r="A2061" t="str">
            <v>REMARA-BRECHIN HYDRO</v>
          </cell>
          <cell r="B2061" t="str">
            <v>HYDRO ONE NETWORKS INC.</v>
          </cell>
          <cell r="D2061">
            <v>-6839</v>
          </cell>
        </row>
        <row r="2062">
          <cell r="A2062" t="str">
            <v>RENFREW HYDRO INC.</v>
          </cell>
          <cell r="B2062" t="str">
            <v>RENFREW HYDRO INC.</v>
          </cell>
          <cell r="D2062">
            <v>-98644</v>
          </cell>
        </row>
        <row r="2063">
          <cell r="A2063" t="str">
            <v>RICHMOND HILL HYDRO INC.</v>
          </cell>
          <cell r="B2063" t="str">
            <v>POWERSTREAM INC.</v>
          </cell>
          <cell r="D2063">
            <v>-44934236</v>
          </cell>
        </row>
        <row r="2064">
          <cell r="A2064" t="str">
            <v>RIPLEY PUBLIC UTILITIES COMMISSION</v>
          </cell>
          <cell r="B2064" t="str">
            <v>WESTARIO POWER INC.</v>
          </cell>
          <cell r="D2064">
            <v>-45105</v>
          </cell>
        </row>
        <row r="2065">
          <cell r="A2065" t="str">
            <v>ROCKLAND HYDRO ELECTRIC COMMISSION</v>
          </cell>
          <cell r="B2065" t="str">
            <v>HYDRO ONE NETWORKS INC.</v>
          </cell>
          <cell r="D2065">
            <v>-1923795</v>
          </cell>
        </row>
        <row r="2066">
          <cell r="A2066" t="str">
            <v>RODNEY PUBLIC UTILITIES COMMISSION</v>
          </cell>
          <cell r="B2066" t="str">
            <v>HYDRO ONE NETWORKS INC.</v>
          </cell>
          <cell r="D2066">
            <v>-79269</v>
          </cell>
        </row>
        <row r="2067">
          <cell r="A2067" t="str">
            <v>SCHREIBER HYDRO-ELECTRIC COMMISSION</v>
          </cell>
          <cell r="B2067" t="str">
            <v>HYDRO ONE NETWORKS INC.</v>
          </cell>
          <cell r="D2067">
            <v>-51845</v>
          </cell>
        </row>
        <row r="2068">
          <cell r="A2068" t="str">
            <v>SCUGOG HYDRO ELECTRIC CORPORATION</v>
          </cell>
          <cell r="B2068" t="str">
            <v>VERIDIAN CONNECTIONS INC.</v>
          </cell>
          <cell r="D2068">
            <v>-819194</v>
          </cell>
        </row>
        <row r="2069">
          <cell r="A2069" t="str">
            <v>SEAFORTH PUBLIC UTILITY COMMISSION</v>
          </cell>
          <cell r="B2069" t="str">
            <v>FESTIVAL HYDRO INC.</v>
          </cell>
          <cell r="D2069">
            <v>-57630</v>
          </cell>
        </row>
        <row r="2070">
          <cell r="A2070" t="str">
            <v>SEVERN HYDRO-ELECTRIC SYSTEM</v>
          </cell>
          <cell r="B2070" t="str">
            <v>HYDRO ONE NETWORKS INC.</v>
          </cell>
          <cell r="D2070">
            <v>-151714</v>
          </cell>
        </row>
        <row r="2071">
          <cell r="A2071" t="str">
            <v>SIMCOE HYDRO-ELECTRIC COMMISSION</v>
          </cell>
          <cell r="B2071" t="str">
            <v>NORFOLK POWER DISTRIBUTION INC.</v>
          </cell>
          <cell r="D2071">
            <v>-1587614</v>
          </cell>
        </row>
        <row r="2072">
          <cell r="A2072" t="str">
            <v>SIOUX LOOKOUT HYDRO INC.</v>
          </cell>
          <cell r="B2072" t="str">
            <v>SIOUX LOOKOUT HYDRO INC.</v>
          </cell>
          <cell r="D2072">
            <v>-994498</v>
          </cell>
        </row>
        <row r="2073">
          <cell r="A2073" t="str">
            <v>SMITHS FALLS HYDRO ELECTRIC COMMISSION</v>
          </cell>
          <cell r="B2073" t="str">
            <v>HYDRO ONE NETWORKS INC.</v>
          </cell>
          <cell r="D2073">
            <v>-371560</v>
          </cell>
        </row>
        <row r="2074">
          <cell r="A2074" t="str">
            <v>SOUTH RIVER PUBLIC UTILITIES COMMISSION</v>
          </cell>
          <cell r="B2074" t="str">
            <v>HYDRO ONE NETWORKS INC.</v>
          </cell>
          <cell r="D2074">
            <v>-118818</v>
          </cell>
        </row>
        <row r="2075">
          <cell r="A2075" t="str">
            <v>SOUTH-WEST OXFORD PUBLIC UTILITIES COMMISSION</v>
          </cell>
          <cell r="B2075" t="str">
            <v>ERIE THAMES POWERLINES CORPORATION</v>
          </cell>
          <cell r="D2075">
            <v>-15240</v>
          </cell>
        </row>
        <row r="2076">
          <cell r="A2076" t="str">
            <v>ST. CATHARINES HYDRO UTILITY SERVICES INC.</v>
          </cell>
          <cell r="B2076" t="str">
            <v>HORIZON UTILITIES CORPORATION</v>
          </cell>
          <cell r="D2076">
            <v>-5255023</v>
          </cell>
        </row>
        <row r="2077">
          <cell r="A2077" t="str">
            <v>ST. MARY'S PUBLIC UTILITIES COMMISSION</v>
          </cell>
          <cell r="B2077" t="str">
            <v>FESTIVAL HYDRO INC.</v>
          </cell>
          <cell r="D2077">
            <v>-424224</v>
          </cell>
        </row>
        <row r="2078">
          <cell r="A2078" t="str">
            <v>ST. THOMAS ENERGY INC.</v>
          </cell>
          <cell r="B2078" t="str">
            <v>ST. THOMAS ENERGY INC.</v>
          </cell>
          <cell r="D2078">
            <v>-1978053</v>
          </cell>
        </row>
        <row r="2079">
          <cell r="A2079" t="str">
            <v>STIRLING-RAWDON PUBLIC UTILITIES COMMISSION</v>
          </cell>
          <cell r="B2079" t="str">
            <v>HYDRO ONE NETWORKS INC.</v>
          </cell>
          <cell r="D2079">
            <v>-52458</v>
          </cell>
        </row>
        <row r="2080">
          <cell r="A2080" t="str">
            <v>STONEY CREEK HYDRO-ELECTRIC COMMISSION</v>
          </cell>
          <cell r="B2080" t="str">
            <v>HORIZON UTILITIES CORPORATION</v>
          </cell>
          <cell r="D2080">
            <v>-7837132</v>
          </cell>
        </row>
        <row r="2081">
          <cell r="A2081" t="str">
            <v>STRATFORD PUBLIC UTILITY COMMISSION</v>
          </cell>
          <cell r="B2081" t="str">
            <v>FESTIVAL HYDRO INC.</v>
          </cell>
          <cell r="D2081">
            <v>-3278239</v>
          </cell>
        </row>
        <row r="2082">
          <cell r="A2082" t="str">
            <v>SUNDRIDGE HYDRO ELECTRIC SYSTEM</v>
          </cell>
          <cell r="B2082" t="str">
            <v>LAKELAND POWER DISTRIBUTION LTD.</v>
          </cell>
          <cell r="D2082">
            <v>-229275</v>
          </cell>
        </row>
        <row r="2083">
          <cell r="A2083" t="str">
            <v>TARA HYDRO-ELECTRIC SYSTEM</v>
          </cell>
          <cell r="B2083" t="str">
            <v>HYDRO ONE NETWORKS INC.</v>
          </cell>
          <cell r="D2083">
            <v>-83088</v>
          </cell>
        </row>
        <row r="2084">
          <cell r="A2084" t="str">
            <v>TAY HYDRO ELECTRIC DISTRIBUTION COMPANY INC.</v>
          </cell>
          <cell r="B2084" t="str">
            <v>NEWMARKET-TAY POWER DISTRIBUTION LTD.</v>
          </cell>
          <cell r="D2084">
            <v>-705738</v>
          </cell>
        </row>
        <row r="2085">
          <cell r="A2085" t="str">
            <v>TEESWATER HYDRO-ELECTRIC COMMISSION</v>
          </cell>
          <cell r="B2085" t="str">
            <v>WESTARIO POWER INC.</v>
          </cell>
          <cell r="D2085">
            <v>-77901</v>
          </cell>
        </row>
        <row r="2086">
          <cell r="A2086" t="str">
            <v>TERRACE BAY SUPERIOR WIRES INC.</v>
          </cell>
          <cell r="B2086" t="str">
            <v>HYDRO ONE NETWORKS INC.</v>
          </cell>
          <cell r="D2086">
            <v>-119487</v>
          </cell>
        </row>
        <row r="2087">
          <cell r="A2087" t="str">
            <v>THE HYDRO ELECTRIC COMMISSION OF THE TOWN OF CARLETON PLACE</v>
          </cell>
          <cell r="B2087" t="str">
            <v>HYDRO ONE NETWORKS INC.</v>
          </cell>
          <cell r="D2087">
            <v>-766851</v>
          </cell>
        </row>
        <row r="2088">
          <cell r="A2088" t="str">
            <v>THE HYDRO ELECTRIC COMMISSION OF THE TOWN OF SHELBURNE</v>
          </cell>
          <cell r="B2088" t="str">
            <v>HYDRO ONE NETWORKS INC.</v>
          </cell>
          <cell r="D2088">
            <v>-531678</v>
          </cell>
        </row>
        <row r="2089">
          <cell r="A2089" t="str">
            <v>THE HYDRO ELECTRIC COMMISSION OF THE TOWNSHIP OF WARWICK</v>
          </cell>
          <cell r="B2089" t="str">
            <v>BLUEWATER POWER DISTRIBUTION CORPORATION</v>
          </cell>
          <cell r="D2089">
            <v>-94136</v>
          </cell>
        </row>
        <row r="2090">
          <cell r="A2090" t="str">
            <v>THE HYDRO-ELECTRIC COMMISSION FOR THE TOWN OF EXETER</v>
          </cell>
          <cell r="B2090" t="str">
            <v>HYDRO ONE NETWORKS INC.</v>
          </cell>
          <cell r="D2090">
            <v>-415810</v>
          </cell>
        </row>
        <row r="2091">
          <cell r="A2091" t="str">
            <v>THE HYDRO-ELECTRIC COMMISSION OF THE CITY OF GLOUCESTER</v>
          </cell>
          <cell r="B2091" t="str">
            <v>HYDRO OTTAWA LIMITED</v>
          </cell>
          <cell r="D2091">
            <v>-22918868</v>
          </cell>
        </row>
        <row r="2092">
          <cell r="A2092" t="str">
            <v>THE HYDRO-ELECTRIC COMMISSION OF THE TOWN OF PENETANGUISHENE</v>
          </cell>
          <cell r="B2092" t="str">
            <v>POWERSTREAM INC.</v>
          </cell>
          <cell r="D2092">
            <v>-1041396</v>
          </cell>
        </row>
        <row r="2093">
          <cell r="A2093" t="str">
            <v>THE PUBLIC UTILITIES COMMISSION FOR THE TOWN OF BANCROFT</v>
          </cell>
          <cell r="B2093" t="str">
            <v>HYDRO ONE NETWORKS INC.</v>
          </cell>
          <cell r="D2093">
            <v>-207123</v>
          </cell>
        </row>
        <row r="2094">
          <cell r="A2094" t="str">
            <v>THE PUBLIC UTILITIES COMMISSION OF THE TOWN OF COLLINGWOOD</v>
          </cell>
          <cell r="B2094" t="str">
            <v>COLLUS POWER CORP.</v>
          </cell>
          <cell r="D2094">
            <v>-1126020</v>
          </cell>
        </row>
        <row r="2095">
          <cell r="A2095" t="str">
            <v>THE PUBLIC UTILITIES COMMISSION OF THE TOWN OF KAPUSKASING</v>
          </cell>
          <cell r="B2095" t="str">
            <v>NORTHERN ONTARIO WIRES INC.</v>
          </cell>
          <cell r="D2095">
            <v>-28714</v>
          </cell>
        </row>
        <row r="2096">
          <cell r="A2096" t="str">
            <v>THE PUBLIC UTILITIES COMMISSION OF THE TOWN OF PETROLIA</v>
          </cell>
          <cell r="B2096" t="str">
            <v>BLUEWATER POWER DISTRIBUTION CORPORATION</v>
          </cell>
          <cell r="D2096">
            <v>-464921</v>
          </cell>
        </row>
        <row r="2097">
          <cell r="A2097" t="str">
            <v>THE PUBLIC UTILITIES COMMISSION OF THE VILLAGE OF EGANVILLE</v>
          </cell>
          <cell r="B2097" t="str">
            <v>HYDRO ONE NETWORKS INC.</v>
          </cell>
          <cell r="D2097">
            <v>-65820</v>
          </cell>
        </row>
        <row r="2098">
          <cell r="A2098" t="str">
            <v>THE PUBLIC UTILITIES COMMISSION OF THE VILLAGE OF POINT EDWARD</v>
          </cell>
          <cell r="B2098" t="str">
            <v>BLUEWATER POWER DISTRIBUTION CORPORATION</v>
          </cell>
          <cell r="D2098">
            <v>-101206</v>
          </cell>
        </row>
        <row r="2099">
          <cell r="A2099" t="str">
            <v>THE VILLAGE OF OMEMEE HYDRO-ELECTRIC COMMISSION</v>
          </cell>
          <cell r="B2099" t="str">
            <v>HYDRO ONE NETWORKS INC.</v>
          </cell>
          <cell r="D2099">
            <v>-196827</v>
          </cell>
        </row>
        <row r="2100">
          <cell r="A2100" t="str">
            <v>THEDFORD HYDRO ELECTRIC COMMISSION</v>
          </cell>
          <cell r="B2100" t="str">
            <v>HYDRO ONE NETWORKS INC.</v>
          </cell>
          <cell r="D2100">
            <v>-96659</v>
          </cell>
        </row>
        <row r="2101">
          <cell r="A2101" t="str">
            <v>THESSALON HYDRO DISTRIBUTION CORPORATION</v>
          </cell>
          <cell r="B2101" t="str">
            <v>HYDRO ONE NETWORKS INC.</v>
          </cell>
          <cell r="D2101">
            <v>-5837</v>
          </cell>
        </row>
        <row r="2102">
          <cell r="A2102" t="str">
            <v>THORNDALE HYDRO ELECTRIC COMMISSION</v>
          </cell>
          <cell r="B2102" t="str">
            <v>HYDRO ONE NETWORKS INC.</v>
          </cell>
          <cell r="D2102">
            <v>-11026</v>
          </cell>
        </row>
        <row r="2103">
          <cell r="A2103" t="str">
            <v>THOROLD HYDRO CORPORATION</v>
          </cell>
          <cell r="B2103" t="str">
            <v>HYDRO ONE NETWORKS INC.</v>
          </cell>
          <cell r="D2103">
            <v>-1404619</v>
          </cell>
        </row>
        <row r="2104">
          <cell r="A2104" t="str">
            <v>THUNDER BAY HYDRO ELECTRICITY DISTRIBUTION INC.</v>
          </cell>
          <cell r="B2104" t="str">
            <v>THUNDER BAY HYDRO ELECTRICITY DISTRIBUTION INC.</v>
          </cell>
          <cell r="D2104">
            <v>-14504549</v>
          </cell>
        </row>
        <row r="2105">
          <cell r="A2105" t="str">
            <v>TILLSONBURG HYDRO INC.</v>
          </cell>
          <cell r="B2105" t="str">
            <v>TILLSONBURG HYDRO INC.</v>
          </cell>
          <cell r="D2105">
            <v>-2526272</v>
          </cell>
        </row>
        <row r="2106">
          <cell r="A2106" t="str">
            <v>TOWNSHIP OF MCGARRY HYDRO SYSTEM</v>
          </cell>
          <cell r="B2106" t="str">
            <v>HYDRO ONE NETWORKS INC.</v>
          </cell>
          <cell r="D2106">
            <v>-6273</v>
          </cell>
        </row>
        <row r="2107">
          <cell r="A2107" t="str">
            <v>TOWNSHIP OF NORTH DORCHESTER HYDRO</v>
          </cell>
          <cell r="B2107" t="str">
            <v>HYDRO ONE NETWORKS INC.</v>
          </cell>
          <cell r="D2107">
            <v>-132299</v>
          </cell>
        </row>
        <row r="2108">
          <cell r="A2108" t="str">
            <v>TWEED HYDRO ELECTRIC COMMISSION</v>
          </cell>
          <cell r="B2108" t="str">
            <v>HYDRO ONE NETWORKS INC.</v>
          </cell>
          <cell r="D2108">
            <v>-97257</v>
          </cell>
        </row>
        <row r="2109">
          <cell r="A2109" t="str">
            <v>UXBRIDGE HYDRO ELECTRIC COMMISSION</v>
          </cell>
          <cell r="B2109" t="str">
            <v>VERIDIAN CONNECTIONS INC.</v>
          </cell>
          <cell r="D2109">
            <v>-458970</v>
          </cell>
        </row>
        <row r="2110">
          <cell r="A2110" t="str">
            <v>VILLAGE OF BLOOMFIELD HYDRO SYSTEM</v>
          </cell>
          <cell r="B2110" t="str">
            <v>HYDRO ONE NETWORKS INC.</v>
          </cell>
          <cell r="D2110">
            <v>-8706</v>
          </cell>
        </row>
        <row r="2111">
          <cell r="A2111" t="str">
            <v>VILLAGE OF CARDINAL HYDRO SYSTEM</v>
          </cell>
          <cell r="B2111" t="str">
            <v>RIDEAU ST. LAWRENCE DISTRIBUTION INC.</v>
          </cell>
          <cell r="D2111">
            <v>-89444</v>
          </cell>
        </row>
        <row r="2112">
          <cell r="A2112" t="str">
            <v>VILLAGE OF CHATSWORTH HYDRO</v>
          </cell>
          <cell r="B2112" t="str">
            <v>HYDRO ONE NETWORKS INC.</v>
          </cell>
          <cell r="D2112">
            <v>-23841</v>
          </cell>
        </row>
        <row r="2113">
          <cell r="A2113" t="str">
            <v>VILLAGE OF CHESTERVILLE HYDRO SYSTEM</v>
          </cell>
          <cell r="B2113" t="str">
            <v>HYDRO ONE NETWORKS INC.</v>
          </cell>
          <cell r="D2113">
            <v>-75440</v>
          </cell>
        </row>
        <row r="2114">
          <cell r="A2114" t="str">
            <v>VILLAGE OF ERIEAU HYDRO SYSTEM</v>
          </cell>
          <cell r="B2114" t="str">
            <v>CHATHAM-KENT HYDRO INC.</v>
          </cell>
          <cell r="D2114">
            <v>-27444</v>
          </cell>
        </row>
        <row r="2115">
          <cell r="A2115" t="str">
            <v>VILLAGE OF FLESHERTON HYDRO SYSTEM</v>
          </cell>
          <cell r="B2115" t="str">
            <v>HYDRO ONE NETWORKS INC.</v>
          </cell>
          <cell r="D2115">
            <v>-128681</v>
          </cell>
        </row>
        <row r="2116">
          <cell r="A2116" t="str">
            <v>VILLAGE OF IROQUOIS HYDRO SYSTEM</v>
          </cell>
          <cell r="B2116" t="str">
            <v>RIDEAU ST. LAWRENCE DISTRIBUTION INC.</v>
          </cell>
          <cell r="D2116">
            <v>-154563</v>
          </cell>
        </row>
        <row r="2117">
          <cell r="A2117" t="str">
            <v>VILLAGE OF LUCKNOW HYDRO SYSTEM</v>
          </cell>
          <cell r="B2117" t="str">
            <v>WESTARIO POWER INC.</v>
          </cell>
          <cell r="D2117">
            <v>-113550</v>
          </cell>
        </row>
        <row r="2118">
          <cell r="A2118" t="str">
            <v>VILLAGE OF MAXVILLE HYDRO SYSTEM</v>
          </cell>
          <cell r="B2118" t="str">
            <v>HYDRO ONE NETWORKS INC.</v>
          </cell>
          <cell r="D2118">
            <v>-20718</v>
          </cell>
        </row>
        <row r="2119">
          <cell r="A2119" t="str">
            <v>WALKERTON PUBLIC UTILITIES COMMISSION</v>
          </cell>
          <cell r="B2119" t="str">
            <v>WESTARIO POWER INC.</v>
          </cell>
          <cell r="D2119">
            <v>-496429</v>
          </cell>
        </row>
        <row r="2120">
          <cell r="A2120" t="str">
            <v>WARDSVILLE HYDRO ELECTRIC COMMISSION</v>
          </cell>
          <cell r="B2120" t="str">
            <v>HYDRO ONE NETWORKS INC.</v>
          </cell>
          <cell r="D2120">
            <v>-15515</v>
          </cell>
        </row>
        <row r="2121">
          <cell r="A2121" t="str">
            <v>WARKWORTH HYDRO ELECTRIC COMMISSION</v>
          </cell>
          <cell r="B2121" t="str">
            <v>HYDRO ONE NETWORKS INC.</v>
          </cell>
          <cell r="D2121">
            <v>-71849</v>
          </cell>
        </row>
        <row r="2122">
          <cell r="A2122" t="str">
            <v>WATERLOO NORTH HYDRO INC.</v>
          </cell>
          <cell r="B2122" t="str">
            <v>WATERLOO NORTH HYDRO INC.</v>
          </cell>
          <cell r="D2122">
            <v>-11437811</v>
          </cell>
        </row>
        <row r="2123">
          <cell r="A2123" t="str">
            <v>WELLAND HYDRO-ELECTRIC SYSTEM CORP.</v>
          </cell>
          <cell r="B2123" t="str">
            <v>WELLAND HYDRO-ELECTRIC SYSTEM CORP.</v>
          </cell>
          <cell r="D2123">
            <v>-3218571</v>
          </cell>
        </row>
        <row r="2124">
          <cell r="A2124" t="str">
            <v>WELLINGTON ELECTRIC DISTRIBUTION COMPANY INC.</v>
          </cell>
          <cell r="B2124" t="str">
            <v>GUELPH HYDRO ELECTRIC SYSTEMS INC.</v>
          </cell>
          <cell r="D2124">
            <v>-101140</v>
          </cell>
        </row>
        <row r="2125">
          <cell r="A2125" t="str">
            <v>WEST LINCOLN HYDRO ELECTRIC COMMISSION</v>
          </cell>
          <cell r="B2125" t="str">
            <v>NIAGARA PENINSULA ENERGY INC.</v>
          </cell>
          <cell r="D2125">
            <v>-116115</v>
          </cell>
        </row>
        <row r="2126">
          <cell r="A2126" t="str">
            <v>WHITBY HYDRO ELECTRIC CORPORATION</v>
          </cell>
          <cell r="B2126" t="str">
            <v>WHITBY HYDRO ELECTRIC CORPORATION</v>
          </cell>
          <cell r="D2126">
            <v>-21760746</v>
          </cell>
        </row>
        <row r="2127">
          <cell r="A2127" t="str">
            <v>WHITCHURCH STOUFFVILLE HYDRO ELECTRIC COMMISSION</v>
          </cell>
          <cell r="B2127" t="str">
            <v>HYDRO ONE NETWORKS INC.</v>
          </cell>
          <cell r="D2127">
            <v>-2488139</v>
          </cell>
        </row>
        <row r="2128">
          <cell r="A2128" t="str">
            <v>WILLIAMSBURG HYDRO-ELECTRIC SYSTEM</v>
          </cell>
          <cell r="B2128" t="str">
            <v>RIDEAU ST. LAWRENCE DISTRIBUTION INC.</v>
          </cell>
          <cell r="D2128">
            <v>-28188</v>
          </cell>
        </row>
        <row r="2129">
          <cell r="A2129" t="str">
            <v>WINCHESTER HYDRO COMMISSION</v>
          </cell>
          <cell r="B2129" t="str">
            <v>HYDRO ONE NETWORKS INC.</v>
          </cell>
          <cell r="D2129">
            <v>-170527</v>
          </cell>
        </row>
        <row r="2130">
          <cell r="A2130" t="str">
            <v>WINDSOR UTILITIES COMMISSION</v>
          </cell>
          <cell r="B2130" t="str">
            <v>ENWIN UTILITIES LTD.</v>
          </cell>
          <cell r="D2130">
            <v>-7264199</v>
          </cell>
        </row>
        <row r="2131">
          <cell r="A2131" t="str">
            <v>WINGHAM PUBLIC UTILITIES COMMISSION</v>
          </cell>
          <cell r="B2131" t="str">
            <v>WESTARIO POWER INC.</v>
          </cell>
          <cell r="D2131">
            <v>-283257</v>
          </cell>
        </row>
        <row r="2132">
          <cell r="A2132" t="str">
            <v>WOODSTOCK HYDRO SERVICES INC.</v>
          </cell>
          <cell r="B2132" t="str">
            <v>WOODSTOCK HYDRO SERVICES INC.</v>
          </cell>
          <cell r="D2132">
            <v>-1699702</v>
          </cell>
        </row>
        <row r="2133">
          <cell r="A2133" t="str">
            <v>WOODVILLE HYDRO-ELECTRIC SYSTEM</v>
          </cell>
          <cell r="B2133" t="str">
            <v>HYDRO ONE NETWORKS INC.</v>
          </cell>
          <cell r="D2133">
            <v>-53581</v>
          </cell>
        </row>
        <row r="2134">
          <cell r="A2134" t="str">
            <v>WYOMING HYDRO ELECTRIC COMMISSION</v>
          </cell>
          <cell r="B2134" t="str">
            <v>HYDRO ONE NETWORKS INC.</v>
          </cell>
          <cell r="D2134">
            <v>-86892</v>
          </cell>
        </row>
        <row r="2135">
          <cell r="A2135" t="str">
            <v>ZORRA ELECTRIC SUPPLY AUTHORITY</v>
          </cell>
          <cell r="B2135" t="str">
            <v>ERIE THAMES POWERLINES CORPORATION</v>
          </cell>
          <cell r="D2135">
            <v>-112770</v>
          </cell>
        </row>
        <row r="2136">
          <cell r="A2136" t="str">
            <v>ZURICH HYDRO ELECTRIC COMMISSION</v>
          </cell>
          <cell r="B2136" t="str">
            <v>FESTIVAL HYDRO INC.</v>
          </cell>
          <cell r="D2136">
            <v>-49956</v>
          </cell>
        </row>
        <row r="2141">
          <cell r="A2141" t="str">
            <v>AILSA CRAIG HYDRO ELECTRIC SYSTEM</v>
          </cell>
          <cell r="B2141" t="str">
            <v>HYDRO ONE NETWORKS INC.</v>
          </cell>
          <cell r="D2141">
            <v>-74380</v>
          </cell>
        </row>
        <row r="2142">
          <cell r="A2142" t="str">
            <v>AJAX HYDRO-ELECTRIC COMMISSION</v>
          </cell>
          <cell r="B2142" t="str">
            <v>VERIDIAN CONNECTIONS INC.</v>
          </cell>
          <cell r="D2142">
            <v>-16977270</v>
          </cell>
        </row>
        <row r="2143">
          <cell r="A2143" t="str">
            <v>ALVINSTON PUBLIC UTILITIES COMMISSION</v>
          </cell>
          <cell r="B2143" t="str">
            <v>BLUEWATER POWER DISTRIBUTION CORPORATION</v>
          </cell>
          <cell r="D2143">
            <v>-39991</v>
          </cell>
        </row>
        <row r="2144">
          <cell r="A2144" t="str">
            <v>ANCASTER HYDRO-ELECTRIC COMMISSION</v>
          </cell>
          <cell r="B2144" t="str">
            <v>HORIZON UTILITIES CORPORATION</v>
          </cell>
          <cell r="D2144">
            <v>-937699</v>
          </cell>
        </row>
        <row r="2145">
          <cell r="A2145" t="str">
            <v>ARKONA HYDRO ELECTRIC COMMISSION</v>
          </cell>
          <cell r="B2145" t="str">
            <v>HYDRO ONE NETWORKS INC.</v>
          </cell>
          <cell r="D2145">
            <v>-53256</v>
          </cell>
        </row>
        <row r="2146">
          <cell r="A2146" t="str">
            <v>ARNPRIOR HYDRO ELECTRIC COMMISSION</v>
          </cell>
          <cell r="B2146" t="str">
            <v>HYDRO ONE NETWORKS INC.</v>
          </cell>
          <cell r="D2146">
            <v>-1036114</v>
          </cell>
        </row>
        <row r="2147">
          <cell r="A2147" t="str">
            <v>ASPHODEL-NORWOOD DISTRIBUTION INCORPORATED</v>
          </cell>
          <cell r="B2147" t="str">
            <v>PETERBOROUGH DISTRIBUTION INCORPORATED</v>
          </cell>
          <cell r="D2147">
            <v>-62092</v>
          </cell>
        </row>
        <row r="2148">
          <cell r="A2148" t="str">
            <v>ATIKOKAN HYDRO INC.</v>
          </cell>
          <cell r="B2148" t="str">
            <v>ATIKOKAN HYDRO INC.</v>
          </cell>
          <cell r="D2148">
            <v>-296693</v>
          </cell>
        </row>
        <row r="2149">
          <cell r="A2149" t="str">
            <v>AURORA HYDRO CONNECTIONS LIMITED</v>
          </cell>
          <cell r="B2149" t="str">
            <v>POWERSTREAM INC.</v>
          </cell>
          <cell r="D2149">
            <v>-12622634</v>
          </cell>
        </row>
        <row r="2150">
          <cell r="A2150" t="str">
            <v>AYLMER PUBLIC UTILITIES COMMISSION</v>
          </cell>
          <cell r="B2150" t="str">
            <v>ERIE THAMES POWERLINES CORPORATION</v>
          </cell>
          <cell r="D2150">
            <v>-597969</v>
          </cell>
        </row>
        <row r="2151">
          <cell r="A2151" t="str">
            <v>BATH HYDRO</v>
          </cell>
          <cell r="B2151" t="str">
            <v>HYDRO ONE NETWORKS INC.</v>
          </cell>
          <cell r="D2151">
            <v>-381974</v>
          </cell>
        </row>
        <row r="2152">
          <cell r="A2152" t="str">
            <v>BEACHBURG HYDRO</v>
          </cell>
          <cell r="B2152" t="str">
            <v>OTTAWA RIVER POWER CORPORATION</v>
          </cell>
          <cell r="D2152">
            <v>-72922</v>
          </cell>
        </row>
        <row r="2153">
          <cell r="A2153" t="str">
            <v>BELLEVILLE ELECTRIC CORPORATION</v>
          </cell>
          <cell r="B2153" t="str">
            <v>VERIDIAN CONNECTIONS INC.</v>
          </cell>
          <cell r="D2153">
            <v>-1390351</v>
          </cell>
        </row>
        <row r="2154">
          <cell r="A2154" t="str">
            <v>BLANDFORD-BLENHEIM PUBLIC UTILITIES COMMISSION</v>
          </cell>
          <cell r="B2154" t="str">
            <v>HYDRO ONE NETWORKS INC.</v>
          </cell>
          <cell r="D2154">
            <v>-187580</v>
          </cell>
        </row>
        <row r="2155">
          <cell r="A2155" t="str">
            <v>BLUE MOUNTAINS HYDRO SERVICES COMPANY INC.</v>
          </cell>
          <cell r="B2155" t="str">
            <v>COLLUS POWER CORP.</v>
          </cell>
          <cell r="D2155">
            <v>-339021</v>
          </cell>
        </row>
        <row r="2156">
          <cell r="A2156" t="str">
            <v>BLYTH HYDRO ELECTRIC COMMISSION</v>
          </cell>
          <cell r="B2156" t="str">
            <v>HYDRO ONE NETWORKS INC.</v>
          </cell>
          <cell r="D2156">
            <v>-117723</v>
          </cell>
        </row>
        <row r="2157">
          <cell r="A2157" t="str">
            <v>BOARD OF LIGHT &amp; HEAT COMM. OF THE CITY OF GUELPH</v>
          </cell>
          <cell r="B2157" t="str">
            <v>GUELPH HYDRO ELECTRIC SYSTEMS INC.</v>
          </cell>
          <cell r="D2157">
            <v>-19237692</v>
          </cell>
        </row>
        <row r="2158">
          <cell r="A2158" t="str">
            <v>BOBCAYGEON HYDRO ELECTRIC COMMISSION</v>
          </cell>
          <cell r="B2158" t="str">
            <v>HYDRO ONE NETWORKS INC.</v>
          </cell>
          <cell r="D2158">
            <v>-990631</v>
          </cell>
        </row>
        <row r="2159">
          <cell r="A2159" t="str">
            <v>BRADFORD WEST GWILLIMBURY PUBLIC UTILITIES COMMISSION</v>
          </cell>
          <cell r="B2159" t="str">
            <v>POWERSTREAM INC.</v>
          </cell>
          <cell r="D2159">
            <v>-2582568</v>
          </cell>
        </row>
        <row r="2160">
          <cell r="A2160" t="str">
            <v>BRIGHTON DISTRIBUTION INC.</v>
          </cell>
          <cell r="B2160" t="str">
            <v>HYDRO ONE NETWORKS INC.</v>
          </cell>
          <cell r="D2160">
            <v>-169234</v>
          </cell>
        </row>
        <row r="2161">
          <cell r="A2161" t="str">
            <v>BROCK HYDRO-ELECTRIC COMMISSION</v>
          </cell>
          <cell r="B2161" t="str">
            <v>VERIDIAN CONNECTIONS INC.</v>
          </cell>
          <cell r="D2161">
            <v>-181714</v>
          </cell>
        </row>
        <row r="2162">
          <cell r="A2162" t="str">
            <v>BROCKVILLE UTILITIES INCORPORATED</v>
          </cell>
          <cell r="B2162" t="str">
            <v>HYDRO ONE NETWORKS INC.</v>
          </cell>
          <cell r="D2162">
            <v>-1056403</v>
          </cell>
        </row>
        <row r="2163">
          <cell r="A2163" t="str">
            <v>BRUSSELS PUBLIC UTILITIES COMMISSION</v>
          </cell>
          <cell r="B2163" t="str">
            <v>FESTIVAL HYDRO INC.</v>
          </cell>
          <cell r="D2163">
            <v>-74641</v>
          </cell>
        </row>
        <row r="2164">
          <cell r="A2164" t="str">
            <v>BURK'S FALLS HYDRO ELECTRIC COMMISSION</v>
          </cell>
          <cell r="B2164" t="str">
            <v>LAKELAND POWER DISTRIBUTION LTD.</v>
          </cell>
          <cell r="D2164">
            <v>-101290</v>
          </cell>
        </row>
        <row r="2165">
          <cell r="A2165" t="str">
            <v>BURLINGTON HYDRO INC.</v>
          </cell>
          <cell r="B2165" t="str">
            <v>BURLINGTON HYDRO INC.</v>
          </cell>
          <cell r="D2165">
            <v>-22561739</v>
          </cell>
        </row>
        <row r="2166">
          <cell r="A2166" t="str">
            <v>CALEDON HYDRO CORPORATION</v>
          </cell>
          <cell r="B2166" t="str">
            <v>HYDRO ONE NETWORKS INC.</v>
          </cell>
          <cell r="D2166">
            <v>-1671329</v>
          </cell>
        </row>
        <row r="2167">
          <cell r="A2167" t="str">
            <v>CAMBRIDGE AND NORTH DUMFRIES HYDRO INC.</v>
          </cell>
          <cell r="B2167" t="str">
            <v>CAMBRIDGE AND NORTH DUMFRIES HYDRO INC.</v>
          </cell>
          <cell r="D2167">
            <v>-25606980</v>
          </cell>
        </row>
        <row r="2168">
          <cell r="A2168" t="str">
            <v>CAPREOL HYDRO ELECTRIC COMMISSION</v>
          </cell>
          <cell r="B2168" t="str">
            <v>GREATER SUDBURY HYDRO INC.</v>
          </cell>
          <cell r="D2168">
            <v>-423058</v>
          </cell>
        </row>
        <row r="2169">
          <cell r="A2169" t="str">
            <v>CASSELMAN HYDRO INC.</v>
          </cell>
          <cell r="B2169" t="str">
            <v>HYDRO OTTAWA LIMITED</v>
          </cell>
          <cell r="D2169">
            <v>-578072</v>
          </cell>
        </row>
        <row r="2170">
          <cell r="A2170" t="str">
            <v>CAVAN-MILLBROOK-NORTH MONAGHAN PUBLIC UTILITIES COMMISSION</v>
          </cell>
          <cell r="B2170" t="str">
            <v>HYDRO ONE NETWORKS INC.</v>
          </cell>
          <cell r="D2170">
            <v>-199826</v>
          </cell>
        </row>
        <row r="2171">
          <cell r="A2171" t="str">
            <v>CENTRE HASTINGS HYDRO ELECTRIC COMMISSION</v>
          </cell>
          <cell r="B2171" t="str">
            <v>HYDRO ONE NETWORKS INC.</v>
          </cell>
          <cell r="D2171">
            <v>-69399</v>
          </cell>
        </row>
        <row r="2172">
          <cell r="A2172" t="str">
            <v>CHALK RIVER HYDRO</v>
          </cell>
          <cell r="B2172" t="str">
            <v>HYDRO ONE NETWORKS INC.</v>
          </cell>
          <cell r="D2172">
            <v>-103522</v>
          </cell>
        </row>
        <row r="2173">
          <cell r="A2173" t="str">
            <v>CHAPLEAU PUBLIC UTILITIES CORPORATION</v>
          </cell>
          <cell r="B2173" t="str">
            <v>CHAPLEAU PUBLIC UTILITIES CORPORATION</v>
          </cell>
          <cell r="D2173">
            <v>-59474</v>
          </cell>
        </row>
        <row r="2174">
          <cell r="A2174" t="str">
            <v>CITY OF DRYDEN HYDRO ELECTRIC COMMISSION</v>
          </cell>
          <cell r="B2174" t="str">
            <v>HYDRO ONE NETWORKS INC.</v>
          </cell>
          <cell r="D2174">
            <v>-666586</v>
          </cell>
        </row>
        <row r="2175">
          <cell r="A2175" t="str">
            <v>CLARINGTON HYDRO-ELECTRIC COMMISSION</v>
          </cell>
          <cell r="B2175" t="str">
            <v>VERIDIAN CONNECTIONS INC.</v>
          </cell>
          <cell r="D2175">
            <v>-5986933</v>
          </cell>
        </row>
        <row r="2176">
          <cell r="A2176" t="str">
            <v>CLEARVIEW HYDRO ELECTRIC COMMISSION</v>
          </cell>
          <cell r="B2176" t="str">
            <v>COLLUS POWER CORP.</v>
          </cell>
          <cell r="D2176">
            <v>-246323</v>
          </cell>
        </row>
        <row r="2177">
          <cell r="A2177" t="str">
            <v>CLINTON POWER CORPORATION</v>
          </cell>
          <cell r="B2177" t="str">
            <v>ERIE THAMES POWERLINES CORPORATION</v>
          </cell>
          <cell r="D2177">
            <v>-89595</v>
          </cell>
        </row>
        <row r="2178">
          <cell r="A2178" t="str">
            <v>COBDEN HYDRO</v>
          </cell>
          <cell r="B2178" t="str">
            <v>HYDRO ONE NETWORKS INC.</v>
          </cell>
          <cell r="D2178">
            <v>-231265</v>
          </cell>
        </row>
        <row r="2179">
          <cell r="A2179" t="str">
            <v>COLBORNE PUBLIC UTILITIES COMMISSION</v>
          </cell>
          <cell r="B2179" t="str">
            <v>LAKEFRONT UTILITIES INC.</v>
          </cell>
          <cell r="D2179">
            <v>-72121</v>
          </cell>
        </row>
        <row r="2180">
          <cell r="A2180" t="str">
            <v>COTTAM HYDRO-ELECTRIC SYSTEM</v>
          </cell>
          <cell r="B2180" t="str">
            <v>E.L.K. ENERGY INC.</v>
          </cell>
          <cell r="D2180">
            <v>-619489</v>
          </cell>
        </row>
        <row r="2181">
          <cell r="A2181" t="str">
            <v>DASHWOOD HYDRO-ELECTRIC SYSTEM</v>
          </cell>
          <cell r="B2181" t="str">
            <v>FESTIVAL HYDRO INC.</v>
          </cell>
          <cell r="D2181">
            <v>-6080</v>
          </cell>
        </row>
        <row r="2182">
          <cell r="A2182" t="str">
            <v>DEEP RIVER HYDRO</v>
          </cell>
          <cell r="B2182" t="str">
            <v>HYDRO ONE NETWORKS INC.</v>
          </cell>
          <cell r="D2182">
            <v>-530434</v>
          </cell>
        </row>
        <row r="2183">
          <cell r="A2183" t="str">
            <v>DELHI HYDRO-ELECTRIC COMMISSION</v>
          </cell>
          <cell r="B2183" t="str">
            <v>NORFOLK POWER DISTRIBUTION INC.</v>
          </cell>
          <cell r="D2183">
            <v>-62183</v>
          </cell>
        </row>
        <row r="2184">
          <cell r="A2184" t="str">
            <v>DESERONTO PUBLIC UTILITIES COMMISSION</v>
          </cell>
          <cell r="B2184" t="str">
            <v>HYDRO ONE NETWORKS INC.</v>
          </cell>
          <cell r="D2184">
            <v>-108785</v>
          </cell>
        </row>
        <row r="2185">
          <cell r="A2185" t="str">
            <v>DRESDEN UTILITIES COMMISSION</v>
          </cell>
          <cell r="B2185" t="str">
            <v>CHATHAM-KENT HYDRO INC.</v>
          </cell>
          <cell r="D2185">
            <v>-106700</v>
          </cell>
        </row>
        <row r="2186">
          <cell r="A2186" t="str">
            <v>DUNDALK HYDRO ELECTRIC SYSTEM</v>
          </cell>
          <cell r="B2186" t="str">
            <v>HYDRO ONE NETWORKS INC.</v>
          </cell>
          <cell r="D2186">
            <v>-162571</v>
          </cell>
        </row>
        <row r="2187">
          <cell r="A2187" t="str">
            <v>DUNDAS HYDRO-ELECTRIC COMMISSION</v>
          </cell>
          <cell r="B2187" t="str">
            <v>HORIZON UTILITIES CORPORATION</v>
          </cell>
          <cell r="D2187">
            <v>-3369917</v>
          </cell>
        </row>
        <row r="2188">
          <cell r="A2188" t="str">
            <v>DUNNVILLE HYDRO ELECTRIC COMMISSION</v>
          </cell>
          <cell r="B2188" t="str">
            <v>HALDIMAND COUNTY HYDRO INC.</v>
          </cell>
          <cell r="D2188">
            <v>-439003</v>
          </cell>
        </row>
        <row r="2189">
          <cell r="A2189" t="str">
            <v>DURHAM HYDRO ELECTRIC COMMISSION</v>
          </cell>
          <cell r="B2189" t="str">
            <v>HYDRO ONE NETWORKS INC.</v>
          </cell>
          <cell r="D2189">
            <v>-66467</v>
          </cell>
        </row>
        <row r="2190">
          <cell r="A2190" t="str">
            <v>DUTTON HYDRO LIMITED</v>
          </cell>
          <cell r="B2190" t="str">
            <v>MIDDLESEX POWER DISTRIBUTION CORPORATION</v>
          </cell>
          <cell r="D2190">
            <v>-69053</v>
          </cell>
        </row>
        <row r="2191">
          <cell r="A2191" t="str">
            <v>EAST ZORRA-TAVISTOCK PUBLIC UTILITY COMMISSION</v>
          </cell>
          <cell r="B2191" t="str">
            <v>ERIE THAMES POWERLINES CORPORATION</v>
          </cell>
          <cell r="D2191">
            <v>-351505</v>
          </cell>
        </row>
        <row r="2192">
          <cell r="A2192" t="str">
            <v>ELMWOOD HYDRO-ELECTRIC SYSTEM</v>
          </cell>
          <cell r="B2192" t="str">
            <v>WESTARIO POWER INC.</v>
          </cell>
          <cell r="D2192">
            <v>-6516</v>
          </cell>
        </row>
        <row r="2193">
          <cell r="A2193" t="str">
            <v>EMBRUN COOPERATIVE HYDRO INC.</v>
          </cell>
          <cell r="B2193" t="str">
            <v>COOPERATIVE HYDRO EMBRUN INC.</v>
          </cell>
          <cell r="D2193">
            <v>-477489</v>
          </cell>
        </row>
        <row r="2194">
          <cell r="A2194" t="str">
            <v>ERIN HYDRO ELECTRIC COMMISSION</v>
          </cell>
          <cell r="B2194" t="str">
            <v>HYDRO ONE NETWORKS INC.</v>
          </cell>
          <cell r="D2194">
            <v>-889372</v>
          </cell>
        </row>
        <row r="2195">
          <cell r="A2195" t="str">
            <v>ESSEX HYDRO-ELECTRIC COMMISSION</v>
          </cell>
          <cell r="B2195" t="str">
            <v>E.L.K. ENERGY INC.</v>
          </cell>
          <cell r="D2195">
            <v>-763744</v>
          </cell>
        </row>
        <row r="2196">
          <cell r="A2196" t="str">
            <v>FENELON FALLS BOARD OF WATER, LIGHT AND POWER COMMISSIONERS</v>
          </cell>
          <cell r="B2196" t="str">
            <v>HYDRO ONE NETWORKS INC.</v>
          </cell>
          <cell r="D2196">
            <v>-116424</v>
          </cell>
        </row>
        <row r="2197">
          <cell r="A2197" t="str">
            <v>FLAMBOROUGH HYDRO ELECTRIC COMMISSION</v>
          </cell>
          <cell r="B2197" t="str">
            <v>HORIZON UTILITIES CORPORATION</v>
          </cell>
          <cell r="D2197">
            <v>-606519</v>
          </cell>
        </row>
        <row r="2198">
          <cell r="A2198" t="str">
            <v>FOREST PUBLIC UTILITIES COMMISSION</v>
          </cell>
          <cell r="B2198" t="str">
            <v>HYDRO ONE NETWORKS INC.</v>
          </cell>
          <cell r="D2198">
            <v>-227933</v>
          </cell>
        </row>
        <row r="2199">
          <cell r="A2199" t="str">
            <v>FORT FRANCES POWER CORPORATION</v>
          </cell>
          <cell r="B2199" t="str">
            <v>FORT FRANCES POWER CORPORATION</v>
          </cell>
          <cell r="D2199">
            <v>-296813</v>
          </cell>
        </row>
        <row r="2200">
          <cell r="A2200" t="str">
            <v>GEORGINA HYDRO ELECTRIC COMMISSION</v>
          </cell>
          <cell r="B2200" t="str">
            <v>HYDRO ONE NETWORKS INC.</v>
          </cell>
          <cell r="D2200">
            <v>-519344</v>
          </cell>
        </row>
        <row r="2201">
          <cell r="A2201" t="str">
            <v>GLENCOE PUBLIC UTILITIES COMMISSION</v>
          </cell>
          <cell r="B2201" t="str">
            <v>HYDRO ONE NETWORKS INC.</v>
          </cell>
          <cell r="D2201">
            <v>-151022</v>
          </cell>
        </row>
        <row r="2202">
          <cell r="A2202" t="str">
            <v>GOULBOURN HYDRO ELECTRIC COMMISSION</v>
          </cell>
          <cell r="B2202" t="str">
            <v>HYDRO OTTAWA LIMITED</v>
          </cell>
          <cell r="D2202">
            <v>-529933</v>
          </cell>
        </row>
        <row r="2203">
          <cell r="A2203" t="str">
            <v>GRAND BEND PUBLIC UTILITIES COMMISSION</v>
          </cell>
          <cell r="B2203" t="str">
            <v>HYDRO ONE NETWORKS INC.</v>
          </cell>
          <cell r="D2203">
            <v>-465395</v>
          </cell>
        </row>
        <row r="2204">
          <cell r="A2204" t="str">
            <v>GRAND VALLEY ENERGY INC.</v>
          </cell>
          <cell r="B2204" t="str">
            <v>ORANGEVILLE HYDRO LIMITED</v>
          </cell>
          <cell r="D2204">
            <v>-439949</v>
          </cell>
        </row>
        <row r="2205">
          <cell r="A2205" t="str">
            <v>GRAVENHURST HYDRO ELECTRIC INC.</v>
          </cell>
          <cell r="B2205" t="str">
            <v>VERIDIAN CONNECTIONS INC.</v>
          </cell>
          <cell r="D2205">
            <v>-481189</v>
          </cell>
        </row>
        <row r="2206">
          <cell r="A2206" t="str">
            <v>GRIMSBY POWER INCORPORATED</v>
          </cell>
          <cell r="B2206" t="str">
            <v>GRIMSBY POWER INCORPORATED</v>
          </cell>
          <cell r="D2206">
            <v>-4239937</v>
          </cell>
        </row>
        <row r="2207">
          <cell r="A2207" t="str">
            <v>GUELPH/ERAMOSA HYDRO-ELECTRIC COMMISSION</v>
          </cell>
          <cell r="B2207" t="str">
            <v>GUELPH HYDRO ELECTRIC SYSTEMS INC.</v>
          </cell>
          <cell r="D2207">
            <v>-869190</v>
          </cell>
        </row>
        <row r="2208">
          <cell r="A2208" t="str">
            <v>HALDIMAND HYDRO-ELECTRIC COMMISSION</v>
          </cell>
          <cell r="B2208" t="str">
            <v>HALDIMAND COUNTY HYDRO INC.</v>
          </cell>
          <cell r="D2208">
            <v>-485447</v>
          </cell>
        </row>
        <row r="2209">
          <cell r="A2209" t="str">
            <v>HALTON HILLS HYDRO INC.</v>
          </cell>
          <cell r="B2209" t="str">
            <v>HALTON HILLS HYDRO INC.</v>
          </cell>
          <cell r="D2209">
            <v>-4408524</v>
          </cell>
        </row>
        <row r="2210">
          <cell r="A2210" t="str">
            <v>HAMILTON HYDRO INC.</v>
          </cell>
          <cell r="B2210" t="str">
            <v>HORIZON UTILITIES CORPORATION</v>
          </cell>
          <cell r="D2210">
            <v>-6688203</v>
          </cell>
        </row>
        <row r="2211">
          <cell r="A2211" t="str">
            <v>HANOVER ELECTRIC SERVICES INC.</v>
          </cell>
          <cell r="B2211" t="str">
            <v>WESTARIO POWER INC.</v>
          </cell>
          <cell r="D2211">
            <v>-458119</v>
          </cell>
        </row>
        <row r="2212">
          <cell r="A2212" t="str">
            <v>HASTINGS PUBLIC UTILITIES</v>
          </cell>
          <cell r="B2212" t="str">
            <v>HYDRO ONE NETWORKS INC.</v>
          </cell>
          <cell r="D2212">
            <v>-51113</v>
          </cell>
        </row>
        <row r="2213">
          <cell r="A2213" t="str">
            <v>HAVELOCK-BELMONT-METHUEN HYDRO ELECTRIC COMMISSION</v>
          </cell>
          <cell r="B2213" t="str">
            <v>HYDRO ONE NETWORKS INC.</v>
          </cell>
          <cell r="D2213">
            <v>-46025</v>
          </cell>
        </row>
        <row r="2214">
          <cell r="A2214" t="str">
            <v>HEARST POWER DISTRIBUTION COMPANY LIMITED</v>
          </cell>
          <cell r="B2214" t="str">
            <v>HEARST POWER DISTRIBUTION COMPANY LIMITED</v>
          </cell>
          <cell r="D2214">
            <v>-206641</v>
          </cell>
        </row>
        <row r="2215">
          <cell r="A2215" t="str">
            <v>HEC OF THE TOWNSHIP OF ALFRED - PLANTAGENET</v>
          </cell>
          <cell r="B2215" t="str">
            <v>HYDRO 2000 INC.</v>
          </cell>
          <cell r="D2215">
            <v>-126363</v>
          </cell>
        </row>
        <row r="2216">
          <cell r="A2216" t="str">
            <v>HENSALL PUBLIC UTILITIES COMMISSION</v>
          </cell>
          <cell r="B2216" t="str">
            <v>FESTIVAL HYDRO INC.</v>
          </cell>
          <cell r="D2216">
            <v>-53777</v>
          </cell>
        </row>
        <row r="2217">
          <cell r="A2217" t="str">
            <v>HOLSTEIN HYDRO ELECTRIC SYSTEM</v>
          </cell>
          <cell r="B2217" t="str">
            <v>WELLINGTON NORTH POWER INC.</v>
          </cell>
          <cell r="D2217">
            <v>-11616</v>
          </cell>
        </row>
        <row r="2218">
          <cell r="A2218" t="str">
            <v>HUNTSVILLE PUBLIC UTILITIES COMMISSION</v>
          </cell>
          <cell r="B2218" t="str">
            <v>LAKELAND POWER DISTRIBUTION LTD.</v>
          </cell>
          <cell r="D2218">
            <v>-433508</v>
          </cell>
        </row>
        <row r="2219">
          <cell r="A2219" t="str">
            <v>HYDRO ELECTRIC COMMISSION OF THE CORPORATION OF THE TOWNSHIP OF MIDDLESEX CENTRE</v>
          </cell>
          <cell r="B2219" t="str">
            <v>HYDRO ONE NETWORKS INC.</v>
          </cell>
          <cell r="D2219">
            <v>-236521</v>
          </cell>
        </row>
        <row r="2220">
          <cell r="A2220" t="str">
            <v>HYDRO ELECTRIC COMMISSION OF THE TOWN OF LEAMINGTON</v>
          </cell>
          <cell r="B2220" t="str">
            <v>ESSEX POWERLINES CORPORATION</v>
          </cell>
          <cell r="D2220">
            <v>-2030896</v>
          </cell>
        </row>
        <row r="2221">
          <cell r="A2221" t="str">
            <v>HYDRO ELECTRIC COMMISSION OF THE TOWNSHIP OF SPRINGWATER</v>
          </cell>
          <cell r="B2221" t="str">
            <v>HYDRO ONE NETWORKS INC.</v>
          </cell>
          <cell r="D2221">
            <v>-134318</v>
          </cell>
        </row>
        <row r="2222">
          <cell r="A2222" t="str">
            <v>HYDRO HAWKESBURY INC.</v>
          </cell>
          <cell r="B2222" t="str">
            <v>HYDRO HAWKESBURY INC.</v>
          </cell>
          <cell r="D2222">
            <v>-618024</v>
          </cell>
        </row>
        <row r="2223">
          <cell r="A2223" t="str">
            <v>HYDRO MISSISSAUGA CORPORATION</v>
          </cell>
          <cell r="B2223" t="str">
            <v>ENERSOURCE HYDRO MISSISSAUGA INC.</v>
          </cell>
          <cell r="D2223">
            <v>-202909218</v>
          </cell>
        </row>
        <row r="2224">
          <cell r="A2224" t="str">
            <v>HYDRO ONE BRAMPTON NETWORKS INC.</v>
          </cell>
          <cell r="B2224" t="str">
            <v>HYDRO ONE BRAMPTON NETWORKS INC.</v>
          </cell>
          <cell r="D2224">
            <v>-65421318</v>
          </cell>
        </row>
        <row r="2225">
          <cell r="A2225" t="str">
            <v>HYDRO OTTAWA LIMITED</v>
          </cell>
          <cell r="B2225" t="str">
            <v>HYDRO OTTAWA LIMITED</v>
          </cell>
          <cell r="D2225">
            <v>-37391358</v>
          </cell>
        </row>
        <row r="2226">
          <cell r="A2226" t="str">
            <v>HYDRO VAUGHAN DISTRIBUTION INC.</v>
          </cell>
          <cell r="B2226" t="str">
            <v>POWERSTREAM INC.</v>
          </cell>
          <cell r="D2226">
            <v>-83466620</v>
          </cell>
        </row>
        <row r="2227">
          <cell r="A2227" t="str">
            <v>HYDRO-ELECTRIC COMMISSION FOR THE TOWN OF AMHERSTBURG</v>
          </cell>
          <cell r="B2227" t="str">
            <v>ESSEX POWERLINES CORPORATION</v>
          </cell>
          <cell r="D2227">
            <v>-792110</v>
          </cell>
        </row>
        <row r="2228">
          <cell r="A2228" t="str">
            <v>HYDRO-ELECTRIC COMMISSION OF SOUTH DUMFRIES</v>
          </cell>
          <cell r="B2228" t="str">
            <v>BRANT COUNTY POWER INC.</v>
          </cell>
          <cell r="D2228">
            <v>-1058048</v>
          </cell>
        </row>
        <row r="2229">
          <cell r="A2229" t="str">
            <v>HYDRO-ELECTRIC COMMISSION OF THE CITY OF BRANTFORD</v>
          </cell>
          <cell r="B2229" t="str">
            <v>BRANTFORD POWER INC.</v>
          </cell>
          <cell r="D2229">
            <v>-6148194</v>
          </cell>
        </row>
        <row r="2230">
          <cell r="A2230" t="str">
            <v>HYDRO-ELECTRIC COMMISSION OF THE CITY OF PEMBROKE</v>
          </cell>
          <cell r="B2230" t="str">
            <v>OTTAWA RIVER POWER CORPORATION</v>
          </cell>
          <cell r="D2230">
            <v>-1799428</v>
          </cell>
        </row>
        <row r="2231">
          <cell r="A2231" t="str">
            <v>HYDRO-ELECTRIC COMMISSION OF THE CITY OF SARNIA</v>
          </cell>
          <cell r="B2231" t="str">
            <v>BLUEWATER POWER DISTRIBUTION CORPORATION</v>
          </cell>
          <cell r="D2231">
            <v>-1551284</v>
          </cell>
        </row>
        <row r="2232">
          <cell r="A2232" t="str">
            <v>HYDRO-ELECTRIC COMMISSION OF THE CITY OF TORONTO - EAST YORK OFFICE</v>
          </cell>
          <cell r="B2232" t="str">
            <v>TORONTO HYDRO-ELECTRIC SYSTEM LIMITED</v>
          </cell>
          <cell r="D2232">
            <v>-1161504</v>
          </cell>
        </row>
        <row r="2233">
          <cell r="A2233" t="str">
            <v>HYDRO-ELECTRIC COMMISSION OF THE CITY OF TORONTO - ETOBICOKE OFFICE</v>
          </cell>
          <cell r="B2233" t="str">
            <v>TORONTO HYDRO-ELECTRIC SYSTEM LIMITED</v>
          </cell>
          <cell r="D2233">
            <v>-15778781</v>
          </cell>
        </row>
        <row r="2234">
          <cell r="A2234" t="str">
            <v>HYDRO-ELECTRIC COMMISSION OF THE CITY OF TORONTO - NORTH YORK OFFICE</v>
          </cell>
          <cell r="B2234" t="str">
            <v>TORONTO HYDRO-ELECTRIC SYSTEM LIMITED</v>
          </cell>
          <cell r="D2234">
            <v>-13125326</v>
          </cell>
        </row>
        <row r="2235">
          <cell r="A2235" t="str">
            <v>HYDRO-ELECTRIC COMMISSION OF THE CITY OF TORONTO - SCARBOROUGH OFFICE</v>
          </cell>
          <cell r="B2235" t="str">
            <v>TORONTO HYDRO-ELECTRIC SYSTEM LIMITED</v>
          </cell>
          <cell r="D2235">
            <v>-42122623</v>
          </cell>
        </row>
        <row r="2236">
          <cell r="A2236" t="str">
            <v>HYDRO-ELECTRIC COMMISSION OF THE CITY OF TORONTO - TORONTO OFFICE</v>
          </cell>
          <cell r="B2236" t="str">
            <v>TORONTO HYDRO-ELECTRIC SYSTEM LIMITED</v>
          </cell>
          <cell r="D2236">
            <v>-16278647</v>
          </cell>
        </row>
        <row r="2237">
          <cell r="A2237" t="str">
            <v>HYDRO-ELECTRIC COMMISSION OF THE CITY OF TORONTO - YORK OFFICE</v>
          </cell>
          <cell r="B2237" t="str">
            <v>TORONTO HYDRO-ELECTRIC SYSTEM LIMITED</v>
          </cell>
          <cell r="D2237">
            <v>-1362518</v>
          </cell>
        </row>
        <row r="2238">
          <cell r="A2238" t="str">
            <v>HYDRO-ELECTRIC COMMISSION OF THE TOWN OF BOTHWELL</v>
          </cell>
          <cell r="B2238" t="str">
            <v>CHATHAM-KENT HYDRO INC.</v>
          </cell>
          <cell r="D2238">
            <v>-17863</v>
          </cell>
        </row>
        <row r="2239">
          <cell r="A2239" t="str">
            <v>HYDRO-ELECTRIC COMMISSION OF THE TOWN OF BRACEBRIDGE</v>
          </cell>
          <cell r="B2239" t="str">
            <v>LAKELAND POWER DISTRIBUTION LTD.</v>
          </cell>
          <cell r="D2239">
            <v>-347348</v>
          </cell>
        </row>
        <row r="2240">
          <cell r="A2240" t="str">
            <v>HYDRO-ELECTRIC COMMISSION OF THE TOWN OF CACHE BAY</v>
          </cell>
          <cell r="B2240" t="str">
            <v>GREATER SUDBURY HYDRO INC.</v>
          </cell>
          <cell r="D2240">
            <v>-3110</v>
          </cell>
        </row>
        <row r="2241">
          <cell r="A2241" t="str">
            <v>HYDRO-ELECTRIC COMMISSION OF THE TOWN OF HARRISTON</v>
          </cell>
          <cell r="B2241" t="str">
            <v>WESTARIO POWER INC.</v>
          </cell>
          <cell r="D2241">
            <v>-81709</v>
          </cell>
        </row>
        <row r="2242">
          <cell r="A2242" t="str">
            <v>HYDRO-ELECTRIC COMMISSION OF THE TOWN OF HARROW</v>
          </cell>
          <cell r="B2242" t="str">
            <v>E.L.K. ENERGY INC.</v>
          </cell>
          <cell r="D2242">
            <v>-301306</v>
          </cell>
        </row>
        <row r="2243">
          <cell r="A2243" t="str">
            <v>HYDRO-ELECTRIC COMMISSION OF THE TOWN OF LASALLE</v>
          </cell>
          <cell r="B2243" t="str">
            <v>ESSEX POWERLINES CORPORATION</v>
          </cell>
          <cell r="D2243">
            <v>-5811452</v>
          </cell>
        </row>
        <row r="2244">
          <cell r="A2244" t="str">
            <v>HYDRO-ELECTRIC COMMISSION OF THE TOWN OF PORT ELGIN</v>
          </cell>
          <cell r="B2244" t="str">
            <v>WESTARIO POWER INC.</v>
          </cell>
          <cell r="D2244">
            <v>-1996128</v>
          </cell>
        </row>
        <row r="2245">
          <cell r="A2245" t="str">
            <v>HYDRO-ELECTRIC COMMISSION OF THE TOWN OF STURGEON FALLS</v>
          </cell>
          <cell r="B2245" t="str">
            <v>GREATER SUDBURY HYDRO INC.</v>
          </cell>
          <cell r="D2245">
            <v>-74664</v>
          </cell>
        </row>
        <row r="2246">
          <cell r="A2246" t="str">
            <v>HYDRO-ELECTRIC COMMISSION OF THE TOWN OF VANKLEEK HILL</v>
          </cell>
          <cell r="B2246" t="str">
            <v>HYDRO ONE NETWORKS INC.</v>
          </cell>
          <cell r="D2246">
            <v>-97408</v>
          </cell>
        </row>
        <row r="2247">
          <cell r="A2247" t="str">
            <v>HYDRO-ELECTRIC COMMISSION OF THE TOWN OF WALLACEBURG</v>
          </cell>
          <cell r="B2247" t="str">
            <v>CHATHAM-KENT HYDRO INC.</v>
          </cell>
          <cell r="D2247">
            <v>-733177</v>
          </cell>
        </row>
        <row r="2248">
          <cell r="A2248" t="str">
            <v>HYDRO-ELECTRIC COMMISSION OF THE TOWN OF WASAGA BEACH</v>
          </cell>
          <cell r="B2248" t="str">
            <v>WASAGA DISTRIBUTION INC.</v>
          </cell>
          <cell r="D2248">
            <v>-3718341</v>
          </cell>
        </row>
        <row r="2249">
          <cell r="A2249" t="str">
            <v>HYDRO-ELECTRIC COMMISSION OF THE TOWN OF WEBBWOOD</v>
          </cell>
          <cell r="B2249" t="str">
            <v>ESPANOLA REGIONAL HYDRO DISTRIBUTION CORPORATION</v>
          </cell>
          <cell r="D2249">
            <v>-9548</v>
          </cell>
        </row>
        <row r="2250">
          <cell r="A2250" t="str">
            <v>HYDRO-ELECTRIC COMMISSION OF THE TOWN OF WIARTON</v>
          </cell>
          <cell r="B2250" t="str">
            <v>HYDRO ONE NETWORKS INC.</v>
          </cell>
          <cell r="D2250">
            <v>-165312</v>
          </cell>
        </row>
        <row r="2251">
          <cell r="A2251" t="str">
            <v>HYDRO-ELECTRIC COMMISSION OF THE TOWNSHIP OF BRANTFORD</v>
          </cell>
          <cell r="B2251" t="str">
            <v>BRANT COUNTY POWER INC.</v>
          </cell>
          <cell r="D2251">
            <v>-669329</v>
          </cell>
        </row>
        <row r="2252">
          <cell r="A2252" t="str">
            <v>HYDRO-ELECTRIC COMMISSION OF THE TOWNSHIP OF BURFORD</v>
          </cell>
          <cell r="B2252" t="str">
            <v>BRANT COUNTY POWER INC.</v>
          </cell>
          <cell r="D2252">
            <v>-303794</v>
          </cell>
        </row>
        <row r="2253">
          <cell r="A2253" t="str">
            <v>HYDRO-ELECTRIC COMMISSION OF THE TOWNSHIP OF ESSA</v>
          </cell>
          <cell r="B2253" t="str">
            <v>POWERSTREAM INC.</v>
          </cell>
          <cell r="D2253">
            <v>-91794</v>
          </cell>
        </row>
        <row r="2254">
          <cell r="A2254" t="str">
            <v>HYDRO-ELECTRIC COMMISSION OF THE VILLAGE OF ALFRED</v>
          </cell>
          <cell r="B2254" t="str">
            <v>HYDRO 2000 INC.</v>
          </cell>
          <cell r="D2254">
            <v>-85403</v>
          </cell>
        </row>
        <row r="2255">
          <cell r="A2255" t="str">
            <v>HYDRO-ELECTRIC COMMISSION OF THE VILLAGE OF CLIFFORD</v>
          </cell>
          <cell r="B2255" t="str">
            <v>WESTARIO POWER INC.</v>
          </cell>
          <cell r="D2255">
            <v>-44203</v>
          </cell>
        </row>
        <row r="2256">
          <cell r="A2256" t="str">
            <v>HYDRO-ELECTRIC COMMISSION OF THE VILLAGE OF ELORA</v>
          </cell>
          <cell r="B2256" t="str">
            <v>CENTRE WELLINGTON HYDRO LTD.</v>
          </cell>
          <cell r="D2256">
            <v>-566303</v>
          </cell>
        </row>
        <row r="2257">
          <cell r="A2257" t="str">
            <v>HYDRO-ELECTRIC COMMISSION OF THE VILLAGE OF FINCH</v>
          </cell>
          <cell r="B2257" t="str">
            <v>HYDRO ONE NETWORKS INC.</v>
          </cell>
          <cell r="D2257">
            <v>-28863</v>
          </cell>
        </row>
        <row r="2258">
          <cell r="A2258" t="str">
            <v>HYDRO-ELECTRIC COMMISSION OF THE VILLAGE OF FRANKFORD</v>
          </cell>
          <cell r="B2258" t="str">
            <v>HYDRO ONE NETWORKS INC.</v>
          </cell>
          <cell r="D2258">
            <v>-21399</v>
          </cell>
        </row>
        <row r="2259">
          <cell r="A2259" t="str">
            <v>HYDRO-ELECTRIC COMMISSION OF THE VILLAGE OF L'ORIGNAL</v>
          </cell>
          <cell r="B2259" t="str">
            <v>HYDRO ONE NETWORKS INC.</v>
          </cell>
          <cell r="D2259">
            <v>-255352</v>
          </cell>
        </row>
        <row r="2260">
          <cell r="A2260" t="str">
            <v>HYDRO-ELECTRIC COMMISSION OF THE VILLAGE OF LUCAN</v>
          </cell>
          <cell r="B2260" t="str">
            <v>HYDRO ONE NETWORKS INC.</v>
          </cell>
          <cell r="D2260">
            <v>-184713</v>
          </cell>
        </row>
        <row r="2261">
          <cell r="A2261" t="str">
            <v>HYDRO-ELECTRIC COMMISSION OF THE VILLAGE OF MORRISBURG</v>
          </cell>
          <cell r="B2261" t="str">
            <v>RIDEAU ST. LAWRENCE DISTRIBUTION INC.</v>
          </cell>
          <cell r="D2261">
            <v>-183963</v>
          </cell>
        </row>
        <row r="2262">
          <cell r="A2262" t="str">
            <v>HYDRO-ELECTRIC COMMISSION OF THE VILLAGE OF NEUSTADT</v>
          </cell>
          <cell r="B2262" t="str">
            <v>WESTARIO POWER INC.</v>
          </cell>
          <cell r="D2262">
            <v>-23476</v>
          </cell>
        </row>
        <row r="2263">
          <cell r="A2263" t="str">
            <v>HYDRO-ELECTRIC COMMISSION OF THE VILLAGE OF PAISLEY</v>
          </cell>
          <cell r="B2263" t="str">
            <v>HYDRO ONE NETWORKS INC.</v>
          </cell>
          <cell r="D2263">
            <v>-60655</v>
          </cell>
        </row>
        <row r="2264">
          <cell r="A2264" t="str">
            <v>HYDRO-ELECTRIC COMMISSION OF THE VILLAGE OF PLANTAGENET</v>
          </cell>
          <cell r="B2264" t="str">
            <v>HYDRO 2000 INC.</v>
          </cell>
          <cell r="D2264">
            <v>-40960</v>
          </cell>
        </row>
        <row r="2265">
          <cell r="A2265" t="str">
            <v>HYDRO-ELECTRIC COMMISSION OF THE VILLAGE OF ST. CLAIR BEACH</v>
          </cell>
          <cell r="B2265" t="str">
            <v>ESSEX POWERLINES CORPORATION</v>
          </cell>
          <cell r="D2265">
            <v>-1464575</v>
          </cell>
        </row>
        <row r="2266">
          <cell r="A2266" t="str">
            <v>INGERSOLL PUBLIC UTILITY COMMISSION</v>
          </cell>
          <cell r="B2266" t="str">
            <v>ERIE THAMES POWERLINES CORPORATION</v>
          </cell>
          <cell r="D2266">
            <v>-1202838</v>
          </cell>
        </row>
        <row r="2267">
          <cell r="A2267" t="str">
            <v>INNISFIL HYDRO DISTRIBUTION SYSTEMS LIMITED</v>
          </cell>
          <cell r="B2267" t="str">
            <v>INNISFIL HYDRO DISTRIBUTION SYSTEMS LIMITED</v>
          </cell>
          <cell r="D2267">
            <v>-1336716</v>
          </cell>
        </row>
        <row r="2268">
          <cell r="A2268" t="str">
            <v>IROQUOIS FALLS HYDRO</v>
          </cell>
          <cell r="B2268" t="str">
            <v>NORTHERN ONTARIO WIRES INC.</v>
          </cell>
          <cell r="D2268">
            <v>-982004</v>
          </cell>
        </row>
        <row r="2269">
          <cell r="A2269" t="str">
            <v>KANATA HYDRO-ELECTRIC COMMISSION</v>
          </cell>
          <cell r="B2269" t="str">
            <v>HYDRO OTTAWA LIMITED</v>
          </cell>
          <cell r="D2269">
            <v>-24308374</v>
          </cell>
        </row>
        <row r="2270">
          <cell r="A2270" t="str">
            <v>KENORA HYDRO ELECTRIC CORPORATION LTD.</v>
          </cell>
          <cell r="B2270" t="str">
            <v>KENORA HYDRO ELECTRIC CORPORATION LTD.</v>
          </cell>
          <cell r="D2270">
            <v>-629068</v>
          </cell>
        </row>
        <row r="2271">
          <cell r="A2271" t="str">
            <v>KILLALOE HYDRO ELECTRIC COMMISSION</v>
          </cell>
          <cell r="B2271" t="str">
            <v>OTTAWA RIVER POWER CORPORATION</v>
          </cell>
          <cell r="D2271">
            <v>-46041</v>
          </cell>
        </row>
        <row r="2272">
          <cell r="A2272" t="str">
            <v>KINCARDINE HYDRO ELECTRIC COMMISSION</v>
          </cell>
          <cell r="B2272" t="str">
            <v>WESTARIO POWER INC.</v>
          </cell>
          <cell r="D2272">
            <v>-1080888</v>
          </cell>
        </row>
        <row r="2273">
          <cell r="A2273" t="str">
            <v>KINGSTON ELECTRICITY DISTRIBUTION LIMITED</v>
          </cell>
          <cell r="B2273" t="str">
            <v>KINGSTON ELECTRICITY DISTRIBUTION LIMITED</v>
          </cell>
          <cell r="D2273">
            <v>-3272318</v>
          </cell>
        </row>
        <row r="2274">
          <cell r="B2274" t="str">
            <v>KINGSTON HYDRO CORPORATION</v>
          </cell>
          <cell r="D2274">
            <v>-3272318</v>
          </cell>
        </row>
        <row r="2275">
          <cell r="A2275" t="str">
            <v>KINGSVILLE PUBLIC UTILITY COMMISSION</v>
          </cell>
          <cell r="B2275" t="str">
            <v>E.L.K. ENERGY INC.</v>
          </cell>
          <cell r="D2275">
            <v>-970237</v>
          </cell>
        </row>
        <row r="2276">
          <cell r="A2276" t="str">
            <v>KIRKFIELD HYDRO ELECTRIC SYSTEM</v>
          </cell>
          <cell r="B2276" t="str">
            <v>HYDRO ONE NETWORKS INC.</v>
          </cell>
          <cell r="D2276">
            <v>-43958</v>
          </cell>
        </row>
        <row r="2277">
          <cell r="A2277" t="str">
            <v>KITCHENER-WILMOT HYDRO INC.</v>
          </cell>
          <cell r="B2277" t="str">
            <v>KITCHENER-WILMOT HYDRO INC.</v>
          </cell>
          <cell r="D2277">
            <v>-19943372</v>
          </cell>
        </row>
        <row r="2278">
          <cell r="A2278" t="str">
            <v>LAKEFIELD DISTRIBUTION INCORPORATED</v>
          </cell>
          <cell r="B2278" t="str">
            <v>PETERBOROUGH DISTRIBUTION INCORPORATED</v>
          </cell>
          <cell r="D2278">
            <v>-158778</v>
          </cell>
        </row>
        <row r="2279">
          <cell r="A2279" t="str">
            <v>LAKESHORE TOWNSHIP HEC</v>
          </cell>
          <cell r="B2279" t="str">
            <v>E.L.K. ENERGY INC.</v>
          </cell>
          <cell r="D2279">
            <v>-782826</v>
          </cell>
        </row>
        <row r="2280">
          <cell r="A2280" t="str">
            <v>LANARK HIGHLANDS PUBLIC UTILITIES COMMISSION</v>
          </cell>
          <cell r="B2280" t="str">
            <v>HYDRO ONE NETWORKS INC.</v>
          </cell>
          <cell r="D2280">
            <v>-127880</v>
          </cell>
        </row>
        <row r="2281">
          <cell r="A2281" t="str">
            <v>LARDER LAKE ELECTRIC COMPANY</v>
          </cell>
          <cell r="B2281" t="str">
            <v>HYDRO ONE NETWORKS INC.</v>
          </cell>
          <cell r="D2281">
            <v>-134351</v>
          </cell>
        </row>
        <row r="2282">
          <cell r="A2282" t="str">
            <v>LATCHFORD HYDRO ELECTRIC</v>
          </cell>
          <cell r="B2282" t="str">
            <v>HYDRO ONE NETWORKS INC.</v>
          </cell>
          <cell r="D2282">
            <v>-43188</v>
          </cell>
        </row>
        <row r="2283">
          <cell r="A2283" t="str">
            <v>LINCOLN HYDRO-ELECTRIC COMMISSION</v>
          </cell>
          <cell r="B2283" t="str">
            <v>NIAGARA PENINSULA ENERGY INC.</v>
          </cell>
          <cell r="D2283">
            <v>-1964626</v>
          </cell>
        </row>
        <row r="2284">
          <cell r="A2284" t="str">
            <v>LINDSAY HYDRO-ELECTRIC SYSTEM</v>
          </cell>
          <cell r="B2284" t="str">
            <v>HYDRO ONE NETWORKS INC.</v>
          </cell>
          <cell r="D2284">
            <v>-2118062</v>
          </cell>
        </row>
        <row r="2285">
          <cell r="A2285" t="str">
            <v>LONDON HYDRO UTILITIES SERVICES INC.</v>
          </cell>
          <cell r="B2285" t="str">
            <v>LONDON HYDRO INC.</v>
          </cell>
          <cell r="D2285">
            <v>-32618744</v>
          </cell>
        </row>
        <row r="2286">
          <cell r="A2286" t="str">
            <v>MALAHIDE UTILITY COMMISSION</v>
          </cell>
          <cell r="B2286" t="str">
            <v>HYDRO ONE NETWORKS INC.</v>
          </cell>
          <cell r="D2286">
            <v>-74537</v>
          </cell>
        </row>
        <row r="2287">
          <cell r="A2287" t="str">
            <v>MAPLETON HYDRO ELECTRIC COMMISSION</v>
          </cell>
          <cell r="B2287" t="str">
            <v>HYDRO ONE NETWORKS INC.</v>
          </cell>
          <cell r="D2287">
            <v>-280265</v>
          </cell>
        </row>
        <row r="2288">
          <cell r="A2288" t="str">
            <v>MARKDALE HYDRO SYSTEM</v>
          </cell>
          <cell r="B2288" t="str">
            <v>HYDRO ONE NETWORKS INC.</v>
          </cell>
          <cell r="D2288">
            <v>-87779</v>
          </cell>
        </row>
        <row r="2289">
          <cell r="A2289" t="str">
            <v>MARKHAM HYDRO DISTRIBUTION INC.</v>
          </cell>
          <cell r="B2289" t="str">
            <v>POWERSTREAM INC.</v>
          </cell>
          <cell r="D2289">
            <v>-63055805</v>
          </cell>
        </row>
        <row r="2290">
          <cell r="A2290" t="str">
            <v>MARMORA HYDRO COMMISSION</v>
          </cell>
          <cell r="B2290" t="str">
            <v>HYDRO ONE NETWORKS INC.</v>
          </cell>
          <cell r="D2290">
            <v>-82746</v>
          </cell>
        </row>
        <row r="2291">
          <cell r="A2291" t="str">
            <v>MARTINTOWN HYDRO SYSTEM</v>
          </cell>
          <cell r="B2291" t="str">
            <v>HYDRO ONE NETWORKS INC.</v>
          </cell>
          <cell r="D2291">
            <v>-843</v>
          </cell>
        </row>
        <row r="2292">
          <cell r="A2292" t="str">
            <v>MIDLAND POWER UTILITY CORPORATION</v>
          </cell>
          <cell r="B2292" t="str">
            <v>MIDLAND POWER UTILITY CORPORATION</v>
          </cell>
          <cell r="D2292">
            <v>-409153</v>
          </cell>
        </row>
        <row r="2293">
          <cell r="A2293" t="str">
            <v>MILDMAY HYDRO-ELECTRIC COMMISSION</v>
          </cell>
          <cell r="B2293" t="str">
            <v>WESTARIO POWER INC.</v>
          </cell>
          <cell r="D2293">
            <v>-109009</v>
          </cell>
        </row>
        <row r="2294">
          <cell r="A2294" t="str">
            <v>MILTON HYDRO DISTRIBUTION INC.</v>
          </cell>
          <cell r="B2294" t="str">
            <v>MILTON HYDRO DISTRIBUTION INC.</v>
          </cell>
          <cell r="D2294">
            <v>-7363940</v>
          </cell>
        </row>
        <row r="2295">
          <cell r="A2295" t="str">
            <v>MISSISSIPPI MILLS PUBLIC UTILITIES COMMISSION</v>
          </cell>
          <cell r="B2295" t="str">
            <v>OTTAWA RIVER POWER CORPORATION</v>
          </cell>
          <cell r="D2295">
            <v>-399614</v>
          </cell>
        </row>
        <row r="2296">
          <cell r="A2296" t="str">
            <v>NANTICOKE HYDRO ELECTRIC COMMISSION</v>
          </cell>
          <cell r="B2296" t="str">
            <v>HALDIMAND COUNTY HYDRO INC.</v>
          </cell>
          <cell r="D2296">
            <v>-1218144</v>
          </cell>
        </row>
        <row r="2297">
          <cell r="A2297" t="str">
            <v>NAPANEE HYDRO-ELECTRIC COMMISSION</v>
          </cell>
          <cell r="B2297" t="str">
            <v>HYDRO ONE NETWORKS INC.</v>
          </cell>
          <cell r="D2297">
            <v>-349942</v>
          </cell>
        </row>
        <row r="2298">
          <cell r="A2298" t="str">
            <v>NEPEAN HYDRO ELECTRIC COMMISSION</v>
          </cell>
          <cell r="B2298" t="str">
            <v>HYDRO OTTAWA LIMITED</v>
          </cell>
          <cell r="D2298">
            <v>-29423382</v>
          </cell>
        </row>
        <row r="2299">
          <cell r="A2299" t="str">
            <v>NEW TECUMSETH HYDRO</v>
          </cell>
          <cell r="B2299" t="str">
            <v>POWERSTREAM INC.</v>
          </cell>
          <cell r="D2299">
            <v>-2368328</v>
          </cell>
        </row>
        <row r="2300">
          <cell r="A2300" t="str">
            <v>NEWBURY POWER INC.</v>
          </cell>
          <cell r="B2300" t="str">
            <v>MIDDLESEX POWER DISTRIBUTION CORPORATION</v>
          </cell>
          <cell r="D2300">
            <v>-32441</v>
          </cell>
        </row>
        <row r="2301">
          <cell r="A2301" t="str">
            <v>NEWMARKET HYDRO LTD.</v>
          </cell>
          <cell r="B2301" t="str">
            <v>NEWMARKET-TAY POWER DISTRIBUTION LTD.</v>
          </cell>
          <cell r="D2301">
            <v>-25477899</v>
          </cell>
        </row>
        <row r="2302">
          <cell r="A2302" t="str">
            <v>NIAGARA FALLS HYDRO INC.</v>
          </cell>
          <cell r="B2302" t="str">
            <v>NIAGARA PENINSULA ENERGY INC.</v>
          </cell>
          <cell r="D2302">
            <v>-5087962</v>
          </cell>
        </row>
        <row r="2303">
          <cell r="A2303" t="str">
            <v>NIAGARA-ON-THE-LAKE HYDRO INC.</v>
          </cell>
          <cell r="B2303" t="str">
            <v>NIAGARA-ON-THE-LAKE HYDRO INC.</v>
          </cell>
          <cell r="D2303">
            <v>-2703986</v>
          </cell>
        </row>
        <row r="2304">
          <cell r="A2304" t="str">
            <v>NICKEL CENTRE HYDRO-ELECTRIC COMMISSION</v>
          </cell>
          <cell r="B2304" t="str">
            <v>GREATER SUDBURY HYDRO INC.</v>
          </cell>
          <cell r="D2304">
            <v>-99515</v>
          </cell>
        </row>
        <row r="2305">
          <cell r="A2305" t="str">
            <v>NIPIGON HYDRO ELECTRIC COMMISSION</v>
          </cell>
          <cell r="B2305" t="str">
            <v>HYDRO ONE NETWORKS INC.</v>
          </cell>
          <cell r="D2305">
            <v>-99604</v>
          </cell>
        </row>
        <row r="2306">
          <cell r="A2306" t="str">
            <v>NORFOLK POWER DISTRIBUTION INC.</v>
          </cell>
          <cell r="B2306" t="str">
            <v>NORFOLK POWER DISTRIBUTION INC.</v>
          </cell>
          <cell r="D2306">
            <v>-118529</v>
          </cell>
        </row>
        <row r="2307">
          <cell r="A2307" t="str">
            <v>NORTH BAY HYDRO DISTRIBUTION LIMITED</v>
          </cell>
          <cell r="B2307" t="str">
            <v>NORTH BAY HYDRO DISTRIBUTION LIMITED</v>
          </cell>
          <cell r="D2307">
            <v>-4013068</v>
          </cell>
        </row>
        <row r="2308">
          <cell r="A2308" t="str">
            <v>NORTH GLENGARRY PUBLIC UTILITIES COMMISSION</v>
          </cell>
          <cell r="B2308" t="str">
            <v>HYDRO ONE NETWORKS INC.</v>
          </cell>
          <cell r="D2308">
            <v>-228590</v>
          </cell>
        </row>
        <row r="2309">
          <cell r="A2309" t="str">
            <v>NORTH GRENVILLE HYDRO-ELECTRIC COMMISSION</v>
          </cell>
          <cell r="B2309" t="str">
            <v>HYDRO ONE NETWORKS INC.</v>
          </cell>
          <cell r="D2309">
            <v>-369670</v>
          </cell>
        </row>
        <row r="2310">
          <cell r="A2310" t="str">
            <v>NORTH PERTH UTILITY COMMISSION</v>
          </cell>
          <cell r="B2310" t="str">
            <v>HYDRO ONE NETWORKS INC.</v>
          </cell>
          <cell r="D2310">
            <v>-604666</v>
          </cell>
        </row>
        <row r="2311">
          <cell r="A2311" t="str">
            <v>NORWICH PUBLIC UTILITY COMMISSION</v>
          </cell>
          <cell r="B2311" t="str">
            <v>ERIE THAMES POWERLINES CORPORATION</v>
          </cell>
          <cell r="D2311">
            <v>-146137</v>
          </cell>
        </row>
        <row r="2312">
          <cell r="A2312" t="str">
            <v>OAKVILLE HYDRO ELECTRICITY DISTRIBUTION INC.</v>
          </cell>
          <cell r="B2312" t="str">
            <v>OAKVILLE HYDRO ELECTRICITY DISTRIBUTION INC.</v>
          </cell>
          <cell r="D2312">
            <v>-41702291</v>
          </cell>
        </row>
        <row r="2313">
          <cell r="A2313" t="str">
            <v>OIL SPRINGS HYDRO ELECTRIC COMMISSION</v>
          </cell>
          <cell r="B2313" t="str">
            <v>BLUEWATER POWER DISTRIBUTION CORPORATION</v>
          </cell>
          <cell r="D2313">
            <v>-22469</v>
          </cell>
        </row>
        <row r="2314">
          <cell r="A2314" t="str">
            <v>ORANGEVILLE HYDRO LIMITED</v>
          </cell>
          <cell r="B2314" t="str">
            <v>ORANGEVILLE HYDRO LIMITED</v>
          </cell>
          <cell r="D2314">
            <v>-5483652</v>
          </cell>
        </row>
        <row r="2315">
          <cell r="A2315" t="str">
            <v>ORILLIA POWER DISTRIBUTION CORPORATION</v>
          </cell>
          <cell r="B2315" t="str">
            <v>ORILLIA POWER DISTRIBUTION CORPORATION</v>
          </cell>
          <cell r="D2315">
            <v>-1838466</v>
          </cell>
        </row>
        <row r="2316">
          <cell r="A2316" t="str">
            <v>OSHAWA PUC NETWORKS INC.</v>
          </cell>
          <cell r="B2316" t="str">
            <v>OSHAWA PUC NETWORKS INC.</v>
          </cell>
          <cell r="D2316">
            <v>-16703193</v>
          </cell>
        </row>
        <row r="2317">
          <cell r="A2317" t="str">
            <v>PARKHILL P.U.C.</v>
          </cell>
          <cell r="B2317" t="str">
            <v>MIDDLESEX POWER DISTRIBUTION CORPORATION</v>
          </cell>
          <cell r="D2317">
            <v>-82838</v>
          </cell>
        </row>
        <row r="2318">
          <cell r="A2318" t="str">
            <v>PARRY SOUND POWER CORPORATION</v>
          </cell>
          <cell r="B2318" t="str">
            <v>PARRY SOUND POWER CORPORATION</v>
          </cell>
          <cell r="D2318">
            <v>-1169711</v>
          </cell>
        </row>
        <row r="2319">
          <cell r="A2319" t="str">
            <v>PELHAM HYDRO-ELECTRIC COMMISSION</v>
          </cell>
          <cell r="B2319" t="str">
            <v>NIAGARA PENINSULA ENERGY INC.</v>
          </cell>
          <cell r="D2319">
            <v>-260821</v>
          </cell>
        </row>
        <row r="2320">
          <cell r="A2320" t="str">
            <v>PERTH EAST HYDRO ELECTRIC COMMISSION</v>
          </cell>
          <cell r="B2320" t="str">
            <v>HYDRO ONE NETWORKS INC.</v>
          </cell>
          <cell r="D2320">
            <v>-99453</v>
          </cell>
        </row>
        <row r="2321">
          <cell r="A2321" t="str">
            <v>PETERBOROUGH UTILITIES COMMISSION</v>
          </cell>
          <cell r="B2321" t="str">
            <v>PETERBOROUGH DISTRIBUTION INCORPORATED</v>
          </cell>
          <cell r="D2321">
            <v>-7047752</v>
          </cell>
        </row>
        <row r="2322">
          <cell r="A2322" t="str">
            <v>PICKERING HYDRO-ELECTRIC COMMISSION</v>
          </cell>
          <cell r="B2322" t="str">
            <v>VERIDIAN CONNECTIONS INC.</v>
          </cell>
          <cell r="D2322">
            <v>-22714439</v>
          </cell>
        </row>
        <row r="2323">
          <cell r="A2323" t="str">
            <v>POLICE VILLAGE OF APPLE HILL HYDRO SYSTEM</v>
          </cell>
          <cell r="B2323" t="str">
            <v>HYDRO ONE NETWORKS INC.</v>
          </cell>
          <cell r="D2323">
            <v>-698</v>
          </cell>
        </row>
        <row r="2324">
          <cell r="A2324" t="str">
            <v>POLICE VILLAGE OF AVONMORE HYDRO SYSTEM</v>
          </cell>
          <cell r="B2324" t="str">
            <v>HYDRO ONE NETWORKS INC.</v>
          </cell>
          <cell r="D2324">
            <v>-11342</v>
          </cell>
        </row>
        <row r="2325">
          <cell r="A2325" t="str">
            <v>POLICE VILLAGE OF COMBER HYDRO SYSTEM</v>
          </cell>
          <cell r="B2325" t="str">
            <v>E.L.K. ENERGY INC.</v>
          </cell>
          <cell r="D2325">
            <v>-124278</v>
          </cell>
        </row>
        <row r="2326">
          <cell r="A2326" t="str">
            <v>POLICE VILLAGE OF DUBLIN HYDRO SYSTEM</v>
          </cell>
          <cell r="B2326" t="str">
            <v>ERIE THAMES POWERLINES CORPORATION</v>
          </cell>
          <cell r="D2326">
            <v>-3050</v>
          </cell>
        </row>
        <row r="2327">
          <cell r="A2327" t="str">
            <v>POLICE VILLAGE OF GRANTON HYDRO SYSTEM</v>
          </cell>
          <cell r="B2327" t="str">
            <v>HYDRO ONE NETWORKS INC.</v>
          </cell>
          <cell r="D2327">
            <v>-43677</v>
          </cell>
        </row>
        <row r="2328">
          <cell r="A2328" t="str">
            <v>POLICE VILLAGE OF MERLIN HYDRO SYSTEM</v>
          </cell>
          <cell r="B2328" t="str">
            <v>CHATHAM-KENT HYDRO INC.</v>
          </cell>
          <cell r="D2328">
            <v>-27864</v>
          </cell>
        </row>
        <row r="2329">
          <cell r="A2329" t="str">
            <v>POLICE VILLAGE OF MOOREFIELD HYDRO SYSTEM</v>
          </cell>
          <cell r="B2329" t="str">
            <v>HYDRO ONE NETWORKS INC.</v>
          </cell>
          <cell r="D2329">
            <v>-1245</v>
          </cell>
        </row>
        <row r="2330">
          <cell r="A2330" t="str">
            <v>POLICE VILLAGE OF MOUNT BRYDGES HYDRO SYSTEM</v>
          </cell>
          <cell r="B2330" t="str">
            <v>MIDDLESEX POWER DISTRIBUTION CORPORATION</v>
          </cell>
          <cell r="D2330">
            <v>-253381</v>
          </cell>
        </row>
        <row r="2331">
          <cell r="A2331" t="str">
            <v>POLICE VILLAGE OF PRICEVILLE HYDRO SYSTEM</v>
          </cell>
          <cell r="B2331" t="str">
            <v>HYDRO ONE NETWORKS INC.</v>
          </cell>
          <cell r="D2331">
            <v>-11305</v>
          </cell>
        </row>
        <row r="2332">
          <cell r="A2332" t="str">
            <v>POLICE VILLAGE OF RUSSELL HYDRO ELECTRIC SYSTEM</v>
          </cell>
          <cell r="B2332" t="str">
            <v>HYDRO ONE NETWORKS INC.</v>
          </cell>
          <cell r="D2332">
            <v>-121268</v>
          </cell>
        </row>
        <row r="2333">
          <cell r="A2333" t="str">
            <v>PORT COLBORNE HYDRO INC.</v>
          </cell>
          <cell r="B2333" t="str">
            <v>CANADIAN NIAGARA POWER INC.</v>
          </cell>
          <cell r="D2333">
            <v>-1465082</v>
          </cell>
        </row>
        <row r="2334">
          <cell r="A2334" t="str">
            <v>PORT HOPE HYDRO</v>
          </cell>
          <cell r="B2334" t="str">
            <v>VERIDIAN CONNECTIONS INC.</v>
          </cell>
          <cell r="D2334">
            <v>-1651694</v>
          </cell>
        </row>
        <row r="2335">
          <cell r="A2335" t="str">
            <v>PRESCOTT PUBLIC UTILITIES COMMISSION</v>
          </cell>
          <cell r="B2335" t="str">
            <v>RIDEAU ST. LAWRENCE DISTRIBUTION INC.</v>
          </cell>
          <cell r="D2335">
            <v>-76707</v>
          </cell>
        </row>
        <row r="2336">
          <cell r="A2336" t="str">
            <v>PUBLIC UTILITIES COMMISSION OF CHATHAM-KENT</v>
          </cell>
          <cell r="B2336" t="str">
            <v>CHATHAM-KENT HYDRO INC.</v>
          </cell>
          <cell r="D2336">
            <v>-3317604</v>
          </cell>
        </row>
        <row r="2337">
          <cell r="A2337" t="str">
            <v>PUBLIC UTILITIES COMMISSION OF THE CITY OF BARRIE</v>
          </cell>
          <cell r="B2337" t="str">
            <v>POWERSTREAM INC.</v>
          </cell>
          <cell r="D2337">
            <v>-33420754</v>
          </cell>
        </row>
        <row r="2338">
          <cell r="A2338" t="str">
            <v>PUBLIC UTILITIES COMMISSION OF THE CITY OF OWEN SOUND</v>
          </cell>
          <cell r="B2338" t="str">
            <v>HYDRO ONE NETWORKS INC.</v>
          </cell>
          <cell r="D2338">
            <v>-1260734</v>
          </cell>
        </row>
        <row r="2339">
          <cell r="A2339" t="str">
            <v>PUBLIC UTILITIES COMMISSION OF THE CITY OF TRENTON</v>
          </cell>
          <cell r="B2339" t="str">
            <v>HYDRO ONE NETWORKS INC.</v>
          </cell>
          <cell r="D2339">
            <v>-3012078</v>
          </cell>
        </row>
        <row r="2340">
          <cell r="A2340" t="str">
            <v>PUBLIC UTILITIES COMMISSION OF THE CORPORATION OF THE TOWNSHIP OF MAGNETAWAN</v>
          </cell>
          <cell r="B2340" t="str">
            <v>LAKELAND POWER DISTRIBUTION LTD.</v>
          </cell>
          <cell r="D2340">
            <v>-43024</v>
          </cell>
        </row>
        <row r="2341">
          <cell r="A2341" t="str">
            <v>PUBLIC UTILITIES COMMISSION OF THE TOWN OF ALEXANDRIA</v>
          </cell>
          <cell r="B2341" t="str">
            <v>HYDRO ONE NETWORKS INC.</v>
          </cell>
          <cell r="D2341">
            <v>-207174</v>
          </cell>
        </row>
        <row r="2342">
          <cell r="A2342" t="str">
            <v>PUBLIC UTILITIES COMMISSION OF THE TOWN OF BLENHEIM</v>
          </cell>
          <cell r="B2342" t="str">
            <v>CHATHAM-KENT HYDRO INC.</v>
          </cell>
          <cell r="D2342">
            <v>-112736</v>
          </cell>
        </row>
        <row r="2343">
          <cell r="A2343" t="str">
            <v>PUBLIC UTILITIES COMMISSION OF THE TOWN OF CAMPBELLFORD</v>
          </cell>
          <cell r="B2343" t="str">
            <v>HYDRO ONE NETWORKS INC.</v>
          </cell>
          <cell r="D2343">
            <v>-292210</v>
          </cell>
        </row>
        <row r="2344">
          <cell r="A2344" t="str">
            <v>PUBLIC UTILITIES COMMISSION OF THE TOWN OF CHESLEY</v>
          </cell>
          <cell r="B2344" t="str">
            <v>HYDRO ONE NETWORKS INC.</v>
          </cell>
          <cell r="D2344">
            <v>-103819</v>
          </cell>
        </row>
        <row r="2345">
          <cell r="A2345" t="str">
            <v>PUBLIC UTILITIES COMMISSION OF THE TOWN OF COBOURG</v>
          </cell>
          <cell r="B2345" t="str">
            <v>LAKEFRONT UTILITIES INC.</v>
          </cell>
          <cell r="D2345">
            <v>-1981907</v>
          </cell>
        </row>
        <row r="2346">
          <cell r="A2346" t="str">
            <v>PUBLIC UTILITIES COMMISSION OF THE TOWN OF FERGUS</v>
          </cell>
          <cell r="B2346" t="str">
            <v>CENTRE WELLINGTON HYDRO LTD.</v>
          </cell>
          <cell r="D2346">
            <v>-1439772</v>
          </cell>
        </row>
        <row r="2347">
          <cell r="A2347" t="str">
            <v>PUBLIC UTILITIES COMMISSION OF THE TOWN OF GODERICH</v>
          </cell>
          <cell r="B2347" t="str">
            <v>WEST COAST HURON ENERGY INC.</v>
          </cell>
          <cell r="D2347">
            <v>-424223</v>
          </cell>
        </row>
        <row r="2348">
          <cell r="A2348" t="str">
            <v>PUBLIC UTILITIES COMMISSION OF THE TOWN OF MASSEY</v>
          </cell>
          <cell r="B2348" t="str">
            <v>ESPANOLA REGIONAL HYDRO DISTRIBUTION CORPORATION</v>
          </cell>
          <cell r="D2348">
            <v>-31379</v>
          </cell>
        </row>
        <row r="2349">
          <cell r="A2349" t="str">
            <v>PUBLIC UTILITIES COMMISSION OF THE TOWN OF MEAFORD</v>
          </cell>
          <cell r="B2349" t="str">
            <v>HYDRO ONE NETWORKS INC.</v>
          </cell>
          <cell r="D2349">
            <v>-492337</v>
          </cell>
        </row>
        <row r="2350">
          <cell r="A2350" t="str">
            <v>PUBLIC UTILITIES COMMISSION OF THE TOWN OF MITCHELL</v>
          </cell>
          <cell r="B2350" t="str">
            <v>ERIE THAMES POWERLINES CORPORATION</v>
          </cell>
          <cell r="D2350">
            <v>-267866</v>
          </cell>
        </row>
        <row r="2351">
          <cell r="A2351" t="str">
            <v>PUBLIC UTILITIES COMMISSION OF THE TOWN OF MOUNT FOREST</v>
          </cell>
          <cell r="B2351" t="str">
            <v>WELLINGTON NORTH POWER INC.</v>
          </cell>
          <cell r="D2351">
            <v>-304302</v>
          </cell>
        </row>
        <row r="2352">
          <cell r="A2352" t="str">
            <v>PUBLIC UTILITIES COMMISSION OF THE TOWN OF PALMERSTON</v>
          </cell>
          <cell r="B2352" t="str">
            <v>WESTARIO POWER INC.</v>
          </cell>
          <cell r="D2352">
            <v>-170754</v>
          </cell>
        </row>
        <row r="2353">
          <cell r="A2353" t="str">
            <v>PUBLIC UTILITIES COMMISSION OF THE TOWN OF PARIS</v>
          </cell>
          <cell r="B2353" t="str">
            <v>BRANT COUNTY POWER INC.</v>
          </cell>
          <cell r="D2353">
            <v>-363151</v>
          </cell>
        </row>
        <row r="2354">
          <cell r="A2354" t="str">
            <v>PUBLIC UTILITIES COMMISSION OF THE TOWN OF PICTON</v>
          </cell>
          <cell r="B2354" t="str">
            <v>HYDRO ONE NETWORKS INC.</v>
          </cell>
          <cell r="D2354">
            <v>-152333</v>
          </cell>
        </row>
        <row r="2355">
          <cell r="A2355" t="str">
            <v>PUBLIC UTILITIES COMMISSION OF THE TOWN OF RIDGETOWN</v>
          </cell>
          <cell r="B2355" t="str">
            <v>CHATHAM-KENT HYDRO INC.</v>
          </cell>
          <cell r="D2355">
            <v>-132327</v>
          </cell>
        </row>
        <row r="2356">
          <cell r="A2356" t="str">
            <v>PUBLIC UTILITIES COMMISSION OF THE TOWN OF SOUTHAMPTON</v>
          </cell>
          <cell r="B2356" t="str">
            <v>WESTARIO POWER INC.</v>
          </cell>
          <cell r="D2356">
            <v>-188659</v>
          </cell>
        </row>
        <row r="2357">
          <cell r="A2357" t="str">
            <v>PUBLIC UTILITIES COMMISSION OF THE TOWN OF TECUMSEH</v>
          </cell>
          <cell r="B2357" t="str">
            <v>ESSEX POWERLINES CORPORATION</v>
          </cell>
          <cell r="D2357">
            <v>-4230644</v>
          </cell>
        </row>
        <row r="2358">
          <cell r="A2358" t="str">
            <v>PUBLIC UTILITIES COMMISSION OF THE TOWN OF TILBURY</v>
          </cell>
          <cell r="B2358" t="str">
            <v>CHATHAM-KENT HYDRO INC.</v>
          </cell>
          <cell r="D2358">
            <v>-232758</v>
          </cell>
        </row>
        <row r="2359">
          <cell r="A2359" t="str">
            <v>PUBLIC UTILITIES COMMISSION OF THE VILLAGE OF ARTHUR</v>
          </cell>
          <cell r="B2359" t="str">
            <v>WELLINGTON NORTH POWER INC.</v>
          </cell>
          <cell r="D2359">
            <v>-103910</v>
          </cell>
        </row>
        <row r="2360">
          <cell r="A2360" t="str">
            <v>PUBLIC UTILITIES COMMISSION OF THE VILLAGE OF BELMONT</v>
          </cell>
          <cell r="B2360" t="str">
            <v>ERIE THAMES POWERLINES CORPORATION</v>
          </cell>
          <cell r="D2360">
            <v>-308444</v>
          </cell>
        </row>
        <row r="2361">
          <cell r="A2361" t="str">
            <v>PUBLIC UTILITIES COMMISSION OF THE VILLAGE OF LANCASTER</v>
          </cell>
          <cell r="B2361" t="str">
            <v>HYDRO ONE NETWORKS INC.</v>
          </cell>
          <cell r="D2361">
            <v>-43431</v>
          </cell>
        </row>
        <row r="2362">
          <cell r="A2362" t="str">
            <v>PUBLIC UTILITIES COMMISSION OF THE VILLAGE OF PORT STANLEY</v>
          </cell>
          <cell r="B2362" t="str">
            <v>ERIE THAMES POWERLINES CORPORATION</v>
          </cell>
          <cell r="D2362">
            <v>-154250</v>
          </cell>
        </row>
        <row r="2363">
          <cell r="A2363" t="str">
            <v>PUBLIC UTILITIES COMMISSION OF THE VILLAGE OF THAMESVILLE</v>
          </cell>
          <cell r="B2363" t="str">
            <v>CHATHAM-KENT HYDRO INC.</v>
          </cell>
          <cell r="D2363">
            <v>-19390</v>
          </cell>
        </row>
        <row r="2364">
          <cell r="A2364" t="str">
            <v>PUBLIC UTILITIES COMMISSION OF THE VILLAGE OF WESTPORT</v>
          </cell>
          <cell r="B2364" t="str">
            <v>RIDEAU ST. LAWRENCE DISTRIBUTION INC.</v>
          </cell>
          <cell r="D2364">
            <v>-83342</v>
          </cell>
        </row>
        <row r="2365">
          <cell r="A2365" t="str">
            <v>PUBLIC UTILITIES COMMISSION OF THE VILLAGE OF WHEATLEY</v>
          </cell>
          <cell r="B2365" t="str">
            <v>CHATHAM-KENT HYDRO INC.</v>
          </cell>
          <cell r="D2365">
            <v>-118610</v>
          </cell>
        </row>
        <row r="2366">
          <cell r="A2366" t="str">
            <v>PUBLIC UTILITY COMMISSION OF THE VILLAGE OF WEST LORNE</v>
          </cell>
          <cell r="B2366" t="str">
            <v>HYDRO ONE NETWORKS INC.</v>
          </cell>
          <cell r="D2366">
            <v>-93201</v>
          </cell>
        </row>
        <row r="2367">
          <cell r="A2367" t="str">
            <v>PUBLIC UTILITY COMMISSION OF TOWN OF PERTH</v>
          </cell>
          <cell r="B2367" t="str">
            <v>HYDRO ONE NETWORKS INC.</v>
          </cell>
          <cell r="D2367">
            <v>-1766383</v>
          </cell>
        </row>
        <row r="2368">
          <cell r="A2368" t="str">
            <v>RAINY RIVER PUBLIC UTILITIES COMMISSION</v>
          </cell>
          <cell r="B2368" t="str">
            <v>HYDRO ONE NETWORKS INC.</v>
          </cell>
          <cell r="D2368">
            <v>-96206</v>
          </cell>
        </row>
        <row r="2369">
          <cell r="A2369" t="str">
            <v>RED ROCK HYDRO</v>
          </cell>
          <cell r="B2369" t="str">
            <v>HYDRO ONE NETWORKS INC.</v>
          </cell>
          <cell r="D2369">
            <v>-26728</v>
          </cell>
        </row>
        <row r="2370">
          <cell r="A2370" t="str">
            <v>REMARA-BRECHIN HYDRO</v>
          </cell>
          <cell r="B2370" t="str">
            <v>HYDRO ONE NETWORKS INC.</v>
          </cell>
          <cell r="D2370">
            <v>-6839</v>
          </cell>
        </row>
        <row r="2371">
          <cell r="A2371" t="str">
            <v>RENFREW HYDRO INC.</v>
          </cell>
          <cell r="B2371" t="str">
            <v>RENFREW HYDRO INC.</v>
          </cell>
          <cell r="D2371">
            <v>-98644</v>
          </cell>
        </row>
        <row r="2372">
          <cell r="A2372" t="str">
            <v>RICHMOND HILL HYDRO INC.</v>
          </cell>
          <cell r="B2372" t="str">
            <v>POWERSTREAM INC.</v>
          </cell>
          <cell r="D2372">
            <v>-48697621</v>
          </cell>
        </row>
        <row r="2373">
          <cell r="A2373" t="str">
            <v>RIPLEY PUBLIC UTILITIES COMMISSION</v>
          </cell>
          <cell r="B2373" t="str">
            <v>WESTARIO POWER INC.</v>
          </cell>
          <cell r="D2373">
            <v>-45105</v>
          </cell>
        </row>
        <row r="2374">
          <cell r="A2374" t="str">
            <v>ROCKLAND HYDRO ELECTRIC COMMISSION</v>
          </cell>
          <cell r="B2374" t="str">
            <v>HYDRO ONE NETWORKS INC.</v>
          </cell>
          <cell r="D2374">
            <v>-2068406</v>
          </cell>
        </row>
        <row r="2375">
          <cell r="A2375" t="str">
            <v>RODNEY PUBLIC UTILITIES COMMISSION</v>
          </cell>
          <cell r="B2375" t="str">
            <v>HYDRO ONE NETWORKS INC.</v>
          </cell>
          <cell r="D2375">
            <v>-79269</v>
          </cell>
        </row>
        <row r="2376">
          <cell r="A2376" t="str">
            <v>SCHREIBER HYDRO-ELECTRIC COMMISSION</v>
          </cell>
          <cell r="B2376" t="str">
            <v>HYDRO ONE NETWORKS INC.</v>
          </cell>
          <cell r="D2376">
            <v>-51845</v>
          </cell>
        </row>
        <row r="2377">
          <cell r="A2377" t="str">
            <v>SCUGOG HYDRO ELECTRIC CORPORATION</v>
          </cell>
          <cell r="B2377" t="str">
            <v>VERIDIAN CONNECTIONS INC.</v>
          </cell>
          <cell r="D2377">
            <v>-868643</v>
          </cell>
        </row>
        <row r="2378">
          <cell r="A2378" t="str">
            <v>SEAFORTH PUBLIC UTILITY COMMISSION</v>
          </cell>
          <cell r="B2378" t="str">
            <v>FESTIVAL HYDRO INC.</v>
          </cell>
          <cell r="D2378">
            <v>-57989</v>
          </cell>
        </row>
        <row r="2379">
          <cell r="A2379" t="str">
            <v>SEVERN HYDRO-ELECTRIC SYSTEM</v>
          </cell>
          <cell r="B2379" t="str">
            <v>HYDRO ONE NETWORKS INC.</v>
          </cell>
          <cell r="D2379">
            <v>-155687</v>
          </cell>
        </row>
        <row r="2380">
          <cell r="A2380" t="str">
            <v>SIMCOE HYDRO-ELECTRIC COMMISSION</v>
          </cell>
          <cell r="B2380" t="str">
            <v>NORFOLK POWER DISTRIBUTION INC.</v>
          </cell>
          <cell r="D2380">
            <v>-1656690</v>
          </cell>
        </row>
        <row r="2381">
          <cell r="A2381" t="str">
            <v>SIOUX LOOKOUT HYDRO INC.</v>
          </cell>
          <cell r="B2381" t="str">
            <v>SIOUX LOOKOUT HYDRO INC.</v>
          </cell>
          <cell r="D2381">
            <v>-1030084</v>
          </cell>
        </row>
        <row r="2382">
          <cell r="A2382" t="str">
            <v>SMITHS FALLS HYDRO ELECTRIC COMMISSION</v>
          </cell>
          <cell r="B2382" t="str">
            <v>HYDRO ONE NETWORKS INC.</v>
          </cell>
          <cell r="D2382">
            <v>-451294</v>
          </cell>
        </row>
        <row r="2383">
          <cell r="A2383" t="str">
            <v>SOUTH RIVER PUBLIC UTILITIES COMMISSION</v>
          </cell>
          <cell r="B2383" t="str">
            <v>HYDRO ONE NETWORKS INC.</v>
          </cell>
          <cell r="D2383">
            <v>-123007</v>
          </cell>
        </row>
        <row r="2384">
          <cell r="A2384" t="str">
            <v>SOUTH-WEST OXFORD PUBLIC UTILITIES COMMISSION</v>
          </cell>
          <cell r="B2384" t="str">
            <v>ERIE THAMES POWERLINES CORPORATION</v>
          </cell>
          <cell r="D2384">
            <v>-15240</v>
          </cell>
        </row>
        <row r="2385">
          <cell r="A2385" t="str">
            <v>ST. CATHARINES HYDRO UTILITY SERVICES INC.</v>
          </cell>
          <cell r="B2385" t="str">
            <v>HORIZON UTILITIES CORPORATION</v>
          </cell>
          <cell r="D2385">
            <v>-5458024</v>
          </cell>
        </row>
        <row r="2386">
          <cell r="A2386" t="str">
            <v>ST. MARY'S PUBLIC UTILITIES COMMISSION</v>
          </cell>
          <cell r="B2386" t="str">
            <v>FESTIVAL HYDRO INC.</v>
          </cell>
          <cell r="D2386">
            <v>-596990</v>
          </cell>
        </row>
        <row r="2387">
          <cell r="A2387" t="str">
            <v>ST. THOMAS ENERGY INC.</v>
          </cell>
          <cell r="B2387" t="str">
            <v>ST. THOMAS ENERGY INC.</v>
          </cell>
          <cell r="D2387">
            <v>-2157240</v>
          </cell>
        </row>
        <row r="2388">
          <cell r="A2388" t="str">
            <v>STIRLING-RAWDON PUBLIC UTILITIES COMMISSION</v>
          </cell>
          <cell r="B2388" t="str">
            <v>HYDRO ONE NETWORKS INC.</v>
          </cell>
          <cell r="D2388">
            <v>-52858</v>
          </cell>
        </row>
        <row r="2389">
          <cell r="A2389" t="str">
            <v>STONEY CREEK HYDRO-ELECTRIC COMMISSION</v>
          </cell>
          <cell r="B2389" t="str">
            <v>HORIZON UTILITIES CORPORATION</v>
          </cell>
          <cell r="D2389">
            <v>-8333522</v>
          </cell>
        </row>
        <row r="2390">
          <cell r="A2390" t="str">
            <v>STRATFORD PUBLIC UTILITY COMMISSION</v>
          </cell>
          <cell r="B2390" t="str">
            <v>FESTIVAL HYDRO INC.</v>
          </cell>
          <cell r="D2390">
            <v>-3327788</v>
          </cell>
        </row>
        <row r="2391">
          <cell r="A2391" t="str">
            <v>SUNDRIDGE HYDRO ELECTRIC SYSTEM</v>
          </cell>
          <cell r="B2391" t="str">
            <v>LAKELAND POWER DISTRIBUTION LTD.</v>
          </cell>
          <cell r="D2391">
            <v>-231738</v>
          </cell>
        </row>
        <row r="2392">
          <cell r="A2392" t="str">
            <v>TARA HYDRO-ELECTRIC SYSTEM</v>
          </cell>
          <cell r="B2392" t="str">
            <v>HYDRO ONE NETWORKS INC.</v>
          </cell>
          <cell r="D2392">
            <v>-83487</v>
          </cell>
        </row>
        <row r="2393">
          <cell r="A2393" t="str">
            <v>TAY HYDRO ELECTRIC DISTRIBUTION COMPANY INC.</v>
          </cell>
          <cell r="B2393" t="str">
            <v>NEWMARKET-TAY POWER DISTRIBUTION LTD.</v>
          </cell>
          <cell r="D2393">
            <v>-709790</v>
          </cell>
        </row>
        <row r="2394">
          <cell r="A2394" t="str">
            <v>TEESWATER HYDRO-ELECTRIC COMMISSION</v>
          </cell>
          <cell r="B2394" t="str">
            <v>WESTARIO POWER INC.</v>
          </cell>
          <cell r="D2394">
            <v>-79337</v>
          </cell>
        </row>
        <row r="2395">
          <cell r="A2395" t="str">
            <v>TERRACE BAY SUPERIOR WIRES INC.</v>
          </cell>
          <cell r="B2395" t="str">
            <v>HYDRO ONE NETWORKS INC.</v>
          </cell>
          <cell r="D2395">
            <v>-119487</v>
          </cell>
        </row>
        <row r="2396">
          <cell r="A2396" t="str">
            <v>THE HYDRO ELECTRIC COMMISSION OF THE TOWN OF CARLETON PLACE</v>
          </cell>
          <cell r="B2396" t="str">
            <v>HYDRO ONE NETWORKS INC.</v>
          </cell>
          <cell r="D2396">
            <v>-844567</v>
          </cell>
        </row>
        <row r="2397">
          <cell r="A2397" t="str">
            <v>THE HYDRO ELECTRIC COMMISSION OF THE TOWN OF SHELBURNE</v>
          </cell>
          <cell r="B2397" t="str">
            <v>HYDRO ONE NETWORKS INC.</v>
          </cell>
          <cell r="D2397">
            <v>-533277</v>
          </cell>
        </row>
        <row r="2398">
          <cell r="A2398" t="str">
            <v>THE HYDRO ELECTRIC COMMISSION OF THE TOWNSHIP OF WARWICK</v>
          </cell>
          <cell r="B2398" t="str">
            <v>BLUEWATER POWER DISTRIBUTION CORPORATION</v>
          </cell>
          <cell r="D2398">
            <v>-94645</v>
          </cell>
        </row>
        <row r="2399">
          <cell r="A2399" t="str">
            <v>THE HYDRO-ELECTRIC COMMISSION FOR THE TOWN OF EXETER</v>
          </cell>
          <cell r="B2399" t="str">
            <v>HYDRO ONE NETWORKS INC.</v>
          </cell>
          <cell r="D2399">
            <v>-440372</v>
          </cell>
        </row>
        <row r="2400">
          <cell r="A2400" t="str">
            <v>THE HYDRO-ELECTRIC COMMISSION OF THE CITY OF GLOUCESTER</v>
          </cell>
          <cell r="B2400" t="str">
            <v>HYDRO OTTAWA LIMITED</v>
          </cell>
          <cell r="D2400">
            <v>-24854010</v>
          </cell>
        </row>
        <row r="2401">
          <cell r="A2401" t="str">
            <v>THE HYDRO-ELECTRIC COMMISSION OF THE TOWN OF PENETANGUISHENE</v>
          </cell>
          <cell r="B2401" t="str">
            <v>POWERSTREAM INC.</v>
          </cell>
          <cell r="D2401">
            <v>-1083477</v>
          </cell>
        </row>
        <row r="2402">
          <cell r="A2402" t="str">
            <v>THE PUBLIC UTILITIES COMMISSION FOR THE TOWN OF BANCROFT</v>
          </cell>
          <cell r="B2402" t="str">
            <v>HYDRO ONE NETWORKS INC.</v>
          </cell>
          <cell r="D2402">
            <v>-208842</v>
          </cell>
        </row>
        <row r="2403">
          <cell r="A2403" t="str">
            <v>THE PUBLIC UTILITIES COMMISSION OF THE TOWN OF COLLINGWOOD</v>
          </cell>
          <cell r="B2403" t="str">
            <v>COLLUS POWER CORP.</v>
          </cell>
          <cell r="D2403">
            <v>-1587439</v>
          </cell>
        </row>
        <row r="2404">
          <cell r="A2404" t="str">
            <v>THE PUBLIC UTILITIES COMMISSION OF THE TOWN OF KAPUSKASING</v>
          </cell>
          <cell r="B2404" t="str">
            <v>NORTHERN ONTARIO WIRES INC.</v>
          </cell>
          <cell r="D2404">
            <v>-28714</v>
          </cell>
        </row>
        <row r="2405">
          <cell r="A2405" t="str">
            <v>THE PUBLIC UTILITIES COMMISSION OF THE TOWN OF PETROLIA</v>
          </cell>
          <cell r="B2405" t="str">
            <v>BLUEWATER POWER DISTRIBUTION CORPORATION</v>
          </cell>
          <cell r="D2405">
            <v>-464921</v>
          </cell>
        </row>
        <row r="2406">
          <cell r="A2406" t="str">
            <v>THE PUBLIC UTILITIES COMMISSION OF THE VILLAGE OF EGANVILLE</v>
          </cell>
          <cell r="B2406" t="str">
            <v>HYDRO ONE NETWORKS INC.</v>
          </cell>
          <cell r="D2406">
            <v>-94249</v>
          </cell>
        </row>
        <row r="2407">
          <cell r="A2407" t="str">
            <v>THE PUBLIC UTILITIES COMMISSION OF THE VILLAGE OF POINT EDWARD</v>
          </cell>
          <cell r="B2407" t="str">
            <v>BLUEWATER POWER DISTRIBUTION CORPORATION</v>
          </cell>
          <cell r="D2407">
            <v>-102083</v>
          </cell>
        </row>
        <row r="2408">
          <cell r="A2408" t="str">
            <v>THE VILLAGE OF OMEMEE HYDRO-ELECTRIC COMMISSION</v>
          </cell>
          <cell r="B2408" t="str">
            <v>HYDRO ONE NETWORKS INC.</v>
          </cell>
          <cell r="D2408">
            <v>-198869</v>
          </cell>
        </row>
        <row r="2409">
          <cell r="A2409" t="str">
            <v>THEDFORD HYDRO ELECTRIC COMMISSION</v>
          </cell>
          <cell r="B2409" t="str">
            <v>HYDRO ONE NETWORKS INC.</v>
          </cell>
          <cell r="D2409">
            <v>-100572</v>
          </cell>
        </row>
        <row r="2410">
          <cell r="A2410" t="str">
            <v>THESSALON HYDRO DISTRIBUTION CORPORATION</v>
          </cell>
          <cell r="B2410" t="str">
            <v>HYDRO ONE NETWORKS INC.</v>
          </cell>
          <cell r="D2410">
            <v>-5837</v>
          </cell>
        </row>
        <row r="2411">
          <cell r="A2411" t="str">
            <v>THORNDALE HYDRO ELECTRIC COMMISSION</v>
          </cell>
          <cell r="B2411" t="str">
            <v>HYDRO ONE NETWORKS INC.</v>
          </cell>
          <cell r="D2411">
            <v>-11026</v>
          </cell>
        </row>
        <row r="2412">
          <cell r="A2412" t="str">
            <v>THOROLD HYDRO CORPORATION</v>
          </cell>
          <cell r="B2412" t="str">
            <v>HYDRO ONE NETWORKS INC.</v>
          </cell>
          <cell r="D2412">
            <v>-1485861</v>
          </cell>
        </row>
        <row r="2413">
          <cell r="A2413" t="str">
            <v>THUNDER BAY HYDRO ELECTRICITY DISTRIBUTION INC.</v>
          </cell>
          <cell r="B2413" t="str">
            <v>THUNDER BAY HYDRO ELECTRICITY DISTRIBUTION INC.</v>
          </cell>
          <cell r="D2413">
            <v>-15377878</v>
          </cell>
        </row>
        <row r="2414">
          <cell r="A2414" t="str">
            <v>TILLSONBURG HYDRO INC.</v>
          </cell>
          <cell r="B2414" t="str">
            <v>TILLSONBURG HYDRO INC.</v>
          </cell>
          <cell r="D2414">
            <v>-2551154</v>
          </cell>
        </row>
        <row r="2415">
          <cell r="A2415" t="str">
            <v>TOWNSHIP OF MCGARRY HYDRO SYSTEM</v>
          </cell>
          <cell r="B2415" t="str">
            <v>HYDRO ONE NETWORKS INC.</v>
          </cell>
          <cell r="D2415">
            <v>-6273</v>
          </cell>
        </row>
        <row r="2416">
          <cell r="A2416" t="str">
            <v>TOWNSHIP OF NORTH DORCHESTER HYDRO</v>
          </cell>
          <cell r="B2416" t="str">
            <v>HYDRO ONE NETWORKS INC.</v>
          </cell>
          <cell r="D2416">
            <v>-135059</v>
          </cell>
        </row>
        <row r="2417">
          <cell r="A2417" t="str">
            <v>TWEED HYDRO ELECTRIC COMMISSION</v>
          </cell>
          <cell r="B2417" t="str">
            <v>HYDRO ONE NETWORKS INC.</v>
          </cell>
          <cell r="D2417">
            <v>-97257</v>
          </cell>
        </row>
        <row r="2418">
          <cell r="A2418" t="str">
            <v>UXBRIDGE HYDRO ELECTRIC COMMISSION</v>
          </cell>
          <cell r="B2418" t="str">
            <v>VERIDIAN CONNECTIONS INC.</v>
          </cell>
          <cell r="D2418">
            <v>-510977</v>
          </cell>
        </row>
        <row r="2419">
          <cell r="A2419" t="str">
            <v>VILLAGE OF BLOOMFIELD HYDRO SYSTEM</v>
          </cell>
          <cell r="B2419" t="str">
            <v>HYDRO ONE NETWORKS INC.</v>
          </cell>
          <cell r="D2419">
            <v>-8706</v>
          </cell>
        </row>
        <row r="2420">
          <cell r="A2420" t="str">
            <v>VILLAGE OF CARDINAL HYDRO SYSTEM</v>
          </cell>
          <cell r="B2420" t="str">
            <v>RIDEAU ST. LAWRENCE DISTRIBUTION INC.</v>
          </cell>
          <cell r="D2420">
            <v>-89444</v>
          </cell>
        </row>
        <row r="2421">
          <cell r="A2421" t="str">
            <v>VILLAGE OF CHATSWORTH HYDRO</v>
          </cell>
          <cell r="B2421" t="str">
            <v>HYDRO ONE NETWORKS INC.</v>
          </cell>
          <cell r="D2421">
            <v>-23841</v>
          </cell>
        </row>
        <row r="2422">
          <cell r="A2422" t="str">
            <v>VILLAGE OF CHESTERVILLE HYDRO SYSTEM</v>
          </cell>
          <cell r="B2422" t="str">
            <v>HYDRO ONE NETWORKS INC.</v>
          </cell>
          <cell r="D2422">
            <v>-75440</v>
          </cell>
        </row>
        <row r="2423">
          <cell r="A2423" t="str">
            <v>VILLAGE OF ERIEAU HYDRO SYSTEM</v>
          </cell>
          <cell r="B2423" t="str">
            <v>CHATHAM-KENT HYDRO INC.</v>
          </cell>
          <cell r="D2423">
            <v>-27444</v>
          </cell>
        </row>
        <row r="2424">
          <cell r="A2424" t="str">
            <v>VILLAGE OF FLESHERTON HYDRO SYSTEM</v>
          </cell>
          <cell r="B2424" t="str">
            <v>HYDRO ONE NETWORKS INC.</v>
          </cell>
          <cell r="D2424">
            <v>-128681</v>
          </cell>
        </row>
        <row r="2425">
          <cell r="A2425" t="str">
            <v>VILLAGE OF IROQUOIS HYDRO SYSTEM</v>
          </cell>
          <cell r="B2425" t="str">
            <v>RIDEAU ST. LAWRENCE DISTRIBUTION INC.</v>
          </cell>
          <cell r="D2425">
            <v>-155193</v>
          </cell>
        </row>
        <row r="2426">
          <cell r="A2426" t="str">
            <v>VILLAGE OF LUCKNOW HYDRO SYSTEM</v>
          </cell>
          <cell r="B2426" t="str">
            <v>WESTARIO POWER INC.</v>
          </cell>
          <cell r="D2426">
            <v>-113562</v>
          </cell>
        </row>
        <row r="2427">
          <cell r="A2427" t="str">
            <v>VILLAGE OF MAXVILLE HYDRO SYSTEM</v>
          </cell>
          <cell r="B2427" t="str">
            <v>HYDRO ONE NETWORKS INC.</v>
          </cell>
          <cell r="D2427">
            <v>-20718</v>
          </cell>
        </row>
        <row r="2428">
          <cell r="A2428" t="str">
            <v>WALKERTON PUBLIC UTILITIES COMMISSION</v>
          </cell>
          <cell r="B2428" t="str">
            <v>WESTARIO POWER INC.</v>
          </cell>
          <cell r="D2428">
            <v>-519281</v>
          </cell>
        </row>
        <row r="2429">
          <cell r="A2429" t="str">
            <v>WARDSVILLE HYDRO ELECTRIC COMMISSION</v>
          </cell>
          <cell r="B2429" t="str">
            <v>HYDRO ONE NETWORKS INC.</v>
          </cell>
          <cell r="D2429">
            <v>-16039</v>
          </cell>
        </row>
        <row r="2430">
          <cell r="A2430" t="str">
            <v>WARKWORTH HYDRO ELECTRIC COMMISSION</v>
          </cell>
          <cell r="B2430" t="str">
            <v>HYDRO ONE NETWORKS INC.</v>
          </cell>
          <cell r="D2430">
            <v>-71849</v>
          </cell>
        </row>
        <row r="2431">
          <cell r="A2431" t="str">
            <v>WATERLOO NORTH HYDRO INC.</v>
          </cell>
          <cell r="B2431" t="str">
            <v>WATERLOO NORTH HYDRO INC.</v>
          </cell>
          <cell r="D2431">
            <v>-12630310</v>
          </cell>
        </row>
        <row r="2432">
          <cell r="A2432" t="str">
            <v>WELLAND HYDRO-ELECTRIC SYSTEM CORP.</v>
          </cell>
          <cell r="B2432" t="str">
            <v>WELLAND HYDRO-ELECTRIC SYSTEM CORP.</v>
          </cell>
          <cell r="D2432">
            <v>-3435077</v>
          </cell>
        </row>
        <row r="2433">
          <cell r="A2433" t="str">
            <v>WELLINGTON ELECTRIC DISTRIBUTION COMPANY INC.</v>
          </cell>
          <cell r="B2433" t="str">
            <v>GUELPH HYDRO ELECTRIC SYSTEMS INC.</v>
          </cell>
          <cell r="D2433">
            <v>-150117</v>
          </cell>
        </row>
        <row r="2434">
          <cell r="A2434" t="str">
            <v>WEST LINCOLN HYDRO ELECTRIC COMMISSION</v>
          </cell>
          <cell r="B2434" t="str">
            <v>NIAGARA PENINSULA ENERGY INC.</v>
          </cell>
          <cell r="D2434">
            <v>-116115</v>
          </cell>
        </row>
        <row r="2435">
          <cell r="A2435" t="str">
            <v>WHITBY HYDRO ELECTRIC CORPORATION</v>
          </cell>
          <cell r="B2435" t="str">
            <v>WHITBY HYDRO ELECTRIC CORPORATION</v>
          </cell>
          <cell r="D2435">
            <v>-23385955</v>
          </cell>
        </row>
        <row r="2436">
          <cell r="A2436" t="str">
            <v>WHITCHURCH STOUFFVILLE HYDRO ELECTRIC COMMISSION</v>
          </cell>
          <cell r="B2436" t="str">
            <v>HYDRO ONE NETWORKS INC.</v>
          </cell>
          <cell r="D2436">
            <v>-2562244</v>
          </cell>
        </row>
        <row r="2437">
          <cell r="A2437" t="str">
            <v>WILLIAMSBURG HYDRO-ELECTRIC SYSTEM</v>
          </cell>
          <cell r="B2437" t="str">
            <v>RIDEAU ST. LAWRENCE DISTRIBUTION INC.</v>
          </cell>
          <cell r="D2437">
            <v>-27463</v>
          </cell>
        </row>
        <row r="2438">
          <cell r="A2438" t="str">
            <v>WINCHESTER HYDRO COMMISSION</v>
          </cell>
          <cell r="B2438" t="str">
            <v>HYDRO ONE NETWORKS INC.</v>
          </cell>
          <cell r="D2438">
            <v>-170526</v>
          </cell>
        </row>
        <row r="2439">
          <cell r="A2439" t="str">
            <v>WINDSOR UTILITIES COMMISSION</v>
          </cell>
          <cell r="B2439" t="str">
            <v>ENWIN UTILITIES LTD.</v>
          </cell>
          <cell r="D2439">
            <v>-8341412</v>
          </cell>
        </row>
        <row r="2440">
          <cell r="A2440" t="str">
            <v>WINGHAM PUBLIC UTILITIES COMMISSION</v>
          </cell>
          <cell r="B2440" t="str">
            <v>WESTARIO POWER INC.</v>
          </cell>
          <cell r="D2440">
            <v>-290937</v>
          </cell>
        </row>
        <row r="2441">
          <cell r="A2441" t="str">
            <v>WOODSTOCK HYDRO SERVICES INC.</v>
          </cell>
          <cell r="B2441" t="str">
            <v>WOODSTOCK HYDRO SERVICES INC.</v>
          </cell>
          <cell r="D2441">
            <v>-1734998</v>
          </cell>
        </row>
        <row r="2442">
          <cell r="A2442" t="str">
            <v>WOODVILLE HYDRO-ELECTRIC SYSTEM</v>
          </cell>
          <cell r="B2442" t="str">
            <v>HYDRO ONE NETWORKS INC.</v>
          </cell>
          <cell r="D2442">
            <v>-54081</v>
          </cell>
        </row>
        <row r="2443">
          <cell r="A2443" t="str">
            <v>WYOMING HYDRO ELECTRIC COMMISSION</v>
          </cell>
          <cell r="B2443" t="str">
            <v>HYDRO ONE NETWORKS INC.</v>
          </cell>
          <cell r="D2443">
            <v>-88792</v>
          </cell>
        </row>
        <row r="2444">
          <cell r="A2444" t="str">
            <v>ZORRA ELECTRIC SUPPLY AUTHORITY</v>
          </cell>
          <cell r="B2444" t="str">
            <v>ERIE THAMES POWERLINES CORPORATION</v>
          </cell>
          <cell r="D2444">
            <v>-124336</v>
          </cell>
        </row>
        <row r="2445">
          <cell r="A2445" t="str">
            <v>ZURICH HYDRO ELECTRIC COMMISSION</v>
          </cell>
          <cell r="B2445" t="str">
            <v>FESTIVAL HYDRO INC.</v>
          </cell>
          <cell r="D2445">
            <v>-50100</v>
          </cell>
        </row>
        <row r="2450">
          <cell r="A2450" t="str">
            <v>AILSA CRAIG HYDRO ELECTRIC SYSTEM</v>
          </cell>
          <cell r="B2450" t="str">
            <v>HYDRO ONE NETWORKS INC.</v>
          </cell>
          <cell r="D2450">
            <v>-76232</v>
          </cell>
        </row>
        <row r="2451">
          <cell r="A2451" t="str">
            <v>AJAX HYDRO-ELECTRIC COMMISSION</v>
          </cell>
          <cell r="B2451" t="str">
            <v>VERIDIAN CONNECTIONS INC.</v>
          </cell>
          <cell r="D2451">
            <v>-17463711</v>
          </cell>
        </row>
        <row r="2452">
          <cell r="A2452" t="str">
            <v>ALVINSTON PUBLIC UTILITIES COMMISSION</v>
          </cell>
          <cell r="B2452" t="str">
            <v>BLUEWATER POWER DISTRIBUTION CORPORATION</v>
          </cell>
          <cell r="D2452">
            <v>-40396</v>
          </cell>
        </row>
        <row r="2453">
          <cell r="A2453" t="str">
            <v>ANCASTER HYDRO-ELECTRIC COMMISSION</v>
          </cell>
          <cell r="B2453" t="str">
            <v>HORIZON UTILITIES CORPORATION</v>
          </cell>
          <cell r="D2453">
            <v>-974689</v>
          </cell>
        </row>
        <row r="2454">
          <cell r="A2454" t="str">
            <v>ARKONA HYDRO ELECTRIC COMMISSION</v>
          </cell>
          <cell r="B2454" t="str">
            <v>HYDRO ONE NETWORKS INC.</v>
          </cell>
          <cell r="D2454">
            <v>-53496</v>
          </cell>
        </row>
        <row r="2455">
          <cell r="A2455" t="str">
            <v>ARNPRIOR HYDRO ELECTRIC COMMISSION</v>
          </cell>
          <cell r="B2455" t="str">
            <v>HYDRO ONE NETWORKS INC.</v>
          </cell>
          <cell r="D2455">
            <v>-1171606</v>
          </cell>
        </row>
        <row r="2456">
          <cell r="A2456" t="str">
            <v>ASPHODEL-NORWOOD DISTRIBUTION INCORPORATED</v>
          </cell>
          <cell r="B2456" t="str">
            <v>PETERBOROUGH DISTRIBUTION INCORPORATED</v>
          </cell>
          <cell r="D2456">
            <v>-62092</v>
          </cell>
        </row>
        <row r="2457">
          <cell r="A2457" t="str">
            <v>ATIKOKAN HYDRO INC.</v>
          </cell>
          <cell r="B2457" t="str">
            <v>ATIKOKAN HYDRO INC.</v>
          </cell>
          <cell r="D2457">
            <v>-296693</v>
          </cell>
        </row>
        <row r="2458">
          <cell r="A2458" t="str">
            <v>AURORA HYDRO CONNECTIONS LIMITED</v>
          </cell>
          <cell r="B2458" t="str">
            <v>POWERSTREAM INC.</v>
          </cell>
          <cell r="D2458">
            <v>-13611099</v>
          </cell>
        </row>
        <row r="2459">
          <cell r="A2459" t="str">
            <v>AYLMER PUBLIC UTILITIES COMMISSION</v>
          </cell>
          <cell r="B2459" t="str">
            <v>ERIE THAMES POWERLINES CORPORATION</v>
          </cell>
          <cell r="D2459">
            <v>-685655</v>
          </cell>
        </row>
        <row r="2460">
          <cell r="A2460" t="str">
            <v>BATH HYDRO</v>
          </cell>
          <cell r="B2460" t="str">
            <v>HYDRO ONE NETWORKS INC.</v>
          </cell>
          <cell r="D2460">
            <v>-385074</v>
          </cell>
        </row>
        <row r="2461">
          <cell r="A2461" t="str">
            <v>BEACHBURG HYDRO</v>
          </cell>
          <cell r="B2461" t="str">
            <v>OTTAWA RIVER POWER CORPORATION</v>
          </cell>
          <cell r="D2461">
            <v>-72922</v>
          </cell>
        </row>
        <row r="2462">
          <cell r="A2462" t="str">
            <v>BELLEVILLE ELECTRIC CORPORATION</v>
          </cell>
          <cell r="B2462" t="str">
            <v>VERIDIAN CONNECTIONS INC.</v>
          </cell>
          <cell r="D2462">
            <v>-1477065</v>
          </cell>
        </row>
        <row r="2463">
          <cell r="A2463" t="str">
            <v>BLANDFORD-BLENHEIM PUBLIC UTILITIES COMMISSION</v>
          </cell>
          <cell r="B2463" t="str">
            <v>HYDRO ONE NETWORKS INC.</v>
          </cell>
          <cell r="D2463">
            <v>-187580</v>
          </cell>
        </row>
        <row r="2464">
          <cell r="A2464" t="str">
            <v>BLUE MOUNTAINS HYDRO SERVICES COMPANY INC.</v>
          </cell>
          <cell r="B2464" t="str">
            <v>COLLUS POWER CORP.</v>
          </cell>
          <cell r="D2464">
            <v>-388453</v>
          </cell>
        </row>
        <row r="2465">
          <cell r="A2465" t="str">
            <v>BLYTH HYDRO ELECTRIC COMMISSION</v>
          </cell>
          <cell r="B2465" t="str">
            <v>HYDRO ONE NETWORKS INC.</v>
          </cell>
          <cell r="D2465">
            <v>-118013</v>
          </cell>
        </row>
        <row r="2466">
          <cell r="A2466" t="str">
            <v>BOARD OF LIGHT &amp; HEAT COMM. OF THE CITY OF GUELPH</v>
          </cell>
          <cell r="B2466" t="str">
            <v>GUELPH HYDRO ELECTRIC SYSTEMS INC.</v>
          </cell>
          <cell r="D2466">
            <v>-22572850</v>
          </cell>
        </row>
        <row r="2467">
          <cell r="A2467" t="str">
            <v>BOBCAYGEON HYDRO ELECTRIC COMMISSION</v>
          </cell>
          <cell r="B2467" t="str">
            <v>HYDRO ONE NETWORKS INC.</v>
          </cell>
          <cell r="D2467">
            <v>-1014797</v>
          </cell>
        </row>
        <row r="2468">
          <cell r="A2468" t="str">
            <v>BRADFORD WEST GWILLIMBURY PUBLIC UTILITIES COMMISSION</v>
          </cell>
          <cell r="B2468" t="str">
            <v>POWERSTREAM INC.</v>
          </cell>
          <cell r="D2468">
            <v>-2683791</v>
          </cell>
        </row>
        <row r="2469">
          <cell r="A2469" t="str">
            <v>BRIGHTON DISTRIBUTION INC.</v>
          </cell>
          <cell r="B2469" t="str">
            <v>HYDRO ONE NETWORKS INC.</v>
          </cell>
          <cell r="D2469">
            <v>-209479</v>
          </cell>
        </row>
        <row r="2470">
          <cell r="A2470" t="str">
            <v>BROCK HYDRO-ELECTRIC COMMISSION</v>
          </cell>
          <cell r="B2470" t="str">
            <v>VERIDIAN CONNECTIONS INC.</v>
          </cell>
          <cell r="D2470">
            <v>-190459</v>
          </cell>
        </row>
        <row r="2471">
          <cell r="A2471" t="str">
            <v>BROCKVILLE UTILITIES INCORPORATED</v>
          </cell>
          <cell r="B2471" t="str">
            <v>HYDRO ONE NETWORKS INC.</v>
          </cell>
          <cell r="D2471">
            <v>-1093206</v>
          </cell>
        </row>
        <row r="2472">
          <cell r="A2472" t="str">
            <v>BRUSSELS PUBLIC UTILITIES COMMISSION</v>
          </cell>
          <cell r="B2472" t="str">
            <v>FESTIVAL HYDRO INC.</v>
          </cell>
          <cell r="D2472">
            <v>-75895</v>
          </cell>
        </row>
        <row r="2473">
          <cell r="A2473" t="str">
            <v>BURK'S FALLS HYDRO ELECTRIC COMMISSION</v>
          </cell>
          <cell r="B2473" t="str">
            <v>LAKELAND POWER DISTRIBUTION LTD.</v>
          </cell>
          <cell r="D2473">
            <v>-101545</v>
          </cell>
        </row>
        <row r="2474">
          <cell r="A2474" t="str">
            <v>BURLINGTON HYDRO INC.</v>
          </cell>
          <cell r="B2474" t="str">
            <v>BURLINGTON HYDRO INC.</v>
          </cell>
          <cell r="D2474">
            <v>-24902845</v>
          </cell>
        </row>
        <row r="2475">
          <cell r="A2475" t="str">
            <v>CALEDON HYDRO CORPORATION</v>
          </cell>
          <cell r="B2475" t="str">
            <v>HYDRO ONE NETWORKS INC.</v>
          </cell>
          <cell r="D2475">
            <v>-1671329</v>
          </cell>
        </row>
        <row r="2476">
          <cell r="A2476" t="str">
            <v>CAMBRIDGE AND NORTH DUMFRIES HYDRO INC.</v>
          </cell>
          <cell r="B2476" t="str">
            <v>CAMBRIDGE AND NORTH DUMFRIES HYDRO INC.</v>
          </cell>
          <cell r="D2476">
            <v>-27999263</v>
          </cell>
        </row>
        <row r="2477">
          <cell r="A2477" t="str">
            <v>CAPREOL HYDRO ELECTRIC COMMISSION</v>
          </cell>
          <cell r="B2477" t="str">
            <v>GREATER SUDBURY HYDRO INC.</v>
          </cell>
          <cell r="D2477">
            <v>-423058</v>
          </cell>
        </row>
        <row r="2478">
          <cell r="A2478" t="str">
            <v>CASSELMAN HYDRO INC.</v>
          </cell>
          <cell r="B2478" t="str">
            <v>HYDRO OTTAWA LIMITED</v>
          </cell>
          <cell r="D2478">
            <v>-591060</v>
          </cell>
        </row>
        <row r="2479">
          <cell r="A2479" t="str">
            <v>CAVAN-MILLBROOK-NORTH MONAGHAN PUBLIC UTILITIES COMMISSION</v>
          </cell>
          <cell r="B2479" t="str">
            <v>HYDRO ONE NETWORKS INC.</v>
          </cell>
          <cell r="D2479">
            <v>-203756</v>
          </cell>
        </row>
        <row r="2480">
          <cell r="A2480" t="str">
            <v>CENTRE HASTINGS HYDRO ELECTRIC COMMISSION</v>
          </cell>
          <cell r="B2480" t="str">
            <v>HYDRO ONE NETWORKS INC.</v>
          </cell>
          <cell r="D2480">
            <v>-71400</v>
          </cell>
        </row>
        <row r="2481">
          <cell r="A2481" t="str">
            <v>CHALK RIVER HYDRO</v>
          </cell>
          <cell r="B2481" t="str">
            <v>HYDRO ONE NETWORKS INC.</v>
          </cell>
          <cell r="D2481">
            <v>-104885</v>
          </cell>
        </row>
        <row r="2482">
          <cell r="A2482" t="str">
            <v>CHAPLEAU PUBLIC UTILITIES CORPORATION</v>
          </cell>
          <cell r="B2482" t="str">
            <v>CHAPLEAU PUBLIC UTILITIES CORPORATION</v>
          </cell>
          <cell r="D2482">
            <v>-59475</v>
          </cell>
        </row>
        <row r="2483">
          <cell r="A2483" t="str">
            <v>CITY OF DRYDEN HYDRO ELECTRIC COMMISSION</v>
          </cell>
          <cell r="B2483" t="str">
            <v>HYDRO ONE NETWORKS INC.</v>
          </cell>
          <cell r="D2483">
            <v>-692036</v>
          </cell>
        </row>
        <row r="2484">
          <cell r="A2484" t="str">
            <v>CLARINGTON HYDRO-ELECTRIC COMMISSION</v>
          </cell>
          <cell r="B2484" t="str">
            <v>VERIDIAN CONNECTIONS INC.</v>
          </cell>
          <cell r="D2484">
            <v>-6101471</v>
          </cell>
        </row>
        <row r="2485">
          <cell r="A2485" t="str">
            <v>CLEARVIEW HYDRO ELECTRIC COMMISSION</v>
          </cell>
          <cell r="B2485" t="str">
            <v>COLLUS POWER CORP.</v>
          </cell>
          <cell r="D2485">
            <v>-251571</v>
          </cell>
        </row>
        <row r="2486">
          <cell r="A2486" t="str">
            <v>CLINTON POWER CORPORATION</v>
          </cell>
          <cell r="B2486" t="str">
            <v>ERIE THAMES POWERLINES CORPORATION</v>
          </cell>
          <cell r="D2486">
            <v>-90288</v>
          </cell>
        </row>
        <row r="2487">
          <cell r="A2487" t="str">
            <v>COBDEN HYDRO</v>
          </cell>
          <cell r="B2487" t="str">
            <v>HYDRO ONE NETWORKS INC.</v>
          </cell>
          <cell r="D2487">
            <v>-231265</v>
          </cell>
        </row>
        <row r="2488">
          <cell r="A2488" t="str">
            <v>COLBORNE PUBLIC UTILITIES COMMISSION</v>
          </cell>
          <cell r="B2488" t="str">
            <v>LAKEFRONT UTILITIES INC.</v>
          </cell>
          <cell r="D2488">
            <v>-72121</v>
          </cell>
        </row>
        <row r="2489">
          <cell r="A2489" t="str">
            <v>COTTAM HYDRO-ELECTRIC SYSTEM</v>
          </cell>
          <cell r="B2489" t="str">
            <v>E.L.K. ENERGY INC.</v>
          </cell>
          <cell r="D2489">
            <v>-627052</v>
          </cell>
        </row>
        <row r="2490">
          <cell r="A2490" t="str">
            <v>DASHWOOD HYDRO-ELECTRIC SYSTEM</v>
          </cell>
          <cell r="B2490" t="str">
            <v>FESTIVAL HYDRO INC.</v>
          </cell>
          <cell r="D2490">
            <v>-6080</v>
          </cell>
        </row>
        <row r="2491">
          <cell r="A2491" t="str">
            <v>DEEP RIVER HYDRO</v>
          </cell>
          <cell r="B2491" t="str">
            <v>HYDRO ONE NETWORKS INC.</v>
          </cell>
          <cell r="D2491">
            <v>-581086</v>
          </cell>
        </row>
        <row r="2492">
          <cell r="A2492" t="str">
            <v>DELHI HYDRO-ELECTRIC COMMISSION</v>
          </cell>
          <cell r="B2492" t="str">
            <v>NORFOLK POWER DISTRIBUTION INC.</v>
          </cell>
          <cell r="D2492">
            <v>-62683</v>
          </cell>
        </row>
        <row r="2493">
          <cell r="A2493" t="str">
            <v>DESERONTO PUBLIC UTILITIES COMMISSION</v>
          </cell>
          <cell r="B2493" t="str">
            <v>HYDRO ONE NETWORKS INC.</v>
          </cell>
          <cell r="D2493">
            <v>-108785</v>
          </cell>
        </row>
        <row r="2494">
          <cell r="A2494" t="str">
            <v>DRESDEN UTILITIES COMMISSION</v>
          </cell>
          <cell r="B2494" t="str">
            <v>CHATHAM-KENT HYDRO INC.</v>
          </cell>
          <cell r="D2494">
            <v>-110680</v>
          </cell>
        </row>
        <row r="2495">
          <cell r="A2495" t="str">
            <v>DUNDALK HYDRO ELECTRIC SYSTEM</v>
          </cell>
          <cell r="B2495" t="str">
            <v>HYDRO ONE NETWORKS INC.</v>
          </cell>
          <cell r="D2495">
            <v>-162571</v>
          </cell>
        </row>
        <row r="2496">
          <cell r="A2496" t="str">
            <v>DUNDAS HYDRO-ELECTRIC COMMISSION</v>
          </cell>
          <cell r="B2496" t="str">
            <v>HORIZON UTILITIES CORPORATION</v>
          </cell>
          <cell r="D2496">
            <v>-3611724</v>
          </cell>
        </row>
        <row r="2497">
          <cell r="A2497" t="str">
            <v>DUNNVILLE HYDRO ELECTRIC COMMISSION</v>
          </cell>
          <cell r="B2497" t="str">
            <v>HALDIMAND COUNTY HYDRO INC.</v>
          </cell>
          <cell r="D2497">
            <v>-445243</v>
          </cell>
        </row>
        <row r="2498">
          <cell r="A2498" t="str">
            <v>DURHAM HYDRO ELECTRIC COMMISSION</v>
          </cell>
          <cell r="B2498" t="str">
            <v>HYDRO ONE NETWORKS INC.</v>
          </cell>
          <cell r="D2498">
            <v>-73640</v>
          </cell>
        </row>
        <row r="2499">
          <cell r="A2499" t="str">
            <v>DUTTON HYDRO LIMITED</v>
          </cell>
          <cell r="B2499" t="str">
            <v>MIDDLESEX POWER DISTRIBUTION CORPORATION</v>
          </cell>
          <cell r="D2499">
            <v>-69053</v>
          </cell>
        </row>
        <row r="2500">
          <cell r="A2500" t="str">
            <v>EAST ZORRA-TAVISTOCK PUBLIC UTILITY COMMISSION</v>
          </cell>
          <cell r="B2500" t="str">
            <v>ERIE THAMES POWERLINES CORPORATION</v>
          </cell>
          <cell r="D2500">
            <v>-353905</v>
          </cell>
        </row>
        <row r="2501">
          <cell r="A2501" t="str">
            <v>ELMWOOD HYDRO-ELECTRIC SYSTEM</v>
          </cell>
          <cell r="B2501" t="str">
            <v>WESTARIO POWER INC.</v>
          </cell>
          <cell r="D2501">
            <v>-7042</v>
          </cell>
        </row>
        <row r="2502">
          <cell r="A2502" t="str">
            <v>EMBRUN COOPERATIVE HYDRO INC.</v>
          </cell>
          <cell r="B2502" t="str">
            <v>COOPERATIVE HYDRO EMBRUN INC.</v>
          </cell>
          <cell r="D2502">
            <v>-488326</v>
          </cell>
        </row>
        <row r="2503">
          <cell r="A2503" t="str">
            <v>ERIN HYDRO ELECTRIC COMMISSION</v>
          </cell>
          <cell r="B2503" t="str">
            <v>HYDRO ONE NETWORKS INC.</v>
          </cell>
          <cell r="D2503">
            <v>-958799</v>
          </cell>
        </row>
        <row r="2504">
          <cell r="A2504" t="str">
            <v>ESSEX HYDRO-ELECTRIC COMMISSION</v>
          </cell>
          <cell r="B2504" t="str">
            <v>E.L.K. ENERGY INC.</v>
          </cell>
          <cell r="D2504">
            <v>-793928</v>
          </cell>
        </row>
        <row r="2505">
          <cell r="A2505" t="str">
            <v>FENELON FALLS BOARD OF WATER, LIGHT AND POWER COMMISSIONERS</v>
          </cell>
          <cell r="B2505" t="str">
            <v>HYDRO ONE NETWORKS INC.</v>
          </cell>
          <cell r="D2505">
            <v>-116426</v>
          </cell>
        </row>
        <row r="2506">
          <cell r="A2506" t="str">
            <v>FLAMBOROUGH HYDRO ELECTRIC COMMISSION</v>
          </cell>
          <cell r="B2506" t="str">
            <v>HORIZON UTILITIES CORPORATION</v>
          </cell>
          <cell r="D2506">
            <v>-631177</v>
          </cell>
        </row>
        <row r="2507">
          <cell r="A2507" t="str">
            <v>FOREST PUBLIC UTILITIES COMMISSION</v>
          </cell>
          <cell r="B2507" t="str">
            <v>HYDRO ONE NETWORKS INC.</v>
          </cell>
          <cell r="D2507">
            <v>-238467</v>
          </cell>
        </row>
        <row r="2508">
          <cell r="A2508" t="str">
            <v>FORT FRANCES POWER CORPORATION</v>
          </cell>
          <cell r="B2508" t="str">
            <v>FORT FRANCES POWER CORPORATION</v>
          </cell>
          <cell r="D2508">
            <v>-301349</v>
          </cell>
        </row>
        <row r="2509">
          <cell r="A2509" t="str">
            <v>GEORGINA HYDRO ELECTRIC COMMISSION</v>
          </cell>
          <cell r="B2509" t="str">
            <v>HYDRO ONE NETWORKS INC.</v>
          </cell>
          <cell r="D2509">
            <v>-519344</v>
          </cell>
        </row>
        <row r="2510">
          <cell r="A2510" t="str">
            <v>GLENCOE PUBLIC UTILITIES COMMISSION</v>
          </cell>
          <cell r="B2510" t="str">
            <v>HYDRO ONE NETWORKS INC.</v>
          </cell>
          <cell r="D2510">
            <v>-151950</v>
          </cell>
        </row>
        <row r="2511">
          <cell r="A2511" t="str">
            <v>GOULBOURN HYDRO ELECTRIC COMMISSION</v>
          </cell>
          <cell r="B2511" t="str">
            <v>HYDRO OTTAWA LIMITED</v>
          </cell>
          <cell r="D2511">
            <v>-578086</v>
          </cell>
        </row>
        <row r="2512">
          <cell r="A2512" t="str">
            <v>GRAND BEND PUBLIC UTILITIES COMMISSION</v>
          </cell>
          <cell r="B2512" t="str">
            <v>HYDRO ONE NETWORKS INC.</v>
          </cell>
          <cell r="D2512">
            <v>-465545</v>
          </cell>
        </row>
        <row r="2513">
          <cell r="A2513" t="str">
            <v>GRAND VALLEY ENERGY INC.</v>
          </cell>
          <cell r="B2513" t="str">
            <v>ORANGEVILLE HYDRO LIMITED</v>
          </cell>
          <cell r="D2513">
            <v>-439949</v>
          </cell>
        </row>
        <row r="2514">
          <cell r="A2514" t="str">
            <v>GRAVENHURST HYDRO ELECTRIC INC.</v>
          </cell>
          <cell r="B2514" t="str">
            <v>VERIDIAN CONNECTIONS INC.</v>
          </cell>
          <cell r="D2514">
            <v>-483787</v>
          </cell>
        </row>
        <row r="2515">
          <cell r="A2515" t="str">
            <v>GRIMSBY POWER INCORPORATED</v>
          </cell>
          <cell r="B2515" t="str">
            <v>GRIMSBY POWER INCORPORATED</v>
          </cell>
          <cell r="D2515">
            <v>-4809522</v>
          </cell>
        </row>
        <row r="2516">
          <cell r="A2516" t="str">
            <v>GUELPH/ERAMOSA HYDRO-ELECTRIC COMMISSION</v>
          </cell>
          <cell r="B2516" t="str">
            <v>GUELPH HYDRO ELECTRIC SYSTEMS INC.</v>
          </cell>
          <cell r="D2516">
            <v>-887451</v>
          </cell>
        </row>
        <row r="2517">
          <cell r="A2517" t="str">
            <v>HALDIMAND HYDRO-ELECTRIC COMMISSION</v>
          </cell>
          <cell r="B2517" t="str">
            <v>HALDIMAND COUNTY HYDRO INC.</v>
          </cell>
          <cell r="D2517">
            <v>-507544</v>
          </cell>
        </row>
        <row r="2518">
          <cell r="A2518" t="str">
            <v>HALTON HILLS HYDRO INC.</v>
          </cell>
          <cell r="B2518" t="str">
            <v>HALTON HILLS HYDRO INC.</v>
          </cell>
          <cell r="D2518">
            <v>-5023623</v>
          </cell>
        </row>
        <row r="2519">
          <cell r="A2519" t="str">
            <v>HAMILTON HYDRO INC.</v>
          </cell>
          <cell r="B2519" t="str">
            <v>HORIZON UTILITIES CORPORATION</v>
          </cell>
          <cell r="D2519">
            <v>-7031831</v>
          </cell>
        </row>
        <row r="2520">
          <cell r="A2520" t="str">
            <v>HANOVER ELECTRIC SERVICES INC.</v>
          </cell>
          <cell r="B2520" t="str">
            <v>WESTARIO POWER INC.</v>
          </cell>
          <cell r="D2520">
            <v>-480012</v>
          </cell>
        </row>
        <row r="2521">
          <cell r="A2521" t="str">
            <v>HASTINGS PUBLIC UTILITIES</v>
          </cell>
          <cell r="B2521" t="str">
            <v>HYDRO ONE NETWORKS INC.</v>
          </cell>
          <cell r="D2521">
            <v>-51313</v>
          </cell>
        </row>
        <row r="2522">
          <cell r="A2522" t="str">
            <v>HAVELOCK-BELMONT-METHUEN HYDRO ELECTRIC COMMISSION</v>
          </cell>
          <cell r="B2522" t="str">
            <v>HYDRO ONE NETWORKS INC.</v>
          </cell>
          <cell r="D2522">
            <v>-46025</v>
          </cell>
        </row>
        <row r="2523">
          <cell r="A2523" t="str">
            <v>HEARST POWER DISTRIBUTION COMPANY LIMITED</v>
          </cell>
          <cell r="B2523" t="str">
            <v>HEARST POWER DISTRIBUTION COMPANY LIMITED</v>
          </cell>
          <cell r="D2523">
            <v>-206641</v>
          </cell>
        </row>
        <row r="2524">
          <cell r="A2524" t="str">
            <v>HEC OF THE TOWNSHIP OF ALFRED - PLANTAGENET</v>
          </cell>
          <cell r="B2524" t="str">
            <v>HYDRO 2000 INC.</v>
          </cell>
          <cell r="D2524">
            <v>-127762</v>
          </cell>
        </row>
        <row r="2525">
          <cell r="A2525" t="str">
            <v>HENSALL PUBLIC UTILITIES COMMISSION</v>
          </cell>
          <cell r="B2525" t="str">
            <v>FESTIVAL HYDRO INC.</v>
          </cell>
          <cell r="D2525">
            <v>-53777</v>
          </cell>
        </row>
        <row r="2526">
          <cell r="A2526" t="str">
            <v>HOLSTEIN HYDRO ELECTRIC SYSTEM</v>
          </cell>
          <cell r="B2526" t="str">
            <v>WELLINGTON NORTH POWER INC.</v>
          </cell>
          <cell r="D2526">
            <v>-11616</v>
          </cell>
        </row>
        <row r="2527">
          <cell r="A2527" t="str">
            <v>HUNTSVILLE PUBLIC UTILITIES COMMISSION</v>
          </cell>
          <cell r="B2527" t="str">
            <v>LAKELAND POWER DISTRIBUTION LTD.</v>
          </cell>
          <cell r="D2527">
            <v>-434121</v>
          </cell>
        </row>
        <row r="2528">
          <cell r="A2528" t="str">
            <v>HYDRO ELECTRIC COMMISSION OF THE CORPORATION OF THE TOWNSHIP OF MIDDLESEX CENTRE</v>
          </cell>
          <cell r="B2528" t="str">
            <v>HYDRO ONE NETWORKS INC.</v>
          </cell>
          <cell r="D2528">
            <v>-279993</v>
          </cell>
        </row>
        <row r="2529">
          <cell r="A2529" t="str">
            <v>HYDRO ELECTRIC COMMISSION OF THE TOWN OF LEAMINGTON</v>
          </cell>
          <cell r="B2529" t="str">
            <v>ESSEX POWERLINES CORPORATION</v>
          </cell>
          <cell r="D2529">
            <v>-2220610</v>
          </cell>
        </row>
        <row r="2530">
          <cell r="A2530" t="str">
            <v>HYDRO ELECTRIC COMMISSION OF THE TOWNSHIP OF SPRINGWATER</v>
          </cell>
          <cell r="B2530" t="str">
            <v>HYDRO ONE NETWORKS INC.</v>
          </cell>
          <cell r="D2530">
            <v>-157903</v>
          </cell>
        </row>
        <row r="2531">
          <cell r="A2531" t="str">
            <v>HYDRO HAWKESBURY INC.</v>
          </cell>
          <cell r="B2531" t="str">
            <v>HYDRO HAWKESBURY INC.</v>
          </cell>
          <cell r="D2531">
            <v>-654859</v>
          </cell>
        </row>
        <row r="2532">
          <cell r="A2532" t="str">
            <v>HYDRO MISSISSAUGA CORPORATION</v>
          </cell>
          <cell r="B2532" t="str">
            <v>ENERSOURCE HYDRO MISSISSAUGA INC.</v>
          </cell>
          <cell r="D2532">
            <v>-211426595</v>
          </cell>
        </row>
        <row r="2533">
          <cell r="A2533" t="str">
            <v>HYDRO ONE BRAMPTON NETWORKS INC.</v>
          </cell>
          <cell r="B2533" t="str">
            <v>HYDRO ONE BRAMPTON NETWORKS INC.</v>
          </cell>
          <cell r="D2533">
            <v>-70428446</v>
          </cell>
        </row>
        <row r="2534">
          <cell r="A2534" t="str">
            <v>HYDRO OTTAWA LIMITED</v>
          </cell>
          <cell r="B2534" t="str">
            <v>HYDRO OTTAWA LIMITED</v>
          </cell>
          <cell r="D2534">
            <v>-38220563</v>
          </cell>
        </row>
        <row r="2535">
          <cell r="A2535" t="str">
            <v>HYDRO VAUGHAN DISTRIBUTION INC.</v>
          </cell>
          <cell r="B2535" t="str">
            <v>POWERSTREAM INC.</v>
          </cell>
          <cell r="D2535">
            <v>-87209685</v>
          </cell>
        </row>
        <row r="2536">
          <cell r="A2536" t="str">
            <v>HYDRO-ELECTRIC COMMISSION FOR THE TOWN OF AMHERSTBURG</v>
          </cell>
          <cell r="B2536" t="str">
            <v>ESSEX POWERLINES CORPORATION</v>
          </cell>
          <cell r="D2536">
            <v>-839038</v>
          </cell>
        </row>
        <row r="2537">
          <cell r="A2537" t="str">
            <v>HYDRO-ELECTRIC COMMISSION OF SOUTH DUMFRIES</v>
          </cell>
          <cell r="B2537" t="str">
            <v>BRANT COUNTY POWER INC.</v>
          </cell>
          <cell r="D2537">
            <v>-1339960</v>
          </cell>
        </row>
        <row r="2538">
          <cell r="A2538" t="str">
            <v>HYDRO-ELECTRIC COMMISSION OF THE CITY OF BRANTFORD</v>
          </cell>
          <cell r="B2538" t="str">
            <v>BRANTFORD POWER INC.</v>
          </cell>
          <cell r="D2538">
            <v>-6136637</v>
          </cell>
        </row>
        <row r="2539">
          <cell r="A2539" t="str">
            <v>HYDRO-ELECTRIC COMMISSION OF THE CITY OF PEMBROKE</v>
          </cell>
          <cell r="B2539" t="str">
            <v>OTTAWA RIVER POWER CORPORATION</v>
          </cell>
          <cell r="D2539">
            <v>-1843533</v>
          </cell>
        </row>
        <row r="2540">
          <cell r="A2540" t="str">
            <v>HYDRO-ELECTRIC COMMISSION OF THE CITY OF SARNIA</v>
          </cell>
          <cell r="B2540" t="str">
            <v>BLUEWATER POWER DISTRIBUTION CORPORATION</v>
          </cell>
          <cell r="D2540">
            <v>-1677753</v>
          </cell>
        </row>
        <row r="2541">
          <cell r="A2541" t="str">
            <v>HYDRO-ELECTRIC COMMISSION OF THE CITY OF TORONTO - EAST YORK OFFICE</v>
          </cell>
          <cell r="B2541" t="str">
            <v>TORONTO HYDRO-ELECTRIC SYSTEM LIMITED</v>
          </cell>
          <cell r="D2541">
            <v>-1161504</v>
          </cell>
        </row>
        <row r="2542">
          <cell r="A2542" t="str">
            <v>HYDRO-ELECTRIC COMMISSION OF THE CITY OF TORONTO - ETOBICOKE OFFICE</v>
          </cell>
          <cell r="B2542" t="str">
            <v>TORONTO HYDRO-ELECTRIC SYSTEM LIMITED</v>
          </cell>
          <cell r="D2542">
            <v>-17024926</v>
          </cell>
        </row>
        <row r="2543">
          <cell r="A2543" t="str">
            <v>HYDRO-ELECTRIC COMMISSION OF THE CITY OF TORONTO - NORTH YORK OFFICE</v>
          </cell>
          <cell r="B2543" t="str">
            <v>TORONTO HYDRO-ELECTRIC SYSTEM LIMITED</v>
          </cell>
          <cell r="D2543">
            <v>-13859585</v>
          </cell>
        </row>
        <row r="2544">
          <cell r="A2544" t="str">
            <v>HYDRO-ELECTRIC COMMISSION OF THE CITY OF TORONTO - SCARBOROUGH OFFICE</v>
          </cell>
          <cell r="B2544" t="str">
            <v>TORONTO HYDRO-ELECTRIC SYSTEM LIMITED</v>
          </cell>
          <cell r="D2544">
            <v>-45210315</v>
          </cell>
        </row>
        <row r="2545">
          <cell r="A2545" t="str">
            <v>HYDRO-ELECTRIC COMMISSION OF THE CITY OF TORONTO - TORONTO OFFICE</v>
          </cell>
          <cell r="B2545" t="str">
            <v>TORONTO HYDRO-ELECTRIC SYSTEM LIMITED</v>
          </cell>
          <cell r="D2545">
            <v>-16694536</v>
          </cell>
        </row>
        <row r="2546">
          <cell r="A2546" t="str">
            <v>HYDRO-ELECTRIC COMMISSION OF THE CITY OF TORONTO - YORK OFFICE</v>
          </cell>
          <cell r="B2546" t="str">
            <v>TORONTO HYDRO-ELECTRIC SYSTEM LIMITED</v>
          </cell>
          <cell r="D2546">
            <v>-1481049</v>
          </cell>
        </row>
        <row r="2547">
          <cell r="A2547" t="str">
            <v>HYDRO-ELECTRIC COMMISSION OF THE TOWN OF BOTHWELL</v>
          </cell>
          <cell r="B2547" t="str">
            <v>CHATHAM-KENT HYDRO INC.</v>
          </cell>
          <cell r="D2547">
            <v>-18554</v>
          </cell>
        </row>
        <row r="2548">
          <cell r="A2548" t="str">
            <v>HYDRO-ELECTRIC COMMISSION OF THE TOWN OF BRACEBRIDGE</v>
          </cell>
          <cell r="B2548" t="str">
            <v>LAKELAND POWER DISTRIBUTION LTD.</v>
          </cell>
          <cell r="D2548">
            <v>-348635</v>
          </cell>
        </row>
        <row r="2549">
          <cell r="A2549" t="str">
            <v>HYDRO-ELECTRIC COMMISSION OF THE TOWN OF CACHE BAY</v>
          </cell>
          <cell r="B2549" t="str">
            <v>GREATER SUDBURY HYDRO INC.</v>
          </cell>
          <cell r="D2549">
            <v>-3110</v>
          </cell>
        </row>
        <row r="2550">
          <cell r="A2550" t="str">
            <v>HYDRO-ELECTRIC COMMISSION OF THE TOWN OF HARRISTON</v>
          </cell>
          <cell r="B2550" t="str">
            <v>WESTARIO POWER INC.</v>
          </cell>
          <cell r="D2550">
            <v>-81709</v>
          </cell>
        </row>
        <row r="2551">
          <cell r="A2551" t="str">
            <v>HYDRO-ELECTRIC COMMISSION OF THE TOWN OF HARROW</v>
          </cell>
          <cell r="B2551" t="str">
            <v>E.L.K. ENERGY INC.</v>
          </cell>
          <cell r="D2551">
            <v>-308527</v>
          </cell>
        </row>
        <row r="2552">
          <cell r="A2552" t="str">
            <v>HYDRO-ELECTRIC COMMISSION OF THE TOWN OF LASALLE</v>
          </cell>
          <cell r="B2552" t="str">
            <v>ESSEX POWERLINES CORPORATION</v>
          </cell>
          <cell r="D2552">
            <v>-6522928</v>
          </cell>
        </row>
        <row r="2553">
          <cell r="A2553" t="str">
            <v>HYDRO-ELECTRIC COMMISSION OF THE TOWN OF PORT ELGIN</v>
          </cell>
          <cell r="B2553" t="str">
            <v>WESTARIO POWER INC.</v>
          </cell>
          <cell r="D2553">
            <v>-2022643</v>
          </cell>
        </row>
        <row r="2554">
          <cell r="A2554" t="str">
            <v>HYDRO-ELECTRIC COMMISSION OF THE TOWN OF STURGEON FALLS</v>
          </cell>
          <cell r="B2554" t="str">
            <v>GREATER SUDBURY HYDRO INC.</v>
          </cell>
          <cell r="D2554">
            <v>-74664</v>
          </cell>
        </row>
        <row r="2555">
          <cell r="A2555" t="str">
            <v>HYDRO-ELECTRIC COMMISSION OF THE TOWN OF VANKLEEK HILL</v>
          </cell>
          <cell r="B2555" t="str">
            <v>HYDRO ONE NETWORKS INC.</v>
          </cell>
          <cell r="D2555">
            <v>-104455</v>
          </cell>
        </row>
        <row r="2556">
          <cell r="A2556" t="str">
            <v>HYDRO-ELECTRIC COMMISSION OF THE TOWN OF WALLACEBURG</v>
          </cell>
          <cell r="B2556" t="str">
            <v>CHATHAM-KENT HYDRO INC.</v>
          </cell>
          <cell r="D2556">
            <v>-736677</v>
          </cell>
        </row>
        <row r="2557">
          <cell r="A2557" t="str">
            <v>HYDRO-ELECTRIC COMMISSION OF THE TOWN OF WASAGA BEACH</v>
          </cell>
          <cell r="B2557" t="str">
            <v>WASAGA DISTRIBUTION INC.</v>
          </cell>
          <cell r="D2557">
            <v>-4206444</v>
          </cell>
        </row>
        <row r="2558">
          <cell r="A2558" t="str">
            <v>HYDRO-ELECTRIC COMMISSION OF THE TOWN OF WEBBWOOD</v>
          </cell>
          <cell r="B2558" t="str">
            <v>ESPANOLA REGIONAL HYDRO DISTRIBUTION CORPORATION</v>
          </cell>
          <cell r="D2558">
            <v>-9548</v>
          </cell>
        </row>
        <row r="2559">
          <cell r="A2559" t="str">
            <v>HYDRO-ELECTRIC COMMISSION OF THE TOWN OF WIARTON</v>
          </cell>
          <cell r="B2559" t="str">
            <v>HYDRO ONE NETWORKS INC.</v>
          </cell>
          <cell r="D2559">
            <v>-166008</v>
          </cell>
        </row>
        <row r="2560">
          <cell r="A2560" t="str">
            <v>HYDRO-ELECTRIC COMMISSION OF THE TOWNSHIP OF BRANTFORD</v>
          </cell>
          <cell r="B2560" t="str">
            <v>BRANT COUNTY POWER INC.</v>
          </cell>
          <cell r="D2560">
            <v>-672280</v>
          </cell>
        </row>
        <row r="2561">
          <cell r="A2561" t="str">
            <v>HYDRO-ELECTRIC COMMISSION OF THE TOWNSHIP OF BURFORD</v>
          </cell>
          <cell r="B2561" t="str">
            <v>BRANT COUNTY POWER INC.</v>
          </cell>
          <cell r="D2561">
            <v>-306179</v>
          </cell>
        </row>
        <row r="2562">
          <cell r="A2562" t="str">
            <v>HYDRO-ELECTRIC COMMISSION OF THE TOWNSHIP OF ESSA</v>
          </cell>
          <cell r="B2562" t="str">
            <v>POWERSTREAM INC.</v>
          </cell>
          <cell r="D2562">
            <v>-91794</v>
          </cell>
        </row>
        <row r="2563">
          <cell r="A2563" t="str">
            <v>HYDRO-ELECTRIC COMMISSION OF THE VILLAGE OF CLIFFORD</v>
          </cell>
          <cell r="B2563" t="str">
            <v>WESTARIO POWER INC.</v>
          </cell>
          <cell r="D2563">
            <v>-44203</v>
          </cell>
        </row>
        <row r="2564">
          <cell r="A2564" t="str">
            <v>HYDRO-ELECTRIC COMMISSION OF THE VILLAGE OF ELORA</v>
          </cell>
          <cell r="B2564" t="str">
            <v>CENTRE WELLINGTON HYDRO LTD.</v>
          </cell>
          <cell r="D2564">
            <v>-832935</v>
          </cell>
        </row>
        <row r="2565">
          <cell r="A2565" t="str">
            <v>HYDRO-ELECTRIC COMMISSION OF THE VILLAGE OF FINCH</v>
          </cell>
          <cell r="B2565" t="str">
            <v>HYDRO ONE NETWORKS INC.</v>
          </cell>
          <cell r="D2565">
            <v>-28863</v>
          </cell>
        </row>
        <row r="2566">
          <cell r="A2566" t="str">
            <v>HYDRO-ELECTRIC COMMISSION OF THE VILLAGE OF FRANKFORD</v>
          </cell>
          <cell r="B2566" t="str">
            <v>HYDRO ONE NETWORKS INC.</v>
          </cell>
          <cell r="D2566">
            <v>-23387</v>
          </cell>
        </row>
        <row r="2567">
          <cell r="A2567" t="str">
            <v>HYDRO-ELECTRIC COMMISSION OF THE VILLAGE OF L'ORIGNAL</v>
          </cell>
          <cell r="B2567" t="str">
            <v>HYDRO ONE NETWORKS INC.</v>
          </cell>
          <cell r="D2567">
            <v>-247222</v>
          </cell>
        </row>
        <row r="2568">
          <cell r="A2568" t="str">
            <v>HYDRO-ELECTRIC COMMISSION OF THE VILLAGE OF LUCAN</v>
          </cell>
          <cell r="B2568" t="str">
            <v>HYDRO ONE NETWORKS INC.</v>
          </cell>
          <cell r="D2568">
            <v>-186697</v>
          </cell>
        </row>
        <row r="2569">
          <cell r="A2569" t="str">
            <v>HYDRO-ELECTRIC COMMISSION OF THE VILLAGE OF MORRISBURG</v>
          </cell>
          <cell r="B2569" t="str">
            <v>RIDEAU ST. LAWRENCE DISTRIBUTION INC.</v>
          </cell>
          <cell r="D2569">
            <v>-182480</v>
          </cell>
        </row>
        <row r="2570">
          <cell r="A2570" t="str">
            <v>HYDRO-ELECTRIC COMMISSION OF THE VILLAGE OF NEUSTADT</v>
          </cell>
          <cell r="B2570" t="str">
            <v>WESTARIO POWER INC.</v>
          </cell>
          <cell r="D2570">
            <v>-23476</v>
          </cell>
        </row>
        <row r="2571">
          <cell r="A2571" t="str">
            <v>HYDRO-ELECTRIC COMMISSION OF THE VILLAGE OF PAISLEY</v>
          </cell>
          <cell r="B2571" t="str">
            <v>HYDRO ONE NETWORKS INC.</v>
          </cell>
          <cell r="D2571">
            <v>-60655</v>
          </cell>
        </row>
        <row r="2572">
          <cell r="A2572" t="str">
            <v>HYDRO-ELECTRIC COMMISSION OF THE VILLAGE OF ST. CLAIR BEACH</v>
          </cell>
          <cell r="B2572" t="str">
            <v>ESSEX POWERLINES CORPORATION</v>
          </cell>
          <cell r="D2572">
            <v>-1478693</v>
          </cell>
        </row>
        <row r="2573">
          <cell r="A2573" t="str">
            <v>INGERSOLL PUBLIC UTILITY COMMISSION</v>
          </cell>
          <cell r="B2573" t="str">
            <v>ERIE THAMES POWERLINES CORPORATION</v>
          </cell>
          <cell r="D2573">
            <v>-1202839</v>
          </cell>
        </row>
        <row r="2574">
          <cell r="A2574" t="str">
            <v>INNISFIL HYDRO DISTRIBUTION SYSTEMS LIMITED</v>
          </cell>
          <cell r="B2574" t="str">
            <v>INNISFIL HYDRO DISTRIBUTION SYSTEMS LIMITED</v>
          </cell>
          <cell r="D2574">
            <v>-1957473</v>
          </cell>
        </row>
        <row r="2575">
          <cell r="A2575" t="str">
            <v>IROQUOIS FALLS HYDRO</v>
          </cell>
          <cell r="B2575" t="str">
            <v>NORTHERN ONTARIO WIRES INC.</v>
          </cell>
          <cell r="D2575">
            <v>-982004</v>
          </cell>
        </row>
        <row r="2576">
          <cell r="A2576" t="str">
            <v>KANATA HYDRO-ELECTRIC COMMISSION</v>
          </cell>
          <cell r="B2576" t="str">
            <v>HYDRO OTTAWA LIMITED</v>
          </cell>
          <cell r="D2576">
            <v>-26895793</v>
          </cell>
        </row>
        <row r="2577">
          <cell r="A2577" t="str">
            <v>KENORA HYDRO ELECTRIC CORPORATION LTD.</v>
          </cell>
          <cell r="B2577" t="str">
            <v>KENORA HYDRO ELECTRIC CORPORATION LTD.</v>
          </cell>
          <cell r="D2577">
            <v>-657468</v>
          </cell>
        </row>
        <row r="2578">
          <cell r="A2578" t="str">
            <v>KILLALOE HYDRO ELECTRIC COMMISSION</v>
          </cell>
          <cell r="B2578" t="str">
            <v>OTTAWA RIVER POWER CORPORATION</v>
          </cell>
          <cell r="D2578">
            <v>-46041</v>
          </cell>
        </row>
        <row r="2579">
          <cell r="A2579" t="str">
            <v>KINCARDINE HYDRO ELECTRIC COMMISSION</v>
          </cell>
          <cell r="B2579" t="str">
            <v>WESTARIO POWER INC.</v>
          </cell>
          <cell r="D2579">
            <v>-1083678</v>
          </cell>
        </row>
        <row r="2580">
          <cell r="A2580" t="str">
            <v>KINGSTON ELECTRICITY DISTRIBUTION LIMITED</v>
          </cell>
          <cell r="B2580" t="str">
            <v>KINGSTON ELECTRICITY DISTRIBUTION LIMITED</v>
          </cell>
          <cell r="D2580">
            <v>-3791129</v>
          </cell>
        </row>
        <row r="2581">
          <cell r="B2581" t="str">
            <v>KINGSTON HYDRO CORPORATION</v>
          </cell>
          <cell r="D2581">
            <v>-3791129</v>
          </cell>
        </row>
        <row r="2582">
          <cell r="A2582" t="str">
            <v>KINGSVILLE PUBLIC UTILITY COMMISSION</v>
          </cell>
          <cell r="B2582" t="str">
            <v>E.L.K. ENERGY INC.</v>
          </cell>
          <cell r="D2582">
            <v>-1097228</v>
          </cell>
        </row>
        <row r="2583">
          <cell r="A2583" t="str">
            <v>KIRKFIELD HYDRO ELECTRIC SYSTEM</v>
          </cell>
          <cell r="B2583" t="str">
            <v>HYDRO ONE NETWORKS INC.</v>
          </cell>
          <cell r="D2583">
            <v>-43959</v>
          </cell>
        </row>
        <row r="2584">
          <cell r="A2584" t="str">
            <v>KITCHENER-WILMOT HYDRO INC.</v>
          </cell>
          <cell r="B2584" t="str">
            <v>KITCHENER-WILMOT HYDRO INC.</v>
          </cell>
          <cell r="D2584">
            <v>-21989288</v>
          </cell>
        </row>
        <row r="2585">
          <cell r="A2585" t="str">
            <v>LAKEFIELD DISTRIBUTION INCORPORATED</v>
          </cell>
          <cell r="B2585" t="str">
            <v>PETERBOROUGH DISTRIBUTION INCORPORATED</v>
          </cell>
          <cell r="D2585">
            <v>-281278</v>
          </cell>
        </row>
        <row r="2586">
          <cell r="A2586" t="str">
            <v>LAKESHORE TOWNSHIP HEC</v>
          </cell>
          <cell r="B2586" t="str">
            <v>E.L.K. ENERGY INC.</v>
          </cell>
          <cell r="D2586">
            <v>-969375</v>
          </cell>
        </row>
        <row r="2587">
          <cell r="A2587" t="str">
            <v>LANARK HIGHLANDS PUBLIC UTILITIES COMMISSION</v>
          </cell>
          <cell r="B2587" t="str">
            <v>HYDRO ONE NETWORKS INC.</v>
          </cell>
          <cell r="D2587">
            <v>-127880</v>
          </cell>
        </row>
        <row r="2588">
          <cell r="A2588" t="str">
            <v>LARDER LAKE ELECTRIC COMPANY</v>
          </cell>
          <cell r="B2588" t="str">
            <v>HYDRO ONE NETWORKS INC.</v>
          </cell>
          <cell r="D2588">
            <v>-134354</v>
          </cell>
        </row>
        <row r="2589">
          <cell r="A2589" t="str">
            <v>LATCHFORD HYDRO ELECTRIC</v>
          </cell>
          <cell r="B2589" t="str">
            <v>HYDRO ONE NETWORKS INC.</v>
          </cell>
          <cell r="D2589">
            <v>-43188</v>
          </cell>
        </row>
        <row r="2590">
          <cell r="A2590" t="str">
            <v>LINCOLN HYDRO-ELECTRIC COMMISSION</v>
          </cell>
          <cell r="B2590" t="str">
            <v>NIAGARA PENINSULA ENERGY INC.</v>
          </cell>
          <cell r="D2590">
            <v>-2180725</v>
          </cell>
        </row>
        <row r="2591">
          <cell r="A2591" t="str">
            <v>LINDSAY HYDRO-ELECTRIC SYSTEM</v>
          </cell>
          <cell r="B2591" t="str">
            <v>HYDRO ONE NETWORKS INC.</v>
          </cell>
          <cell r="D2591">
            <v>-2221960</v>
          </cell>
        </row>
        <row r="2592">
          <cell r="A2592" t="str">
            <v>LONDON HYDRO UTILITIES SERVICES INC.</v>
          </cell>
          <cell r="B2592" t="str">
            <v>LONDON HYDRO INC.</v>
          </cell>
          <cell r="D2592">
            <v>-34850128</v>
          </cell>
        </row>
        <row r="2593">
          <cell r="A2593" t="str">
            <v>MALAHIDE UTILITY COMMISSION</v>
          </cell>
          <cell r="B2593" t="str">
            <v>HYDRO ONE NETWORKS INC.</v>
          </cell>
          <cell r="D2593">
            <v>-74537</v>
          </cell>
        </row>
        <row r="2594">
          <cell r="A2594" t="str">
            <v>MAPLETON HYDRO ELECTRIC COMMISSION</v>
          </cell>
          <cell r="B2594" t="str">
            <v>HYDRO ONE NETWORKS INC.</v>
          </cell>
          <cell r="D2594">
            <v>-286244</v>
          </cell>
        </row>
        <row r="2595">
          <cell r="A2595" t="str">
            <v>MARKDALE HYDRO SYSTEM</v>
          </cell>
          <cell r="B2595" t="str">
            <v>HYDRO ONE NETWORKS INC.</v>
          </cell>
          <cell r="D2595">
            <v>-87779</v>
          </cell>
        </row>
        <row r="2596">
          <cell r="A2596" t="str">
            <v>MARKHAM HYDRO DISTRIBUTION INC.</v>
          </cell>
          <cell r="B2596" t="str">
            <v>POWERSTREAM INC.</v>
          </cell>
          <cell r="D2596">
            <v>-70046978</v>
          </cell>
        </row>
        <row r="2597">
          <cell r="A2597" t="str">
            <v>MARMORA HYDRO COMMISSION</v>
          </cell>
          <cell r="B2597" t="str">
            <v>HYDRO ONE NETWORKS INC.</v>
          </cell>
          <cell r="D2597">
            <v>-83490</v>
          </cell>
        </row>
        <row r="2598">
          <cell r="A2598" t="str">
            <v>MARTINTOWN HYDRO SYSTEM</v>
          </cell>
          <cell r="B2598" t="str">
            <v>HYDRO ONE NETWORKS INC.</v>
          </cell>
          <cell r="D2598">
            <v>-843</v>
          </cell>
        </row>
        <row r="2599">
          <cell r="A2599" t="str">
            <v>MIDLAND POWER UTILITY CORPORATION</v>
          </cell>
          <cell r="B2599" t="str">
            <v>MIDLAND POWER UTILITY CORPORATION</v>
          </cell>
          <cell r="D2599">
            <v>-412824</v>
          </cell>
        </row>
        <row r="2600">
          <cell r="A2600" t="str">
            <v>MILDMAY HYDRO-ELECTRIC COMMISSION</v>
          </cell>
          <cell r="B2600" t="str">
            <v>WESTARIO POWER INC.</v>
          </cell>
          <cell r="D2600">
            <v>-109916</v>
          </cell>
        </row>
        <row r="2601">
          <cell r="A2601" t="str">
            <v>MILTON HYDRO DISTRIBUTION INC.</v>
          </cell>
          <cell r="B2601" t="str">
            <v>MILTON HYDRO DISTRIBUTION INC.</v>
          </cell>
          <cell r="D2601">
            <v>-7959272</v>
          </cell>
        </row>
        <row r="2602">
          <cell r="A2602" t="str">
            <v>MISSISSIPPI MILLS PUBLIC UTILITIES COMMISSION</v>
          </cell>
          <cell r="B2602" t="str">
            <v>OTTAWA RIVER POWER CORPORATION</v>
          </cell>
          <cell r="D2602">
            <v>-444390</v>
          </cell>
        </row>
        <row r="2603">
          <cell r="A2603" t="str">
            <v>NANTICOKE HYDRO ELECTRIC COMMISSION</v>
          </cell>
          <cell r="B2603" t="str">
            <v>HALDIMAND COUNTY HYDRO INC.</v>
          </cell>
          <cell r="D2603">
            <v>-1235478</v>
          </cell>
        </row>
        <row r="2604">
          <cell r="A2604" t="str">
            <v>NAPANEE HYDRO-ELECTRIC COMMISSION</v>
          </cell>
          <cell r="B2604" t="str">
            <v>HYDRO ONE NETWORKS INC.</v>
          </cell>
          <cell r="D2604">
            <v>-373298</v>
          </cell>
        </row>
        <row r="2605">
          <cell r="A2605" t="str">
            <v>NEPEAN HYDRO ELECTRIC COMMISSION</v>
          </cell>
          <cell r="B2605" t="str">
            <v>HYDRO OTTAWA LIMITED</v>
          </cell>
          <cell r="D2605">
            <v>-31741005</v>
          </cell>
        </row>
        <row r="2606">
          <cell r="A2606" t="str">
            <v>NEW TECUMSETH HYDRO</v>
          </cell>
          <cell r="B2606" t="str">
            <v>POWERSTREAM INC.</v>
          </cell>
          <cell r="D2606">
            <v>-2543017</v>
          </cell>
        </row>
        <row r="2607">
          <cell r="A2607" t="str">
            <v>NEWBURY POWER INC.</v>
          </cell>
          <cell r="B2607" t="str">
            <v>MIDDLESEX POWER DISTRIBUTION CORPORATION</v>
          </cell>
          <cell r="D2607">
            <v>-32441</v>
          </cell>
        </row>
        <row r="2608">
          <cell r="A2608" t="str">
            <v>NEWMARKET HYDRO LTD.</v>
          </cell>
          <cell r="B2608" t="str">
            <v>NEWMARKET-TAY POWER DISTRIBUTION LTD.</v>
          </cell>
          <cell r="D2608">
            <v>-28475793</v>
          </cell>
        </row>
        <row r="2609">
          <cell r="A2609" t="str">
            <v>NIAGARA FALLS HYDRO INC.</v>
          </cell>
          <cell r="B2609" t="str">
            <v>NIAGARA PENINSULA ENERGY INC.</v>
          </cell>
          <cell r="D2609">
            <v>-5381489</v>
          </cell>
        </row>
        <row r="2610">
          <cell r="A2610" t="str">
            <v>NIAGARA-ON-THE-LAKE HYDRO INC.</v>
          </cell>
          <cell r="B2610" t="str">
            <v>NIAGARA-ON-THE-LAKE HYDRO INC.</v>
          </cell>
          <cell r="D2610">
            <v>-3094806</v>
          </cell>
        </row>
        <row r="2611">
          <cell r="A2611" t="str">
            <v>NICKEL CENTRE HYDRO-ELECTRIC COMMISSION</v>
          </cell>
          <cell r="B2611" t="str">
            <v>GREATER SUDBURY HYDRO INC.</v>
          </cell>
          <cell r="D2611">
            <v>-109515</v>
          </cell>
        </row>
        <row r="2612">
          <cell r="A2612" t="str">
            <v>NIPIGON HYDRO ELECTRIC COMMISSION</v>
          </cell>
          <cell r="B2612" t="str">
            <v>HYDRO ONE NETWORKS INC.</v>
          </cell>
          <cell r="D2612">
            <v>-99604</v>
          </cell>
        </row>
        <row r="2613">
          <cell r="A2613" t="str">
            <v>NORFOLK POWER DISTRIBUTION INC.</v>
          </cell>
          <cell r="B2613" t="str">
            <v>NORFOLK POWER DISTRIBUTION INC.</v>
          </cell>
          <cell r="D2613">
            <v>-126255</v>
          </cell>
        </row>
        <row r="2614">
          <cell r="A2614" t="str">
            <v>NORTH BAY HYDRO DISTRIBUTION LIMITED</v>
          </cell>
          <cell r="B2614" t="str">
            <v>NORTH BAY HYDRO DISTRIBUTION LIMITED</v>
          </cell>
          <cell r="D2614">
            <v>-4726723</v>
          </cell>
        </row>
        <row r="2615">
          <cell r="A2615" t="str">
            <v>NORTH GLENGARRY PUBLIC UTILITIES COMMISSION</v>
          </cell>
          <cell r="B2615" t="str">
            <v>HYDRO ONE NETWORKS INC.</v>
          </cell>
          <cell r="D2615">
            <v>-234918</v>
          </cell>
        </row>
        <row r="2616">
          <cell r="A2616" t="str">
            <v>NORTH GRENVILLE HYDRO-ELECTRIC COMMISSION</v>
          </cell>
          <cell r="B2616" t="str">
            <v>HYDRO ONE NETWORKS INC.</v>
          </cell>
          <cell r="D2616">
            <v>-391130</v>
          </cell>
        </row>
        <row r="2617">
          <cell r="A2617" t="str">
            <v>NORTH PERTH UTILITY COMMISSION</v>
          </cell>
          <cell r="B2617" t="str">
            <v>HYDRO ONE NETWORKS INC.</v>
          </cell>
          <cell r="D2617">
            <v>-781927</v>
          </cell>
        </row>
        <row r="2618">
          <cell r="A2618" t="str">
            <v>NORWICH PUBLIC UTILITY COMMISSION</v>
          </cell>
          <cell r="B2618" t="str">
            <v>ERIE THAMES POWERLINES CORPORATION</v>
          </cell>
          <cell r="D2618">
            <v>-148183</v>
          </cell>
        </row>
        <row r="2619">
          <cell r="A2619" t="str">
            <v>OAKVILLE HYDRO ELECTRICITY DISTRIBUTION INC.</v>
          </cell>
          <cell r="B2619" t="str">
            <v>OAKVILLE HYDRO ELECTRICITY DISTRIBUTION INC.</v>
          </cell>
          <cell r="D2619">
            <v>-45446210</v>
          </cell>
        </row>
        <row r="2620">
          <cell r="A2620" t="str">
            <v>OIL SPRINGS HYDRO ELECTRIC COMMISSION</v>
          </cell>
          <cell r="B2620" t="str">
            <v>BLUEWATER POWER DISTRIBUTION CORPORATION</v>
          </cell>
          <cell r="D2620">
            <v>-22469</v>
          </cell>
        </row>
        <row r="2621">
          <cell r="A2621" t="str">
            <v>ORANGEVILLE HYDRO LIMITED</v>
          </cell>
          <cell r="B2621" t="str">
            <v>ORANGEVILLE HYDRO LIMITED</v>
          </cell>
          <cell r="D2621">
            <v>-6466013</v>
          </cell>
        </row>
        <row r="2622">
          <cell r="A2622" t="str">
            <v>ORILLIA POWER DISTRIBUTION CORPORATION</v>
          </cell>
          <cell r="B2622" t="str">
            <v>ORILLIA POWER DISTRIBUTION CORPORATION</v>
          </cell>
          <cell r="D2622">
            <v>-1910952</v>
          </cell>
        </row>
        <row r="2623">
          <cell r="A2623" t="str">
            <v>OSHAWA PUC NETWORKS INC.</v>
          </cell>
          <cell r="B2623" t="str">
            <v>OSHAWA PUC NETWORKS INC.</v>
          </cell>
          <cell r="D2623">
            <v>-17265780</v>
          </cell>
        </row>
        <row r="2624">
          <cell r="A2624" t="str">
            <v>PARKHILL P.U.C.</v>
          </cell>
          <cell r="B2624" t="str">
            <v>MIDDLESEX POWER DISTRIBUTION CORPORATION</v>
          </cell>
          <cell r="D2624">
            <v>-86429</v>
          </cell>
        </row>
        <row r="2625">
          <cell r="A2625" t="str">
            <v>PARRY SOUND POWER CORPORATION</v>
          </cell>
          <cell r="B2625" t="str">
            <v>PARRY SOUND POWER CORPORATION</v>
          </cell>
          <cell r="D2625">
            <v>-1286386</v>
          </cell>
        </row>
        <row r="2626">
          <cell r="A2626" t="str">
            <v>PELHAM HYDRO-ELECTRIC COMMISSION</v>
          </cell>
          <cell r="B2626" t="str">
            <v>NIAGARA PENINSULA ENERGY INC.</v>
          </cell>
          <cell r="D2626">
            <v>-273264</v>
          </cell>
        </row>
        <row r="2627">
          <cell r="A2627" t="str">
            <v>PERTH EAST HYDRO ELECTRIC COMMISSION</v>
          </cell>
          <cell r="B2627" t="str">
            <v>HYDRO ONE NETWORKS INC.</v>
          </cell>
          <cell r="D2627">
            <v>-99796</v>
          </cell>
        </row>
        <row r="2628">
          <cell r="A2628" t="str">
            <v>PETERBOROUGH UTILITIES COMMISSION</v>
          </cell>
          <cell r="B2628" t="str">
            <v>PETERBOROUGH DISTRIBUTION INCORPORATED</v>
          </cell>
          <cell r="D2628">
            <v>-8239389</v>
          </cell>
        </row>
        <row r="2629">
          <cell r="A2629" t="str">
            <v>PICKERING HYDRO-ELECTRIC COMMISSION</v>
          </cell>
          <cell r="B2629" t="str">
            <v>VERIDIAN CONNECTIONS INC.</v>
          </cell>
          <cell r="D2629">
            <v>-24090437</v>
          </cell>
        </row>
        <row r="2630">
          <cell r="A2630" t="str">
            <v>POLICE VILLAGE OF APPLE HILL HYDRO SYSTEM</v>
          </cell>
          <cell r="B2630" t="str">
            <v>HYDRO ONE NETWORKS INC.</v>
          </cell>
          <cell r="D2630">
            <v>-697</v>
          </cell>
        </row>
        <row r="2631">
          <cell r="A2631" t="str">
            <v>POLICE VILLAGE OF AVONMORE HYDRO SYSTEM</v>
          </cell>
          <cell r="B2631" t="str">
            <v>HYDRO ONE NETWORKS INC.</v>
          </cell>
          <cell r="D2631">
            <v>-11342</v>
          </cell>
        </row>
        <row r="2632">
          <cell r="A2632" t="str">
            <v>POLICE VILLAGE OF COMBER HYDRO SYSTEM</v>
          </cell>
          <cell r="B2632" t="str">
            <v>E.L.K. ENERGY INC.</v>
          </cell>
          <cell r="D2632">
            <v>-124278</v>
          </cell>
        </row>
        <row r="2633">
          <cell r="A2633" t="str">
            <v>POLICE VILLAGE OF DUBLIN HYDRO SYSTEM</v>
          </cell>
          <cell r="B2633" t="str">
            <v>ERIE THAMES POWERLINES CORPORATION</v>
          </cell>
          <cell r="D2633">
            <v>-3050</v>
          </cell>
        </row>
        <row r="2634">
          <cell r="A2634" t="str">
            <v>POLICE VILLAGE OF GRANTON HYDRO SYSTEM</v>
          </cell>
          <cell r="B2634" t="str">
            <v>HYDRO ONE NETWORKS INC.</v>
          </cell>
          <cell r="D2634">
            <v>-43677</v>
          </cell>
        </row>
        <row r="2635">
          <cell r="A2635" t="str">
            <v>POLICE VILLAGE OF MERLIN HYDRO SYSTEM</v>
          </cell>
          <cell r="B2635" t="str">
            <v>CHATHAM-KENT HYDRO INC.</v>
          </cell>
          <cell r="D2635">
            <v>-27864</v>
          </cell>
        </row>
        <row r="2636">
          <cell r="A2636" t="str">
            <v>POLICE VILLAGE OF MOOREFIELD HYDRO SYSTEM</v>
          </cell>
          <cell r="B2636" t="str">
            <v>HYDRO ONE NETWORKS INC.</v>
          </cell>
          <cell r="D2636">
            <v>-1245</v>
          </cell>
        </row>
        <row r="2637">
          <cell r="A2637" t="str">
            <v>POLICE VILLAGE OF MOUNT BRYDGES HYDRO SYSTEM</v>
          </cell>
          <cell r="B2637" t="str">
            <v>MIDDLESEX POWER DISTRIBUTION CORPORATION</v>
          </cell>
          <cell r="D2637">
            <v>-269602</v>
          </cell>
        </row>
        <row r="2638">
          <cell r="A2638" t="str">
            <v>POLICE VILLAGE OF PRICEVILLE HYDRO SYSTEM</v>
          </cell>
          <cell r="B2638" t="str">
            <v>HYDRO ONE NETWORKS INC.</v>
          </cell>
          <cell r="D2638">
            <v>-11305</v>
          </cell>
        </row>
        <row r="2639">
          <cell r="A2639" t="str">
            <v>POLICE VILLAGE OF RUSSELL HYDRO ELECTRIC SYSTEM</v>
          </cell>
          <cell r="B2639" t="str">
            <v>HYDRO ONE NETWORKS INC.</v>
          </cell>
          <cell r="D2639">
            <v>-123686</v>
          </cell>
        </row>
        <row r="2640">
          <cell r="A2640" t="str">
            <v>PORT COLBORNE HYDRO INC.</v>
          </cell>
          <cell r="B2640" t="str">
            <v>CANADIAN NIAGARA POWER INC.</v>
          </cell>
          <cell r="D2640">
            <v>-1711315</v>
          </cell>
        </row>
        <row r="2641">
          <cell r="A2641" t="str">
            <v>PORT HOPE HYDRO</v>
          </cell>
          <cell r="B2641" t="str">
            <v>VERIDIAN CONNECTIONS INC.</v>
          </cell>
          <cell r="D2641">
            <v>-1716511</v>
          </cell>
        </row>
        <row r="2642">
          <cell r="A2642" t="str">
            <v>PRESCOTT PUBLIC UTILITIES COMMISSION</v>
          </cell>
          <cell r="B2642" t="str">
            <v>RIDEAU ST. LAWRENCE DISTRIBUTION INC.</v>
          </cell>
          <cell r="D2642">
            <v>-76707</v>
          </cell>
        </row>
        <row r="2643">
          <cell r="A2643" t="str">
            <v>PUBLIC UTILITIES COMMISSION OF CHATHAM-KENT</v>
          </cell>
          <cell r="B2643" t="str">
            <v>CHATHAM-KENT HYDRO INC.</v>
          </cell>
          <cell r="D2643">
            <v>-3710194</v>
          </cell>
        </row>
        <row r="2644">
          <cell r="A2644" t="str">
            <v>PUBLIC UTILITIES COMMISSION OF THE CITY OF BARRIE</v>
          </cell>
          <cell r="B2644" t="str">
            <v>POWERSTREAM INC.</v>
          </cell>
          <cell r="D2644">
            <v>-37458935</v>
          </cell>
        </row>
        <row r="2645">
          <cell r="A2645" t="str">
            <v>PUBLIC UTILITIES COMMISSION OF THE CITY OF OWEN SOUND</v>
          </cell>
          <cell r="B2645" t="str">
            <v>HYDRO ONE NETWORKS INC.</v>
          </cell>
          <cell r="D2645">
            <v>-1445454</v>
          </cell>
        </row>
        <row r="2646">
          <cell r="A2646" t="str">
            <v>PUBLIC UTILITIES COMMISSION OF THE CITY OF TRENTON</v>
          </cell>
          <cell r="B2646" t="str">
            <v>HYDRO ONE NETWORKS INC.</v>
          </cell>
          <cell r="D2646">
            <v>-3074841</v>
          </cell>
        </row>
        <row r="2647">
          <cell r="A2647" t="str">
            <v>PUBLIC UTILITIES COMMISSION OF THE CORPORATION OF THE TOWNSHIP OF MAGNETAWAN</v>
          </cell>
          <cell r="B2647" t="str">
            <v>LAKELAND POWER DISTRIBUTION LTD.</v>
          </cell>
          <cell r="D2647">
            <v>-43024</v>
          </cell>
        </row>
        <row r="2648">
          <cell r="A2648" t="str">
            <v>PUBLIC UTILITIES COMMISSION OF THE TOWN OF ALEXANDRIA</v>
          </cell>
          <cell r="B2648" t="str">
            <v>HYDRO ONE NETWORKS INC.</v>
          </cell>
          <cell r="D2648">
            <v>-213503</v>
          </cell>
        </row>
        <row r="2649">
          <cell r="A2649" t="str">
            <v>PUBLIC UTILITIES COMMISSION OF THE TOWN OF BLENHEIM</v>
          </cell>
          <cell r="B2649" t="str">
            <v>CHATHAM-KENT HYDRO INC.</v>
          </cell>
          <cell r="D2649">
            <v>-119852</v>
          </cell>
        </row>
        <row r="2650">
          <cell r="A2650" t="str">
            <v>PUBLIC UTILITIES COMMISSION OF THE TOWN OF CAMPBELLFORD</v>
          </cell>
          <cell r="B2650" t="str">
            <v>HYDRO ONE NETWORKS INC.</v>
          </cell>
          <cell r="D2650">
            <v>-302313</v>
          </cell>
        </row>
        <row r="2651">
          <cell r="A2651" t="str">
            <v>PUBLIC UTILITIES COMMISSION OF THE TOWN OF CHESLEY</v>
          </cell>
          <cell r="B2651" t="str">
            <v>HYDRO ONE NETWORKS INC.</v>
          </cell>
          <cell r="D2651">
            <v>-103819</v>
          </cell>
        </row>
        <row r="2652">
          <cell r="A2652" t="str">
            <v>PUBLIC UTILITIES COMMISSION OF THE TOWN OF COBOURG</v>
          </cell>
          <cell r="B2652" t="str">
            <v>LAKEFRONT UTILITIES INC.</v>
          </cell>
          <cell r="D2652">
            <v>-2357171</v>
          </cell>
        </row>
        <row r="2653">
          <cell r="A2653" t="str">
            <v>PUBLIC UTILITIES COMMISSION OF THE TOWN OF FERGUS</v>
          </cell>
          <cell r="B2653" t="str">
            <v>CENTRE WELLINGTON HYDRO LTD.</v>
          </cell>
          <cell r="D2653">
            <v>-1766858</v>
          </cell>
        </row>
        <row r="2654">
          <cell r="A2654" t="str">
            <v>PUBLIC UTILITIES COMMISSION OF THE TOWN OF GODERICH</v>
          </cell>
          <cell r="B2654" t="str">
            <v>WEST COAST HURON ENERGY INC.</v>
          </cell>
          <cell r="D2654">
            <v>-498486</v>
          </cell>
        </row>
        <row r="2655">
          <cell r="A2655" t="str">
            <v>PUBLIC UTILITIES COMMISSION OF THE TOWN OF MASSEY</v>
          </cell>
          <cell r="B2655" t="str">
            <v>ESPANOLA REGIONAL HYDRO DISTRIBUTION CORPORATION</v>
          </cell>
          <cell r="D2655">
            <v>-31593</v>
          </cell>
        </row>
        <row r="2656">
          <cell r="A2656" t="str">
            <v>PUBLIC UTILITIES COMMISSION OF THE TOWN OF MEAFORD</v>
          </cell>
          <cell r="B2656" t="str">
            <v>HYDRO ONE NETWORKS INC.</v>
          </cell>
          <cell r="D2656">
            <v>-493726</v>
          </cell>
        </row>
        <row r="2657">
          <cell r="A2657" t="str">
            <v>PUBLIC UTILITIES COMMISSION OF THE TOWN OF MITCHELL</v>
          </cell>
          <cell r="B2657" t="str">
            <v>ERIE THAMES POWERLINES CORPORATION</v>
          </cell>
          <cell r="D2657">
            <v>-278354</v>
          </cell>
        </row>
        <row r="2658">
          <cell r="A2658" t="str">
            <v>PUBLIC UTILITIES COMMISSION OF THE TOWN OF MOUNT FOREST</v>
          </cell>
          <cell r="B2658" t="str">
            <v>WELLINGTON NORTH POWER INC.</v>
          </cell>
          <cell r="D2658">
            <v>-312836</v>
          </cell>
        </row>
        <row r="2659">
          <cell r="A2659" t="str">
            <v>PUBLIC UTILITIES COMMISSION OF THE TOWN OF PALMERSTON</v>
          </cell>
          <cell r="B2659" t="str">
            <v>WESTARIO POWER INC.</v>
          </cell>
          <cell r="D2659">
            <v>-172365</v>
          </cell>
        </row>
        <row r="2660">
          <cell r="A2660" t="str">
            <v>PUBLIC UTILITIES COMMISSION OF THE TOWN OF PARIS</v>
          </cell>
          <cell r="B2660" t="str">
            <v>BRANT COUNTY POWER INC.</v>
          </cell>
          <cell r="D2660">
            <v>-363151</v>
          </cell>
        </row>
        <row r="2661">
          <cell r="A2661" t="str">
            <v>PUBLIC UTILITIES COMMISSION OF THE TOWN OF PICTON</v>
          </cell>
          <cell r="B2661" t="str">
            <v>HYDRO ONE NETWORKS INC.</v>
          </cell>
          <cell r="D2661">
            <v>-152333</v>
          </cell>
        </row>
        <row r="2662">
          <cell r="A2662" t="str">
            <v>PUBLIC UTILITIES COMMISSION OF THE TOWN OF RIDGETOWN</v>
          </cell>
          <cell r="B2662" t="str">
            <v>CHATHAM-KENT HYDRO INC.</v>
          </cell>
          <cell r="D2662">
            <v>-132327</v>
          </cell>
        </row>
        <row r="2663">
          <cell r="A2663" t="str">
            <v>PUBLIC UTILITIES COMMISSION OF THE TOWN OF SOUTHAMPTON</v>
          </cell>
          <cell r="B2663" t="str">
            <v>WESTARIO POWER INC.</v>
          </cell>
          <cell r="D2663">
            <v>-197535</v>
          </cell>
        </row>
        <row r="2664">
          <cell r="A2664" t="str">
            <v>PUBLIC UTILITIES COMMISSION OF THE TOWN OF TECUMSEH</v>
          </cell>
          <cell r="B2664" t="str">
            <v>ESSEX POWERLINES CORPORATION</v>
          </cell>
          <cell r="D2664">
            <v>-4471354</v>
          </cell>
        </row>
        <row r="2665">
          <cell r="A2665" t="str">
            <v>PUBLIC UTILITIES COMMISSION OF THE TOWN OF TILBURY</v>
          </cell>
          <cell r="B2665" t="str">
            <v>CHATHAM-KENT HYDRO INC.</v>
          </cell>
          <cell r="D2665">
            <v>-249158</v>
          </cell>
        </row>
        <row r="2666">
          <cell r="A2666" t="str">
            <v>PUBLIC UTILITIES COMMISSION OF THE VILLAGE OF ARTHUR</v>
          </cell>
          <cell r="B2666" t="str">
            <v>WELLINGTON NORTH POWER INC.</v>
          </cell>
          <cell r="D2666">
            <v>-118035</v>
          </cell>
        </row>
        <row r="2667">
          <cell r="A2667" t="str">
            <v>PUBLIC UTILITIES COMMISSION OF THE VILLAGE OF BELMONT</v>
          </cell>
          <cell r="B2667" t="str">
            <v>ERIE THAMES POWERLINES CORPORATION</v>
          </cell>
          <cell r="D2667">
            <v>-315244</v>
          </cell>
        </row>
        <row r="2668">
          <cell r="A2668" t="str">
            <v>PUBLIC UTILITIES COMMISSION OF THE VILLAGE OF LANCASTER</v>
          </cell>
          <cell r="B2668" t="str">
            <v>HYDRO ONE NETWORKS INC.</v>
          </cell>
          <cell r="D2668">
            <v>-43431</v>
          </cell>
        </row>
        <row r="2669">
          <cell r="A2669" t="str">
            <v>PUBLIC UTILITIES COMMISSION OF THE VILLAGE OF PORT STANLEY</v>
          </cell>
          <cell r="B2669" t="str">
            <v>ERIE THAMES POWERLINES CORPORATION</v>
          </cell>
          <cell r="D2669">
            <v>-156355</v>
          </cell>
        </row>
        <row r="2670">
          <cell r="A2670" t="str">
            <v>PUBLIC UTILITIES COMMISSION OF THE VILLAGE OF THAMESVILLE</v>
          </cell>
          <cell r="B2670" t="str">
            <v>CHATHAM-KENT HYDRO INC.</v>
          </cell>
          <cell r="D2670">
            <v>-19390</v>
          </cell>
        </row>
        <row r="2671">
          <cell r="A2671" t="str">
            <v>PUBLIC UTILITIES COMMISSION OF THE VILLAGE OF WESTPORT</v>
          </cell>
          <cell r="B2671" t="str">
            <v>RIDEAU ST. LAWRENCE DISTRIBUTION INC.</v>
          </cell>
          <cell r="D2671">
            <v>-83342</v>
          </cell>
        </row>
        <row r="2672">
          <cell r="A2672" t="str">
            <v>PUBLIC UTILITIES COMMISSION OF THE VILLAGE OF WHEATLEY</v>
          </cell>
          <cell r="B2672" t="str">
            <v>CHATHAM-KENT HYDRO INC.</v>
          </cell>
          <cell r="D2672">
            <v>-119683</v>
          </cell>
        </row>
        <row r="2673">
          <cell r="A2673" t="str">
            <v>PUBLIC UTILITY COMMISSION OF THE VILLAGE OF WEST LORNE</v>
          </cell>
          <cell r="B2673" t="str">
            <v>HYDRO ONE NETWORKS INC.</v>
          </cell>
          <cell r="D2673">
            <v>-93341</v>
          </cell>
        </row>
        <row r="2674">
          <cell r="A2674" t="str">
            <v>PUBLIC UTILITY COMMISSION OF TOWN OF PERTH</v>
          </cell>
          <cell r="B2674" t="str">
            <v>HYDRO ONE NETWORKS INC.</v>
          </cell>
          <cell r="D2674">
            <v>-1786365</v>
          </cell>
        </row>
        <row r="2675">
          <cell r="A2675" t="str">
            <v>RAINY RIVER PUBLIC UTILITIES COMMISSION</v>
          </cell>
          <cell r="B2675" t="str">
            <v>HYDRO ONE NETWORKS INC.</v>
          </cell>
          <cell r="D2675">
            <v>-96206</v>
          </cell>
        </row>
        <row r="2676">
          <cell r="A2676" t="str">
            <v>RED ROCK HYDRO</v>
          </cell>
          <cell r="B2676" t="str">
            <v>HYDRO ONE NETWORKS INC.</v>
          </cell>
          <cell r="D2676">
            <v>-26728</v>
          </cell>
        </row>
        <row r="2677">
          <cell r="A2677" t="str">
            <v>REMARA-BRECHIN HYDRO</v>
          </cell>
          <cell r="B2677" t="str">
            <v>HYDRO ONE NETWORKS INC.</v>
          </cell>
          <cell r="D2677">
            <v>-6839</v>
          </cell>
        </row>
        <row r="2678">
          <cell r="A2678" t="str">
            <v>RENFREW HYDRO INC.</v>
          </cell>
          <cell r="B2678" t="str">
            <v>RENFREW HYDRO INC.</v>
          </cell>
          <cell r="D2678">
            <v>-98644</v>
          </cell>
        </row>
        <row r="2679">
          <cell r="A2679" t="str">
            <v>RICHMOND HILL HYDRO INC.</v>
          </cell>
          <cell r="B2679" t="str">
            <v>POWERSTREAM INC.</v>
          </cell>
          <cell r="D2679">
            <v>-56318838</v>
          </cell>
        </row>
        <row r="2680">
          <cell r="A2680" t="str">
            <v>RIPLEY PUBLIC UTILITIES COMMISSION</v>
          </cell>
          <cell r="B2680" t="str">
            <v>WESTARIO POWER INC.</v>
          </cell>
          <cell r="D2680">
            <v>-45105</v>
          </cell>
        </row>
        <row r="2681">
          <cell r="A2681" t="str">
            <v>ROCKLAND HYDRO ELECTRIC COMMISSION</v>
          </cell>
          <cell r="B2681" t="str">
            <v>HYDRO ONE NETWORKS INC.</v>
          </cell>
          <cell r="D2681">
            <v>-1890937</v>
          </cell>
        </row>
        <row r="2682">
          <cell r="A2682" t="str">
            <v>RODNEY PUBLIC UTILITIES COMMISSION</v>
          </cell>
          <cell r="B2682" t="str">
            <v>HYDRO ONE NETWORKS INC.</v>
          </cell>
          <cell r="D2682">
            <v>-79269</v>
          </cell>
        </row>
        <row r="2683">
          <cell r="A2683" t="str">
            <v>SABLES-SPANISH RIVERS PUBLIC UTILITIES COMMISSION</v>
          </cell>
          <cell r="B2683" t="str">
            <v>ESPANOLA REGIONAL HYDRO DISTRIBUTION CORPORATION</v>
          </cell>
          <cell r="D2683">
            <v>-41141</v>
          </cell>
        </row>
        <row r="2684">
          <cell r="A2684" t="str">
            <v>SCHREIBER HYDRO-ELECTRIC COMMISSION</v>
          </cell>
          <cell r="B2684" t="str">
            <v>HYDRO ONE NETWORKS INC.</v>
          </cell>
          <cell r="D2684">
            <v>-51845</v>
          </cell>
        </row>
        <row r="2685">
          <cell r="A2685" t="str">
            <v>SCUGOG HYDRO ELECTRIC CORPORATION</v>
          </cell>
          <cell r="B2685" t="str">
            <v>VERIDIAN CONNECTIONS INC.</v>
          </cell>
          <cell r="D2685">
            <v>-869072</v>
          </cell>
        </row>
        <row r="2686">
          <cell r="A2686" t="str">
            <v>SEAFORTH PUBLIC UTILITY COMMISSION</v>
          </cell>
          <cell r="B2686" t="str">
            <v>FESTIVAL HYDRO INC.</v>
          </cell>
          <cell r="D2686">
            <v>-59490</v>
          </cell>
        </row>
        <row r="2687">
          <cell r="A2687" t="str">
            <v>SEVERN HYDRO-ELECTRIC SYSTEM</v>
          </cell>
          <cell r="B2687" t="str">
            <v>HYDRO ONE NETWORKS INC.</v>
          </cell>
          <cell r="D2687">
            <v>-158118</v>
          </cell>
        </row>
        <row r="2688">
          <cell r="A2688" t="str">
            <v>SIMCOE HYDRO-ELECTRIC COMMISSION</v>
          </cell>
          <cell r="B2688" t="str">
            <v>NORFOLK POWER DISTRIBUTION INC.</v>
          </cell>
          <cell r="D2688">
            <v>-1754661</v>
          </cell>
        </row>
        <row r="2689">
          <cell r="A2689" t="str">
            <v>SIOUX LOOKOUT HYDRO INC.</v>
          </cell>
          <cell r="B2689" t="str">
            <v>SIOUX LOOKOUT HYDRO INC.</v>
          </cell>
          <cell r="D2689">
            <v>-1077184</v>
          </cell>
        </row>
        <row r="2690">
          <cell r="A2690" t="str">
            <v>SMITHS FALLS HYDRO ELECTRIC COMMISSION</v>
          </cell>
          <cell r="B2690" t="str">
            <v>HYDRO ONE NETWORKS INC.</v>
          </cell>
          <cell r="D2690">
            <v>-555885</v>
          </cell>
        </row>
        <row r="2691">
          <cell r="A2691" t="str">
            <v>SOUTH RIVER PUBLIC UTILITIES COMMISSION</v>
          </cell>
          <cell r="B2691" t="str">
            <v>HYDRO ONE NETWORKS INC.</v>
          </cell>
          <cell r="D2691">
            <v>-123007</v>
          </cell>
        </row>
        <row r="2692">
          <cell r="A2692" t="str">
            <v>SOUTH-WEST OXFORD PUBLIC UTILITIES COMMISSION</v>
          </cell>
          <cell r="B2692" t="str">
            <v>ERIE THAMES POWERLINES CORPORATION</v>
          </cell>
          <cell r="D2692">
            <v>-15240</v>
          </cell>
        </row>
        <row r="2693">
          <cell r="A2693" t="str">
            <v>ST. CATHARINES HYDRO UTILITY SERVICES INC.</v>
          </cell>
          <cell r="B2693" t="str">
            <v>HORIZON UTILITIES CORPORATION</v>
          </cell>
          <cell r="D2693">
            <v>-5737943</v>
          </cell>
        </row>
        <row r="2694">
          <cell r="A2694" t="str">
            <v>ST. MARY'S PUBLIC UTILITIES COMMISSION</v>
          </cell>
          <cell r="B2694" t="str">
            <v>FESTIVAL HYDRO INC.</v>
          </cell>
          <cell r="D2694">
            <v>-632333</v>
          </cell>
        </row>
        <row r="2695">
          <cell r="A2695" t="str">
            <v>ST. THOMAS ENERGY INC.</v>
          </cell>
          <cell r="B2695" t="str">
            <v>ST. THOMAS ENERGY INC.</v>
          </cell>
          <cell r="D2695">
            <v>-2406553</v>
          </cell>
        </row>
        <row r="2696">
          <cell r="A2696" t="str">
            <v>STIRLING-RAWDON PUBLIC UTILITIES COMMISSION</v>
          </cell>
          <cell r="B2696" t="str">
            <v>HYDRO ONE NETWORKS INC.</v>
          </cell>
          <cell r="D2696">
            <v>-55758</v>
          </cell>
        </row>
        <row r="2697">
          <cell r="A2697" t="str">
            <v>STONEY CREEK HYDRO-ELECTRIC COMMISSION</v>
          </cell>
          <cell r="B2697" t="str">
            <v>HORIZON UTILITIES CORPORATION</v>
          </cell>
          <cell r="D2697">
            <v>-9219666</v>
          </cell>
        </row>
        <row r="2698">
          <cell r="A2698" t="str">
            <v>STRATFORD PUBLIC UTILITY COMMISSION</v>
          </cell>
          <cell r="B2698" t="str">
            <v>FESTIVAL HYDRO INC.</v>
          </cell>
          <cell r="D2698">
            <v>-3682680</v>
          </cell>
        </row>
        <row r="2699">
          <cell r="A2699" t="str">
            <v>SUNDRIDGE HYDRO ELECTRIC SYSTEM</v>
          </cell>
          <cell r="B2699" t="str">
            <v>LAKELAND POWER DISTRIBUTION LTD.</v>
          </cell>
          <cell r="D2699">
            <v>-231885</v>
          </cell>
        </row>
        <row r="2700">
          <cell r="A2700" t="str">
            <v>TARA HYDRO-ELECTRIC SYSTEM</v>
          </cell>
          <cell r="B2700" t="str">
            <v>HYDRO ONE NETWORKS INC.</v>
          </cell>
          <cell r="D2700">
            <v>-83487</v>
          </cell>
        </row>
        <row r="2701">
          <cell r="A2701" t="str">
            <v>TAY HYDRO ELECTRIC DISTRIBUTION COMPANY INC.</v>
          </cell>
          <cell r="B2701" t="str">
            <v>NEWMARKET-TAY POWER DISTRIBUTION LTD.</v>
          </cell>
          <cell r="D2701">
            <v>-749785</v>
          </cell>
        </row>
        <row r="2702">
          <cell r="A2702" t="str">
            <v>TEESWATER HYDRO-ELECTRIC COMMISSION</v>
          </cell>
          <cell r="B2702" t="str">
            <v>WESTARIO POWER INC.</v>
          </cell>
          <cell r="D2702">
            <v>-79987</v>
          </cell>
        </row>
        <row r="2703">
          <cell r="A2703" t="str">
            <v>TERRACE BAY SUPERIOR WIRES INC.</v>
          </cell>
          <cell r="B2703" t="str">
            <v>HYDRO ONE NETWORKS INC.</v>
          </cell>
          <cell r="D2703">
            <v>-125100</v>
          </cell>
        </row>
        <row r="2704">
          <cell r="A2704" t="str">
            <v>THE HYDRO ELECTRIC COMMISSION OF THE TOWN OF CARLETON PLACE</v>
          </cell>
          <cell r="B2704" t="str">
            <v>HYDRO ONE NETWORKS INC.</v>
          </cell>
          <cell r="D2704">
            <v>-979803</v>
          </cell>
        </row>
        <row r="2705">
          <cell r="A2705" t="str">
            <v>THE HYDRO ELECTRIC COMMISSION OF THE TOWN OF SHELBURNE</v>
          </cell>
          <cell r="B2705" t="str">
            <v>HYDRO ONE NETWORKS INC.</v>
          </cell>
          <cell r="D2705">
            <v>-560144</v>
          </cell>
        </row>
        <row r="2706">
          <cell r="A2706" t="str">
            <v>THE HYDRO ELECTRIC COMMISSION OF THE TOWNSHIP OF WARWICK</v>
          </cell>
          <cell r="B2706" t="str">
            <v>BLUEWATER POWER DISTRIBUTION CORPORATION</v>
          </cell>
          <cell r="D2706">
            <v>-102652</v>
          </cell>
        </row>
        <row r="2707">
          <cell r="A2707" t="str">
            <v>THE HYDRO-ELECTRIC COMMISSION FOR THE TOWN OF EXETER</v>
          </cell>
          <cell r="B2707" t="str">
            <v>HYDRO ONE NETWORKS INC.</v>
          </cell>
          <cell r="D2707">
            <v>-443071</v>
          </cell>
        </row>
        <row r="2708">
          <cell r="A2708" t="str">
            <v>THE HYDRO-ELECTRIC COMMISSION OF THE CITY OF GLOUCESTER</v>
          </cell>
          <cell r="B2708" t="str">
            <v>HYDRO OTTAWA LIMITED</v>
          </cell>
          <cell r="D2708">
            <v>-26240887</v>
          </cell>
        </row>
        <row r="2709">
          <cell r="A2709" t="str">
            <v>THE HYDRO-ELECTRIC COMMISSION OF THE TOWN OF PENETANGUISHENE</v>
          </cell>
          <cell r="B2709" t="str">
            <v>POWERSTREAM INC.</v>
          </cell>
          <cell r="D2709">
            <v>-1120514</v>
          </cell>
        </row>
        <row r="2710">
          <cell r="A2710" t="str">
            <v>THE PUBLIC UTILITIES COMMISSION FOR THE TOWN OF BANCROFT</v>
          </cell>
          <cell r="B2710" t="str">
            <v>HYDRO ONE NETWORKS INC.</v>
          </cell>
          <cell r="D2710">
            <v>-210604</v>
          </cell>
        </row>
        <row r="2711">
          <cell r="A2711" t="str">
            <v>THE PUBLIC UTILITIES COMMISSION OF THE TOWN OF COLLINGWOOD</v>
          </cell>
          <cell r="B2711" t="str">
            <v>COLLUS POWER CORP.</v>
          </cell>
          <cell r="D2711">
            <v>-1832760</v>
          </cell>
        </row>
        <row r="2712">
          <cell r="A2712" t="str">
            <v>THE PUBLIC UTILITIES COMMISSION OF THE TOWN OF KAPUSKASING</v>
          </cell>
          <cell r="B2712" t="str">
            <v>NORTHERN ONTARIO WIRES INC.</v>
          </cell>
          <cell r="D2712">
            <v>-28714</v>
          </cell>
        </row>
        <row r="2713">
          <cell r="A2713" t="str">
            <v>THE PUBLIC UTILITIES COMMISSION OF THE TOWN OF PETROLIA</v>
          </cell>
          <cell r="B2713" t="str">
            <v>BLUEWATER POWER DISTRIBUTION CORPORATION</v>
          </cell>
          <cell r="D2713">
            <v>-470921</v>
          </cell>
        </row>
        <row r="2714">
          <cell r="A2714" t="str">
            <v>THE PUBLIC UTILITIES COMMISSION OF THE VILLAGE OF EGANVILLE</v>
          </cell>
          <cell r="B2714" t="str">
            <v>HYDRO ONE NETWORKS INC.</v>
          </cell>
          <cell r="D2714">
            <v>-94249</v>
          </cell>
        </row>
        <row r="2715">
          <cell r="A2715" t="str">
            <v>THE PUBLIC UTILITIES COMMISSION OF THE VILLAGE OF POINT EDWARD</v>
          </cell>
          <cell r="B2715" t="str">
            <v>BLUEWATER POWER DISTRIBUTION CORPORATION</v>
          </cell>
          <cell r="D2715">
            <v>-106366</v>
          </cell>
        </row>
        <row r="2716">
          <cell r="A2716" t="str">
            <v>THE VILLAGE OF OMEMEE HYDRO-ELECTRIC COMMISSION</v>
          </cell>
          <cell r="B2716" t="str">
            <v>HYDRO ONE NETWORKS INC.</v>
          </cell>
          <cell r="D2716">
            <v>-200869</v>
          </cell>
        </row>
        <row r="2717">
          <cell r="A2717" t="str">
            <v>THEDFORD HYDRO ELECTRIC COMMISSION</v>
          </cell>
          <cell r="B2717" t="str">
            <v>HYDRO ONE NETWORKS INC.</v>
          </cell>
          <cell r="D2717">
            <v>-102069</v>
          </cell>
        </row>
        <row r="2718">
          <cell r="A2718" t="str">
            <v>THESSALON HYDRO DISTRIBUTION CORPORATION</v>
          </cell>
          <cell r="B2718" t="str">
            <v>HYDRO ONE NETWORKS INC.</v>
          </cell>
          <cell r="D2718">
            <v>-57306</v>
          </cell>
        </row>
        <row r="2719">
          <cell r="A2719" t="str">
            <v>THORNDALE HYDRO ELECTRIC COMMISSION</v>
          </cell>
          <cell r="B2719" t="str">
            <v>HYDRO ONE NETWORKS INC.</v>
          </cell>
          <cell r="D2719">
            <v>-11026</v>
          </cell>
        </row>
        <row r="2720">
          <cell r="A2720" t="str">
            <v>THOROLD HYDRO CORPORATION</v>
          </cell>
          <cell r="B2720" t="str">
            <v>HYDRO ONE NETWORKS INC.</v>
          </cell>
          <cell r="D2720">
            <v>-1539175</v>
          </cell>
        </row>
        <row r="2721">
          <cell r="A2721" t="str">
            <v>THUNDER BAY HYDRO ELECTRICITY DISTRIBUTION INC.</v>
          </cell>
          <cell r="B2721" t="str">
            <v>THUNDER BAY HYDRO ELECTRICITY DISTRIBUTION INC.</v>
          </cell>
          <cell r="D2721">
            <v>-15900385</v>
          </cell>
        </row>
        <row r="2722">
          <cell r="A2722" t="str">
            <v>TILLSONBURG HYDRO INC.</v>
          </cell>
          <cell r="B2722" t="str">
            <v>TILLSONBURG HYDRO INC.</v>
          </cell>
          <cell r="D2722">
            <v>-2936784</v>
          </cell>
        </row>
        <row r="2723">
          <cell r="A2723" t="str">
            <v>TOWNSHIP OF MCGARRY HYDRO SYSTEM</v>
          </cell>
          <cell r="B2723" t="str">
            <v>HYDRO ONE NETWORKS INC.</v>
          </cell>
          <cell r="D2723">
            <v>-6273</v>
          </cell>
        </row>
        <row r="2724">
          <cell r="A2724" t="str">
            <v>TOWNSHIP OF NORTH DORCHESTER HYDRO</v>
          </cell>
          <cell r="B2724" t="str">
            <v>HYDRO ONE NETWORKS INC.</v>
          </cell>
          <cell r="D2724">
            <v>-137329</v>
          </cell>
        </row>
        <row r="2725">
          <cell r="A2725" t="str">
            <v>TWEED HYDRO ELECTRIC COMMISSION</v>
          </cell>
          <cell r="B2725" t="str">
            <v>HYDRO ONE NETWORKS INC.</v>
          </cell>
          <cell r="D2725">
            <v>-97257</v>
          </cell>
        </row>
        <row r="2726">
          <cell r="A2726" t="str">
            <v>UXBRIDGE HYDRO ELECTRIC COMMISSION</v>
          </cell>
          <cell r="B2726" t="str">
            <v>VERIDIAN CONNECTIONS INC.</v>
          </cell>
          <cell r="D2726">
            <v>-648349</v>
          </cell>
        </row>
        <row r="2727">
          <cell r="A2727" t="str">
            <v>VILLAGE OF BLOOMFIELD HYDRO SYSTEM</v>
          </cell>
          <cell r="B2727" t="str">
            <v>HYDRO ONE NETWORKS INC.</v>
          </cell>
          <cell r="D2727">
            <v>-8706</v>
          </cell>
        </row>
        <row r="2728">
          <cell r="A2728" t="str">
            <v>VILLAGE OF CARDINAL HYDRO SYSTEM</v>
          </cell>
          <cell r="B2728" t="str">
            <v>RIDEAU ST. LAWRENCE DISTRIBUTION INC.</v>
          </cell>
          <cell r="D2728">
            <v>-242321</v>
          </cell>
        </row>
        <row r="2729">
          <cell r="A2729" t="str">
            <v>VILLAGE OF CHATSWORTH HYDRO</v>
          </cell>
          <cell r="B2729" t="str">
            <v>HYDRO ONE NETWORKS INC.</v>
          </cell>
          <cell r="D2729">
            <v>-23841</v>
          </cell>
        </row>
        <row r="2730">
          <cell r="A2730" t="str">
            <v>VILLAGE OF CHESTERVILLE HYDRO SYSTEM</v>
          </cell>
          <cell r="B2730" t="str">
            <v>HYDRO ONE NETWORKS INC.</v>
          </cell>
          <cell r="D2730">
            <v>-75440</v>
          </cell>
        </row>
        <row r="2731">
          <cell r="A2731" t="str">
            <v>VILLAGE OF ERIEAU HYDRO SYSTEM</v>
          </cell>
          <cell r="B2731" t="str">
            <v>CHATHAM-KENT HYDRO INC.</v>
          </cell>
          <cell r="D2731">
            <v>-27444</v>
          </cell>
        </row>
        <row r="2732">
          <cell r="A2732" t="str">
            <v>VILLAGE OF FLESHERTON HYDRO SYSTEM</v>
          </cell>
          <cell r="B2732" t="str">
            <v>HYDRO ONE NETWORKS INC.</v>
          </cell>
          <cell r="D2732">
            <v>-128681</v>
          </cell>
        </row>
        <row r="2733">
          <cell r="A2733" t="str">
            <v>VILLAGE OF IROQUOIS HYDRO SYSTEM</v>
          </cell>
          <cell r="B2733" t="str">
            <v>RIDEAU ST. LAWRENCE DISTRIBUTION INC.</v>
          </cell>
          <cell r="D2733">
            <v>-156255</v>
          </cell>
        </row>
        <row r="2734">
          <cell r="A2734" t="str">
            <v>VILLAGE OF LUCKNOW HYDRO SYSTEM</v>
          </cell>
          <cell r="B2734" t="str">
            <v>WESTARIO POWER INC.</v>
          </cell>
          <cell r="D2734">
            <v>-117776</v>
          </cell>
        </row>
        <row r="2735">
          <cell r="A2735" t="str">
            <v>VILLAGE OF MAXVILLE HYDRO SYSTEM</v>
          </cell>
          <cell r="B2735" t="str">
            <v>HYDRO ONE NETWORKS INC.</v>
          </cell>
          <cell r="D2735">
            <v>-20718</v>
          </cell>
        </row>
        <row r="2736">
          <cell r="A2736" t="str">
            <v>WALKERTON PUBLIC UTILITIES COMMISSION</v>
          </cell>
          <cell r="B2736" t="str">
            <v>WESTARIO POWER INC.</v>
          </cell>
          <cell r="D2736">
            <v>-552699</v>
          </cell>
        </row>
        <row r="2737">
          <cell r="A2737" t="str">
            <v>WARDSVILLE HYDRO ELECTRIC COMMISSION</v>
          </cell>
          <cell r="B2737" t="str">
            <v>HYDRO ONE NETWORKS INC.</v>
          </cell>
          <cell r="D2737">
            <v>-18074</v>
          </cell>
        </row>
        <row r="2738">
          <cell r="A2738" t="str">
            <v>WARKWORTH HYDRO ELECTRIC COMMISSION</v>
          </cell>
          <cell r="B2738" t="str">
            <v>HYDRO ONE NETWORKS INC.</v>
          </cell>
          <cell r="D2738">
            <v>-71849</v>
          </cell>
        </row>
        <row r="2739">
          <cell r="A2739" t="str">
            <v>WATERLOO NORTH HYDRO INC.</v>
          </cell>
          <cell r="B2739" t="str">
            <v>WATERLOO NORTH HYDRO INC.</v>
          </cell>
          <cell r="D2739">
            <v>-13619820</v>
          </cell>
        </row>
        <row r="2740">
          <cell r="A2740" t="str">
            <v>WELLAND HYDRO-ELECTRIC SYSTEM CORP.</v>
          </cell>
          <cell r="B2740" t="str">
            <v>WELLAND HYDRO-ELECTRIC SYSTEM CORP.</v>
          </cell>
          <cell r="D2740">
            <v>-3759593</v>
          </cell>
        </row>
        <row r="2741">
          <cell r="A2741" t="str">
            <v>WELLINGTON ELECTRIC DISTRIBUTION COMPANY INC.</v>
          </cell>
          <cell r="B2741" t="str">
            <v>GUELPH HYDRO ELECTRIC SYSTEMS INC.</v>
          </cell>
          <cell r="D2741">
            <v>-150117</v>
          </cell>
        </row>
        <row r="2742">
          <cell r="A2742" t="str">
            <v>WEST LINCOLN HYDRO ELECTRIC COMMISSION</v>
          </cell>
          <cell r="B2742" t="str">
            <v>NIAGARA PENINSULA ENERGY INC.</v>
          </cell>
          <cell r="D2742">
            <v>-116115</v>
          </cell>
        </row>
        <row r="2743">
          <cell r="A2743" t="str">
            <v>WHITBY HYDRO ELECTRIC CORPORATION</v>
          </cell>
          <cell r="B2743" t="str">
            <v>WHITBY HYDRO ELECTRIC CORPORATION</v>
          </cell>
          <cell r="D2743">
            <v>-25236418</v>
          </cell>
        </row>
        <row r="2744">
          <cell r="A2744" t="str">
            <v>WHITCHURCH STOUFFVILLE HYDRO ELECTRIC COMMISSION</v>
          </cell>
          <cell r="B2744" t="str">
            <v>HYDRO ONE NETWORKS INC.</v>
          </cell>
          <cell r="D2744">
            <v>-2640237</v>
          </cell>
        </row>
        <row r="2745">
          <cell r="A2745" t="str">
            <v>WILLIAMSBURG HYDRO-ELECTRIC SYSTEM</v>
          </cell>
          <cell r="B2745" t="str">
            <v>RIDEAU ST. LAWRENCE DISTRIBUTION INC.</v>
          </cell>
          <cell r="D2745">
            <v>-27463</v>
          </cell>
        </row>
        <row r="2746">
          <cell r="A2746" t="str">
            <v>WINCHESTER HYDRO COMMISSION</v>
          </cell>
          <cell r="B2746" t="str">
            <v>HYDRO ONE NETWORKS INC.</v>
          </cell>
          <cell r="D2746">
            <v>-170526</v>
          </cell>
        </row>
        <row r="2747">
          <cell r="A2747" t="str">
            <v>WINDSOR UTILITIES COMMISSION</v>
          </cell>
          <cell r="B2747" t="str">
            <v>ENWIN UTILITIES LTD.</v>
          </cell>
          <cell r="D2747">
            <v>-10768892</v>
          </cell>
        </row>
        <row r="2748">
          <cell r="A2748" t="str">
            <v>WINGHAM PUBLIC UTILITIES COMMISSION</v>
          </cell>
          <cell r="B2748" t="str">
            <v>WESTARIO POWER INC.</v>
          </cell>
          <cell r="D2748">
            <v>-290938</v>
          </cell>
        </row>
        <row r="2749">
          <cell r="A2749" t="str">
            <v>WOODSTOCK HYDRO SERVICES INC.</v>
          </cell>
          <cell r="B2749" t="str">
            <v>WOODSTOCK HYDRO SERVICES INC.</v>
          </cell>
          <cell r="D2749">
            <v>-1751980</v>
          </cell>
        </row>
        <row r="2750">
          <cell r="A2750" t="str">
            <v>WOODVILLE HYDRO-ELECTRIC SYSTEM</v>
          </cell>
          <cell r="B2750" t="str">
            <v>HYDRO ONE NETWORKS INC.</v>
          </cell>
          <cell r="D2750">
            <v>-54831</v>
          </cell>
        </row>
        <row r="2751">
          <cell r="A2751" t="str">
            <v>WYOMING HYDRO ELECTRIC COMMISSION</v>
          </cell>
          <cell r="B2751" t="str">
            <v>HYDRO ONE NETWORKS INC.</v>
          </cell>
          <cell r="D2751">
            <v>-90392</v>
          </cell>
        </row>
        <row r="2752">
          <cell r="A2752" t="str">
            <v>ZORRA ELECTRIC SUPPLY AUTHORITY</v>
          </cell>
          <cell r="B2752" t="str">
            <v>ERIE THAMES POWERLINES CORPORATION</v>
          </cell>
          <cell r="D2752">
            <v>-129374</v>
          </cell>
        </row>
        <row r="2753">
          <cell r="A2753" t="str">
            <v>ZURICH HYDRO ELECTRIC COMMISSION</v>
          </cell>
          <cell r="B2753" t="str">
            <v>FESTIVAL HYDRO INC.</v>
          </cell>
          <cell r="D2753">
            <v>-50560</v>
          </cell>
        </row>
        <row r="2758">
          <cell r="A2758" t="str">
            <v>AILSA CRAIG HYDRO ELECTRIC SYSTEM</v>
          </cell>
          <cell r="B2758" t="str">
            <v>HYDRO ONE NETWORKS INC.</v>
          </cell>
          <cell r="D2758">
            <v>-100879</v>
          </cell>
        </row>
        <row r="2759">
          <cell r="A2759" t="str">
            <v>ALVINSTON PUBLIC UTILITIES COMMISSION</v>
          </cell>
          <cell r="B2759" t="str">
            <v>BLUEWATER POWER DISTRIBUTION CORPORATION</v>
          </cell>
          <cell r="D2759">
            <v>-42246</v>
          </cell>
        </row>
        <row r="2760">
          <cell r="A2760" t="str">
            <v>ANCASTER HYDRO-ELECTRIC COMMISSION</v>
          </cell>
          <cell r="B2760" t="str">
            <v>HORIZON UTILITIES CORPORATION</v>
          </cell>
          <cell r="D2760">
            <v>-980562</v>
          </cell>
        </row>
        <row r="2761">
          <cell r="A2761" t="str">
            <v>ARKONA HYDRO ELECTRIC COMMISSION</v>
          </cell>
          <cell r="B2761" t="str">
            <v>HYDRO ONE NETWORKS INC.</v>
          </cell>
          <cell r="D2761">
            <v>-53496</v>
          </cell>
        </row>
        <row r="2762">
          <cell r="A2762" t="str">
            <v>ARNPRIOR HYDRO ELECTRIC COMMISSION</v>
          </cell>
          <cell r="B2762" t="str">
            <v>HYDRO ONE NETWORKS INC.</v>
          </cell>
          <cell r="D2762">
            <v>-1262893</v>
          </cell>
        </row>
        <row r="2763">
          <cell r="A2763" t="str">
            <v>ASPHODEL-NORWOOD DISTRIBUTION INCORPORATED</v>
          </cell>
          <cell r="B2763" t="str">
            <v>PETERBOROUGH DISTRIBUTION INCORPORATED</v>
          </cell>
          <cell r="D2763">
            <v>-62092</v>
          </cell>
        </row>
        <row r="2764">
          <cell r="A2764" t="str">
            <v>ATIKOKAN HYDRO INC.</v>
          </cell>
          <cell r="B2764" t="str">
            <v>ATIKOKAN HYDRO INC.</v>
          </cell>
          <cell r="D2764">
            <v>-296693</v>
          </cell>
        </row>
        <row r="2765">
          <cell r="A2765" t="str">
            <v>AURORA HYDRO CONNECTIONS LIMITED</v>
          </cell>
          <cell r="B2765" t="str">
            <v>POWERSTREAM INC.</v>
          </cell>
          <cell r="D2765">
            <v>-14298281</v>
          </cell>
        </row>
        <row r="2766">
          <cell r="A2766" t="str">
            <v>AYLMER PUBLIC UTILITIES COMMISSION</v>
          </cell>
          <cell r="B2766" t="str">
            <v>ERIE THAMES POWERLINES CORPORATION</v>
          </cell>
          <cell r="D2766">
            <v>-746072</v>
          </cell>
        </row>
        <row r="2767">
          <cell r="A2767" t="str">
            <v>BELLEVILLE ELECTRIC CORPORATION</v>
          </cell>
          <cell r="B2767" t="str">
            <v>VERIDIAN CONNECTIONS INC.</v>
          </cell>
          <cell r="D2767">
            <v>-1721933</v>
          </cell>
        </row>
        <row r="2768">
          <cell r="A2768" t="str">
            <v>BLUE MOUNTAINS HYDRO SERVICES COMPANY INC.</v>
          </cell>
          <cell r="B2768" t="str">
            <v>COLLUS POWER CORP.</v>
          </cell>
          <cell r="D2768">
            <v>-390480</v>
          </cell>
        </row>
        <row r="2769">
          <cell r="A2769" t="str">
            <v>BLYTH HYDRO ELECTRIC COMMISSION</v>
          </cell>
          <cell r="B2769" t="str">
            <v>HYDRO ONE NETWORKS INC.</v>
          </cell>
          <cell r="D2769">
            <v>-125077</v>
          </cell>
        </row>
        <row r="2770">
          <cell r="A2770" t="str">
            <v>BOARD OF LIGHT &amp; HEAT COMM. OF THE CITY OF GUELPH</v>
          </cell>
          <cell r="B2770" t="str">
            <v>GUELPH HYDRO ELECTRIC SYSTEMS INC.</v>
          </cell>
          <cell r="D2770">
            <v>-25897619</v>
          </cell>
        </row>
        <row r="2771">
          <cell r="A2771" t="str">
            <v>BOBCAYGEON HYDRO ELECTRIC COMMISSION</v>
          </cell>
          <cell r="B2771" t="str">
            <v>HYDRO ONE NETWORKS INC.</v>
          </cell>
          <cell r="D2771">
            <v>-1018554</v>
          </cell>
        </row>
        <row r="2772">
          <cell r="A2772" t="str">
            <v>BRADFORD WEST GWILLIMBURY PUBLIC UTILITIES COMMISSION</v>
          </cell>
          <cell r="B2772" t="str">
            <v>POWERSTREAM INC.</v>
          </cell>
          <cell r="D2772">
            <v>-2779296</v>
          </cell>
        </row>
        <row r="2773">
          <cell r="A2773" t="str">
            <v>BRIGHTON DISTRIBUTION INC.</v>
          </cell>
          <cell r="B2773" t="str">
            <v>HYDRO ONE NETWORKS INC.</v>
          </cell>
          <cell r="D2773">
            <v>-216290</v>
          </cell>
        </row>
        <row r="2774">
          <cell r="A2774" t="str">
            <v>BROCK HYDRO-ELECTRIC COMMISSION</v>
          </cell>
          <cell r="B2774" t="str">
            <v>VERIDIAN CONNECTIONS INC.</v>
          </cell>
          <cell r="D2774">
            <v>-190457</v>
          </cell>
        </row>
        <row r="2775">
          <cell r="A2775" t="str">
            <v>BROCKVILLE UTILITIES INCORPORATED</v>
          </cell>
          <cell r="B2775" t="str">
            <v>HYDRO ONE NETWORKS INC.</v>
          </cell>
          <cell r="D2775">
            <v>-1116731</v>
          </cell>
        </row>
        <row r="2776">
          <cell r="A2776" t="str">
            <v>BRUSSELS PUBLIC UTILITIES COMMISSION</v>
          </cell>
          <cell r="B2776" t="str">
            <v>FESTIVAL HYDRO INC.</v>
          </cell>
          <cell r="D2776">
            <v>-78830</v>
          </cell>
        </row>
        <row r="2777">
          <cell r="A2777" t="str">
            <v>BURK'S FALLS HYDRO ELECTRIC COMMISSION</v>
          </cell>
          <cell r="B2777" t="str">
            <v>LAKELAND POWER DISTRIBUTION LTD.</v>
          </cell>
          <cell r="D2777">
            <v>-102860</v>
          </cell>
        </row>
        <row r="2778">
          <cell r="A2778" t="str">
            <v>BURLINGTON HYDRO INC.</v>
          </cell>
          <cell r="B2778" t="str">
            <v>BURLINGTON HYDRO INC.</v>
          </cell>
          <cell r="D2778">
            <v>-28309928</v>
          </cell>
        </row>
        <row r="2779">
          <cell r="A2779" t="str">
            <v>CAMBRIDGE AND NORTH DUMFRIES HYDRO INC.</v>
          </cell>
          <cell r="B2779" t="str">
            <v>CAMBRIDGE AND NORTH DUMFRIES HYDRO INC.</v>
          </cell>
          <cell r="D2779">
            <v>-32091282</v>
          </cell>
        </row>
        <row r="2780">
          <cell r="A2780" t="str">
            <v>CAPREOL HYDRO ELECTRIC COMMISSION</v>
          </cell>
          <cell r="B2780" t="str">
            <v>GREATER SUDBURY HYDRO INC.</v>
          </cell>
          <cell r="D2780">
            <v>-423058</v>
          </cell>
        </row>
        <row r="2781">
          <cell r="A2781" t="str">
            <v>CASSELMAN HYDRO INC.</v>
          </cell>
          <cell r="B2781" t="str">
            <v>HYDRO OTTAWA LIMITED</v>
          </cell>
          <cell r="D2781">
            <v>-600230</v>
          </cell>
        </row>
        <row r="2782">
          <cell r="A2782" t="str">
            <v>CAVAN-MILLBROOK-NORTH MONAGHAN PUBLIC UTILITIES COMMISSION</v>
          </cell>
          <cell r="B2782" t="str">
            <v>HYDRO ONE NETWORKS INC.</v>
          </cell>
          <cell r="D2782">
            <v>-204006</v>
          </cell>
        </row>
        <row r="2783">
          <cell r="A2783" t="str">
            <v>CENTRE HASTINGS HYDRO ELECTRIC COMMISSION</v>
          </cell>
          <cell r="B2783" t="str">
            <v>HYDRO ONE NETWORKS INC.</v>
          </cell>
          <cell r="D2783">
            <v>-75542</v>
          </cell>
        </row>
        <row r="2784">
          <cell r="A2784" t="str">
            <v>CHALK RIVER HYDRO</v>
          </cell>
          <cell r="B2784" t="str">
            <v>HYDRO ONE NETWORKS INC.</v>
          </cell>
          <cell r="D2784">
            <v>-102901</v>
          </cell>
        </row>
        <row r="2785">
          <cell r="A2785" t="str">
            <v>CHAPLEAU PUBLIC UTILITIES CORPORATION</v>
          </cell>
          <cell r="B2785" t="str">
            <v>CHAPLEAU PUBLIC UTILITIES CORPORATION</v>
          </cell>
          <cell r="D2785">
            <v>-61710</v>
          </cell>
        </row>
        <row r="2786">
          <cell r="A2786" t="str">
            <v>CITY OF DRYDEN HYDRO ELECTRIC COMMISSION</v>
          </cell>
          <cell r="B2786" t="str">
            <v>HYDRO ONE NETWORKS INC.</v>
          </cell>
          <cell r="D2786">
            <v>-747376</v>
          </cell>
        </row>
        <row r="2787">
          <cell r="A2787" t="str">
            <v>CLARINGTON HYDRO-ELECTRIC COMMISSION</v>
          </cell>
          <cell r="B2787" t="str">
            <v>VERIDIAN CONNECTIONS INC.</v>
          </cell>
          <cell r="D2787">
            <v>-6354159</v>
          </cell>
        </row>
        <row r="2788">
          <cell r="A2788" t="str">
            <v>CLEARVIEW HYDRO ELECTRIC COMMISSION</v>
          </cell>
          <cell r="B2788" t="str">
            <v>COLLUS POWER CORP.</v>
          </cell>
          <cell r="D2788">
            <v>-253198</v>
          </cell>
        </row>
        <row r="2789">
          <cell r="A2789" t="str">
            <v>CLINTON POWER CORPORATION</v>
          </cell>
          <cell r="B2789" t="str">
            <v>ERIE THAMES POWERLINES CORPORATION</v>
          </cell>
          <cell r="D2789">
            <v>-90743</v>
          </cell>
        </row>
        <row r="2790">
          <cell r="A2790" t="str">
            <v>COLBORNE PUBLIC UTILITIES COMMISSION</v>
          </cell>
          <cell r="B2790" t="str">
            <v>LAKEFRONT UTILITIES INC.</v>
          </cell>
          <cell r="D2790">
            <v>-72121</v>
          </cell>
        </row>
        <row r="2791">
          <cell r="A2791" t="str">
            <v>COTTAM HYDRO-ELECTRIC SYSTEM</v>
          </cell>
          <cell r="B2791" t="str">
            <v>E.L.K. ENERGY INC.</v>
          </cell>
          <cell r="D2791">
            <v>-644435</v>
          </cell>
        </row>
        <row r="2792">
          <cell r="A2792" t="str">
            <v>DASHWOOD HYDRO-ELECTRIC SYSTEM</v>
          </cell>
          <cell r="B2792" t="str">
            <v>FESTIVAL HYDRO INC.</v>
          </cell>
          <cell r="D2792">
            <v>-6080</v>
          </cell>
        </row>
        <row r="2793">
          <cell r="A2793" t="str">
            <v>DELHI HYDRO-ELECTRIC COMMISSION</v>
          </cell>
          <cell r="B2793" t="str">
            <v>NORFOLK POWER DISTRIBUTION INC.</v>
          </cell>
          <cell r="D2793">
            <v>-62683</v>
          </cell>
        </row>
        <row r="2794">
          <cell r="A2794" t="str">
            <v>DESERONTO PUBLIC UTILITIES COMMISSION</v>
          </cell>
          <cell r="B2794" t="str">
            <v>HYDRO ONE NETWORKS INC.</v>
          </cell>
          <cell r="D2794">
            <v>-108785</v>
          </cell>
        </row>
        <row r="2795">
          <cell r="A2795" t="str">
            <v>DUNDALK HYDRO ELECTRIC SYSTEM</v>
          </cell>
          <cell r="B2795" t="str">
            <v>HYDRO ONE NETWORKS INC.</v>
          </cell>
          <cell r="D2795">
            <v>-162571</v>
          </cell>
        </row>
        <row r="2796">
          <cell r="A2796" t="str">
            <v>DUNDAS HYDRO-ELECTRIC COMMISSION</v>
          </cell>
          <cell r="B2796" t="str">
            <v>HORIZON UTILITIES CORPORATION</v>
          </cell>
          <cell r="D2796">
            <v>-3753781</v>
          </cell>
        </row>
        <row r="2797">
          <cell r="A2797" t="str">
            <v>DUNNVILLE HYDRO ELECTRIC COMMISSION</v>
          </cell>
          <cell r="B2797" t="str">
            <v>HALDIMAND COUNTY HYDRO INC.</v>
          </cell>
          <cell r="D2797">
            <v>-458901</v>
          </cell>
        </row>
        <row r="2798">
          <cell r="A2798" t="str">
            <v>DURHAM HYDRO ELECTRIC COMMISSION</v>
          </cell>
          <cell r="B2798" t="str">
            <v>HYDRO ONE NETWORKS INC.</v>
          </cell>
          <cell r="D2798">
            <v>-73638</v>
          </cell>
        </row>
        <row r="2799">
          <cell r="A2799" t="str">
            <v>DUTTON HYDRO LIMITED</v>
          </cell>
          <cell r="B2799" t="str">
            <v>MIDDLESEX POWER DISTRIBUTION CORPORATION</v>
          </cell>
          <cell r="D2799">
            <v>-69053</v>
          </cell>
        </row>
        <row r="2800">
          <cell r="A2800" t="str">
            <v>EAST ZORRA-TAVISTOCK PUBLIC UTILITY COMMISSION</v>
          </cell>
          <cell r="B2800" t="str">
            <v>ERIE THAMES POWERLINES CORPORATION</v>
          </cell>
          <cell r="D2800">
            <v>-360566</v>
          </cell>
        </row>
        <row r="2801">
          <cell r="A2801" t="str">
            <v>ELMWOOD HYDRO-ELECTRIC SYSTEM</v>
          </cell>
          <cell r="B2801" t="str">
            <v>WESTARIO POWER INC.</v>
          </cell>
          <cell r="D2801">
            <v>-7042</v>
          </cell>
        </row>
        <row r="2802">
          <cell r="A2802" t="str">
            <v>EMBRUN COOPERATIVE HYDRO INC.</v>
          </cell>
          <cell r="B2802" t="str">
            <v>COOPERATIVE HYDRO EMBRUN INC.</v>
          </cell>
          <cell r="D2802">
            <v>-552110</v>
          </cell>
        </row>
        <row r="2803">
          <cell r="A2803" t="str">
            <v>ERIN HYDRO ELECTRIC COMMISSION</v>
          </cell>
          <cell r="B2803" t="str">
            <v>HYDRO ONE NETWORKS INC.</v>
          </cell>
          <cell r="D2803">
            <v>-973782</v>
          </cell>
        </row>
        <row r="2804">
          <cell r="A2804" t="str">
            <v>ESSEX HYDRO-ELECTRIC COMMISSION</v>
          </cell>
          <cell r="B2804" t="str">
            <v>E.L.K. ENERGY INC.</v>
          </cell>
          <cell r="D2804">
            <v>-1006600</v>
          </cell>
        </row>
        <row r="2805">
          <cell r="A2805" t="str">
            <v>FENELON FALLS BOARD OF WATER, LIGHT AND POWER COMMISSIONERS</v>
          </cell>
          <cell r="B2805" t="str">
            <v>HYDRO ONE NETWORKS INC.</v>
          </cell>
          <cell r="D2805">
            <v>-116424</v>
          </cell>
        </row>
        <row r="2806">
          <cell r="A2806" t="str">
            <v>FLAMBOROUGH HYDRO ELECTRIC COMMISSION</v>
          </cell>
          <cell r="B2806" t="str">
            <v>HORIZON UTILITIES CORPORATION</v>
          </cell>
          <cell r="D2806">
            <v>-631177</v>
          </cell>
        </row>
        <row r="2807">
          <cell r="A2807" t="str">
            <v>FOREST PUBLIC UTILITIES COMMISSION</v>
          </cell>
          <cell r="B2807" t="str">
            <v>HYDRO ONE NETWORKS INC.</v>
          </cell>
          <cell r="D2807">
            <v>-251492</v>
          </cell>
        </row>
        <row r="2808">
          <cell r="A2808" t="str">
            <v>FORT FRANCES POWER CORPORATION</v>
          </cell>
          <cell r="B2808" t="str">
            <v>FORT FRANCES POWER CORPORATION</v>
          </cell>
          <cell r="D2808">
            <v>-344364</v>
          </cell>
        </row>
        <row r="2809">
          <cell r="A2809" t="str">
            <v>GEORGINA HYDRO ELECTRIC COMMISSION</v>
          </cell>
          <cell r="B2809" t="str">
            <v>HYDRO ONE NETWORKS INC.</v>
          </cell>
          <cell r="D2809">
            <v>-519344</v>
          </cell>
        </row>
        <row r="2810">
          <cell r="A2810" t="str">
            <v>GLENCOE PUBLIC UTILITIES COMMISSION</v>
          </cell>
          <cell r="B2810" t="str">
            <v>HYDRO ONE NETWORKS INC.</v>
          </cell>
          <cell r="D2810">
            <v>-192733</v>
          </cell>
        </row>
        <row r="2811">
          <cell r="A2811" t="str">
            <v>GOULBOURN HYDRO ELECTRIC COMMISSION</v>
          </cell>
          <cell r="B2811" t="str">
            <v>HYDRO OTTAWA LIMITED</v>
          </cell>
          <cell r="D2811">
            <v>-3244443</v>
          </cell>
        </row>
        <row r="2812">
          <cell r="A2812" t="str">
            <v>GRAND VALLEY ENERGY INC.</v>
          </cell>
          <cell r="B2812" t="str">
            <v>ORANGEVILLE HYDRO LIMITED</v>
          </cell>
          <cell r="D2812">
            <v>-440681</v>
          </cell>
        </row>
        <row r="2813">
          <cell r="A2813" t="str">
            <v>GRAVENHURST HYDRO ELECTRIC INC.</v>
          </cell>
          <cell r="B2813" t="str">
            <v>VERIDIAN CONNECTIONS INC.</v>
          </cell>
          <cell r="D2813">
            <v>-595320</v>
          </cell>
        </row>
        <row r="2814">
          <cell r="A2814" t="str">
            <v>GRIMSBY POWER INCORPORATED</v>
          </cell>
          <cell r="B2814" t="str">
            <v>GRIMSBY POWER INCORPORATED</v>
          </cell>
          <cell r="D2814">
            <v>-5179246</v>
          </cell>
        </row>
        <row r="2815">
          <cell r="A2815" t="str">
            <v>GUELPH/ERAMOSA HYDRO-ELECTRIC COMMISSION</v>
          </cell>
          <cell r="B2815" t="str">
            <v>GUELPH HYDRO ELECTRIC SYSTEMS INC.</v>
          </cell>
          <cell r="D2815">
            <v>-894803</v>
          </cell>
        </row>
        <row r="2816">
          <cell r="A2816" t="str">
            <v>HALDIMAND HYDRO-ELECTRIC COMMISSION</v>
          </cell>
          <cell r="B2816" t="str">
            <v>HALDIMAND COUNTY HYDRO INC.</v>
          </cell>
          <cell r="D2816">
            <v>-507544</v>
          </cell>
        </row>
        <row r="2817">
          <cell r="A2817" t="str">
            <v>HAMILTON HYDRO INC.</v>
          </cell>
          <cell r="B2817" t="str">
            <v>HORIZON UTILITIES CORPORATION</v>
          </cell>
          <cell r="D2817">
            <v>-7549299</v>
          </cell>
        </row>
        <row r="2818">
          <cell r="A2818" t="str">
            <v>HANOVER ELECTRIC SERVICES INC.</v>
          </cell>
          <cell r="B2818" t="str">
            <v>WESTARIO POWER INC.</v>
          </cell>
          <cell r="D2818">
            <v>-649252</v>
          </cell>
        </row>
        <row r="2819">
          <cell r="A2819" t="str">
            <v>HASTINGS PUBLIC UTILITIES</v>
          </cell>
          <cell r="B2819" t="str">
            <v>HYDRO ONE NETWORKS INC.</v>
          </cell>
          <cell r="D2819">
            <v>-51513</v>
          </cell>
        </row>
        <row r="2820">
          <cell r="A2820" t="str">
            <v>HAVELOCK-BELMONT-METHUEN HYDRO ELECTRIC COMMISSION</v>
          </cell>
          <cell r="B2820" t="str">
            <v>HYDRO ONE NETWORKS INC.</v>
          </cell>
          <cell r="D2820">
            <v>-46025</v>
          </cell>
        </row>
        <row r="2821">
          <cell r="A2821" t="str">
            <v>HEARST POWER DISTRIBUTION COMPANY LIMITED</v>
          </cell>
          <cell r="B2821" t="str">
            <v>HEARST POWER DISTRIBUTION COMPANY LIMITED</v>
          </cell>
          <cell r="D2821">
            <v>-206641</v>
          </cell>
        </row>
        <row r="2822">
          <cell r="A2822" t="str">
            <v>HEC OF THE TOWNSHIP OF ALFRED - PLANTAGENET</v>
          </cell>
          <cell r="B2822" t="str">
            <v>HYDRO 2000 INC.</v>
          </cell>
          <cell r="D2822">
            <v>-126380</v>
          </cell>
        </row>
        <row r="2823">
          <cell r="A2823" t="str">
            <v>HENSALL PUBLIC UTILITIES COMMISSION</v>
          </cell>
          <cell r="B2823" t="str">
            <v>FESTIVAL HYDRO INC.</v>
          </cell>
          <cell r="D2823">
            <v>-53777</v>
          </cell>
        </row>
        <row r="2824">
          <cell r="A2824" t="str">
            <v>HOLSTEIN HYDRO ELECTRIC SYSTEM</v>
          </cell>
          <cell r="B2824" t="str">
            <v>WELLINGTON NORTH POWER INC.</v>
          </cell>
          <cell r="D2824">
            <v>-11616</v>
          </cell>
        </row>
        <row r="2825">
          <cell r="A2825" t="str">
            <v>HUNTSVILLE PUBLIC UTILITIES COMMISSION</v>
          </cell>
          <cell r="B2825" t="str">
            <v>LAKELAND POWER DISTRIBUTION LTD.</v>
          </cell>
          <cell r="D2825">
            <v>-434121</v>
          </cell>
        </row>
        <row r="2826">
          <cell r="A2826" t="str">
            <v>HYDRO ELECTRIC COMMISSION OF THE CORPORATION OF THE TOWNSHIP OF MIDDLESEX CENTRE</v>
          </cell>
          <cell r="B2826" t="str">
            <v>HYDRO ONE NETWORKS INC.</v>
          </cell>
          <cell r="D2826">
            <v>-281568</v>
          </cell>
        </row>
        <row r="2827">
          <cell r="A2827" t="str">
            <v>HYDRO ELECTRIC COMMISSION OF THE TOWN OF LEAMINGTON</v>
          </cell>
          <cell r="B2827" t="str">
            <v>ESSEX POWERLINES CORPORATION</v>
          </cell>
          <cell r="D2827">
            <v>-2388864</v>
          </cell>
        </row>
        <row r="2828">
          <cell r="A2828" t="str">
            <v>HYDRO ELECTRIC COMMISSION OF THE TOWNSHIP OF SPRINGWATER</v>
          </cell>
          <cell r="B2828" t="str">
            <v>HYDRO ONE NETWORKS INC.</v>
          </cell>
          <cell r="D2828">
            <v>-298803</v>
          </cell>
        </row>
        <row r="2829">
          <cell r="A2829" t="str">
            <v>HYDRO HAWKESBURY INC.</v>
          </cell>
          <cell r="B2829" t="str">
            <v>HYDRO HAWKESBURY INC.</v>
          </cell>
          <cell r="D2829">
            <v>-652498</v>
          </cell>
        </row>
        <row r="2830">
          <cell r="A2830" t="str">
            <v>HYDRO MISSISSAUGA CORPORATION</v>
          </cell>
          <cell r="B2830" t="str">
            <v>ENERSOURCE HYDRO MISSISSAUGA INC.</v>
          </cell>
          <cell r="D2830">
            <v>-196777461</v>
          </cell>
        </row>
        <row r="2831">
          <cell r="A2831" t="str">
            <v>HYDRO ONE BRAMPTON NETWORKS INC.</v>
          </cell>
          <cell r="B2831" t="str">
            <v>HYDRO ONE BRAMPTON NETWORKS INC.</v>
          </cell>
          <cell r="D2831">
            <v>-76260277</v>
          </cell>
        </row>
        <row r="2832">
          <cell r="A2832" t="str">
            <v>HYDRO OTTAWA LIMITED</v>
          </cell>
          <cell r="B2832" t="str">
            <v>HYDRO OTTAWA LIMITED</v>
          </cell>
          <cell r="D2832">
            <v>-38447615</v>
          </cell>
        </row>
        <row r="2833">
          <cell r="A2833" t="str">
            <v>HYDRO VAUGHAN DISTRIBUTION INC.</v>
          </cell>
          <cell r="B2833" t="str">
            <v>POWERSTREAM INC.</v>
          </cell>
          <cell r="D2833">
            <v>-91224766</v>
          </cell>
        </row>
        <row r="2834">
          <cell r="A2834" t="str">
            <v>HYDRO-ELECTRIC COMMISSION FOR THE TOWN OF AMHERSTBURG</v>
          </cell>
          <cell r="B2834" t="str">
            <v>ESSEX POWERLINES CORPORATION</v>
          </cell>
          <cell r="D2834">
            <v>-877112</v>
          </cell>
        </row>
        <row r="2835">
          <cell r="A2835" t="str">
            <v>HYDRO-ELECTRIC COMMISSION OF SOUTH DUMFRIES</v>
          </cell>
          <cell r="B2835" t="str">
            <v>BRANT COUNTY POWER INC.</v>
          </cell>
          <cell r="D2835">
            <v>-1348475</v>
          </cell>
        </row>
        <row r="2836">
          <cell r="A2836" t="str">
            <v>HYDRO-ELECTRIC COMMISSION OF THE CITY OF BRANTFORD</v>
          </cell>
          <cell r="B2836" t="str">
            <v>BRANTFORD POWER INC.</v>
          </cell>
          <cell r="D2836">
            <v>-4569232</v>
          </cell>
        </row>
        <row r="2837">
          <cell r="A2837" t="str">
            <v>HYDRO-ELECTRIC COMMISSION OF THE CITY OF PEMBROKE</v>
          </cell>
          <cell r="B2837" t="str">
            <v>OTTAWA RIVER POWER CORPORATION</v>
          </cell>
          <cell r="D2837">
            <v>-1940364</v>
          </cell>
        </row>
        <row r="2838">
          <cell r="A2838" t="str">
            <v>HYDRO-ELECTRIC COMMISSION OF THE CITY OF SARNIA</v>
          </cell>
          <cell r="B2838" t="str">
            <v>BLUEWATER POWER DISTRIBUTION CORPORATION</v>
          </cell>
          <cell r="D2838">
            <v>-1848188</v>
          </cell>
        </row>
        <row r="2839">
          <cell r="A2839" t="str">
            <v>HYDRO-ELECTRIC COMMISSION OF THE CORPORATION OF THE TOWNSHIP OF NORTH DUNDAS</v>
          </cell>
          <cell r="B2839" t="str">
            <v>HYDRO ONE NETWORKS INC.</v>
          </cell>
          <cell r="D2839">
            <v>-307740</v>
          </cell>
        </row>
        <row r="2840">
          <cell r="A2840" t="str">
            <v>HYDRO-ELECTRIC COMMISSION OF THE TOWN OF BRACEBRIDGE</v>
          </cell>
          <cell r="B2840" t="str">
            <v>LAKELAND POWER DISTRIBUTION LTD.</v>
          </cell>
          <cell r="D2840">
            <v>-355689</v>
          </cell>
        </row>
        <row r="2841">
          <cell r="A2841" t="str">
            <v>HYDRO-ELECTRIC COMMISSION OF THE TOWN OF CACHE BAY</v>
          </cell>
          <cell r="B2841" t="str">
            <v>GREATER SUDBURY HYDRO INC.</v>
          </cell>
          <cell r="D2841">
            <v>-3083</v>
          </cell>
        </row>
        <row r="2842">
          <cell r="A2842" t="str">
            <v>HYDRO-ELECTRIC COMMISSION OF THE TOWN OF HARRISTON</v>
          </cell>
          <cell r="B2842" t="str">
            <v>WESTARIO POWER INC.</v>
          </cell>
          <cell r="D2842">
            <v>-81709</v>
          </cell>
        </row>
        <row r="2843">
          <cell r="A2843" t="str">
            <v>HYDRO-ELECTRIC COMMISSION OF THE TOWN OF HARROW</v>
          </cell>
          <cell r="B2843" t="str">
            <v>E.L.K. ENERGY INC.</v>
          </cell>
          <cell r="D2843">
            <v>-317125</v>
          </cell>
        </row>
        <row r="2844">
          <cell r="A2844" t="str">
            <v>HYDRO-ELECTRIC COMMISSION OF THE TOWN OF LASALLE</v>
          </cell>
          <cell r="B2844" t="str">
            <v>ESSEX POWERLINES CORPORATION</v>
          </cell>
          <cell r="D2844">
            <v>-7306579</v>
          </cell>
        </row>
        <row r="2845">
          <cell r="A2845" t="str">
            <v>HYDRO-ELECTRIC COMMISSION OF THE TOWN OF PORT ELGIN</v>
          </cell>
          <cell r="B2845" t="str">
            <v>WESTARIO POWER INC.</v>
          </cell>
          <cell r="D2845">
            <v>-1996787</v>
          </cell>
        </row>
        <row r="2846">
          <cell r="A2846" t="str">
            <v>HYDRO-ELECTRIC COMMISSION OF THE TOWN OF STURGEON FALLS</v>
          </cell>
          <cell r="B2846" t="str">
            <v>GREATER SUDBURY HYDRO INC.</v>
          </cell>
          <cell r="D2846">
            <v>-71204</v>
          </cell>
        </row>
        <row r="2847">
          <cell r="A2847" t="str">
            <v>HYDRO-ELECTRIC COMMISSION OF THE TOWN OF VANKLEEK HILL</v>
          </cell>
          <cell r="B2847" t="str">
            <v>HYDRO ONE NETWORKS INC.</v>
          </cell>
          <cell r="D2847">
            <v>-355610</v>
          </cell>
        </row>
        <row r="2848">
          <cell r="A2848" t="str">
            <v>HYDRO-ELECTRIC COMMISSION OF THE TOWN OF WASAGA BEACH</v>
          </cell>
          <cell r="B2848" t="str">
            <v>WASAGA DISTRIBUTION INC.</v>
          </cell>
          <cell r="D2848">
            <v>-4443704</v>
          </cell>
        </row>
        <row r="2849">
          <cell r="A2849" t="str">
            <v>HYDRO-ELECTRIC COMMISSION OF THE TOWN OF WEBBWOOD</v>
          </cell>
          <cell r="B2849" t="str">
            <v>ESPANOLA REGIONAL HYDRO DISTRIBUTION CORPORATION</v>
          </cell>
          <cell r="D2849">
            <v>-41141</v>
          </cell>
        </row>
        <row r="2850">
          <cell r="A2850" t="str">
            <v>HYDRO-ELECTRIC COMMISSION OF THE TOWN OF WIARTON</v>
          </cell>
          <cell r="B2850" t="str">
            <v>HYDRO ONE NETWORKS INC.</v>
          </cell>
          <cell r="D2850">
            <v>-166888</v>
          </cell>
        </row>
        <row r="2851">
          <cell r="A2851" t="str">
            <v>HYDRO-ELECTRIC COMMISSION OF THE TOWNSHIP OF BRANTFORD</v>
          </cell>
          <cell r="B2851" t="str">
            <v>BRANT COUNTY POWER INC.</v>
          </cell>
          <cell r="D2851">
            <v>-678854</v>
          </cell>
        </row>
        <row r="2852">
          <cell r="A2852" t="str">
            <v>HYDRO-ELECTRIC COMMISSION OF THE TOWNSHIP OF BURFORD</v>
          </cell>
          <cell r="B2852" t="str">
            <v>BRANT COUNTY POWER INC.</v>
          </cell>
          <cell r="D2852">
            <v>-306179</v>
          </cell>
        </row>
        <row r="2853">
          <cell r="A2853" t="str">
            <v>HYDRO-ELECTRIC COMMISSION OF THE TOWNSHIP OF ESSA</v>
          </cell>
          <cell r="B2853" t="str">
            <v>POWERSTREAM INC.</v>
          </cell>
          <cell r="D2853">
            <v>-91794</v>
          </cell>
        </row>
        <row r="2854">
          <cell r="A2854" t="str">
            <v>HYDRO-ELECTRIC COMMISSION OF THE VILLAGE OF CLIFFORD</v>
          </cell>
          <cell r="B2854" t="str">
            <v>WESTARIO POWER INC.</v>
          </cell>
          <cell r="D2854">
            <v>-45481</v>
          </cell>
        </row>
        <row r="2855">
          <cell r="A2855" t="str">
            <v>HYDRO-ELECTRIC COMMISSION OF THE VILLAGE OF ELORA</v>
          </cell>
          <cell r="B2855" t="str">
            <v>CENTRE WELLINGTON HYDRO LTD.</v>
          </cell>
          <cell r="D2855">
            <v>-970999</v>
          </cell>
        </row>
        <row r="2856">
          <cell r="A2856" t="str">
            <v>HYDRO-ELECTRIC COMMISSION OF THE VILLAGE OF LUCAN</v>
          </cell>
          <cell r="B2856" t="str">
            <v>HYDRO ONE NETWORKS INC.</v>
          </cell>
          <cell r="D2856">
            <v>-190225</v>
          </cell>
        </row>
        <row r="2857">
          <cell r="A2857" t="str">
            <v>HYDRO-ELECTRIC COMMISSION OF THE VILLAGE OF PAISLEY</v>
          </cell>
          <cell r="B2857" t="str">
            <v>HYDRO ONE NETWORKS INC.</v>
          </cell>
          <cell r="D2857">
            <v>-60655</v>
          </cell>
        </row>
        <row r="2858">
          <cell r="A2858" t="str">
            <v>HYDRO-ELECTRIC COMMISSION OF THE VILLAGE OF ST. CLAIR BEACH</v>
          </cell>
          <cell r="B2858" t="str">
            <v>ESSEX POWERLINES CORPORATION</v>
          </cell>
          <cell r="D2858">
            <v>-1482312</v>
          </cell>
        </row>
        <row r="2859">
          <cell r="A2859" t="str">
            <v>INGERSOLL PUBLIC UTILITY COMMISSION</v>
          </cell>
          <cell r="B2859" t="str">
            <v>ERIE THAMES POWERLINES CORPORATION</v>
          </cell>
          <cell r="D2859">
            <v>-1202839</v>
          </cell>
        </row>
        <row r="2860">
          <cell r="A2860" t="str">
            <v>INNISFIL HYDRO DISTRIBUTION SYSTEMS LIMITED</v>
          </cell>
          <cell r="B2860" t="str">
            <v>INNISFIL HYDRO DISTRIBUTION SYSTEMS LIMITED</v>
          </cell>
          <cell r="D2860">
            <v>-3080855</v>
          </cell>
        </row>
        <row r="2861">
          <cell r="A2861" t="str">
            <v>IROQUOIS FALLS HYDRO</v>
          </cell>
          <cell r="B2861" t="str">
            <v>NORTHERN ONTARIO WIRES INC.</v>
          </cell>
          <cell r="D2861">
            <v>-982004</v>
          </cell>
        </row>
        <row r="2862">
          <cell r="A2862" t="str">
            <v>KANATA HYDRO-ELECTRIC COMMISSION</v>
          </cell>
          <cell r="B2862" t="str">
            <v>HYDRO OTTAWA LIMITED</v>
          </cell>
          <cell r="D2862">
            <v>-32661234</v>
          </cell>
        </row>
        <row r="2863">
          <cell r="A2863" t="str">
            <v>KENORA HYDRO ELECTRIC CORPORATION LTD.</v>
          </cell>
          <cell r="B2863" t="str">
            <v>KENORA HYDRO ELECTRIC CORPORATION LTD.</v>
          </cell>
          <cell r="D2863">
            <v>-669068</v>
          </cell>
        </row>
        <row r="2864">
          <cell r="A2864" t="str">
            <v>KILLALOE HYDRO ELECTRIC COMMISSION</v>
          </cell>
          <cell r="B2864" t="str">
            <v>OTTAWA RIVER POWER CORPORATION</v>
          </cell>
          <cell r="D2864">
            <v>-46041</v>
          </cell>
        </row>
        <row r="2865">
          <cell r="A2865" t="str">
            <v>KINCARDINE HYDRO ELECTRIC COMMISSION</v>
          </cell>
          <cell r="B2865" t="str">
            <v>WESTARIO POWER INC.</v>
          </cell>
          <cell r="D2865">
            <v>-1087016</v>
          </cell>
        </row>
        <row r="2866">
          <cell r="A2866" t="str">
            <v>KINGSTON ELECTRICITY DISTRIBUTION LIMITED</v>
          </cell>
          <cell r="B2866" t="str">
            <v>KINGSTON ELECTRICITY DISTRIBUTION LIMITED</v>
          </cell>
          <cell r="D2866">
            <v>-3822949</v>
          </cell>
        </row>
        <row r="2867">
          <cell r="B2867" t="str">
            <v>KINGSTON HYDRO CORPORATION</v>
          </cell>
          <cell r="D2867">
            <v>-3822949</v>
          </cell>
        </row>
        <row r="2868">
          <cell r="A2868" t="str">
            <v>KINGSVILLE PUBLIC UTILITY COMMISSION</v>
          </cell>
          <cell r="B2868" t="str">
            <v>E.L.K. ENERGY INC.</v>
          </cell>
          <cell r="D2868">
            <v>-1255448</v>
          </cell>
        </row>
        <row r="2869">
          <cell r="A2869" t="str">
            <v>KIRKFIELD HYDRO ELECTRIC SYSTEM</v>
          </cell>
          <cell r="B2869" t="str">
            <v>HYDRO ONE NETWORKS INC.</v>
          </cell>
          <cell r="D2869">
            <v>-43959</v>
          </cell>
        </row>
        <row r="2870">
          <cell r="A2870" t="str">
            <v>KITCHENER-WILMOT HYDRO INC.</v>
          </cell>
          <cell r="B2870" t="str">
            <v>KITCHENER-WILMOT HYDRO INC.</v>
          </cell>
          <cell r="D2870">
            <v>-23227529</v>
          </cell>
        </row>
        <row r="2871">
          <cell r="A2871" t="str">
            <v>LAKEFIELD DISTRIBUTION INCORPORATED</v>
          </cell>
          <cell r="B2871" t="str">
            <v>PETERBOROUGH DISTRIBUTION INCORPORATED</v>
          </cell>
          <cell r="D2871">
            <v>-281278</v>
          </cell>
        </row>
        <row r="2872">
          <cell r="A2872" t="str">
            <v>LAKESHORE TOWNSHIP HEC</v>
          </cell>
          <cell r="B2872" t="str">
            <v>E.L.K. ENERGY INC.</v>
          </cell>
          <cell r="D2872">
            <v>-1017617</v>
          </cell>
        </row>
        <row r="2873">
          <cell r="A2873" t="str">
            <v>LANARK HIGHLANDS PUBLIC UTILITIES COMMISSION</v>
          </cell>
          <cell r="B2873" t="str">
            <v>HYDRO ONE NETWORKS INC.</v>
          </cell>
          <cell r="D2873">
            <v>-127880</v>
          </cell>
        </row>
        <row r="2874">
          <cell r="A2874" t="str">
            <v>LARDER LAKE ELECTRIC COMPANY</v>
          </cell>
          <cell r="B2874" t="str">
            <v>HYDRO ONE NETWORKS INC.</v>
          </cell>
          <cell r="D2874">
            <v>-134356</v>
          </cell>
        </row>
        <row r="2875">
          <cell r="A2875" t="str">
            <v>LATCHFORD HYDRO ELECTRIC</v>
          </cell>
          <cell r="B2875" t="str">
            <v>HYDRO ONE NETWORKS INC.</v>
          </cell>
          <cell r="D2875">
            <v>-48924</v>
          </cell>
        </row>
        <row r="2876">
          <cell r="A2876" t="str">
            <v>LINCOLN HYDRO-ELECTRIC COMMISSION</v>
          </cell>
          <cell r="B2876" t="str">
            <v>NIAGARA PENINSULA ENERGY INC.</v>
          </cell>
          <cell r="D2876">
            <v>-2618948</v>
          </cell>
        </row>
        <row r="2877">
          <cell r="A2877" t="str">
            <v>LINDSAY HYDRO-ELECTRIC SYSTEM</v>
          </cell>
          <cell r="B2877" t="str">
            <v>HYDRO ONE NETWORKS INC.</v>
          </cell>
          <cell r="D2877">
            <v>-2278561</v>
          </cell>
        </row>
        <row r="2878">
          <cell r="A2878" t="str">
            <v>LONDON HYDRO UTILITIES SERVICES INC.</v>
          </cell>
          <cell r="B2878" t="str">
            <v>LONDON HYDRO INC.</v>
          </cell>
          <cell r="D2878">
            <v>-36994778</v>
          </cell>
        </row>
        <row r="2879">
          <cell r="A2879" t="str">
            <v>MAPLETON HYDRO ELECTRIC COMMISSION</v>
          </cell>
          <cell r="B2879" t="str">
            <v>HYDRO ONE NETWORKS INC.</v>
          </cell>
          <cell r="D2879">
            <v>-286244</v>
          </cell>
        </row>
        <row r="2880">
          <cell r="A2880" t="str">
            <v>MARKDALE HYDRO SYSTEM</v>
          </cell>
          <cell r="B2880" t="str">
            <v>HYDRO ONE NETWORKS INC.</v>
          </cell>
          <cell r="D2880">
            <v>-110779</v>
          </cell>
        </row>
        <row r="2881">
          <cell r="A2881" t="str">
            <v>MARKHAM HYDRO DISTRIBUTION INC.</v>
          </cell>
          <cell r="B2881" t="str">
            <v>POWERSTREAM INC.</v>
          </cell>
          <cell r="D2881">
            <v>-76864487</v>
          </cell>
        </row>
        <row r="2882">
          <cell r="A2882" t="str">
            <v>MARMORA HYDRO COMMISSION</v>
          </cell>
          <cell r="B2882" t="str">
            <v>HYDRO ONE NETWORKS INC.</v>
          </cell>
          <cell r="D2882">
            <v>-83982</v>
          </cell>
        </row>
        <row r="2883">
          <cell r="A2883" t="str">
            <v>MIDLAND POWER UTILITY CORPORATION</v>
          </cell>
          <cell r="B2883" t="str">
            <v>MIDLAND POWER UTILITY CORPORATION</v>
          </cell>
          <cell r="D2883">
            <v>-416724</v>
          </cell>
        </row>
        <row r="2884">
          <cell r="A2884" t="str">
            <v>MILTON HYDRO DISTRIBUTION INC.</v>
          </cell>
          <cell r="B2884" t="str">
            <v>MILTON HYDRO DISTRIBUTION INC.</v>
          </cell>
          <cell r="D2884">
            <v>-8446951</v>
          </cell>
        </row>
        <row r="2885">
          <cell r="A2885" t="str">
            <v>MISSISSIPPI MILLS PUBLIC UTILITIES COMMISSION</v>
          </cell>
          <cell r="B2885" t="str">
            <v>OTTAWA RIVER POWER CORPORATION</v>
          </cell>
          <cell r="D2885">
            <v>-502766</v>
          </cell>
        </row>
        <row r="2886">
          <cell r="A2886" t="str">
            <v>NAPANEE HYDRO-ELECTRIC COMMISSION</v>
          </cell>
          <cell r="B2886" t="str">
            <v>HYDRO ONE NETWORKS INC.</v>
          </cell>
          <cell r="D2886">
            <v>-378037</v>
          </cell>
        </row>
        <row r="2887">
          <cell r="A2887" t="str">
            <v>NEPEAN HYDRO ELECTRIC COMMISSION</v>
          </cell>
          <cell r="B2887" t="str">
            <v>HYDRO OTTAWA LIMITED</v>
          </cell>
          <cell r="D2887">
            <v>-34564609</v>
          </cell>
        </row>
        <row r="2888">
          <cell r="A2888" t="str">
            <v>NEW TECUMSETH HYDRO</v>
          </cell>
          <cell r="B2888" t="str">
            <v>POWERSTREAM INC.</v>
          </cell>
          <cell r="D2888">
            <v>-2869800</v>
          </cell>
        </row>
        <row r="2889">
          <cell r="A2889" t="str">
            <v>NEWBURY POWER INC.</v>
          </cell>
          <cell r="B2889" t="str">
            <v>MIDDLESEX POWER DISTRIBUTION CORPORATION</v>
          </cell>
          <cell r="D2889">
            <v>-32441</v>
          </cell>
        </row>
        <row r="2890">
          <cell r="A2890" t="str">
            <v>NEWMARKET HYDRO LTD.</v>
          </cell>
          <cell r="B2890" t="str">
            <v>NEWMARKET-TAY POWER DISTRIBUTION LTD.</v>
          </cell>
          <cell r="D2890">
            <v>-31522425</v>
          </cell>
        </row>
        <row r="2891">
          <cell r="A2891" t="str">
            <v>NIAGARA FALLS HYDRO INC.</v>
          </cell>
          <cell r="B2891" t="str">
            <v>NIAGARA PENINSULA ENERGY INC.</v>
          </cell>
          <cell r="D2891">
            <v>-5986529</v>
          </cell>
        </row>
        <row r="2892">
          <cell r="A2892" t="str">
            <v>NIAGARA-ON-THE-LAKE HYDRO INC.</v>
          </cell>
          <cell r="B2892" t="str">
            <v>NIAGARA-ON-THE-LAKE HYDRO INC.</v>
          </cell>
          <cell r="D2892">
            <v>-3594044</v>
          </cell>
        </row>
        <row r="2893">
          <cell r="A2893" t="str">
            <v>NICKEL CENTRE HYDRO-ELECTRIC COMMISSION</v>
          </cell>
          <cell r="B2893" t="str">
            <v>GREATER SUDBURY HYDRO INC.</v>
          </cell>
          <cell r="D2893">
            <v>-111765</v>
          </cell>
        </row>
        <row r="2894">
          <cell r="A2894" t="str">
            <v>NIPIGON HYDRO ELECTRIC COMMISSION</v>
          </cell>
          <cell r="B2894" t="str">
            <v>HYDRO ONE NETWORKS INC.</v>
          </cell>
          <cell r="D2894">
            <v>-99604</v>
          </cell>
        </row>
        <row r="2895">
          <cell r="A2895" t="str">
            <v>NORFOLK POWER DISTRIBUTION INC.</v>
          </cell>
          <cell r="B2895" t="str">
            <v>NORFOLK POWER DISTRIBUTION INC.</v>
          </cell>
          <cell r="D2895">
            <v>-136912</v>
          </cell>
        </row>
        <row r="2896">
          <cell r="A2896" t="str">
            <v>NORTH BAY HYDRO DISTRIBUTION LIMITED</v>
          </cell>
          <cell r="B2896" t="str">
            <v>NORTH BAY HYDRO DISTRIBUTION LIMITED</v>
          </cell>
          <cell r="D2896">
            <v>-5017460</v>
          </cell>
        </row>
        <row r="2897">
          <cell r="A2897" t="str">
            <v>NORTH GLENGARRY PUBLIC UTILITIES COMMISSION</v>
          </cell>
          <cell r="B2897" t="str">
            <v>HYDRO ONE NETWORKS INC.</v>
          </cell>
          <cell r="D2897">
            <v>-234918</v>
          </cell>
        </row>
        <row r="2898">
          <cell r="A2898" t="str">
            <v>NORTH PERTH UTILITY COMMISSION</v>
          </cell>
          <cell r="B2898" t="str">
            <v>HYDRO ONE NETWORKS INC.</v>
          </cell>
          <cell r="D2898">
            <v>-803122</v>
          </cell>
        </row>
        <row r="2899">
          <cell r="A2899" t="str">
            <v>NORWICH PUBLIC UTILITY COMMISSION</v>
          </cell>
          <cell r="B2899" t="str">
            <v>ERIE THAMES POWERLINES CORPORATION</v>
          </cell>
          <cell r="D2899">
            <v>-150530</v>
          </cell>
        </row>
        <row r="2900">
          <cell r="A2900" t="str">
            <v>OAKVILLE HYDRO ELECTRICITY DISTRIBUTION INC.</v>
          </cell>
          <cell r="B2900" t="str">
            <v>OAKVILLE HYDRO ELECTRICITY DISTRIBUTION INC.</v>
          </cell>
          <cell r="D2900">
            <v>-49155750</v>
          </cell>
        </row>
        <row r="2901">
          <cell r="A2901" t="str">
            <v>OIL SPRINGS HYDRO ELECTRIC COMMISSION</v>
          </cell>
          <cell r="B2901" t="str">
            <v>BLUEWATER POWER DISTRIBUTION CORPORATION</v>
          </cell>
          <cell r="D2901">
            <v>-21713</v>
          </cell>
        </row>
        <row r="2902">
          <cell r="A2902" t="str">
            <v>ORANGEVILLE HYDRO LIMITED</v>
          </cell>
          <cell r="B2902" t="str">
            <v>ORANGEVILLE HYDRO LIMITED</v>
          </cell>
          <cell r="D2902">
            <v>-7379141</v>
          </cell>
        </row>
        <row r="2903">
          <cell r="A2903" t="str">
            <v>ORILLIA POWER DISTRIBUTION CORPORATION</v>
          </cell>
          <cell r="B2903" t="str">
            <v>ORILLIA POWER DISTRIBUTION CORPORATION</v>
          </cell>
          <cell r="D2903">
            <v>-2030282</v>
          </cell>
        </row>
        <row r="2904">
          <cell r="A2904" t="str">
            <v>OSHAWA PUC NETWORKS INC.</v>
          </cell>
          <cell r="B2904" t="str">
            <v>OSHAWA PUC NETWORKS INC.</v>
          </cell>
          <cell r="D2904">
            <v>-17802276</v>
          </cell>
        </row>
        <row r="2905">
          <cell r="A2905" t="str">
            <v>PARKHILL P.U.C.</v>
          </cell>
          <cell r="B2905" t="str">
            <v>MIDDLESEX POWER DISTRIBUTION CORPORATION</v>
          </cell>
          <cell r="D2905">
            <v>-87081</v>
          </cell>
        </row>
        <row r="2906">
          <cell r="A2906" t="str">
            <v>PARRY SOUND POWER CORPORATION</v>
          </cell>
          <cell r="B2906" t="str">
            <v>PARRY SOUND POWER CORPORATION</v>
          </cell>
          <cell r="D2906">
            <v>-1327039</v>
          </cell>
        </row>
        <row r="2907">
          <cell r="A2907" t="str">
            <v>PELHAM HYDRO-ELECTRIC COMMISSION</v>
          </cell>
          <cell r="B2907" t="str">
            <v>NIAGARA PENINSULA ENERGY INC.</v>
          </cell>
          <cell r="D2907">
            <v>-347872</v>
          </cell>
        </row>
        <row r="2908">
          <cell r="A2908" t="str">
            <v>PERTH EAST HYDRO ELECTRIC COMMISSION</v>
          </cell>
          <cell r="B2908" t="str">
            <v>HYDRO ONE NETWORKS INC.</v>
          </cell>
          <cell r="D2908">
            <v>-101821</v>
          </cell>
        </row>
        <row r="2909">
          <cell r="A2909" t="str">
            <v>PETERBOROUGH UTILITIES COMMISSION</v>
          </cell>
          <cell r="B2909" t="str">
            <v>PETERBOROUGH DISTRIBUTION INCORPORATED</v>
          </cell>
          <cell r="D2909">
            <v>-9014867</v>
          </cell>
        </row>
        <row r="2910">
          <cell r="A2910" t="str">
            <v>PICKERING HYDRO-ELECTRIC COMMISSION</v>
          </cell>
          <cell r="B2910" t="str">
            <v>VERIDIAN CONNECTIONS INC.</v>
          </cell>
          <cell r="D2910">
            <v>-25244408</v>
          </cell>
        </row>
        <row r="2911">
          <cell r="A2911" t="str">
            <v>POLICE VILLAGE OF COMBER HYDRO SYSTEM</v>
          </cell>
          <cell r="B2911" t="str">
            <v>E.L.K. ENERGY INC.</v>
          </cell>
          <cell r="D2911">
            <v>-140119</v>
          </cell>
        </row>
        <row r="2912">
          <cell r="A2912" t="str">
            <v>POLICE VILLAGE OF GRANTON HYDRO SYSTEM</v>
          </cell>
          <cell r="B2912" t="str">
            <v>HYDRO ONE NETWORKS INC.</v>
          </cell>
          <cell r="D2912">
            <v>-43877</v>
          </cell>
        </row>
        <row r="2913">
          <cell r="A2913" t="str">
            <v>POLICE VILLAGE OF MOOREFIELD HYDRO SYSTEM</v>
          </cell>
          <cell r="B2913" t="str">
            <v>HYDRO ONE NETWORKS INC.</v>
          </cell>
          <cell r="D2913">
            <v>-1245</v>
          </cell>
        </row>
        <row r="2914">
          <cell r="A2914" t="str">
            <v>POLICE VILLAGE OF MOUNT BRYDGES HYDRO SYSTEM</v>
          </cell>
          <cell r="B2914" t="str">
            <v>MIDDLESEX POWER DISTRIBUTION CORPORATION</v>
          </cell>
          <cell r="D2914">
            <v>-304226</v>
          </cell>
        </row>
        <row r="2915">
          <cell r="A2915" t="str">
            <v>POLICE VILLAGE OF RUSSELL HYDRO ELECTRIC SYSTEM</v>
          </cell>
          <cell r="B2915" t="str">
            <v>HYDRO ONE NETWORKS INC.</v>
          </cell>
          <cell r="D2915">
            <v>-227597</v>
          </cell>
        </row>
        <row r="2916">
          <cell r="A2916" t="str">
            <v>PORT COLBORNE HYDRO INC.</v>
          </cell>
          <cell r="B2916" t="str">
            <v>CANADIAN NIAGARA POWER INC.</v>
          </cell>
          <cell r="D2916">
            <v>-1864677</v>
          </cell>
        </row>
        <row r="2917">
          <cell r="A2917" t="str">
            <v>PORT HOPE HYDRO</v>
          </cell>
          <cell r="B2917" t="str">
            <v>VERIDIAN CONNECTIONS INC.</v>
          </cell>
          <cell r="D2917">
            <v>-1540248</v>
          </cell>
        </row>
        <row r="2918">
          <cell r="A2918" t="str">
            <v>PRESCOTT PUBLIC UTILITIES COMMISSION</v>
          </cell>
          <cell r="B2918" t="str">
            <v>RIDEAU ST. LAWRENCE DISTRIBUTION INC.</v>
          </cell>
          <cell r="D2918">
            <v>-76707</v>
          </cell>
        </row>
        <row r="2919">
          <cell r="A2919" t="str">
            <v>PUBLIC UTILITIES COMMISSION OF THE CITY OF BARRIE</v>
          </cell>
          <cell r="B2919" t="str">
            <v>POWERSTREAM INC.</v>
          </cell>
          <cell r="D2919">
            <v>-41944734</v>
          </cell>
        </row>
        <row r="2920">
          <cell r="A2920" t="str">
            <v>PUBLIC UTILITIES COMMISSION OF THE CITY OF OWEN SOUND</v>
          </cell>
          <cell r="B2920" t="str">
            <v>HYDRO ONE NETWORKS INC.</v>
          </cell>
          <cell r="D2920">
            <v>-1464046</v>
          </cell>
        </row>
        <row r="2921">
          <cell r="A2921" t="str">
            <v>PUBLIC UTILITIES COMMISSION OF THE CORPORATION OF THE TOWNSHIP OF MAGNETAWAN</v>
          </cell>
          <cell r="B2921" t="str">
            <v>LAKELAND POWER DISTRIBUTION LTD.</v>
          </cell>
          <cell r="D2921">
            <v>-45340</v>
          </cell>
        </row>
        <row r="2922">
          <cell r="A2922" t="str">
            <v>PUBLIC UTILITIES COMMISSION OF THE TOWN OF ALEXANDRIA</v>
          </cell>
          <cell r="B2922" t="str">
            <v>HYDRO ONE NETWORKS INC.</v>
          </cell>
          <cell r="D2922">
            <v>-234918</v>
          </cell>
        </row>
        <row r="2923">
          <cell r="A2923" t="str">
            <v>PUBLIC UTILITIES COMMISSION OF THE TOWN OF CAMPBELLFORD</v>
          </cell>
          <cell r="B2923" t="str">
            <v>HYDRO ONE NETWORKS INC.</v>
          </cell>
          <cell r="D2923">
            <v>-444620</v>
          </cell>
        </row>
        <row r="2924">
          <cell r="A2924" t="str">
            <v>PUBLIC UTILITIES COMMISSION OF THE TOWN OF CHESLEY</v>
          </cell>
          <cell r="B2924" t="str">
            <v>HYDRO ONE NETWORKS INC.</v>
          </cell>
          <cell r="D2924">
            <v>-103819</v>
          </cell>
        </row>
        <row r="2925">
          <cell r="A2925" t="str">
            <v>PUBLIC UTILITIES COMMISSION OF THE TOWN OF COBOURG</v>
          </cell>
          <cell r="B2925" t="str">
            <v>LAKEFRONT UTILITIES INC.</v>
          </cell>
          <cell r="D2925">
            <v>-2713490</v>
          </cell>
        </row>
        <row r="2926">
          <cell r="A2926" t="str">
            <v>PUBLIC UTILITIES COMMISSION OF THE TOWN OF FERGUS</v>
          </cell>
          <cell r="B2926" t="str">
            <v>CENTRE WELLINGTON HYDRO LTD.</v>
          </cell>
          <cell r="D2926">
            <v>-1913728</v>
          </cell>
        </row>
        <row r="2927">
          <cell r="A2927" t="str">
            <v>PUBLIC UTILITIES COMMISSION OF THE TOWN OF GODERICH</v>
          </cell>
          <cell r="B2927" t="str">
            <v>WEST COAST HURON ENERGY INC.</v>
          </cell>
          <cell r="D2927">
            <v>-498486</v>
          </cell>
        </row>
        <row r="2928">
          <cell r="A2928" t="str">
            <v>PUBLIC UTILITIES COMMISSION OF THE TOWN OF MASSEY</v>
          </cell>
          <cell r="B2928" t="str">
            <v>ESPANOLA REGIONAL HYDRO DISTRIBUTION CORPORATION</v>
          </cell>
          <cell r="D2928">
            <v>-31593</v>
          </cell>
        </row>
        <row r="2929">
          <cell r="A2929" t="str">
            <v>PUBLIC UTILITIES COMMISSION OF THE TOWN OF MEAFORD</v>
          </cell>
          <cell r="B2929" t="str">
            <v>HYDRO ONE NETWORKS INC.</v>
          </cell>
          <cell r="D2929">
            <v>-498034</v>
          </cell>
        </row>
        <row r="2930">
          <cell r="A2930" t="str">
            <v>PUBLIC UTILITIES COMMISSION OF THE TOWN OF MITCHELL</v>
          </cell>
          <cell r="B2930" t="str">
            <v>ERIE THAMES POWERLINES CORPORATION</v>
          </cell>
          <cell r="D2930">
            <v>-370350</v>
          </cell>
        </row>
        <row r="2931">
          <cell r="A2931" t="str">
            <v>PUBLIC UTILITIES COMMISSION OF THE TOWN OF MOUNT FOREST</v>
          </cell>
          <cell r="B2931" t="str">
            <v>WELLINGTON NORTH POWER INC.</v>
          </cell>
          <cell r="D2931">
            <v>-319580</v>
          </cell>
        </row>
        <row r="2932">
          <cell r="A2932" t="str">
            <v>PUBLIC UTILITIES COMMISSION OF THE TOWN OF PALMERSTON</v>
          </cell>
          <cell r="B2932" t="str">
            <v>WESTARIO POWER INC.</v>
          </cell>
          <cell r="D2932">
            <v>-175770</v>
          </cell>
        </row>
        <row r="2933">
          <cell r="A2933" t="str">
            <v>PUBLIC UTILITIES COMMISSION OF THE TOWN OF PARIS</v>
          </cell>
          <cell r="B2933" t="str">
            <v>BRANT COUNTY POWER INC.</v>
          </cell>
          <cell r="D2933">
            <v>-363151</v>
          </cell>
        </row>
        <row r="2934">
          <cell r="A2934" t="str">
            <v>PUBLIC UTILITIES COMMISSION OF THE TOWN OF SOUTHAMPTON</v>
          </cell>
          <cell r="B2934" t="str">
            <v>WESTARIO POWER INC.</v>
          </cell>
          <cell r="D2934">
            <v>-212967</v>
          </cell>
        </row>
        <row r="2935">
          <cell r="A2935" t="str">
            <v>PUBLIC UTILITIES COMMISSION OF THE TOWN OF TECUMSEH</v>
          </cell>
          <cell r="B2935" t="str">
            <v>ESSEX POWERLINES CORPORATION</v>
          </cell>
          <cell r="D2935">
            <v>-4770849</v>
          </cell>
        </row>
        <row r="2936">
          <cell r="A2936" t="str">
            <v>PUBLIC UTILITIES COMMISSION OF THE VILLAGE OF ARTHUR</v>
          </cell>
          <cell r="B2936" t="str">
            <v>WELLINGTON NORTH POWER INC.</v>
          </cell>
          <cell r="D2936">
            <v>-118635</v>
          </cell>
        </row>
        <row r="2937">
          <cell r="A2937" t="str">
            <v>PUBLIC UTILITIES COMMISSION OF THE VILLAGE OF LANCASTER</v>
          </cell>
          <cell r="B2937" t="str">
            <v>HYDRO ONE NETWORKS INC.</v>
          </cell>
          <cell r="D2937">
            <v>-45474</v>
          </cell>
        </row>
        <row r="2938">
          <cell r="A2938" t="str">
            <v>PUBLIC UTILITIES COMMISSION OF THE VILLAGE OF PORT STANLEY</v>
          </cell>
          <cell r="B2938" t="str">
            <v>ERIE THAMES POWERLINES CORPORATION</v>
          </cell>
          <cell r="D2938">
            <v>-471292</v>
          </cell>
        </row>
        <row r="2939">
          <cell r="A2939" t="str">
            <v>PUBLIC UTILITIES COMMISSION OF THE VILLAGE OF WESTPORT</v>
          </cell>
          <cell r="B2939" t="str">
            <v>RIDEAU ST. LAWRENCE DISTRIBUTION INC.</v>
          </cell>
          <cell r="D2939">
            <v>-83342</v>
          </cell>
        </row>
        <row r="2940">
          <cell r="A2940" t="str">
            <v>PUBLIC UTILITY COMMISSION OF THE VILLAGE OF WEST LORNE</v>
          </cell>
          <cell r="B2940" t="str">
            <v>HYDRO ONE NETWORKS INC.</v>
          </cell>
          <cell r="D2940">
            <v>-174090</v>
          </cell>
        </row>
        <row r="2941">
          <cell r="A2941" t="str">
            <v>PUBLIC UTILITY COMMISSION OF TOWN OF PERTH</v>
          </cell>
          <cell r="B2941" t="str">
            <v>HYDRO ONE NETWORKS INC.</v>
          </cell>
          <cell r="D2941">
            <v>-1974998</v>
          </cell>
        </row>
        <row r="2942">
          <cell r="A2942" t="str">
            <v>QUINTE WEST ELECTRIC DISTRIBUTION COMPANY INC.</v>
          </cell>
          <cell r="B2942" t="str">
            <v>HYDRO ONE NETWORKS INC.</v>
          </cell>
          <cell r="D2942">
            <v>-2298790</v>
          </cell>
        </row>
        <row r="2943">
          <cell r="A2943" t="str">
            <v>RED ROCK HYDRO</v>
          </cell>
          <cell r="B2943" t="str">
            <v>HYDRO ONE NETWORKS INC.</v>
          </cell>
          <cell r="D2943">
            <v>-34221</v>
          </cell>
        </row>
        <row r="2944">
          <cell r="A2944" t="str">
            <v>REMARA-BRECHIN HYDRO</v>
          </cell>
          <cell r="B2944" t="str">
            <v>HYDRO ONE NETWORKS INC.</v>
          </cell>
          <cell r="D2944">
            <v>-6839</v>
          </cell>
        </row>
        <row r="2945">
          <cell r="A2945" t="str">
            <v>RENFREW HYDRO INC.</v>
          </cell>
          <cell r="B2945" t="str">
            <v>RENFREW HYDRO INC.</v>
          </cell>
          <cell r="D2945">
            <v>-98644</v>
          </cell>
        </row>
        <row r="2946">
          <cell r="A2946" t="str">
            <v>RICHMOND HILL HYDRO INC.</v>
          </cell>
          <cell r="B2946" t="str">
            <v>POWERSTREAM INC.</v>
          </cell>
          <cell r="D2946">
            <v>-63540782</v>
          </cell>
        </row>
        <row r="2947">
          <cell r="A2947" t="str">
            <v>RIPLEY PUBLIC UTILITIES COMMISSION</v>
          </cell>
          <cell r="B2947" t="str">
            <v>WESTARIO POWER INC.</v>
          </cell>
          <cell r="D2947">
            <v>-45105</v>
          </cell>
        </row>
        <row r="2948">
          <cell r="A2948" t="str">
            <v>ROCKLAND HYDRO ELECTRIC COMMISSION</v>
          </cell>
          <cell r="B2948" t="str">
            <v>HYDRO ONE NETWORKS INC.</v>
          </cell>
          <cell r="D2948">
            <v>-1975965</v>
          </cell>
        </row>
        <row r="2949">
          <cell r="A2949" t="str">
            <v>SABLES-SPANISH RIVERS PUBLIC UTILITIES COMMISSION</v>
          </cell>
          <cell r="B2949" t="str">
            <v>ESPANOLA REGIONAL HYDRO DISTRIBUTION CORPORATION</v>
          </cell>
          <cell r="D2949">
            <v>-41141</v>
          </cell>
        </row>
        <row r="2950">
          <cell r="A2950" t="str">
            <v>SCHREIBER HYDRO-ELECTRIC COMMISSION</v>
          </cell>
          <cell r="B2950" t="str">
            <v>HYDRO ONE NETWORKS INC.</v>
          </cell>
          <cell r="D2950">
            <v>-51845</v>
          </cell>
        </row>
        <row r="2951">
          <cell r="A2951" t="str">
            <v>SCUGOG HYDRO ELECTRIC CORPORATION</v>
          </cell>
          <cell r="B2951" t="str">
            <v>VERIDIAN CONNECTIONS INC.</v>
          </cell>
          <cell r="D2951">
            <v>-885837</v>
          </cell>
        </row>
        <row r="2952">
          <cell r="A2952" t="str">
            <v>SEAFORTH PUBLIC UTILITY COMMISSION</v>
          </cell>
          <cell r="B2952" t="str">
            <v>FESTIVAL HYDRO INC.</v>
          </cell>
          <cell r="D2952">
            <v>-59899</v>
          </cell>
        </row>
        <row r="2953">
          <cell r="A2953" t="str">
            <v>SEVERN HYDRO-ELECTRIC SYSTEM</v>
          </cell>
          <cell r="B2953" t="str">
            <v>HYDRO ONE NETWORKS INC.</v>
          </cell>
          <cell r="D2953">
            <v>-159467</v>
          </cell>
        </row>
        <row r="2954">
          <cell r="A2954" t="str">
            <v>SIMCOE HYDRO-ELECTRIC COMMISSION</v>
          </cell>
          <cell r="B2954" t="str">
            <v>NORFOLK POWER DISTRIBUTION INC.</v>
          </cell>
          <cell r="D2954">
            <v>-1855360</v>
          </cell>
        </row>
        <row r="2955">
          <cell r="A2955" t="str">
            <v>SIOUX LOOKOUT HYDRO INC.</v>
          </cell>
          <cell r="B2955" t="str">
            <v>SIOUX LOOKOUT HYDRO INC.</v>
          </cell>
          <cell r="D2955">
            <v>-1097444</v>
          </cell>
        </row>
        <row r="2956">
          <cell r="A2956" t="str">
            <v>SMITHS FALLS HYDRO ELECTRIC COMMISSION</v>
          </cell>
          <cell r="B2956" t="str">
            <v>HYDRO ONE NETWORKS INC.</v>
          </cell>
          <cell r="D2956">
            <v>-647544</v>
          </cell>
        </row>
        <row r="2957">
          <cell r="A2957" t="str">
            <v>SOUTH RIVER PUBLIC UTILITIES COMMISSION</v>
          </cell>
          <cell r="B2957" t="str">
            <v>HYDRO ONE NETWORKS INC.</v>
          </cell>
          <cell r="D2957">
            <v>-124480</v>
          </cell>
        </row>
        <row r="2958">
          <cell r="A2958" t="str">
            <v>ST. CATHARINES HYDRO UTILITY SERVICES INC.</v>
          </cell>
          <cell r="B2958" t="str">
            <v>HORIZON UTILITIES CORPORATION</v>
          </cell>
          <cell r="D2958">
            <v>-5910130</v>
          </cell>
        </row>
        <row r="2959">
          <cell r="A2959" t="str">
            <v>ST. MARY'S PUBLIC UTILITIES COMMISSION</v>
          </cell>
          <cell r="B2959" t="str">
            <v>FESTIVAL HYDRO INC.</v>
          </cell>
          <cell r="D2959">
            <v>-640015</v>
          </cell>
        </row>
        <row r="2960">
          <cell r="A2960" t="str">
            <v>ST. THOMAS ENERGY INC.</v>
          </cell>
          <cell r="B2960" t="str">
            <v>ST. THOMAS ENERGY INC.</v>
          </cell>
          <cell r="D2960">
            <v>-3257771</v>
          </cell>
        </row>
        <row r="2961">
          <cell r="A2961" t="str">
            <v>STIRLING-RAWDON PUBLIC UTILITIES COMMISSION</v>
          </cell>
          <cell r="B2961" t="str">
            <v>HYDRO ONE NETWORKS INC.</v>
          </cell>
          <cell r="D2961">
            <v>-56358</v>
          </cell>
        </row>
        <row r="2962">
          <cell r="A2962" t="str">
            <v>STONEY CREEK HYDRO-ELECTRIC COMMISSION</v>
          </cell>
          <cell r="B2962" t="str">
            <v>HORIZON UTILITIES CORPORATION</v>
          </cell>
          <cell r="D2962">
            <v>-10244306</v>
          </cell>
        </row>
        <row r="2963">
          <cell r="A2963" t="str">
            <v>STRATFORD PUBLIC UTILITY COMMISSION</v>
          </cell>
          <cell r="B2963" t="str">
            <v>FESTIVAL HYDRO INC.</v>
          </cell>
          <cell r="D2963">
            <v>-3783227</v>
          </cell>
        </row>
        <row r="2964">
          <cell r="A2964" t="str">
            <v>SUNDRIDGE HYDRO ELECTRIC SYSTEM</v>
          </cell>
          <cell r="B2964" t="str">
            <v>LAKELAND POWER DISTRIBUTION LTD.</v>
          </cell>
          <cell r="D2964">
            <v>-231838</v>
          </cell>
        </row>
        <row r="2965">
          <cell r="A2965" t="str">
            <v>TAY HYDRO ELECTRIC DISTRIBUTION COMPANY INC.</v>
          </cell>
          <cell r="B2965" t="str">
            <v>NEWMARKET-TAY POWER DISTRIBUTION LTD.</v>
          </cell>
          <cell r="D2965">
            <v>-761291</v>
          </cell>
        </row>
        <row r="2966">
          <cell r="A2966" t="str">
            <v>TERRACE BAY SUPERIOR WIRES INC.</v>
          </cell>
          <cell r="B2966" t="str">
            <v>HYDRO ONE NETWORKS INC.</v>
          </cell>
          <cell r="D2966">
            <v>-126688</v>
          </cell>
        </row>
        <row r="2967">
          <cell r="A2967" t="str">
            <v>THE HYDRO ELECTRIC COMMISSION OF THE MUNICIPALITY OF CENTRAL ELGIN</v>
          </cell>
          <cell r="B2967" t="str">
            <v>ERIE THAMES POWERLINES CORPORATION</v>
          </cell>
          <cell r="D2967">
            <v>-471292</v>
          </cell>
        </row>
        <row r="2968">
          <cell r="A2968" t="str">
            <v>THE HYDRO ELECTRIC COMMISSION OF THE TOWN OF CARLETON PLACE</v>
          </cell>
          <cell r="B2968" t="str">
            <v>HYDRO ONE NETWORKS INC.</v>
          </cell>
          <cell r="D2968">
            <v>-1074862</v>
          </cell>
        </row>
        <row r="2969">
          <cell r="A2969" t="str">
            <v>THE HYDRO ELECTRIC COMMISSION OF THE TOWN OF SHELBURNE</v>
          </cell>
          <cell r="B2969" t="str">
            <v>HYDRO ONE NETWORKS INC.</v>
          </cell>
          <cell r="D2969">
            <v>-590098</v>
          </cell>
        </row>
        <row r="2970">
          <cell r="A2970" t="str">
            <v>THE HYDRO ELECTRIC COMMISSION OF THE TOWNSHIP OF WARWICK</v>
          </cell>
          <cell r="B2970" t="str">
            <v>BLUEWATER POWER DISTRIBUTION CORPORATION</v>
          </cell>
          <cell r="D2970">
            <v>-103025</v>
          </cell>
        </row>
        <row r="2971">
          <cell r="A2971" t="str">
            <v>THE HYDRO-ELECTRIC COMMISSION FOR THE TOWN OF EXETER</v>
          </cell>
          <cell r="B2971" t="str">
            <v>HYDRO ONE NETWORKS INC.</v>
          </cell>
          <cell r="D2971">
            <v>-533777</v>
          </cell>
        </row>
        <row r="2972">
          <cell r="A2972" t="str">
            <v>THE HYDRO-ELECTRIC COMMISSION OF THE CITY OF GLOUCESTER</v>
          </cell>
          <cell r="B2972" t="str">
            <v>HYDRO OTTAWA LIMITED</v>
          </cell>
          <cell r="D2972">
            <v>-28494799</v>
          </cell>
        </row>
        <row r="2973">
          <cell r="A2973" t="str">
            <v>THE HYDRO-ELECTRIC COMMISSION OF THE TOWN OF PENETANGUISHENE</v>
          </cell>
          <cell r="B2973" t="str">
            <v>POWERSTREAM INC.</v>
          </cell>
          <cell r="D2973">
            <v>-1174553</v>
          </cell>
        </row>
        <row r="2974">
          <cell r="A2974" t="str">
            <v>THE PUBLIC UTILITIES COMMISSION FOR THE TOWN OF BANCROFT</v>
          </cell>
          <cell r="B2974" t="str">
            <v>HYDRO ONE NETWORKS INC.</v>
          </cell>
          <cell r="D2974">
            <v>-213074</v>
          </cell>
        </row>
        <row r="2975">
          <cell r="A2975" t="str">
            <v>THE PUBLIC UTILITIES COMMISSION OF THE TOWN OF COLLINGWOOD</v>
          </cell>
          <cell r="B2975" t="str">
            <v>COLLUS POWER CORP.</v>
          </cell>
          <cell r="D2975">
            <v>-1949714</v>
          </cell>
        </row>
        <row r="2976">
          <cell r="A2976" t="str">
            <v>THE PUBLIC UTILITIES COMMISSION OF THE TOWN OF PETROLIA</v>
          </cell>
          <cell r="B2976" t="str">
            <v>BLUEWATER POWER DISTRIBUTION CORPORATION</v>
          </cell>
          <cell r="D2976">
            <v>-536163</v>
          </cell>
        </row>
        <row r="2977">
          <cell r="A2977" t="str">
            <v>THE PUBLIC UTILITIES COMMISSION OF THE VILLAGE OF EGANVILLE</v>
          </cell>
          <cell r="B2977" t="str">
            <v>HYDRO ONE NETWORKS INC.</v>
          </cell>
          <cell r="D2977">
            <v>-94249</v>
          </cell>
        </row>
        <row r="2978">
          <cell r="A2978" t="str">
            <v>THE PUBLIC UTILITIES COMMISSION OF THE VILLAGE OF POINT EDWARD</v>
          </cell>
          <cell r="B2978" t="str">
            <v>BLUEWATER POWER DISTRIBUTION CORPORATION</v>
          </cell>
          <cell r="D2978">
            <v>-106921</v>
          </cell>
        </row>
        <row r="2979">
          <cell r="A2979" t="str">
            <v>THE VILLAGE OF OMEMEE HYDRO-ELECTRIC COMMISSION</v>
          </cell>
          <cell r="B2979" t="str">
            <v>HYDRO ONE NETWORKS INC.</v>
          </cell>
          <cell r="D2979">
            <v>-196742</v>
          </cell>
        </row>
        <row r="2980">
          <cell r="A2980" t="str">
            <v>THEDFORD HYDRO ELECTRIC COMMISSION</v>
          </cell>
          <cell r="B2980" t="str">
            <v>HYDRO ONE NETWORKS INC.</v>
          </cell>
          <cell r="D2980">
            <v>-115943</v>
          </cell>
        </row>
        <row r="2981">
          <cell r="A2981" t="str">
            <v>THESSALON HYDRO DISTRIBUTION CORPORATION</v>
          </cell>
          <cell r="B2981" t="str">
            <v>HYDRO ONE NETWORKS INC.</v>
          </cell>
          <cell r="D2981">
            <v>-57306</v>
          </cell>
        </row>
        <row r="2982">
          <cell r="A2982" t="str">
            <v>THORNDALE HYDRO ELECTRIC COMMISSION</v>
          </cell>
          <cell r="B2982" t="str">
            <v>HYDRO ONE NETWORKS INC.</v>
          </cell>
          <cell r="D2982">
            <v>-14112</v>
          </cell>
        </row>
        <row r="2983">
          <cell r="A2983" t="str">
            <v>THOROLD HYDRO CORPORATION</v>
          </cell>
          <cell r="B2983" t="str">
            <v>HYDRO ONE NETWORKS INC.</v>
          </cell>
          <cell r="D2983">
            <v>-1630474</v>
          </cell>
        </row>
        <row r="2984">
          <cell r="A2984" t="str">
            <v>THUNDER BAY HYDRO ELECTRICITY DISTRIBUTION INC.</v>
          </cell>
          <cell r="B2984" t="str">
            <v>THUNDER BAY HYDRO ELECTRICITY DISTRIBUTION INC.</v>
          </cell>
          <cell r="D2984">
            <v>-16449089</v>
          </cell>
        </row>
        <row r="2985">
          <cell r="A2985" t="str">
            <v>TILLSONBURG HYDRO INC.</v>
          </cell>
          <cell r="B2985" t="str">
            <v>TILLSONBURG HYDRO INC.</v>
          </cell>
          <cell r="D2985">
            <v>-3111851</v>
          </cell>
        </row>
        <row r="2986">
          <cell r="A2986" t="str">
            <v>TOWNSHIP OF CHAMPLAIN PUBLIC UTILITY COMMISSION</v>
          </cell>
          <cell r="B2986" t="str">
            <v>HYDRO ONE NETWORKS INC.</v>
          </cell>
          <cell r="D2986">
            <v>-355610</v>
          </cell>
        </row>
        <row r="2987">
          <cell r="A2987" t="str">
            <v>TOWNSHIP OF MCGARRY HYDRO SYSTEM</v>
          </cell>
          <cell r="B2987" t="str">
            <v>HYDRO ONE NETWORKS INC.</v>
          </cell>
          <cell r="D2987">
            <v>-6273</v>
          </cell>
        </row>
        <row r="2988">
          <cell r="A2988" t="str">
            <v>TOWNSHIP OF NORTH DORCHESTER HYDRO</v>
          </cell>
          <cell r="B2988" t="str">
            <v>HYDRO ONE NETWORKS INC.</v>
          </cell>
          <cell r="D2988">
            <v>-140359</v>
          </cell>
        </row>
        <row r="2989">
          <cell r="A2989" t="str">
            <v>TWEED HYDRO ELECTRIC COMMISSION</v>
          </cell>
          <cell r="B2989" t="str">
            <v>HYDRO ONE NETWORKS INC.</v>
          </cell>
          <cell r="D2989">
            <v>-99987</v>
          </cell>
        </row>
        <row r="2990">
          <cell r="A2990" t="str">
            <v>UXBRIDGE HYDRO ELECTRIC COMMISSION</v>
          </cell>
          <cell r="B2990" t="str">
            <v>VERIDIAN CONNECTIONS INC.</v>
          </cell>
          <cell r="D2990">
            <v>-678653</v>
          </cell>
        </row>
        <row r="2991">
          <cell r="A2991" t="str">
            <v>VILLAGE OF CHATSWORTH HYDRO</v>
          </cell>
          <cell r="B2991" t="str">
            <v>HYDRO ONE NETWORKS INC.</v>
          </cell>
          <cell r="D2991">
            <v>-23841</v>
          </cell>
        </row>
        <row r="2992">
          <cell r="A2992" t="str">
            <v>VILLAGE OF LUCKNOW HYDRO SYSTEM</v>
          </cell>
          <cell r="B2992" t="str">
            <v>WESTARIO POWER INC.</v>
          </cell>
          <cell r="D2992">
            <v>-116714</v>
          </cell>
        </row>
        <row r="2993">
          <cell r="A2993" t="str">
            <v>WALKERTON PUBLIC UTILITIES COMMISSION</v>
          </cell>
          <cell r="B2993" t="str">
            <v>WESTARIO POWER INC.</v>
          </cell>
          <cell r="D2993">
            <v>-557221</v>
          </cell>
        </row>
        <row r="2994">
          <cell r="A2994" t="str">
            <v>WARKWORTH HYDRO ELECTRIC COMMISSION</v>
          </cell>
          <cell r="B2994" t="str">
            <v>HYDRO ONE NETWORKS INC.</v>
          </cell>
          <cell r="D2994">
            <v>-71849</v>
          </cell>
        </row>
        <row r="2995">
          <cell r="A2995" t="str">
            <v>WATERLOO NORTH HYDRO INC.</v>
          </cell>
          <cell r="B2995" t="str">
            <v>WATERLOO NORTH HYDRO INC.</v>
          </cell>
          <cell r="D2995">
            <v>-14707641</v>
          </cell>
        </row>
        <row r="2996">
          <cell r="A2996" t="str">
            <v>WELLAND HYDRO-ELECTRIC SYSTEM CORP.</v>
          </cell>
          <cell r="B2996" t="str">
            <v>WELLAND HYDRO-ELECTRIC SYSTEM CORP.</v>
          </cell>
          <cell r="D2996">
            <v>-4228645</v>
          </cell>
        </row>
        <row r="2997">
          <cell r="A2997" t="str">
            <v>WEST ELGIN HYDRO ELECTRIC COMMISSION</v>
          </cell>
          <cell r="B2997" t="str">
            <v>HYDRO ONE NETWORKS INC.</v>
          </cell>
          <cell r="D2997">
            <v>-174090</v>
          </cell>
        </row>
        <row r="2998">
          <cell r="A2998" t="str">
            <v>WEST PERTH POWER INC.</v>
          </cell>
          <cell r="B2998" t="str">
            <v>ERIE THAMES POWERLINES CORPORATION</v>
          </cell>
          <cell r="D2998">
            <v>-370350</v>
          </cell>
        </row>
        <row r="2999">
          <cell r="A2999" t="str">
            <v>WHITBY HYDRO ELECTRIC CORPORATION</v>
          </cell>
          <cell r="B2999" t="str">
            <v>WHITBY HYDRO ELECTRIC CORPORATION</v>
          </cell>
          <cell r="D2999">
            <v>-28271488</v>
          </cell>
        </row>
        <row r="3000">
          <cell r="A3000" t="str">
            <v>WHITCHURCH STOUFFVILLE HYDRO ELECTRIC COMMISSION</v>
          </cell>
          <cell r="B3000" t="str">
            <v>HYDRO ONE NETWORKS INC.</v>
          </cell>
          <cell r="D3000">
            <v>-2700041</v>
          </cell>
        </row>
        <row r="3001">
          <cell r="A3001" t="str">
            <v>WINCHESTER HYDRO COMMISSION</v>
          </cell>
          <cell r="B3001" t="str">
            <v>HYDRO ONE NETWORKS INC.</v>
          </cell>
          <cell r="D3001">
            <v>-307740</v>
          </cell>
        </row>
        <row r="3002">
          <cell r="A3002" t="str">
            <v>WINGHAM PUBLIC UTILITIES COMMISSION</v>
          </cell>
          <cell r="B3002" t="str">
            <v>WESTARIO POWER INC.</v>
          </cell>
          <cell r="D3002">
            <v>-302830</v>
          </cell>
        </row>
        <row r="3003">
          <cell r="A3003" t="str">
            <v>WOODSTOCK HYDRO SERVICES INC.</v>
          </cell>
          <cell r="B3003" t="str">
            <v>WOODSTOCK HYDRO SERVICES INC.</v>
          </cell>
          <cell r="D3003">
            <v>-1802908</v>
          </cell>
        </row>
        <row r="3004">
          <cell r="A3004" t="str">
            <v>WOODVILLE HYDRO-ELECTRIC SYSTEM</v>
          </cell>
          <cell r="B3004" t="str">
            <v>HYDRO ONE NETWORKS INC.</v>
          </cell>
          <cell r="D3004">
            <v>-54451</v>
          </cell>
        </row>
        <row r="3005">
          <cell r="A3005" t="str">
            <v>WYOMING HYDRO ELECTRIC COMMISSION</v>
          </cell>
          <cell r="B3005" t="str">
            <v>HYDRO ONE NETWORKS INC.</v>
          </cell>
          <cell r="D3005">
            <v>-91914</v>
          </cell>
        </row>
        <row r="3006">
          <cell r="A3006" t="str">
            <v>ZORRA ELECTRIC SUPPLY AUTHORITY</v>
          </cell>
          <cell r="B3006" t="str">
            <v>ERIE THAMES POWERLINES CORPORATION</v>
          </cell>
          <cell r="D3006">
            <v>-129374</v>
          </cell>
        </row>
        <row r="3007">
          <cell r="A3007" t="str">
            <v>ZURICH HYDRO ELECTRIC COMMISSION</v>
          </cell>
          <cell r="B3007" t="str">
            <v>FESTIVAL HYDRO INC.</v>
          </cell>
          <cell r="D3007">
            <v>-55680</v>
          </cell>
        </row>
        <row r="3012">
          <cell r="A3012" t="str">
            <v>ASPHODEL-NORWOOD DISTRIBUTION INCORPORATED</v>
          </cell>
          <cell r="B3012" t="str">
            <v>PETERBOROUGH DISTRIBUTION INCORPORATED</v>
          </cell>
          <cell r="C3012">
            <v>0</v>
          </cell>
        </row>
        <row r="3013">
          <cell r="A3013" t="str">
            <v>ATIKOKAN HYDRO INC.</v>
          </cell>
          <cell r="B3013" t="str">
            <v>ATIKOKAN HYDRO INC.</v>
          </cell>
          <cell r="C3013">
            <v>0</v>
          </cell>
        </row>
        <row r="3014">
          <cell r="A3014" t="str">
            <v>AURORA HYDRO CONNECTIONS LIMITED</v>
          </cell>
          <cell r="B3014" t="str">
            <v>POWERSTREAM INC.</v>
          </cell>
          <cell r="C3014">
            <v>0</v>
          </cell>
        </row>
        <row r="3015">
          <cell r="A3015" t="str">
            <v>BARRIE HYDRO DISTRIBUTION INC.</v>
          </cell>
          <cell r="B3015" t="str">
            <v>POWERSTREAM INC.</v>
          </cell>
          <cell r="C3015">
            <v>-8553572</v>
          </cell>
        </row>
        <row r="3016">
          <cell r="A3016" t="str">
            <v>BLUEWATER POWER DISTRIBUTION CORPORATION</v>
          </cell>
          <cell r="B3016" t="str">
            <v>BLUEWATER POWER DISTRIBUTION CORPORATION</v>
          </cell>
          <cell r="C3016">
            <v>-1519230</v>
          </cell>
        </row>
        <row r="3017">
          <cell r="A3017" t="str">
            <v>BRANT COUNTY POWER INC.</v>
          </cell>
          <cell r="B3017" t="str">
            <v>BRANT COUNTY POWER INC.</v>
          </cell>
          <cell r="C3017">
            <v>-332720</v>
          </cell>
        </row>
        <row r="3018">
          <cell r="A3018" t="str">
            <v>BRANTFORD POWER INC.</v>
          </cell>
          <cell r="B3018" t="str">
            <v>BRANTFORD POWER INC.</v>
          </cell>
          <cell r="C3018">
            <v>0</v>
          </cell>
        </row>
        <row r="3019">
          <cell r="A3019" t="str">
            <v>BURLINGTON HYDRO INC.</v>
          </cell>
          <cell r="B3019" t="str">
            <v>BURLINGTON HYDRO INC.</v>
          </cell>
          <cell r="C3019">
            <v>-3931602</v>
          </cell>
        </row>
        <row r="3020">
          <cell r="A3020" t="str">
            <v>CAMBRIDGE AND NORTH DUMFRIES HYDRO INC.</v>
          </cell>
          <cell r="B3020" t="str">
            <v>CAMBRIDGE AND NORTH DUMFRIES HYDRO INC.</v>
          </cell>
          <cell r="C3020">
            <v>-5576476</v>
          </cell>
        </row>
        <row r="3021">
          <cell r="A3021" t="str">
            <v>CANADIAN NIAGARA POWER INC.- FORT ERIE</v>
          </cell>
          <cell r="B3021" t="str">
            <v>CANADIAN NIAGARA POWER INC.- FORT ERIE</v>
          </cell>
          <cell r="C3021">
            <v>-1382450</v>
          </cell>
        </row>
        <row r="3022">
          <cell r="A3022" t="str">
            <v>CENTRE WELLINGTON HYDRO LTD.</v>
          </cell>
          <cell r="B3022" t="str">
            <v>CENTRE WELLINGTON HYDRO LTD.</v>
          </cell>
          <cell r="C3022">
            <v>-471485</v>
          </cell>
        </row>
        <row r="3023">
          <cell r="A3023" t="str">
            <v>CHAPLEAU PUBLIC UTILITIES CORPORATION</v>
          </cell>
          <cell r="B3023" t="str">
            <v>CHAPLEAU PUBLIC UTILITIES CORPORATION</v>
          </cell>
          <cell r="C3023">
            <v>0</v>
          </cell>
        </row>
        <row r="3024">
          <cell r="A3024" t="str">
            <v>CHATHAM-KENT HYDRO INC.</v>
          </cell>
          <cell r="B3024" t="str">
            <v>CHATHAM-KENT HYDRO INC.</v>
          </cell>
          <cell r="C3024">
            <v>-1334411</v>
          </cell>
        </row>
        <row r="3025">
          <cell r="A3025" t="str">
            <v>CLINTON POWER CORPORATION</v>
          </cell>
          <cell r="B3025" t="str">
            <v>ERIE THAMES POWERLINES CORPORATION</v>
          </cell>
          <cell r="C3025">
            <v>-2500</v>
          </cell>
        </row>
        <row r="3026">
          <cell r="A3026" t="str">
            <v>COLLUS POWER CORP.</v>
          </cell>
          <cell r="B3026" t="str">
            <v>COLLUS POWER CORP.</v>
          </cell>
          <cell r="C3026">
            <v>-819242</v>
          </cell>
        </row>
        <row r="3027">
          <cell r="A3027" t="str">
            <v>COOPERATIVE HYDRO EMBRUN INC.</v>
          </cell>
          <cell r="B3027" t="str">
            <v>COOPERATIVE HYDRO EMBRUN INC.</v>
          </cell>
          <cell r="C3027">
            <v>0</v>
          </cell>
        </row>
        <row r="3028">
          <cell r="A3028" t="str">
            <v>DUTTON HYDRO LIMITED</v>
          </cell>
          <cell r="B3028" t="str">
            <v>MIDDLESEX POWER DISTRIBUTION CORPORATION</v>
          </cell>
          <cell r="C3028">
            <v>0</v>
          </cell>
        </row>
        <row r="3029">
          <cell r="A3029" t="str">
            <v>E.L.K. ENERGY INC.</v>
          </cell>
          <cell r="B3029" t="str">
            <v>E.L.K. ENERGY INC.</v>
          </cell>
          <cell r="C3029">
            <v>-844184</v>
          </cell>
        </row>
        <row r="3030">
          <cell r="A3030" t="str">
            <v>ENERSOURCE HYDRO MISSISSAUGA INC.</v>
          </cell>
          <cell r="B3030" t="str">
            <v>ENERSOURCE HYDRO MISSISSAUGA INC.</v>
          </cell>
          <cell r="C3030">
            <v>-31537459</v>
          </cell>
        </row>
        <row r="3031">
          <cell r="A3031" t="str">
            <v>ENWIN UTILITIES LTD.</v>
          </cell>
          <cell r="B3031" t="str">
            <v>ENWIN UTILITIES LTD.</v>
          </cell>
          <cell r="C3031">
            <v>-3143534</v>
          </cell>
        </row>
        <row r="3032">
          <cell r="A3032" t="str">
            <v>ERIE THAMES POWERLINES CORPORATION</v>
          </cell>
          <cell r="B3032" t="str">
            <v>ERIE THAMES POWERLINES CORPORATION</v>
          </cell>
          <cell r="C3032">
            <v>0</v>
          </cell>
        </row>
        <row r="3033">
          <cell r="A3033" t="str">
            <v>ESPANOLA REGIONAL HYDRO DISTRIBUTION CORPORATION</v>
          </cell>
          <cell r="B3033" t="str">
            <v>ESPANOLA REGIONAL HYDRO DISTRIBUTION CORPORATION</v>
          </cell>
          <cell r="C3033">
            <v>-100457</v>
          </cell>
        </row>
        <row r="3034">
          <cell r="A3034" t="str">
            <v>ESSEX POWERLINES CORPORATION</v>
          </cell>
          <cell r="B3034" t="str">
            <v>ESSEX POWERLINES CORPORATION</v>
          </cell>
          <cell r="C3034">
            <v>-2461602</v>
          </cell>
        </row>
        <row r="3035">
          <cell r="A3035" t="str">
            <v>FESTIVAL HYDRO INC.</v>
          </cell>
          <cell r="B3035" t="str">
            <v>FESTIVAL HYDRO INC.</v>
          </cell>
          <cell r="C3035">
            <v>-834758</v>
          </cell>
        </row>
        <row r="3036">
          <cell r="A3036" t="str">
            <v>FORT ALBANY POWER CORPORATION</v>
          </cell>
          <cell r="B3036" t="str">
            <v>FORT ALBANY POWER CORPORATION</v>
          </cell>
          <cell r="C3036">
            <v>0</v>
          </cell>
        </row>
        <row r="3037">
          <cell r="A3037" t="str">
            <v>FORT FRANCES POWER CORPORATION</v>
          </cell>
          <cell r="B3037" t="str">
            <v>FORT FRANCES POWER CORPORATION</v>
          </cell>
          <cell r="C3037">
            <v>0</v>
          </cell>
        </row>
        <row r="3038">
          <cell r="A3038" t="str">
            <v>GRAND VALLEY ENERGY INC.</v>
          </cell>
          <cell r="B3038" t="str">
            <v>ORANGEVILLE HYDRO LIMITED</v>
          </cell>
          <cell r="C3038">
            <v>0</v>
          </cell>
        </row>
        <row r="3039">
          <cell r="A3039" t="str">
            <v>GRAVENHURST HYDRO ELECTRIC INC.</v>
          </cell>
          <cell r="B3039" t="str">
            <v>VERIDIAN CONNECTIONS INC.</v>
          </cell>
          <cell r="C3039">
            <v>-1537000</v>
          </cell>
        </row>
        <row r="3040">
          <cell r="A3040" t="str">
            <v>GREAT LAKES POWER LIMITED</v>
          </cell>
          <cell r="B3040" t="str">
            <v>GREAT LAKES POWER LIMITED</v>
          </cell>
          <cell r="C3040">
            <v>0</v>
          </cell>
        </row>
        <row r="3041">
          <cell r="A3041" t="str">
            <v>GREATER SUDBURY HYDRO INC.</v>
          </cell>
          <cell r="B3041" t="str">
            <v>GREATER SUDBURY HYDRO INC.</v>
          </cell>
          <cell r="C3041">
            <v>-1983816</v>
          </cell>
        </row>
        <row r="3042">
          <cell r="A3042" t="str">
            <v>GRIMSBY POWER INCORPORATED</v>
          </cell>
          <cell r="B3042" t="str">
            <v>GRIMSBY POWER INCORPORATED</v>
          </cell>
          <cell r="C3042">
            <v>-1252284</v>
          </cell>
        </row>
        <row r="3043">
          <cell r="A3043" t="str">
            <v>GUELPH HYDRO ELECTRIC SYSTEMS INC.</v>
          </cell>
          <cell r="B3043" t="str">
            <v>GUELPH HYDRO ELECTRIC SYSTEMS INC.</v>
          </cell>
          <cell r="C3043">
            <v>-7623931</v>
          </cell>
        </row>
        <row r="3044">
          <cell r="A3044" t="str">
            <v>HALDIMAND COUNTY HYDRO INC.</v>
          </cell>
          <cell r="B3044" t="str">
            <v>HALDIMAND COUNTY HYDRO INC.</v>
          </cell>
          <cell r="C3044">
            <v>-513177</v>
          </cell>
        </row>
        <row r="3045">
          <cell r="A3045" t="str">
            <v>HALTON HILLS HYDRO INC.</v>
          </cell>
          <cell r="B3045" t="str">
            <v>HALTON HILLS HYDRO INC.</v>
          </cell>
          <cell r="C3045">
            <v>0</v>
          </cell>
        </row>
        <row r="3046">
          <cell r="A3046" t="str">
            <v>HAMILTON HYDRO INC. C/O HORIZON UTILITIES CORPORATION</v>
          </cell>
          <cell r="B3046" t="str">
            <v>HORIZON UTILITIES CORPORATION</v>
          </cell>
          <cell r="C3046">
            <v>-1187581</v>
          </cell>
        </row>
        <row r="3047">
          <cell r="A3047" t="str">
            <v>HEARST POWER DISTRIBUTION COMPANY LIMITED</v>
          </cell>
          <cell r="B3047" t="str">
            <v>HEARST POWER DISTRIBUTION COMPANY LIMITED</v>
          </cell>
          <cell r="C3047">
            <v>0</v>
          </cell>
        </row>
        <row r="3048">
          <cell r="A3048" t="str">
            <v>HYDRO 2000 INC.</v>
          </cell>
          <cell r="B3048" t="str">
            <v>HYDRO 2000 INC.</v>
          </cell>
          <cell r="C3048">
            <v>0</v>
          </cell>
        </row>
        <row r="3049">
          <cell r="A3049" t="str">
            <v>HYDRO HAWKESBURY INC.</v>
          </cell>
          <cell r="B3049" t="str">
            <v>HYDRO HAWKESBURY INC.</v>
          </cell>
          <cell r="C3049">
            <v>0</v>
          </cell>
        </row>
        <row r="3050">
          <cell r="A3050" t="str">
            <v>HYDRO ONE BRAMPTON NETWORKS INC.</v>
          </cell>
          <cell r="B3050" t="str">
            <v>HYDRO ONE BRAMPTON NETWORKS INC.</v>
          </cell>
          <cell r="C3050">
            <v>-28474705</v>
          </cell>
        </row>
        <row r="3051">
          <cell r="A3051" t="str">
            <v>HYDRO ONE NETWORKS INC.</v>
          </cell>
          <cell r="B3051" t="str">
            <v>HYDRO ONE NETWORKS INC.</v>
          </cell>
          <cell r="C3051">
            <v>0</v>
          </cell>
        </row>
        <row r="3052">
          <cell r="A3052" t="str">
            <v>HYDRO ONE REMOTE COMMUNITIES</v>
          </cell>
          <cell r="B3052" t="str">
            <v>HYDRO ONE REMOTE COMMUNITIES</v>
          </cell>
          <cell r="C3052">
            <v>0</v>
          </cell>
        </row>
        <row r="3053">
          <cell r="A3053" t="str">
            <v>HYDRO OTTAWA LIMITED</v>
          </cell>
          <cell r="B3053" t="str">
            <v>HYDRO OTTAWA LIMITED</v>
          </cell>
          <cell r="C3053">
            <v>-56847398</v>
          </cell>
        </row>
        <row r="3054">
          <cell r="A3054" t="str">
            <v>INNISFIL HYDRO DISTRIBUTION SYSTEMS LIMITED</v>
          </cell>
          <cell r="B3054" t="str">
            <v>INNISFIL HYDRO DISTRIBUTION SYSTEMS LIMITED</v>
          </cell>
          <cell r="C3054">
            <v>-1748985</v>
          </cell>
        </row>
        <row r="3055">
          <cell r="A3055" t="str">
            <v>KASHECHEWAN POWER CORPORATION</v>
          </cell>
          <cell r="B3055" t="str">
            <v>KASHECHEWAN POWER CORPORATION</v>
          </cell>
          <cell r="C3055">
            <v>0</v>
          </cell>
        </row>
        <row r="3056">
          <cell r="A3056" t="str">
            <v>KENORA HYDRO ELECTRIC CORPORATION LTD.</v>
          </cell>
          <cell r="B3056" t="str">
            <v>KENORA HYDRO ELECTRIC CORPORATION LTD.</v>
          </cell>
          <cell r="C3056">
            <v>-44534</v>
          </cell>
        </row>
        <row r="3057">
          <cell r="A3057" t="str">
            <v>KINGSTON ELECTRICITY DISTRIBUTION LIMITED</v>
          </cell>
          <cell r="B3057" t="str">
            <v>KINGSTON HYDRO CORPORATION</v>
          </cell>
          <cell r="C3057">
            <v>-36504</v>
          </cell>
        </row>
        <row r="3058">
          <cell r="A3058" t="str">
            <v>KITCHENER-WILMOT HYDRO INC.</v>
          </cell>
          <cell r="B3058" t="str">
            <v>KITCHENER-WILMOT HYDRO INC.</v>
          </cell>
          <cell r="C3058">
            <v>-8753965</v>
          </cell>
        </row>
        <row r="3059">
          <cell r="A3059" t="str">
            <v>LAKEFIELD DISTRIBUTION INCORPORATED</v>
          </cell>
          <cell r="B3059" t="str">
            <v>PETERBOROUGH DISTRIBUTION INCORPORATED</v>
          </cell>
          <cell r="C3059">
            <v>0</v>
          </cell>
        </row>
        <row r="3060">
          <cell r="A3060" t="str">
            <v>LAKEFRONT UTILITIES INC.</v>
          </cell>
          <cell r="B3060" t="str">
            <v>LAKEFRONT UTILITIES INC.</v>
          </cell>
          <cell r="C3060">
            <v>-514495</v>
          </cell>
        </row>
        <row r="3061">
          <cell r="A3061" t="str">
            <v>LAKELAND POWER DISTRIBUTION LTD.</v>
          </cell>
          <cell r="B3061" t="str">
            <v>LAKELAND POWER DISTRIBUTION LTD.</v>
          </cell>
          <cell r="C3061">
            <v>-813042</v>
          </cell>
        </row>
        <row r="3062">
          <cell r="A3062" t="str">
            <v>LONDON HYDRO INC.</v>
          </cell>
          <cell r="B3062" t="str">
            <v>LONDON HYDRO INC.</v>
          </cell>
          <cell r="C3062">
            <v>-7456227</v>
          </cell>
        </row>
        <row r="3063">
          <cell r="A3063" t="str">
            <v>MIDDLESEX POWER DISTRIBUTION CORPORATION</v>
          </cell>
          <cell r="B3063" t="str">
            <v>MIDDLESEX POWER DISTRIBUTION CORPORATION</v>
          </cell>
          <cell r="C3063">
            <v>-348112</v>
          </cell>
        </row>
        <row r="3064">
          <cell r="A3064" t="str">
            <v>MIDLAND POWER UTILITY CORPORATION</v>
          </cell>
          <cell r="B3064" t="str">
            <v>MIDLAND POWER UTILITY CORPORATION</v>
          </cell>
          <cell r="C3064">
            <v>-227296</v>
          </cell>
        </row>
        <row r="3065">
          <cell r="A3065" t="str">
            <v>MILTON HYDRO DISTRIBUTION INC.</v>
          </cell>
          <cell r="B3065" t="str">
            <v>MILTON HYDRO DISTRIBUTION INC.</v>
          </cell>
          <cell r="C3065">
            <v>-5255258</v>
          </cell>
        </row>
        <row r="3066">
          <cell r="A3066" t="str">
            <v>NEWMARKET HYDRO LTD.</v>
          </cell>
          <cell r="B3066" t="str">
            <v>NEWMARKET-TAY POWER DISTRIBUTION LTD.</v>
          </cell>
          <cell r="C3066">
            <v>-5284900</v>
          </cell>
        </row>
        <row r="3067">
          <cell r="A3067" t="str">
            <v>NIAGARA FALLS HYDRO INC.</v>
          </cell>
          <cell r="B3067" t="str">
            <v>NIAGARA PENINSULA ENERGY INC.</v>
          </cell>
          <cell r="C3067">
            <v>-871158</v>
          </cell>
        </row>
        <row r="3068">
          <cell r="A3068" t="str">
            <v>NIAGARA-ON-THE-LAKE HYDRO INC.</v>
          </cell>
          <cell r="B3068" t="str">
            <v>NIAGARA-ON-THE-LAKE HYDRO INC.</v>
          </cell>
          <cell r="C3068">
            <v>-1931528</v>
          </cell>
        </row>
        <row r="3069">
          <cell r="A3069" t="str">
            <v>NORFOLK POWER DISTRIBUTION INC.</v>
          </cell>
          <cell r="B3069" t="str">
            <v>NORFOLK POWER DISTRIBUTION INC.</v>
          </cell>
          <cell r="C3069">
            <v>-1988959</v>
          </cell>
        </row>
        <row r="3070">
          <cell r="A3070" t="str">
            <v>NORTH BAY HYDRO DISTRIBUTION LIMITED</v>
          </cell>
          <cell r="B3070" t="str">
            <v>NORTH BAY HYDRO DISTRIBUTION LIMITED</v>
          </cell>
          <cell r="C3070">
            <v>-1414706</v>
          </cell>
        </row>
        <row r="3071">
          <cell r="A3071" t="str">
            <v>NORTHERN ONTARIO WIRES INC.</v>
          </cell>
          <cell r="B3071" t="str">
            <v>NORTHERN ONTARIO WIRES INC.</v>
          </cell>
          <cell r="C3071">
            <v>0</v>
          </cell>
        </row>
        <row r="3072">
          <cell r="A3072" t="str">
            <v>OAKVILLE HYDRO ELECTRICITY DISTRIBUTION INC.</v>
          </cell>
          <cell r="B3072" t="str">
            <v>OAKVILLE HYDRO ELECTRICITY DISTRIBUTION INC.</v>
          </cell>
          <cell r="C3072">
            <v>-8696928</v>
          </cell>
        </row>
        <row r="3073">
          <cell r="A3073" t="str">
            <v>ORANGEVILLE HYDRO LIMITED</v>
          </cell>
          <cell r="B3073" t="str">
            <v>ORANGEVILLE HYDRO LIMITED</v>
          </cell>
          <cell r="C3073">
            <v>-1586426</v>
          </cell>
        </row>
        <row r="3074">
          <cell r="A3074" t="str">
            <v>ORILLIA POWER DISTRIBUTION CORPORATION</v>
          </cell>
          <cell r="B3074" t="str">
            <v>ORILLIA POWER DISTRIBUTION CORPORATION</v>
          </cell>
          <cell r="C3074">
            <v>0</v>
          </cell>
        </row>
        <row r="3075">
          <cell r="A3075" t="str">
            <v>OSHAWA PUC NETWORKS INC.</v>
          </cell>
          <cell r="B3075" t="str">
            <v>OSHAWA PUC NETWORKS INC.</v>
          </cell>
          <cell r="C3075">
            <v>-5692489</v>
          </cell>
        </row>
        <row r="3076">
          <cell r="A3076" t="str">
            <v>OTTAWA RIVER POWER CORPORATION</v>
          </cell>
          <cell r="B3076" t="str">
            <v>OTTAWA RIVER POWER CORPORATION</v>
          </cell>
          <cell r="C3076">
            <v>-171884</v>
          </cell>
        </row>
        <row r="3077">
          <cell r="A3077" t="str">
            <v>PARRY SOUND POWER CORPORATION</v>
          </cell>
          <cell r="B3077" t="str">
            <v>PARRY SOUND POWER CORPORATION</v>
          </cell>
          <cell r="C3077">
            <v>-184390</v>
          </cell>
        </row>
        <row r="3078">
          <cell r="A3078" t="str">
            <v>PENINSULA WEST UTILITIES LIMITED</v>
          </cell>
          <cell r="B3078" t="str">
            <v>NIAGARA PENINSULA ENERGY INC.</v>
          </cell>
          <cell r="C3078">
            <v>-1495204</v>
          </cell>
        </row>
        <row r="3079">
          <cell r="A3079" t="str">
            <v>PETERBOROUGH DISTRIBUTION INCORPORATED</v>
          </cell>
          <cell r="B3079" t="str">
            <v>PETERBOROUGH DISTRIBUTION INCORPORATED</v>
          </cell>
          <cell r="C3079">
            <v>0</v>
          </cell>
        </row>
        <row r="3080">
          <cell r="A3080" t="str">
            <v>PORT COLBORNE HYDRO INC.</v>
          </cell>
          <cell r="B3080" t="str">
            <v>CANADIAN NIAGARA POWER INC.</v>
          </cell>
          <cell r="C3080">
            <v>-8838</v>
          </cell>
        </row>
        <row r="3081">
          <cell r="A3081" t="str">
            <v>POWERSTREAM INC.</v>
          </cell>
          <cell r="B3081" t="str">
            <v>POWERSTREAM INC.</v>
          </cell>
          <cell r="C3081">
            <v>-69944253</v>
          </cell>
        </row>
        <row r="3082">
          <cell r="A3082" t="str">
            <v>PUC DISTRIBUTION INC.</v>
          </cell>
          <cell r="B3082" t="str">
            <v>PUC DISTRIBUTION INC.</v>
          </cell>
          <cell r="C3082">
            <v>-781717</v>
          </cell>
        </row>
        <row r="3083">
          <cell r="A3083" t="str">
            <v>RENFREW HYDRO INC.</v>
          </cell>
          <cell r="B3083" t="str">
            <v>RENFREW HYDRO INC.</v>
          </cell>
          <cell r="C3083">
            <v>0</v>
          </cell>
        </row>
        <row r="3084">
          <cell r="A3084" t="str">
            <v>RIDEAU ST. LAWRENCE DISTRIBUTION INC.</v>
          </cell>
          <cell r="B3084" t="str">
            <v>RIDEAU ST. LAWRENCE DISTRIBUTION INC.</v>
          </cell>
          <cell r="C3084">
            <v>-96323</v>
          </cell>
        </row>
        <row r="3085">
          <cell r="A3085" t="str">
            <v>SCUGOG HYDRO ELECTRIC CORPORATION</v>
          </cell>
          <cell r="B3085" t="str">
            <v>VERIDIAN CONNECTIONS INC.</v>
          </cell>
          <cell r="C3085">
            <v>-315157</v>
          </cell>
        </row>
        <row r="3086">
          <cell r="A3086" t="str">
            <v>SIOUX LOOKOUT HYDRO INC.</v>
          </cell>
          <cell r="B3086" t="str">
            <v>SIOUX LOOKOUT HYDRO INC.</v>
          </cell>
          <cell r="C3086">
            <v>-139730</v>
          </cell>
        </row>
        <row r="3087">
          <cell r="A3087" t="str">
            <v>ST. CATHARINES HYDRO UTILITY SERVICES INC. C/O HORIZON UTILITIES CORPORATION</v>
          </cell>
          <cell r="B3087" t="str">
            <v>HORIZON UTILITIES CORPORATION</v>
          </cell>
          <cell r="C3087">
            <v>-795550</v>
          </cell>
        </row>
        <row r="3088">
          <cell r="A3088" t="str">
            <v>ST. THOMAS ENERGY INC.</v>
          </cell>
          <cell r="B3088" t="str">
            <v>ST. THOMAS ENERGY INC.</v>
          </cell>
          <cell r="C3088">
            <v>-1858031</v>
          </cell>
        </row>
        <row r="3089">
          <cell r="A3089" t="str">
            <v>TAY HYDRO ELECTRIC DISTRIBUTION COMPANY INC.</v>
          </cell>
          <cell r="B3089" t="str">
            <v>NEWMARKET-TAY POWER DISTRIBUTION LTD.</v>
          </cell>
          <cell r="C3089">
            <v>0</v>
          </cell>
        </row>
        <row r="3090">
          <cell r="A3090" t="str">
            <v>TERRACE BAY SUPERIOR WIRES INC.</v>
          </cell>
          <cell r="B3090" t="str">
            <v>HYDRO ONE NETWORKS INC.</v>
          </cell>
          <cell r="C3090">
            <v>0</v>
          </cell>
        </row>
        <row r="3091">
          <cell r="A3091" t="str">
            <v>THUNDER BAY HYDRO ELECTRICITY DISTRIBUTION INC.</v>
          </cell>
          <cell r="B3091" t="str">
            <v>THUNDER BAY HYDRO ELECTRICITY DISTRIBUTION INC.</v>
          </cell>
          <cell r="C3091">
            <v>-2561969</v>
          </cell>
        </row>
        <row r="3092">
          <cell r="A3092" t="str">
            <v>TILLSONBURG HYDRO INC.</v>
          </cell>
          <cell r="B3092" t="str">
            <v>TILLSONBURG HYDRO INC.</v>
          </cell>
          <cell r="C3092">
            <v>0</v>
          </cell>
        </row>
        <row r="3093">
          <cell r="A3093" t="str">
            <v>TORONTO HYDRO-ELECTRIC SYSTEM LIMITED</v>
          </cell>
          <cell r="B3093" t="str">
            <v>TORONTO HYDRO-ELECTRIC SYSTEM LIMITED</v>
          </cell>
          <cell r="C3093">
            <v>-84511703</v>
          </cell>
        </row>
        <row r="3094">
          <cell r="A3094" t="str">
            <v>VERIDIAN CONNECTIONS INC.</v>
          </cell>
          <cell r="B3094" t="str">
            <v>VERIDIAN CONNECTIONS INC.</v>
          </cell>
          <cell r="C3094">
            <v>-10983517</v>
          </cell>
        </row>
        <row r="3095">
          <cell r="A3095" t="str">
            <v>WASAGA DISTRIBUTION INC.</v>
          </cell>
          <cell r="B3095" t="str">
            <v>WASAGA DISTRIBUTION INC.</v>
          </cell>
          <cell r="C3095">
            <v>-597852</v>
          </cell>
        </row>
        <row r="3096">
          <cell r="A3096" t="str">
            <v>WATERLOO NORTH HYDRO INC.</v>
          </cell>
          <cell r="B3096" t="str">
            <v>WATERLOO NORTH HYDRO INC.</v>
          </cell>
          <cell r="C3096">
            <v>-4393423</v>
          </cell>
        </row>
        <row r="3097">
          <cell r="A3097" t="str">
            <v>WELLAND HYDRO-ELECTRIC SYSTEM CORP.</v>
          </cell>
          <cell r="B3097" t="str">
            <v>WELLAND HYDRO-ELECTRIC SYSTEM CORP.</v>
          </cell>
          <cell r="C3097">
            <v>0</v>
          </cell>
        </row>
        <row r="3098">
          <cell r="A3098" t="str">
            <v>WELLINGTON ELECTRIC DISTRIBUTION COMPANY INC.</v>
          </cell>
          <cell r="B3098" t="str">
            <v>GUELPH HYDRO ELECTRIC SYSTEMS INC.</v>
          </cell>
          <cell r="C3098">
            <v>-93462</v>
          </cell>
        </row>
        <row r="3099">
          <cell r="A3099" t="str">
            <v>WELLINGTON NORTH POWER INC.</v>
          </cell>
          <cell r="B3099" t="str">
            <v>WELLINGTON NORTH POWER INC.</v>
          </cell>
          <cell r="C3099">
            <v>0</v>
          </cell>
        </row>
        <row r="3100">
          <cell r="A3100" t="str">
            <v>WEST COAST HURON ENERGY INC.</v>
          </cell>
          <cell r="B3100" t="str">
            <v>WEST COAST HURON ENERGY INC.</v>
          </cell>
          <cell r="C3100">
            <v>0</v>
          </cell>
        </row>
        <row r="3101">
          <cell r="A3101" t="str">
            <v>WEST NIPISSING ENERGY SERVICES LTD.</v>
          </cell>
          <cell r="B3101" t="str">
            <v>GREATER SUDBURY HYDRO INC.</v>
          </cell>
          <cell r="C3101">
            <v>0</v>
          </cell>
        </row>
        <row r="3102">
          <cell r="A3102" t="str">
            <v>WEST PERTH POWER INC.</v>
          </cell>
          <cell r="B3102" t="str">
            <v>ERIE THAMES POWERLINES CORPORATION</v>
          </cell>
          <cell r="C3102">
            <v>-62286</v>
          </cell>
        </row>
        <row r="3103">
          <cell r="A3103" t="str">
            <v>WESTARIO POWER INC.</v>
          </cell>
          <cell r="B3103" t="str">
            <v>WESTARIO POWER INC.</v>
          </cell>
          <cell r="C3103">
            <v>-529405</v>
          </cell>
        </row>
        <row r="3104">
          <cell r="A3104" t="str">
            <v>WHITBY HYDRO ELECTRIC CORPORATION</v>
          </cell>
          <cell r="B3104" t="str">
            <v>WHITBY HYDRO ELECTRIC CORPORATION</v>
          </cell>
          <cell r="C3104">
            <v>-4931117</v>
          </cell>
        </row>
        <row r="3105">
          <cell r="A3105" t="str">
            <v>WOODSTOCK HYDRO SERVICES INC.</v>
          </cell>
          <cell r="B3105" t="str">
            <v>WOODSTOCK HYDRO SERVICES INC.</v>
          </cell>
          <cell r="C3105">
            <v>-9112</v>
          </cell>
        </row>
        <row r="3110">
          <cell r="A3110" t="str">
            <v>ASPHODEL-NORWOOD DISTRIBUTION INCORPORATED</v>
          </cell>
          <cell r="B3110" t="str">
            <v>PETERBOROUGH DISTRIBUTION INCORPORATED</v>
          </cell>
          <cell r="C3110">
            <v>0</v>
          </cell>
        </row>
        <row r="3111">
          <cell r="A3111" t="str">
            <v>ATIKOKAN HYDRO INC.</v>
          </cell>
          <cell r="B3111" t="str">
            <v>ATIKOKAN HYDRO INC.</v>
          </cell>
          <cell r="C3111">
            <v>0</v>
          </cell>
        </row>
        <row r="3112">
          <cell r="A3112" t="str">
            <v>ATTAWAPISKAT POWER CORPORATION</v>
          </cell>
          <cell r="B3112" t="str">
            <v>ATTAWAPISKAT POWER CORPORATION</v>
          </cell>
          <cell r="C3112">
            <v>0</v>
          </cell>
        </row>
        <row r="3113">
          <cell r="A3113" t="str">
            <v>AURORA HYDRO CONNECTIONS LIMITED</v>
          </cell>
          <cell r="B3113" t="str">
            <v>POWERSTREAM INC.</v>
          </cell>
          <cell r="C3113">
            <v>0</v>
          </cell>
        </row>
        <row r="3114">
          <cell r="A3114" t="str">
            <v>BARRIE HYDRO DISTRIBUTION INC.</v>
          </cell>
          <cell r="B3114" t="str">
            <v>POWERSTREAM INC.</v>
          </cell>
          <cell r="C3114">
            <v>-10386773</v>
          </cell>
        </row>
        <row r="3115">
          <cell r="A3115" t="str">
            <v>BLUEWATER POWER DISTRIBUTION CORPORATION</v>
          </cell>
          <cell r="B3115" t="str">
            <v>BLUEWATER POWER DISTRIBUTION CORPORATION</v>
          </cell>
          <cell r="C3115">
            <v>-1888867</v>
          </cell>
        </row>
        <row r="3116">
          <cell r="A3116" t="str">
            <v>BRANT COUNTY POWER INC.</v>
          </cell>
          <cell r="B3116" t="str">
            <v>BRANT COUNTY POWER INC.</v>
          </cell>
          <cell r="C3116">
            <v>-1246084</v>
          </cell>
        </row>
        <row r="3117">
          <cell r="A3117" t="str">
            <v>BRANTFORD POWER INC.</v>
          </cell>
          <cell r="B3117" t="str">
            <v>BRANTFORD POWER INC.</v>
          </cell>
          <cell r="C3117">
            <v>0</v>
          </cell>
        </row>
        <row r="3118">
          <cell r="A3118" t="str">
            <v>BURLINGTON HYDRO INC.</v>
          </cell>
          <cell r="B3118" t="str">
            <v>BURLINGTON HYDRO INC.</v>
          </cell>
          <cell r="C3118">
            <v>-4335467</v>
          </cell>
        </row>
        <row r="3119">
          <cell r="A3119" t="str">
            <v>CAMBRIDGE AND NORTH DUMFRIES HYDRO INC.</v>
          </cell>
          <cell r="B3119" t="str">
            <v>CAMBRIDGE AND NORTH DUMFRIES HYDRO INC.</v>
          </cell>
          <cell r="C3119">
            <v>-6200304</v>
          </cell>
        </row>
        <row r="3120">
          <cell r="A3120" t="str">
            <v>CANADIAN NIAGARA POWER INC.- FORT ERIE</v>
          </cell>
          <cell r="B3120" t="str">
            <v>CANADIAN NIAGARA POWER INC.- FORT ERIE</v>
          </cell>
          <cell r="C3120">
            <v>-1744411</v>
          </cell>
        </row>
        <row r="3121">
          <cell r="A3121" t="str">
            <v>CENTRE WELLINGTON HYDRO LTD.</v>
          </cell>
          <cell r="B3121" t="str">
            <v>CENTRE WELLINGTON HYDRO LTD.</v>
          </cell>
          <cell r="C3121">
            <v>-738983</v>
          </cell>
        </row>
        <row r="3122">
          <cell r="A3122" t="str">
            <v>CHAPLEAU PUBLIC UTILITIES CORPORATION</v>
          </cell>
          <cell r="B3122" t="str">
            <v>CHAPLEAU PUBLIC UTILITIES CORPORATION</v>
          </cell>
          <cell r="C3122">
            <v>0</v>
          </cell>
        </row>
        <row r="3123">
          <cell r="A3123" t="str">
            <v>CHATHAM-KENT HYDRO INC.</v>
          </cell>
          <cell r="B3123" t="str">
            <v>CHATHAM-KENT HYDRO INC.</v>
          </cell>
          <cell r="C3123">
            <v>-2209718</v>
          </cell>
        </row>
        <row r="3124">
          <cell r="A3124" t="str">
            <v>CLINTON POWER CORPORATION</v>
          </cell>
          <cell r="B3124" t="str">
            <v>ERIE THAMES POWERLINES CORPORATION</v>
          </cell>
          <cell r="C3124">
            <v>-75246</v>
          </cell>
        </row>
        <row r="3125">
          <cell r="A3125" t="str">
            <v>COLLUS POWER CORP.</v>
          </cell>
          <cell r="B3125" t="str">
            <v>COLLUS POWER CORP.</v>
          </cell>
          <cell r="C3125">
            <v>-1063225</v>
          </cell>
        </row>
        <row r="3126">
          <cell r="A3126" t="str">
            <v>COOPERATIVE HYDRO EMBRUN INC.</v>
          </cell>
          <cell r="B3126" t="str">
            <v>COOPERATIVE HYDRO EMBRUN INC.</v>
          </cell>
          <cell r="C3126">
            <v>0</v>
          </cell>
        </row>
        <row r="3127">
          <cell r="A3127" t="str">
            <v>DUTTON HYDRO LIMITED</v>
          </cell>
          <cell r="B3127" t="str">
            <v>MIDDLESEX POWER DISTRIBUTION CORPORATION</v>
          </cell>
          <cell r="C3127">
            <v>0</v>
          </cell>
        </row>
        <row r="3128">
          <cell r="A3128" t="str">
            <v>E.L.K. ENERGY INC.</v>
          </cell>
          <cell r="B3128" t="str">
            <v>E.L.K. ENERGY INC.</v>
          </cell>
          <cell r="C3128">
            <v>-1195425</v>
          </cell>
        </row>
        <row r="3129">
          <cell r="A3129" t="str">
            <v>EASTERN ONTARIO POWER INC.</v>
          </cell>
          <cell r="B3129" t="str">
            <v>CANADIAN NIAGARA POWER INC.</v>
          </cell>
          <cell r="C3129">
            <v>-742697</v>
          </cell>
        </row>
        <row r="3130">
          <cell r="A3130" t="str">
            <v>ENERSOURCE HYDRO MISSISSAUGA INC.</v>
          </cell>
          <cell r="B3130" t="str">
            <v>ENERSOURCE HYDRO MISSISSAUGA INC.</v>
          </cell>
          <cell r="C3130">
            <v>-39445399</v>
          </cell>
        </row>
        <row r="3131">
          <cell r="A3131" t="str">
            <v>ENWIN UTILITIES LTD.</v>
          </cell>
          <cell r="B3131" t="str">
            <v>ENWIN UTILITIES LTD.</v>
          </cell>
          <cell r="C3131">
            <v>-3983956</v>
          </cell>
        </row>
        <row r="3132">
          <cell r="A3132" t="str">
            <v>ERIE THAMES POWERLINES CORPORATION</v>
          </cell>
          <cell r="B3132" t="str">
            <v>ERIE THAMES POWERLINES CORPORATION</v>
          </cell>
          <cell r="C3132">
            <v>0</v>
          </cell>
        </row>
        <row r="3133">
          <cell r="A3133" t="str">
            <v>ESPANOLA REGIONAL HYDRO DISTRIBUTION CORPORATION</v>
          </cell>
          <cell r="B3133" t="str">
            <v>ESPANOLA REGIONAL HYDRO DISTRIBUTION CORPORATION</v>
          </cell>
          <cell r="C3133">
            <v>-104494</v>
          </cell>
        </row>
        <row r="3134">
          <cell r="A3134" t="str">
            <v>ESSEX POWERLINES CORPORATION</v>
          </cell>
          <cell r="B3134" t="str">
            <v>ESSEX POWERLINES CORPORATION</v>
          </cell>
          <cell r="C3134">
            <v>-3273290</v>
          </cell>
        </row>
        <row r="3135">
          <cell r="A3135" t="str">
            <v>FESTIVAL HYDRO INC.</v>
          </cell>
          <cell r="B3135" t="str">
            <v>FESTIVAL HYDRO INC.</v>
          </cell>
          <cell r="C3135">
            <v>-1138190</v>
          </cell>
        </row>
        <row r="3136">
          <cell r="A3136" t="str">
            <v>FORT ALBANY POWER CORPORATION</v>
          </cell>
          <cell r="B3136" t="str">
            <v>FORT ALBANY POWER CORPORATION</v>
          </cell>
          <cell r="C3136">
            <v>0</v>
          </cell>
        </row>
        <row r="3137">
          <cell r="A3137" t="str">
            <v>FORT FRANCES POWER CORPORATION</v>
          </cell>
          <cell r="B3137" t="str">
            <v>FORT FRANCES POWER CORPORATION</v>
          </cell>
          <cell r="C3137">
            <v>0</v>
          </cell>
        </row>
        <row r="3138">
          <cell r="A3138" t="str">
            <v>GRAND VALLEY ENERGY INC.</v>
          </cell>
          <cell r="B3138" t="str">
            <v>ORANGEVILLE HYDRO LIMITED</v>
          </cell>
          <cell r="C3138">
            <v>0</v>
          </cell>
        </row>
        <row r="3139">
          <cell r="A3139" t="str">
            <v>GRAVENHURST HYDRO ELECTRIC INC.</v>
          </cell>
          <cell r="B3139" t="str">
            <v>VERIDIAN CONNECTIONS INC.</v>
          </cell>
          <cell r="C3139">
            <v>-1809250</v>
          </cell>
        </row>
        <row r="3140">
          <cell r="A3140" t="str">
            <v>GREAT LAKES POWER LIMITED</v>
          </cell>
          <cell r="B3140" t="str">
            <v>GREAT LAKES POWER LIMITED</v>
          </cell>
          <cell r="C3140">
            <v>0</v>
          </cell>
        </row>
        <row r="3141">
          <cell r="A3141" t="str">
            <v>GREATER SUDBURY HYDRO INC.</v>
          </cell>
          <cell r="B3141" t="str">
            <v>GREATER SUDBURY HYDRO INC.</v>
          </cell>
          <cell r="C3141">
            <v>-2644697</v>
          </cell>
        </row>
        <row r="3142">
          <cell r="A3142" t="str">
            <v>GRIMSBY POWER INCORPORATED</v>
          </cell>
          <cell r="B3142" t="str">
            <v>GRIMSBY POWER INCORPORATED</v>
          </cell>
          <cell r="C3142">
            <v>-2213086</v>
          </cell>
        </row>
        <row r="3143">
          <cell r="A3143" t="str">
            <v>GUELPH HYDRO ELECTRIC SYSTEMS INC.</v>
          </cell>
          <cell r="B3143" t="str">
            <v>GUELPH HYDRO ELECTRIC SYSTEMS INC.</v>
          </cell>
          <cell r="C3143">
            <v>-9817621</v>
          </cell>
        </row>
        <row r="3144">
          <cell r="A3144" t="str">
            <v>HALDIMAND COUNTY HYDRO INC.</v>
          </cell>
          <cell r="B3144" t="str">
            <v>HALDIMAND COUNTY HYDRO INC.</v>
          </cell>
          <cell r="C3144">
            <v>-785529</v>
          </cell>
        </row>
        <row r="3145">
          <cell r="A3145" t="str">
            <v>HALTON HILLS HYDRO INC.</v>
          </cell>
          <cell r="B3145" t="str">
            <v>HALTON HILLS HYDRO INC.</v>
          </cell>
          <cell r="C3145">
            <v>0</v>
          </cell>
        </row>
        <row r="3146">
          <cell r="A3146" t="str">
            <v>HAMILTON HYDRO INC. C/O HORIZON UTILITIES CORPORATION</v>
          </cell>
          <cell r="B3146" t="str">
            <v>HORIZON UTILITIES CORPORATION</v>
          </cell>
          <cell r="C3146">
            <v>-3269213</v>
          </cell>
        </row>
        <row r="3147">
          <cell r="A3147" t="str">
            <v>HEARST POWER DISTRIBUTION COMPANY LIMITED</v>
          </cell>
          <cell r="B3147" t="str">
            <v>HEARST POWER DISTRIBUTION COMPANY LIMITED</v>
          </cell>
          <cell r="C3147">
            <v>0</v>
          </cell>
        </row>
        <row r="3148">
          <cell r="A3148" t="str">
            <v>HYDRO 2000 INC.</v>
          </cell>
          <cell r="B3148" t="str">
            <v>HYDRO 2000 INC.</v>
          </cell>
          <cell r="C3148">
            <v>0</v>
          </cell>
        </row>
        <row r="3149">
          <cell r="A3149" t="str">
            <v>HYDRO HAWKESBURY INC.</v>
          </cell>
          <cell r="B3149" t="str">
            <v>HYDRO HAWKESBURY INC.</v>
          </cell>
          <cell r="C3149">
            <v>0</v>
          </cell>
        </row>
        <row r="3150">
          <cell r="A3150" t="str">
            <v>HYDRO ONE BRAMPTON NETWORKS INC.</v>
          </cell>
          <cell r="B3150" t="str">
            <v>HYDRO ONE BRAMPTON NETWORKS INC.</v>
          </cell>
          <cell r="C3150">
            <v>-34228984</v>
          </cell>
        </row>
        <row r="3151">
          <cell r="A3151" t="str">
            <v>HYDRO ONE NETWORKS INC.</v>
          </cell>
          <cell r="B3151" t="str">
            <v>HYDRO ONE NETWORKS INC.</v>
          </cell>
          <cell r="C3151">
            <v>0</v>
          </cell>
        </row>
        <row r="3152">
          <cell r="A3152" t="str">
            <v>HYDRO ONE REMOTE COMMUNITIES</v>
          </cell>
          <cell r="B3152" t="str">
            <v>HYDRO ONE REMOTE COMMUNITIES</v>
          </cell>
          <cell r="C3152">
            <v>0</v>
          </cell>
        </row>
        <row r="3153">
          <cell r="A3153" t="str">
            <v>HYDRO OTTAWA LIMITED</v>
          </cell>
          <cell r="B3153" t="str">
            <v>HYDRO OTTAWA LIMITED</v>
          </cell>
          <cell r="C3153">
            <v>-45740536</v>
          </cell>
        </row>
        <row r="3154">
          <cell r="A3154" t="str">
            <v>INNISFIL HYDRO DISTRIBUTION SYSTEMS LIMITED</v>
          </cell>
          <cell r="B3154" t="str">
            <v>INNISFIL HYDRO DISTRIBUTION SYSTEMS LIMITED</v>
          </cell>
          <cell r="C3154">
            <v>-2044786</v>
          </cell>
        </row>
        <row r="3155">
          <cell r="A3155" t="str">
            <v>KASHECHEWAN POWER CORPORATION</v>
          </cell>
          <cell r="B3155" t="str">
            <v>KASHECHEWAN POWER CORPORATION</v>
          </cell>
          <cell r="C3155">
            <v>0</v>
          </cell>
        </row>
        <row r="3156">
          <cell r="A3156" t="str">
            <v>KENORA HYDRO ELECTRIC CORPORATION LTD.</v>
          </cell>
          <cell r="B3156" t="str">
            <v>KENORA HYDRO ELECTRIC CORPORATION LTD.</v>
          </cell>
          <cell r="C3156">
            <v>-44534</v>
          </cell>
        </row>
        <row r="3157">
          <cell r="A3157" t="str">
            <v>KINGSTON ELECTRICITY DISTRIBUTION LIMITED</v>
          </cell>
          <cell r="B3157" t="str">
            <v>KINGSTON HYDRO CORPORATION</v>
          </cell>
          <cell r="C3157">
            <v>-49045</v>
          </cell>
        </row>
        <row r="3158">
          <cell r="A3158" t="str">
            <v>KITCHENER-WILMOT HYDRO INC.</v>
          </cell>
          <cell r="B3158" t="str">
            <v>KITCHENER-WILMOT HYDRO INC.</v>
          </cell>
          <cell r="C3158">
            <v>-13004934</v>
          </cell>
        </row>
        <row r="3159">
          <cell r="A3159" t="str">
            <v>LAKEFIELD DISTRIBUTION INCORPORATED</v>
          </cell>
          <cell r="B3159" t="str">
            <v>PETERBOROUGH DISTRIBUTION INCORPORATED</v>
          </cell>
          <cell r="C3159">
            <v>0</v>
          </cell>
        </row>
        <row r="3160">
          <cell r="A3160" t="str">
            <v>LAKEFRONT UTILITIES INC.</v>
          </cell>
          <cell r="B3160" t="str">
            <v>LAKEFRONT UTILITIES INC.</v>
          </cell>
          <cell r="C3160">
            <v>-514495</v>
          </cell>
        </row>
        <row r="3161">
          <cell r="A3161" t="str">
            <v>LAKELAND POWER DISTRIBUTION LTD.</v>
          </cell>
          <cell r="B3161" t="str">
            <v>LAKELAND POWER DISTRIBUTION LTD.</v>
          </cell>
          <cell r="C3161">
            <v>-891426</v>
          </cell>
        </row>
        <row r="3162">
          <cell r="A3162" t="str">
            <v>LONDON HYDRO INC.</v>
          </cell>
          <cell r="B3162" t="str">
            <v>LONDON HYDRO INC.</v>
          </cell>
          <cell r="C3162">
            <v>-9016736</v>
          </cell>
        </row>
        <row r="3163">
          <cell r="A3163" t="str">
            <v>MIDDLESEX POWER DISTRIBUTION CORPORATION</v>
          </cell>
          <cell r="B3163" t="str">
            <v>MIDDLESEX POWER DISTRIBUTION CORPORATION</v>
          </cell>
          <cell r="C3163">
            <v>-457565</v>
          </cell>
        </row>
        <row r="3164">
          <cell r="A3164" t="str">
            <v>MIDLAND POWER UTILITY CORPORATION</v>
          </cell>
          <cell r="B3164" t="str">
            <v>MIDLAND POWER UTILITY CORPORATION</v>
          </cell>
          <cell r="C3164">
            <v>-217514</v>
          </cell>
        </row>
        <row r="3165">
          <cell r="A3165" t="str">
            <v>MILTON HYDRO DISTRIBUTION INC.</v>
          </cell>
          <cell r="B3165" t="str">
            <v>MILTON HYDRO DISTRIBUTION INC.</v>
          </cell>
          <cell r="C3165">
            <v>-9714630</v>
          </cell>
        </row>
        <row r="3166">
          <cell r="A3166" t="str">
            <v>NEWMARKET HYDRO LTD.</v>
          </cell>
          <cell r="B3166" t="str">
            <v>NEWMARKET-TAY POWER DISTRIBUTION LTD.</v>
          </cell>
          <cell r="C3166">
            <v>-7262486</v>
          </cell>
        </row>
        <row r="3167">
          <cell r="A3167" t="str">
            <v>NIAGARA FALLS HYDRO INC.</v>
          </cell>
          <cell r="B3167" t="str">
            <v>NIAGARA PENINSULA ENERGY INC.</v>
          </cell>
          <cell r="C3167">
            <v>-3328465</v>
          </cell>
        </row>
        <row r="3168">
          <cell r="A3168" t="str">
            <v>NIAGARA-ON-THE-LAKE HYDRO INC.</v>
          </cell>
          <cell r="B3168" t="str">
            <v>NIAGARA-ON-THE-LAKE HYDRO INC.</v>
          </cell>
          <cell r="C3168">
            <v>-2560653</v>
          </cell>
        </row>
        <row r="3169">
          <cell r="A3169" t="str">
            <v>NORFOLK POWER DISTRIBUTION INC.</v>
          </cell>
          <cell r="B3169" t="str">
            <v>NORFOLK POWER DISTRIBUTION INC.</v>
          </cell>
          <cell r="C3169">
            <v>-2695496</v>
          </cell>
        </row>
        <row r="3170">
          <cell r="A3170" t="str">
            <v>NORTH BAY HYDRO DISTRIBUTION LIMITED</v>
          </cell>
          <cell r="B3170" t="str">
            <v>NORTH BAY HYDRO DISTRIBUTION LIMITED</v>
          </cell>
          <cell r="C3170">
            <v>-1670695</v>
          </cell>
        </row>
        <row r="3171">
          <cell r="A3171" t="str">
            <v>NORTHERN ONTARIO WIRES INC.</v>
          </cell>
          <cell r="B3171" t="str">
            <v>NORTHERN ONTARIO WIRES INC.</v>
          </cell>
          <cell r="C3171">
            <v>0</v>
          </cell>
        </row>
        <row r="3172">
          <cell r="A3172" t="str">
            <v>OAKVILLE HYDRO ELECTRICITY DISTRIBUTION INC.</v>
          </cell>
          <cell r="B3172" t="str">
            <v>OAKVILLE HYDRO ELECTRICITY DISTRIBUTION INC.</v>
          </cell>
          <cell r="C3172">
            <v>-10771755</v>
          </cell>
        </row>
        <row r="3173">
          <cell r="A3173" t="str">
            <v>ORANGEVILLE HYDRO LIMITED</v>
          </cell>
          <cell r="B3173" t="str">
            <v>ORANGEVILLE HYDRO LIMITED</v>
          </cell>
          <cell r="C3173">
            <v>-1921349</v>
          </cell>
        </row>
        <row r="3174">
          <cell r="A3174" t="str">
            <v>ORILLIA POWER DISTRIBUTION CORPORATION</v>
          </cell>
          <cell r="B3174" t="str">
            <v>ORILLIA POWER DISTRIBUTION CORPORATION</v>
          </cell>
          <cell r="C3174">
            <v>0</v>
          </cell>
        </row>
        <row r="3175">
          <cell r="A3175" t="str">
            <v>OSHAWA PUC NETWORKS INC.</v>
          </cell>
          <cell r="B3175" t="str">
            <v>OSHAWA PUC NETWORKS INC.</v>
          </cell>
          <cell r="C3175">
            <v>-7592028</v>
          </cell>
        </row>
        <row r="3176">
          <cell r="A3176" t="str">
            <v>OTTAWA RIVER POWER CORPORATION</v>
          </cell>
          <cell r="B3176" t="str">
            <v>OTTAWA RIVER POWER CORPORATION</v>
          </cell>
          <cell r="C3176">
            <v>-256927</v>
          </cell>
        </row>
        <row r="3177">
          <cell r="A3177" t="str">
            <v>PARRY SOUND POWER CORPORATION</v>
          </cell>
          <cell r="B3177" t="str">
            <v>PARRY SOUND POWER CORPORATION</v>
          </cell>
          <cell r="C3177">
            <v>-276888</v>
          </cell>
        </row>
        <row r="3178">
          <cell r="A3178" t="str">
            <v>PENINSULA WEST UTILITIES LIMITED</v>
          </cell>
          <cell r="B3178" t="str">
            <v>NIAGARA PENINSULA ENERGY INC.</v>
          </cell>
          <cell r="C3178">
            <v>-1713931</v>
          </cell>
        </row>
        <row r="3179">
          <cell r="A3179" t="str">
            <v>PETERBOROUGH DISTRIBUTION INCORPORATED</v>
          </cell>
          <cell r="B3179" t="str">
            <v>PETERBOROUGH DISTRIBUTION INCORPORATED</v>
          </cell>
          <cell r="C3179">
            <v>0</v>
          </cell>
        </row>
        <row r="3180">
          <cell r="A3180" t="str">
            <v>PORT COLBORNE HYDRO INC.</v>
          </cell>
          <cell r="B3180" t="str">
            <v>CANADIAN NIAGARA POWER INC.</v>
          </cell>
          <cell r="C3180">
            <v>-71928</v>
          </cell>
        </row>
        <row r="3181">
          <cell r="A3181" t="str">
            <v>POWERSTREAM INC.</v>
          </cell>
          <cell r="B3181" t="str">
            <v>POWERSTREAM INC.</v>
          </cell>
          <cell r="C3181">
            <v>-91239970</v>
          </cell>
        </row>
        <row r="3182">
          <cell r="A3182" t="str">
            <v>PUC DISTRIBUTION INC.</v>
          </cell>
          <cell r="B3182" t="str">
            <v>PUC DISTRIBUTION INC.</v>
          </cell>
          <cell r="C3182">
            <v>-868550</v>
          </cell>
        </row>
        <row r="3183">
          <cell r="A3183" t="str">
            <v>RENFREW HYDRO INC.</v>
          </cell>
          <cell r="B3183" t="str">
            <v>RENFREW HYDRO INC.</v>
          </cell>
          <cell r="C3183">
            <v>0</v>
          </cell>
        </row>
        <row r="3184">
          <cell r="A3184" t="str">
            <v>RIDEAU ST. LAWRENCE DISTRIBUTION INC.</v>
          </cell>
          <cell r="B3184" t="str">
            <v>RIDEAU ST. LAWRENCE DISTRIBUTION INC.</v>
          </cell>
          <cell r="C3184">
            <v>-158720</v>
          </cell>
        </row>
        <row r="3185">
          <cell r="A3185" t="str">
            <v>SCUGOG HYDRO ELECTRIC CORPORATION</v>
          </cell>
          <cell r="B3185" t="str">
            <v>VERIDIAN CONNECTIONS INC.</v>
          </cell>
          <cell r="C3185">
            <v>-356850</v>
          </cell>
        </row>
        <row r="3186">
          <cell r="A3186" t="str">
            <v>SIOUX LOOKOUT HYDRO INC.</v>
          </cell>
          <cell r="B3186" t="str">
            <v>SIOUX LOOKOUT HYDRO INC.</v>
          </cell>
          <cell r="C3186">
            <v>-268637</v>
          </cell>
        </row>
        <row r="3187">
          <cell r="A3187" t="str">
            <v>ST. CATHARINES HYDRO UTILITY SERVICES INC. C/O HORIZON UTILITIES CORPORATION</v>
          </cell>
          <cell r="B3187" t="str">
            <v>HORIZON UTILITIES CORPORATION</v>
          </cell>
          <cell r="C3187">
            <v>-1027735</v>
          </cell>
        </row>
        <row r="3188">
          <cell r="A3188" t="str">
            <v>ST. THOMAS ENERGY INC.</v>
          </cell>
          <cell r="B3188" t="str">
            <v>ST. THOMAS ENERGY INC.</v>
          </cell>
          <cell r="C3188">
            <v>-2511945</v>
          </cell>
        </row>
        <row r="3189">
          <cell r="A3189" t="str">
            <v>TAY HYDRO ELECTRIC DISTRIBUTION COMPANY INC.</v>
          </cell>
          <cell r="B3189" t="str">
            <v>NEWMARKET-TAY POWER DISTRIBUTION LTD.</v>
          </cell>
          <cell r="C3189">
            <v>0</v>
          </cell>
        </row>
        <row r="3190">
          <cell r="A3190" t="str">
            <v>TERRACE BAY SUPERIOR WIRES INC.</v>
          </cell>
          <cell r="B3190" t="str">
            <v>HYDRO ONE NETWORKS INC.</v>
          </cell>
          <cell r="C3190">
            <v>-34124</v>
          </cell>
        </row>
        <row r="3191">
          <cell r="A3191" t="str">
            <v>THUNDER BAY HYDRO ELECTRICITY DISTRIBUTION INC.</v>
          </cell>
          <cell r="B3191" t="str">
            <v>THUNDER BAY HYDRO ELECTRICITY DISTRIBUTION INC.</v>
          </cell>
          <cell r="C3191">
            <v>-3415915</v>
          </cell>
        </row>
        <row r="3192">
          <cell r="A3192" t="str">
            <v>TILLSONBURG HYDRO INC.</v>
          </cell>
          <cell r="B3192" t="str">
            <v>TILLSONBURG HYDRO INC.</v>
          </cell>
          <cell r="C3192">
            <v>0</v>
          </cell>
        </row>
        <row r="3193">
          <cell r="A3193" t="str">
            <v>TORONTO HYDRO-ELECTRIC SYSTEM LIMITED</v>
          </cell>
          <cell r="B3193" t="str">
            <v>TORONTO HYDRO-ELECTRIC SYSTEM LIMITED</v>
          </cell>
          <cell r="C3193">
            <v>-93747720</v>
          </cell>
        </row>
        <row r="3194">
          <cell r="A3194" t="str">
            <v>VERIDIAN CONNECTIONS INC.</v>
          </cell>
          <cell r="B3194" t="str">
            <v>VERIDIAN CONNECTIONS INC.</v>
          </cell>
          <cell r="C3194">
            <v>-12563358</v>
          </cell>
        </row>
        <row r="3195">
          <cell r="A3195" t="str">
            <v>WASAGA DISTRIBUTION INC.</v>
          </cell>
          <cell r="B3195" t="str">
            <v>WASAGA DISTRIBUTION INC.</v>
          </cell>
          <cell r="C3195">
            <v>-748970</v>
          </cell>
        </row>
        <row r="3196">
          <cell r="A3196" t="str">
            <v>WATERLOO NORTH HYDRO INC.</v>
          </cell>
          <cell r="B3196" t="str">
            <v>WATERLOO NORTH HYDRO INC.</v>
          </cell>
          <cell r="C3196">
            <v>-7963485</v>
          </cell>
        </row>
        <row r="3197">
          <cell r="A3197" t="str">
            <v>WELLAND HYDRO-ELECTRIC SYSTEM CORP.</v>
          </cell>
          <cell r="B3197" t="str">
            <v>WELLAND HYDRO-ELECTRIC SYSTEM CORP.</v>
          </cell>
          <cell r="C3197">
            <v>0</v>
          </cell>
        </row>
        <row r="3198">
          <cell r="A3198" t="str">
            <v>WELLINGTON ELECTRIC DISTRIBUTION COMPANY INC.</v>
          </cell>
          <cell r="B3198" t="str">
            <v>GUELPH HYDRO ELECTRIC SYSTEMS INC.</v>
          </cell>
          <cell r="C3198">
            <v>-93462</v>
          </cell>
        </row>
        <row r="3199">
          <cell r="A3199" t="str">
            <v>WELLINGTON NORTH POWER INC.</v>
          </cell>
          <cell r="B3199" t="str">
            <v>WELLINGTON NORTH POWER INC.</v>
          </cell>
          <cell r="C3199">
            <v>-65820</v>
          </cell>
        </row>
        <row r="3200">
          <cell r="A3200" t="str">
            <v>WEST COAST HURON ENERGY INC.</v>
          </cell>
          <cell r="B3200" t="str">
            <v>WEST COAST HURON ENERGY INC.</v>
          </cell>
          <cell r="C3200">
            <v>0</v>
          </cell>
        </row>
        <row r="3201">
          <cell r="A3201" t="str">
            <v>WEST NIPISSING ENERGY SERVICES LTD.</v>
          </cell>
          <cell r="B3201" t="str">
            <v>GREATER SUDBURY HYDRO INC.</v>
          </cell>
          <cell r="C3201">
            <v>0</v>
          </cell>
        </row>
        <row r="3202">
          <cell r="A3202" t="str">
            <v>WEST PERTH POWER INC.</v>
          </cell>
          <cell r="B3202" t="str">
            <v>ERIE THAMES POWERLINES CORPORATION</v>
          </cell>
          <cell r="C3202">
            <v>-62286</v>
          </cell>
        </row>
        <row r="3203">
          <cell r="A3203" t="str">
            <v>WESTARIO POWER INC.</v>
          </cell>
          <cell r="B3203" t="str">
            <v>WESTARIO POWER INC.</v>
          </cell>
          <cell r="C3203">
            <v>-1553841</v>
          </cell>
        </row>
        <row r="3204">
          <cell r="A3204" t="str">
            <v>WHITBY HYDRO ELECTRIC CORPORATION</v>
          </cell>
          <cell r="B3204" t="str">
            <v>WHITBY HYDRO ELECTRIC CORPORATION</v>
          </cell>
          <cell r="C3204">
            <v>-8170540</v>
          </cell>
        </row>
        <row r="3205">
          <cell r="A3205" t="str">
            <v>WOODSTOCK HYDRO SERVICES INC.</v>
          </cell>
          <cell r="B3205" t="str">
            <v>WOODSTOCK HYDRO SERVICES INC.</v>
          </cell>
          <cell r="C3205">
            <v>-471638</v>
          </cell>
        </row>
        <row r="3210">
          <cell r="A3210" t="str">
            <v>ASPHODEL-NORWOOD DISTRIBUTION INCORPORATED</v>
          </cell>
          <cell r="B3210" t="str">
            <v>PETERBOROUGH DISTRIBUTION INCORPORATED</v>
          </cell>
          <cell r="C3210">
            <v>0</v>
          </cell>
        </row>
        <row r="3211">
          <cell r="A3211" t="str">
            <v>ATIKOKAN HYDRO INC.</v>
          </cell>
          <cell r="B3211" t="str">
            <v>ATIKOKAN HYDRO INC.</v>
          </cell>
          <cell r="C3211">
            <v>0</v>
          </cell>
        </row>
        <row r="3212">
          <cell r="A3212" t="str">
            <v>ATTAWAPISKAT POWER CORPORATION</v>
          </cell>
          <cell r="B3212" t="str">
            <v>ATTAWAPISKAT POWER CORPORATION</v>
          </cell>
          <cell r="C3212">
            <v>-116829</v>
          </cell>
        </row>
        <row r="3213">
          <cell r="A3213" t="str">
            <v>AURORA HYDRO CONNECTIONS LIMITED</v>
          </cell>
          <cell r="B3213" t="str">
            <v>POWERSTREAM INC.</v>
          </cell>
          <cell r="C3213">
            <v>0</v>
          </cell>
        </row>
        <row r="3214">
          <cell r="A3214" t="str">
            <v>BARRIE HYDRO DISTRIBUTION INC.</v>
          </cell>
          <cell r="B3214" t="str">
            <v>POWERSTREAM INC.</v>
          </cell>
          <cell r="C3214">
            <v>-11031343</v>
          </cell>
        </row>
        <row r="3215">
          <cell r="A3215" t="str">
            <v>BLUEWATER POWER DISTRIBUTION CORPORATION</v>
          </cell>
          <cell r="B3215" t="str">
            <v>BLUEWATER POWER DISTRIBUTION CORPORATION</v>
          </cell>
          <cell r="C3215">
            <v>-2210818</v>
          </cell>
        </row>
        <row r="3216">
          <cell r="A3216" t="str">
            <v>BRANT COUNTY POWER INC.</v>
          </cell>
          <cell r="B3216" t="str">
            <v>BRANT COUNTY POWER INC.</v>
          </cell>
          <cell r="C3216">
            <v>-1468307</v>
          </cell>
        </row>
        <row r="3217">
          <cell r="A3217" t="str">
            <v>BRANTFORD POWER INC.</v>
          </cell>
          <cell r="B3217" t="str">
            <v>BRANTFORD POWER INC.</v>
          </cell>
          <cell r="C3217">
            <v>0</v>
          </cell>
        </row>
        <row r="3218">
          <cell r="A3218" t="str">
            <v>BURLINGTON HYDRO INC.</v>
          </cell>
          <cell r="B3218" t="str">
            <v>BURLINGTON HYDRO INC.</v>
          </cell>
          <cell r="C3218">
            <v>-4874112</v>
          </cell>
        </row>
        <row r="3219">
          <cell r="A3219" t="str">
            <v>CAMBRIDGE AND NORTH DUMFRIES HYDRO INC.</v>
          </cell>
          <cell r="B3219" t="str">
            <v>CAMBRIDGE AND NORTH DUMFRIES HYDRO INC.</v>
          </cell>
          <cell r="C3219">
            <v>-8250239</v>
          </cell>
        </row>
        <row r="3220">
          <cell r="A3220" t="str">
            <v>CANADIAN NIAGARA POWER INC.- FORT ERIE</v>
          </cell>
          <cell r="B3220" t="str">
            <v>CANADIAN NIAGARA POWER INC.- FORT ERIE</v>
          </cell>
          <cell r="C3220">
            <v>-2524979</v>
          </cell>
        </row>
        <row r="3221">
          <cell r="A3221" t="str">
            <v>CENTRE WELLINGTON HYDRO LTD.</v>
          </cell>
          <cell r="B3221" t="str">
            <v>CENTRE WELLINGTON HYDRO LTD.</v>
          </cell>
          <cell r="C3221">
            <v>-717451</v>
          </cell>
        </row>
        <row r="3222">
          <cell r="A3222" t="str">
            <v>CHAPLEAU PUBLIC UTILITIES CORPORATION</v>
          </cell>
          <cell r="B3222" t="str">
            <v>CHAPLEAU PUBLIC UTILITIES CORPORATION</v>
          </cell>
          <cell r="C3222">
            <v>0</v>
          </cell>
        </row>
        <row r="3223">
          <cell r="A3223" t="str">
            <v>CHATHAM-KENT HYDRO INC.</v>
          </cell>
          <cell r="B3223" t="str">
            <v>CHATHAM-KENT HYDRO INC.</v>
          </cell>
          <cell r="C3223">
            <v>-2767122</v>
          </cell>
        </row>
        <row r="3224">
          <cell r="A3224" t="str">
            <v>CLINTON POWER CORPORATION</v>
          </cell>
          <cell r="B3224" t="str">
            <v>ERIE THAMES POWERLINES CORPORATION</v>
          </cell>
          <cell r="C3224">
            <v>-75246</v>
          </cell>
        </row>
        <row r="3225">
          <cell r="A3225" t="str">
            <v>COLLUS POWER CORP.</v>
          </cell>
          <cell r="B3225" t="str">
            <v>COLLUS POWER CORP.</v>
          </cell>
          <cell r="C3225">
            <v>-4973654</v>
          </cell>
        </row>
        <row r="3226">
          <cell r="A3226" t="str">
            <v>COOPERATIVE HYDRO EMBRUN INC.</v>
          </cell>
          <cell r="B3226" t="str">
            <v>COOPERATIVE HYDRO EMBRUN INC.</v>
          </cell>
          <cell r="C3226">
            <v>0</v>
          </cell>
        </row>
        <row r="3227">
          <cell r="A3227" t="str">
            <v>DUTTON HYDRO LIMITED</v>
          </cell>
          <cell r="B3227" t="str">
            <v>MIDDLESEX POWER DISTRIBUTION CORPORATION</v>
          </cell>
          <cell r="C3227">
            <v>0</v>
          </cell>
        </row>
        <row r="3228">
          <cell r="A3228" t="str">
            <v>E.L.K. ENERGY INC.</v>
          </cell>
          <cell r="B3228" t="str">
            <v>E.L.K. ENERGY INC.</v>
          </cell>
          <cell r="C3228">
            <v>-1894713</v>
          </cell>
        </row>
        <row r="3229">
          <cell r="A3229" t="str">
            <v>EASTERN ONTARIO POWER INC.</v>
          </cell>
          <cell r="B3229" t="str">
            <v>CANADIAN NIAGARA POWER INC.</v>
          </cell>
          <cell r="C3229">
            <v>-703669</v>
          </cell>
        </row>
        <row r="3230">
          <cell r="A3230" t="str">
            <v>ENERSOURCE HYDRO MISSISSAUGA INC.</v>
          </cell>
          <cell r="B3230" t="str">
            <v>ENERSOURCE HYDRO MISSISSAUGA INC.</v>
          </cell>
          <cell r="C3230">
            <v>-45014189</v>
          </cell>
        </row>
        <row r="3231">
          <cell r="A3231" t="str">
            <v>ENWIN UTILITIES LTD.</v>
          </cell>
          <cell r="B3231" t="str">
            <v>ENWIN UTILITIES LTD.</v>
          </cell>
          <cell r="C3231">
            <v>-5399028</v>
          </cell>
        </row>
        <row r="3232">
          <cell r="A3232" t="str">
            <v>ERIE THAMES POWERLINES CORPORATION</v>
          </cell>
          <cell r="B3232" t="str">
            <v>ERIE THAMES POWERLINES CORPORATION</v>
          </cell>
          <cell r="C3232">
            <v>-118837</v>
          </cell>
        </row>
        <row r="3233">
          <cell r="A3233" t="str">
            <v>ESPANOLA REGIONAL HYDRO DISTRIBUTION CORPORATION</v>
          </cell>
          <cell r="B3233" t="str">
            <v>ESPANOLA REGIONAL HYDRO DISTRIBUTION CORPORATION</v>
          </cell>
          <cell r="C3233">
            <v>-104494</v>
          </cell>
        </row>
        <row r="3234">
          <cell r="A3234" t="str">
            <v>ESSEX POWERLINES CORPORATION</v>
          </cell>
          <cell r="B3234" t="str">
            <v>ESSEX POWERLINES CORPORATION</v>
          </cell>
          <cell r="C3234">
            <v>-3821870</v>
          </cell>
        </row>
        <row r="3235">
          <cell r="A3235" t="str">
            <v>FESTIVAL HYDRO INC.</v>
          </cell>
          <cell r="B3235" t="str">
            <v>FESTIVAL HYDRO INC.</v>
          </cell>
          <cell r="C3235">
            <v>-1630551</v>
          </cell>
        </row>
        <row r="3236">
          <cell r="A3236" t="str">
            <v>FORT ALBANY POWER CORPORATION</v>
          </cell>
          <cell r="B3236" t="str">
            <v>FORT ALBANY POWER CORPORATION</v>
          </cell>
          <cell r="C3236">
            <v>-17460</v>
          </cell>
        </row>
        <row r="3237">
          <cell r="A3237" t="str">
            <v>FORT FRANCES POWER CORPORATION</v>
          </cell>
          <cell r="B3237" t="str">
            <v>FORT FRANCES POWER CORPORATION</v>
          </cell>
          <cell r="C3237">
            <v>0</v>
          </cell>
        </row>
        <row r="3238">
          <cell r="A3238" t="str">
            <v>GRAND VALLEY ENERGY INC.</v>
          </cell>
          <cell r="B3238" t="str">
            <v>ORANGEVILLE HYDRO LIMITED</v>
          </cell>
          <cell r="C3238">
            <v>0</v>
          </cell>
        </row>
        <row r="3239">
          <cell r="A3239" t="str">
            <v>GRAVENHURST HYDRO ELECTRIC INC.</v>
          </cell>
          <cell r="B3239" t="str">
            <v>VERIDIAN CONNECTIONS INC.</v>
          </cell>
          <cell r="C3239">
            <v>-2147959</v>
          </cell>
        </row>
        <row r="3240">
          <cell r="A3240" t="str">
            <v>GREAT LAKES POWER LIMITED</v>
          </cell>
          <cell r="B3240" t="str">
            <v>GREAT LAKES POWER LIMITED</v>
          </cell>
          <cell r="C3240">
            <v>0</v>
          </cell>
        </row>
        <row r="3241">
          <cell r="A3241" t="str">
            <v>GREATER SUDBURY HYDRO INC.</v>
          </cell>
          <cell r="B3241" t="str">
            <v>GREATER SUDBURY HYDRO INC.</v>
          </cell>
          <cell r="C3241">
            <v>-3593131</v>
          </cell>
        </row>
        <row r="3242">
          <cell r="A3242" t="str">
            <v>GRIMSBY POWER INCORPORATED</v>
          </cell>
          <cell r="B3242" t="str">
            <v>GRIMSBY POWER INCORPORATED</v>
          </cell>
          <cell r="C3242">
            <v>-2699385</v>
          </cell>
        </row>
        <row r="3243">
          <cell r="A3243" t="str">
            <v>GUELPH HYDRO ELECTRIC SYSTEMS INC.</v>
          </cell>
          <cell r="B3243" t="str">
            <v>GUELPH HYDRO ELECTRIC SYSTEMS INC.</v>
          </cell>
          <cell r="C3243">
            <v>-12427489</v>
          </cell>
        </row>
        <row r="3244">
          <cell r="A3244" t="str">
            <v>HALDIMAND COUNTY HYDRO INC.</v>
          </cell>
          <cell r="B3244" t="str">
            <v>HALDIMAND COUNTY HYDRO INC.</v>
          </cell>
          <cell r="C3244">
            <v>-963561</v>
          </cell>
        </row>
        <row r="3245">
          <cell r="A3245" t="str">
            <v>HALTON HILLS HYDRO INC.</v>
          </cell>
          <cell r="B3245" t="str">
            <v>HALTON HILLS HYDRO INC.</v>
          </cell>
          <cell r="C3245">
            <v>0</v>
          </cell>
        </row>
        <row r="3246">
          <cell r="A3246" t="str">
            <v>HAMILTON HYDRO INC. C/O HORIZON UTILITIES CORPORATION</v>
          </cell>
          <cell r="B3246" t="str">
            <v>HORIZON UTILITIES CORPORATION</v>
          </cell>
          <cell r="C3246">
            <v>-5467514</v>
          </cell>
        </row>
        <row r="3247">
          <cell r="A3247" t="str">
            <v>HEARST POWER DISTRIBUTION COMPANY LIMITED</v>
          </cell>
          <cell r="B3247" t="str">
            <v>HEARST POWER DISTRIBUTION COMPANY LIMITED</v>
          </cell>
          <cell r="C3247">
            <v>0</v>
          </cell>
        </row>
        <row r="3248">
          <cell r="A3248" t="str">
            <v>HYDRO 2000 INC.</v>
          </cell>
          <cell r="B3248" t="str">
            <v>HYDRO 2000 INC.</v>
          </cell>
          <cell r="C3248">
            <v>0</v>
          </cell>
        </row>
        <row r="3249">
          <cell r="A3249" t="str">
            <v>HYDRO HAWKESBURY INC.</v>
          </cell>
          <cell r="B3249" t="str">
            <v>HYDRO HAWKESBURY INC.</v>
          </cell>
          <cell r="C3249">
            <v>0</v>
          </cell>
        </row>
        <row r="3250">
          <cell r="A3250" t="str">
            <v>HYDRO ONE BRAMPTON NETWORKS INC.</v>
          </cell>
          <cell r="B3250" t="str">
            <v>HYDRO ONE BRAMPTON NETWORKS INC.</v>
          </cell>
          <cell r="C3250">
            <v>-38006443</v>
          </cell>
        </row>
        <row r="3251">
          <cell r="A3251" t="str">
            <v>HYDRO ONE NETWORKS INC.</v>
          </cell>
          <cell r="B3251" t="str">
            <v>HYDRO ONE NETWORKS INC.</v>
          </cell>
          <cell r="C3251">
            <v>0</v>
          </cell>
        </row>
        <row r="3252">
          <cell r="A3252" t="str">
            <v>HYDRO ONE REMOTE COMMUNITIES</v>
          </cell>
          <cell r="B3252" t="str">
            <v>HYDRO ONE REMOTE COMMUNITIES</v>
          </cell>
          <cell r="C3252">
            <v>0</v>
          </cell>
        </row>
        <row r="3253">
          <cell r="A3253" t="str">
            <v>HYDRO OTTAWA LIMITED</v>
          </cell>
          <cell r="B3253" t="str">
            <v>HYDRO OTTAWA LIMITED</v>
          </cell>
          <cell r="C3253">
            <v>-53276500</v>
          </cell>
        </row>
        <row r="3254">
          <cell r="A3254" t="str">
            <v>INNISFIL HYDRO DISTRIBUTION SYSTEMS LIMITED</v>
          </cell>
          <cell r="B3254" t="str">
            <v>INNISFIL HYDRO DISTRIBUTION SYSTEMS LIMITED</v>
          </cell>
          <cell r="C3254">
            <v>-2404187</v>
          </cell>
        </row>
        <row r="3255">
          <cell r="A3255" t="str">
            <v>KASHECHEWAN POWER CORPORATION</v>
          </cell>
          <cell r="B3255" t="str">
            <v>KASHECHEWAN POWER CORPORATION</v>
          </cell>
          <cell r="C3255">
            <v>-8756</v>
          </cell>
        </row>
        <row r="3256">
          <cell r="A3256" t="str">
            <v>KENORA HYDRO ELECTRIC CORPORATION LTD.</v>
          </cell>
          <cell r="B3256" t="str">
            <v>KENORA HYDRO ELECTRIC CORPORATION LTD.</v>
          </cell>
          <cell r="C3256">
            <v>-188884</v>
          </cell>
        </row>
        <row r="3257">
          <cell r="A3257" t="str">
            <v>KINGSTON ELECTRICITY DISTRIBUTION LIMITED</v>
          </cell>
          <cell r="B3257" t="str">
            <v>KINGSTON HYDRO CORPORATION</v>
          </cell>
          <cell r="C3257">
            <v>-55549</v>
          </cell>
        </row>
        <row r="3258">
          <cell r="A3258" t="str">
            <v>KITCHENER-WILMOT HYDRO INC.</v>
          </cell>
          <cell r="B3258" t="str">
            <v>KITCHENER-WILMOT HYDRO INC.</v>
          </cell>
          <cell r="C3258">
            <v>-16627062</v>
          </cell>
        </row>
        <row r="3259">
          <cell r="A3259" t="str">
            <v>LAKEFIELD DISTRIBUTION INCORPORATED</v>
          </cell>
          <cell r="B3259" t="str">
            <v>PETERBOROUGH DISTRIBUTION INCORPORATED</v>
          </cell>
          <cell r="C3259">
            <v>0</v>
          </cell>
        </row>
        <row r="3260">
          <cell r="A3260" t="str">
            <v>LAKEFRONT UTILITIES INC.</v>
          </cell>
          <cell r="B3260" t="str">
            <v>LAKEFRONT UTILITIES INC.</v>
          </cell>
          <cell r="C3260">
            <v>-633456</v>
          </cell>
        </row>
        <row r="3261">
          <cell r="A3261" t="str">
            <v>LAKELAND POWER DISTRIBUTION LTD.</v>
          </cell>
          <cell r="B3261" t="str">
            <v>LAKELAND POWER DISTRIBUTION LTD.</v>
          </cell>
          <cell r="C3261">
            <v>-1249562</v>
          </cell>
        </row>
        <row r="3262">
          <cell r="A3262" t="str">
            <v>LONDON HYDRO INC.</v>
          </cell>
          <cell r="B3262" t="str">
            <v>LONDON HYDRO INC.</v>
          </cell>
          <cell r="C3262">
            <v>-10644043</v>
          </cell>
        </row>
        <row r="3263">
          <cell r="A3263" t="str">
            <v>MIDDLESEX POWER DISTRIBUTION CORPORATION</v>
          </cell>
          <cell r="B3263" t="str">
            <v>MIDDLESEX POWER DISTRIBUTION CORPORATION</v>
          </cell>
          <cell r="C3263">
            <v>-748102</v>
          </cell>
        </row>
        <row r="3264">
          <cell r="A3264" t="str">
            <v>MIDLAND POWER UTILITY CORPORATION</v>
          </cell>
          <cell r="B3264" t="str">
            <v>MIDLAND POWER UTILITY CORPORATION</v>
          </cell>
          <cell r="C3264">
            <v>-207729</v>
          </cell>
        </row>
        <row r="3265">
          <cell r="A3265" t="str">
            <v>MILTON HYDRO DISTRIBUTION INC.</v>
          </cell>
          <cell r="B3265" t="str">
            <v>MILTON HYDRO DISTRIBUTION INC.</v>
          </cell>
          <cell r="C3265">
            <v>-13398296</v>
          </cell>
        </row>
        <row r="3266">
          <cell r="A3266" t="str">
            <v>NEWMARKET HYDRO LTD.</v>
          </cell>
          <cell r="B3266" t="str">
            <v>NEWMARKET-TAY POWER DISTRIBUTION LTD.</v>
          </cell>
          <cell r="C3266">
            <v>-8588161</v>
          </cell>
        </row>
        <row r="3267">
          <cell r="A3267" t="str">
            <v>NIAGARA FALLS HYDRO INC.</v>
          </cell>
          <cell r="B3267" t="str">
            <v>NIAGARA PENINSULA ENERGY INC.</v>
          </cell>
          <cell r="C3267">
            <v>-3579524</v>
          </cell>
        </row>
        <row r="3268">
          <cell r="A3268" t="str">
            <v>NIAGARA-ON-THE-LAKE HYDRO INC.</v>
          </cell>
          <cell r="B3268" t="str">
            <v>NIAGARA-ON-THE-LAKE HYDRO INC.</v>
          </cell>
          <cell r="C3268">
            <v>-3044715</v>
          </cell>
        </row>
        <row r="3269">
          <cell r="A3269" t="str">
            <v>NORFOLK POWER DISTRIBUTION INC.</v>
          </cell>
          <cell r="B3269" t="str">
            <v>NORFOLK POWER DISTRIBUTION INC.</v>
          </cell>
          <cell r="C3269">
            <v>-3424208</v>
          </cell>
        </row>
        <row r="3270">
          <cell r="A3270" t="str">
            <v>NORTH BAY HYDRO DISTRIBUTION LIMITED</v>
          </cell>
          <cell r="B3270" t="str">
            <v>NORTH BAY HYDRO DISTRIBUTION LIMITED</v>
          </cell>
          <cell r="C3270">
            <v>-1801621</v>
          </cell>
        </row>
        <row r="3271">
          <cell r="A3271" t="str">
            <v>NORTHERN ONTARIO WIRES INC.</v>
          </cell>
          <cell r="B3271" t="str">
            <v>NORTHERN ONTARIO WIRES INC.</v>
          </cell>
          <cell r="C3271">
            <v>0</v>
          </cell>
        </row>
        <row r="3272">
          <cell r="A3272" t="str">
            <v>OAKVILLE HYDRO ELECTRICITY DISTRIBUTION INC.</v>
          </cell>
          <cell r="B3272" t="str">
            <v>OAKVILLE HYDRO ELECTRICITY DISTRIBUTION INC.</v>
          </cell>
          <cell r="C3272">
            <v>-11957074</v>
          </cell>
        </row>
        <row r="3273">
          <cell r="A3273" t="str">
            <v>ORANGEVILLE HYDRO LIMITED</v>
          </cell>
          <cell r="B3273" t="str">
            <v>ORANGEVILLE HYDRO LIMITED</v>
          </cell>
          <cell r="C3273">
            <v>-1957868</v>
          </cell>
        </row>
        <row r="3274">
          <cell r="A3274" t="str">
            <v>ORILLIA POWER DISTRIBUTION CORPORATION</v>
          </cell>
          <cell r="B3274" t="str">
            <v>ORILLIA POWER DISTRIBUTION CORPORATION</v>
          </cell>
          <cell r="C3274">
            <v>-211433</v>
          </cell>
        </row>
        <row r="3275">
          <cell r="A3275" t="str">
            <v>OSHAWA PUC NETWORKS INC.</v>
          </cell>
          <cell r="B3275" t="str">
            <v>OSHAWA PUC NETWORKS INC.</v>
          </cell>
          <cell r="C3275">
            <v>-7763546</v>
          </cell>
        </row>
        <row r="3276">
          <cell r="A3276" t="str">
            <v>OTTAWA RIVER POWER CORPORATION</v>
          </cell>
          <cell r="B3276" t="str">
            <v>OTTAWA RIVER POWER CORPORATION</v>
          </cell>
          <cell r="C3276">
            <v>-478536</v>
          </cell>
        </row>
        <row r="3277">
          <cell r="A3277" t="str">
            <v>PARRY SOUND POWER CORPORATION</v>
          </cell>
          <cell r="B3277" t="str">
            <v>PARRY SOUND POWER CORPORATION</v>
          </cell>
          <cell r="C3277">
            <v>-305347</v>
          </cell>
        </row>
        <row r="3278">
          <cell r="A3278" t="str">
            <v>PENINSULA WEST UTILITIES LIMITED</v>
          </cell>
          <cell r="B3278" t="str">
            <v>NIAGARA PENINSULA ENERGY INC.</v>
          </cell>
          <cell r="C3278">
            <v>-2871902</v>
          </cell>
        </row>
        <row r="3279">
          <cell r="A3279" t="str">
            <v>PETERBOROUGH DISTRIBUTION INCORPORATED</v>
          </cell>
          <cell r="B3279" t="str">
            <v>PETERBOROUGH DISTRIBUTION INCORPORATED</v>
          </cell>
          <cell r="C3279">
            <v>0</v>
          </cell>
        </row>
        <row r="3280">
          <cell r="A3280" t="str">
            <v>PORT COLBORNE HYDRO INC.</v>
          </cell>
          <cell r="B3280" t="str">
            <v>CANADIAN NIAGARA POWER INC.</v>
          </cell>
          <cell r="C3280">
            <v>-3319</v>
          </cell>
        </row>
        <row r="3281">
          <cell r="A3281" t="str">
            <v>POWERSTREAM INC.</v>
          </cell>
          <cell r="B3281" t="str">
            <v>POWERSTREAM INC.</v>
          </cell>
          <cell r="C3281">
            <v>-109547983</v>
          </cell>
        </row>
        <row r="3282">
          <cell r="A3282" t="str">
            <v>PUC DISTRIBUTION INC.</v>
          </cell>
          <cell r="B3282" t="str">
            <v>PUC DISTRIBUTION INC.</v>
          </cell>
          <cell r="C3282">
            <v>-1110590</v>
          </cell>
        </row>
        <row r="3283">
          <cell r="A3283" t="str">
            <v>RENFREW HYDRO INC.</v>
          </cell>
          <cell r="B3283" t="str">
            <v>RENFREW HYDRO INC.</v>
          </cell>
          <cell r="C3283">
            <v>0</v>
          </cell>
        </row>
        <row r="3284">
          <cell r="A3284" t="str">
            <v>RIDEAU ST. LAWRENCE DISTRIBUTION INC.</v>
          </cell>
          <cell r="B3284" t="str">
            <v>RIDEAU ST. LAWRENCE DISTRIBUTION INC.</v>
          </cell>
          <cell r="C3284">
            <v>-166974</v>
          </cell>
        </row>
        <row r="3285">
          <cell r="A3285" t="str">
            <v>SCUGOG HYDRO ELECTRIC CORPORATION</v>
          </cell>
          <cell r="B3285" t="str">
            <v>VERIDIAN CONNECTIONS INC.</v>
          </cell>
          <cell r="C3285">
            <v>-368257</v>
          </cell>
        </row>
        <row r="3286">
          <cell r="A3286" t="str">
            <v>SIOUX LOOKOUT HYDRO INC.</v>
          </cell>
          <cell r="B3286" t="str">
            <v>SIOUX LOOKOUT HYDRO INC.</v>
          </cell>
          <cell r="C3286">
            <v>-351970</v>
          </cell>
        </row>
        <row r="3287">
          <cell r="A3287" t="str">
            <v>ST. CATHARINES HYDRO UTILITY SERVICES INC. C/O HORIZON UTILITIES CORPORATION</v>
          </cell>
          <cell r="B3287" t="str">
            <v>HORIZON UTILITIES CORPORATION</v>
          </cell>
          <cell r="C3287">
            <v>-1821172</v>
          </cell>
        </row>
        <row r="3288">
          <cell r="A3288" t="str">
            <v>ST. THOMAS ENERGY INC.</v>
          </cell>
          <cell r="B3288" t="str">
            <v>ST. THOMAS ENERGY INC.</v>
          </cell>
          <cell r="C3288">
            <v>-3162687</v>
          </cell>
        </row>
        <row r="3289">
          <cell r="A3289" t="str">
            <v>TAY HYDRO ELECTRIC DISTRIBUTION COMPANY INC.</v>
          </cell>
          <cell r="B3289" t="str">
            <v>NEWMARKET-TAY POWER DISTRIBUTION LTD.</v>
          </cell>
          <cell r="C3289">
            <v>0</v>
          </cell>
        </row>
        <row r="3290">
          <cell r="A3290" t="str">
            <v>TERRACE BAY SUPERIOR WIRES INC.</v>
          </cell>
          <cell r="B3290" t="str">
            <v>HYDRO ONE NETWORKS INC.</v>
          </cell>
          <cell r="C3290">
            <v>-34124</v>
          </cell>
        </row>
        <row r="3291">
          <cell r="A3291" t="str">
            <v>THUNDER BAY HYDRO ELECTRICITY DISTRIBUTION INC.</v>
          </cell>
          <cell r="B3291" t="str">
            <v>THUNDER BAY HYDRO ELECTRICITY DISTRIBUTION INC.</v>
          </cell>
          <cell r="C3291">
            <v>-3973687</v>
          </cell>
        </row>
        <row r="3292">
          <cell r="A3292" t="str">
            <v>TILLSONBURG HYDRO INC.</v>
          </cell>
          <cell r="B3292" t="str">
            <v>TILLSONBURG HYDRO INC.</v>
          </cell>
          <cell r="C3292">
            <v>-1077000</v>
          </cell>
        </row>
        <row r="3293">
          <cell r="A3293" t="str">
            <v>TORONTO HYDRO-ELECTRIC SYSTEM LIMITED</v>
          </cell>
          <cell r="B3293" t="str">
            <v>TORONTO HYDRO-ELECTRIC SYSTEM LIMITED</v>
          </cell>
          <cell r="C3293">
            <v>-122266801</v>
          </cell>
        </row>
        <row r="3294">
          <cell r="A3294" t="str">
            <v>VERIDIAN CONNECTIONS INC.</v>
          </cell>
          <cell r="B3294" t="str">
            <v>VERIDIAN CONNECTIONS INC.</v>
          </cell>
          <cell r="C3294">
            <v>-15972487</v>
          </cell>
        </row>
        <row r="3295">
          <cell r="A3295" t="str">
            <v>WASAGA DISTRIBUTION INC.</v>
          </cell>
          <cell r="B3295" t="str">
            <v>WASAGA DISTRIBUTION INC.</v>
          </cell>
          <cell r="C3295">
            <v>-860433</v>
          </cell>
        </row>
        <row r="3296">
          <cell r="A3296" t="str">
            <v>WATERLOO NORTH HYDRO INC.</v>
          </cell>
          <cell r="B3296" t="str">
            <v>WATERLOO NORTH HYDRO INC.</v>
          </cell>
          <cell r="C3296">
            <v>-12415674</v>
          </cell>
        </row>
        <row r="3297">
          <cell r="A3297" t="str">
            <v>WELLAND HYDRO-ELECTRIC SYSTEM CORP.</v>
          </cell>
          <cell r="B3297" t="str">
            <v>WELLAND HYDRO-ELECTRIC SYSTEM CORP.</v>
          </cell>
          <cell r="C3297">
            <v>-267013</v>
          </cell>
        </row>
        <row r="3298">
          <cell r="A3298" t="str">
            <v>WELLINGTON ELECTRIC DISTRIBUTION COMPANY INC.</v>
          </cell>
          <cell r="B3298" t="str">
            <v>GUELPH HYDRO ELECTRIC SYSTEMS INC.</v>
          </cell>
          <cell r="C3298">
            <v>-211434</v>
          </cell>
        </row>
        <row r="3299">
          <cell r="A3299" t="str">
            <v>WELLINGTON NORTH POWER INC.</v>
          </cell>
          <cell r="B3299" t="str">
            <v>WELLINGTON NORTH POWER INC.</v>
          </cell>
          <cell r="C3299">
            <v>-199626</v>
          </cell>
        </row>
        <row r="3300">
          <cell r="A3300" t="str">
            <v>WEST COAST HURON ENERGY INC.</v>
          </cell>
          <cell r="B3300" t="str">
            <v>WEST COAST HURON ENERGY INC.</v>
          </cell>
          <cell r="C3300">
            <v>0</v>
          </cell>
        </row>
        <row r="3301">
          <cell r="A3301" t="str">
            <v>WEST NIPISSING ENERGY SERVICES LTD.</v>
          </cell>
          <cell r="B3301" t="str">
            <v>GREATER SUDBURY HYDRO INC.</v>
          </cell>
          <cell r="C3301">
            <v>0</v>
          </cell>
        </row>
        <row r="3302">
          <cell r="A3302" t="str">
            <v>WEST PERTH POWER INC.</v>
          </cell>
          <cell r="B3302" t="str">
            <v>ERIE THAMES POWERLINES CORPORATION</v>
          </cell>
          <cell r="C3302">
            <v>-62286</v>
          </cell>
        </row>
        <row r="3303">
          <cell r="A3303" t="str">
            <v>WESTARIO POWER INC.</v>
          </cell>
          <cell r="B3303" t="str">
            <v>WESTARIO POWER INC.</v>
          </cell>
          <cell r="C3303">
            <v>-1994552</v>
          </cell>
        </row>
        <row r="3304">
          <cell r="A3304" t="str">
            <v>WHITBY HYDRO ELECTRIC CORPORATION</v>
          </cell>
          <cell r="B3304" t="str">
            <v>WHITBY HYDRO ELECTRIC CORPORATION</v>
          </cell>
          <cell r="C3304">
            <v>-10581954</v>
          </cell>
        </row>
        <row r="3305">
          <cell r="A3305" t="str">
            <v>WOODSTOCK HYDRO SERVICES INC.</v>
          </cell>
          <cell r="B3305" t="str">
            <v>WOODSTOCK HYDRO SERVICES INC.</v>
          </cell>
          <cell r="C3305">
            <v>-759966</v>
          </cell>
        </row>
        <row r="3310">
          <cell r="A3310" t="str">
            <v>ATIKOKAN HYDRO INC.</v>
          </cell>
          <cell r="B3310" t="str">
            <v>ATIKOKAN HYDRO INC.</v>
          </cell>
          <cell r="C3310">
            <v>0</v>
          </cell>
        </row>
        <row r="3311">
          <cell r="A3311" t="str">
            <v>ATTAWAPISKAT POWER CORPORATION</v>
          </cell>
          <cell r="B3311" t="str">
            <v>ATTAWAPISKAT POWER CORPORATION</v>
          </cell>
          <cell r="C3311">
            <v>-146325</v>
          </cell>
        </row>
        <row r="3312">
          <cell r="A3312" t="str">
            <v>AURORA HYDRO CONNECTIONS LIMITED</v>
          </cell>
          <cell r="B3312" t="str">
            <v>POWERSTREAM INC.</v>
          </cell>
          <cell r="C3312">
            <v>0</v>
          </cell>
        </row>
        <row r="3313">
          <cell r="A3313" t="str">
            <v>BARRIE HYDRO DISTRIBUTION INC.</v>
          </cell>
          <cell r="B3313" t="str">
            <v>POWERSTREAM INC.</v>
          </cell>
          <cell r="C3313">
            <v>-17031341</v>
          </cell>
        </row>
        <row r="3314">
          <cell r="A3314" t="str">
            <v>BLUEWATER POWER DISTRIBUTION CORPORATION</v>
          </cell>
          <cell r="B3314" t="str">
            <v>BLUEWATER POWER DISTRIBUTION CORPORATION</v>
          </cell>
          <cell r="C3314">
            <v>-2698606</v>
          </cell>
        </row>
        <row r="3315">
          <cell r="A3315" t="str">
            <v>BRANT COUNTY POWER INC.</v>
          </cell>
          <cell r="B3315" t="str">
            <v>BRANT COUNTY POWER INC.</v>
          </cell>
          <cell r="C3315">
            <v>-1628129</v>
          </cell>
        </row>
        <row r="3316">
          <cell r="A3316" t="str">
            <v>BRANTFORD POWER INC.</v>
          </cell>
          <cell r="B3316" t="str">
            <v>BRANTFORD POWER INC.</v>
          </cell>
          <cell r="C3316">
            <v>-616348</v>
          </cell>
        </row>
        <row r="3317">
          <cell r="A3317" t="str">
            <v>BURLINGTON HYDRO INC.</v>
          </cell>
          <cell r="B3317" t="str">
            <v>BURLINGTON HYDRO INC.</v>
          </cell>
          <cell r="C3317">
            <v>-6168201</v>
          </cell>
        </row>
        <row r="3318">
          <cell r="A3318" t="str">
            <v>CAMBRIDGE AND NORTH DUMFRIES HYDRO INC.</v>
          </cell>
          <cell r="B3318" t="str">
            <v>CAMBRIDGE AND NORTH DUMFRIES HYDRO INC.</v>
          </cell>
          <cell r="C3318">
            <v>-8539817</v>
          </cell>
        </row>
        <row r="3319">
          <cell r="A3319" t="str">
            <v>CANADIAN NIAGARA POWER INC.</v>
          </cell>
          <cell r="B3319" t="str">
            <v>CANADIAN NIAGARA POWER INC.</v>
          </cell>
          <cell r="C3319">
            <v>-2880445</v>
          </cell>
        </row>
        <row r="3320">
          <cell r="A3320" t="str">
            <v>CENTRE WELLINGTON HYDRO LTD.</v>
          </cell>
          <cell r="B3320" t="str">
            <v>CENTRE WELLINGTON HYDRO LTD.</v>
          </cell>
          <cell r="C3320">
            <v>-868920</v>
          </cell>
        </row>
        <row r="3321">
          <cell r="A3321" t="str">
            <v>CHAPLEAU PUBLIC UTILITIES CORPORATION</v>
          </cell>
          <cell r="B3321" t="str">
            <v>CHAPLEAU PUBLIC UTILITIES CORPORATION</v>
          </cell>
          <cell r="C3321">
            <v>0</v>
          </cell>
        </row>
        <row r="3322">
          <cell r="A3322" t="str">
            <v>CLINTON POWER CORPORATION</v>
          </cell>
          <cell r="B3322" t="str">
            <v>ERIE THAMES POWERLINES CORPORATION</v>
          </cell>
          <cell r="C3322">
            <v>-3074</v>
          </cell>
        </row>
        <row r="3323">
          <cell r="A3323" t="str">
            <v>COLLUS POWER CORPORATION</v>
          </cell>
          <cell r="B3323" t="str">
            <v>COLLUS POWER CORPORATION</v>
          </cell>
          <cell r="C3323">
            <v>-5293818</v>
          </cell>
        </row>
        <row r="3324">
          <cell r="A3324" t="str">
            <v>COOPERATIVE HYDRO EMBRUN INC.</v>
          </cell>
          <cell r="B3324" t="str">
            <v>COOPERATIVE HYDRO EMBRUN INC.</v>
          </cell>
          <cell r="C3324">
            <v>-266731</v>
          </cell>
        </row>
        <row r="3325">
          <cell r="A3325" t="str">
            <v>DUTTON HYDRO LIMITED</v>
          </cell>
          <cell r="B3325" t="str">
            <v>MIDDLESEX POWER DISTRIBUTION CORPORATION</v>
          </cell>
          <cell r="C3325">
            <v>0</v>
          </cell>
        </row>
        <row r="3326">
          <cell r="A3326" t="str">
            <v>E.L.K. ENERGY INC.</v>
          </cell>
          <cell r="B3326" t="str">
            <v>E.L.K. ENERGY INC.</v>
          </cell>
          <cell r="C3326">
            <v>-2473860</v>
          </cell>
        </row>
        <row r="3327">
          <cell r="A3327" t="str">
            <v>EASTERN ONTARIO POWER INC.</v>
          </cell>
          <cell r="B3327" t="str">
            <v>CANADIAN NIAGARA POWER INC.</v>
          </cell>
          <cell r="C3327">
            <v>-719342</v>
          </cell>
        </row>
        <row r="3328">
          <cell r="A3328" t="str">
            <v>ENERSOURCE HYDRO MISSISSAUGA INC.</v>
          </cell>
          <cell r="B3328" t="str">
            <v>ENERSOURCE HYDRO MISSISSAUGA INC.</v>
          </cell>
          <cell r="C3328">
            <v>-51655533</v>
          </cell>
        </row>
        <row r="3329">
          <cell r="A3329" t="str">
            <v>ENTEGRUS POWERLINES INC.</v>
          </cell>
          <cell r="B3329" t="str">
            <v>CHATHAM-KENT HYDRO INC.</v>
          </cell>
          <cell r="C3329">
            <v>-2885841</v>
          </cell>
        </row>
        <row r="3330">
          <cell r="A3330" t="str">
            <v>ENWIN UTILITIES LTD.</v>
          </cell>
          <cell r="B3330" t="str">
            <v>ENWIN UTILITIES LTD.</v>
          </cell>
          <cell r="C3330">
            <v>-6725363</v>
          </cell>
        </row>
        <row r="3331">
          <cell r="A3331" t="str">
            <v>ERIE THAMES POWERLINES CORPORATION</v>
          </cell>
          <cell r="B3331" t="str">
            <v>ERIE THAMES POWERLINES CORPORATION</v>
          </cell>
          <cell r="C3331">
            <v>-288263</v>
          </cell>
        </row>
        <row r="3332">
          <cell r="A3332" t="str">
            <v>ESPANOLA REGIONAL HYDRO DISTRIBUTION CORPORATION</v>
          </cell>
          <cell r="B3332" t="str">
            <v>ESPANOLA REGIONAL HYDRO DISTRIBUTION CORPORATION</v>
          </cell>
          <cell r="C3332">
            <v>-104494</v>
          </cell>
        </row>
        <row r="3333">
          <cell r="A3333" t="str">
            <v>ESSEX POWERLINES CORPORATION</v>
          </cell>
          <cell r="B3333" t="str">
            <v>ESSEX POWERLINES CORPORATION</v>
          </cell>
          <cell r="C3333">
            <v>-5570770</v>
          </cell>
        </row>
        <row r="3334">
          <cell r="A3334" t="str">
            <v>FESTIVAL HYDRO INC.</v>
          </cell>
          <cell r="B3334" t="str">
            <v>FESTIVAL HYDRO INC.</v>
          </cell>
          <cell r="C3334">
            <v>-2006603</v>
          </cell>
        </row>
        <row r="3335">
          <cell r="A3335" t="str">
            <v>FORT ALBANY POWER CORPORATION</v>
          </cell>
          <cell r="B3335" t="str">
            <v>FORT ALBANY POWER CORPORATION</v>
          </cell>
          <cell r="C3335">
            <v>-21725</v>
          </cell>
        </row>
        <row r="3336">
          <cell r="A3336" t="str">
            <v>FORT FRANCES POWER CORPORATION</v>
          </cell>
          <cell r="B3336" t="str">
            <v>FORT FRANCES POWER CORPORATION</v>
          </cell>
          <cell r="C3336">
            <v>0</v>
          </cell>
        </row>
        <row r="3337">
          <cell r="A3337" t="str">
            <v>GRAND VALLEY ENERGY INC.</v>
          </cell>
          <cell r="B3337" t="str">
            <v>ORANGEVILLE HYDRO LIMITED</v>
          </cell>
          <cell r="C3337">
            <v>0</v>
          </cell>
        </row>
        <row r="3338">
          <cell r="A3338" t="str">
            <v>GRAVENHURST HYDRO ELECTRIC INC.</v>
          </cell>
          <cell r="B3338" t="str">
            <v>VERIDIAN CONNECTIONS INC.</v>
          </cell>
          <cell r="C3338">
            <v>-2405147</v>
          </cell>
        </row>
        <row r="3339">
          <cell r="A3339" t="str">
            <v>GREAT LAKES POWER LIMITED</v>
          </cell>
          <cell r="B3339" t="str">
            <v>GREAT LAKES POWER LIMITED</v>
          </cell>
          <cell r="C3339">
            <v>0</v>
          </cell>
        </row>
        <row r="3340">
          <cell r="A3340" t="str">
            <v>GREATER SUDBURY HYDRO INC.</v>
          </cell>
          <cell r="B3340" t="str">
            <v>GREATER SUDBURY HYDRO INC.</v>
          </cell>
          <cell r="C3340">
            <v>-5307829</v>
          </cell>
        </row>
        <row r="3341">
          <cell r="A3341" t="str">
            <v>GRIMSBY POWER INCORPORATED</v>
          </cell>
          <cell r="B3341" t="str">
            <v>GRIMSBY POWER INCORPORATED</v>
          </cell>
          <cell r="C3341">
            <v>-2821350</v>
          </cell>
        </row>
        <row r="3342">
          <cell r="A3342" t="str">
            <v>GUELPH HYDRO ELECTRIC SYSTEMS INC.</v>
          </cell>
          <cell r="B3342" t="str">
            <v>GUELPH HYDRO ELECTRIC SYSTEMS INC.</v>
          </cell>
          <cell r="C3342">
            <v>-14923867</v>
          </cell>
        </row>
        <row r="3343">
          <cell r="A3343" t="str">
            <v>HALDIMAND COUNTY HYDRO INC.</v>
          </cell>
          <cell r="B3343" t="str">
            <v>HALDIMAND COUNTY HYDRO INC.</v>
          </cell>
          <cell r="C3343">
            <v>-1435821</v>
          </cell>
        </row>
        <row r="3344">
          <cell r="A3344" t="str">
            <v>HALTON HILLS HYDRO INC.</v>
          </cell>
          <cell r="B3344" t="str">
            <v>HALTON HILLS HYDRO INC.</v>
          </cell>
          <cell r="C3344">
            <v>-3329331</v>
          </cell>
        </row>
        <row r="3345">
          <cell r="A3345" t="str">
            <v>HEARST POWER DISTRIBUTION COMPANY LIMITED</v>
          </cell>
          <cell r="B3345" t="str">
            <v>HEARST POWER DISTRIBUTION COMPANY LIMITED</v>
          </cell>
          <cell r="C3345">
            <v>0</v>
          </cell>
        </row>
        <row r="3346">
          <cell r="A3346" t="str">
            <v>HORIZON UTILITIES CORPORATION</v>
          </cell>
          <cell r="B3346" t="str">
            <v>HORIZON UTILITIES CORPORATION</v>
          </cell>
          <cell r="C3346">
            <v>-6306689</v>
          </cell>
        </row>
        <row r="3347">
          <cell r="A3347" t="str">
            <v>HYDRO 2000 INC.</v>
          </cell>
          <cell r="B3347" t="str">
            <v>HYDRO 2000 INC.</v>
          </cell>
          <cell r="C3347">
            <v>0</v>
          </cell>
        </row>
        <row r="3348">
          <cell r="A3348" t="str">
            <v>HYDRO HAWKESBURY INC.</v>
          </cell>
          <cell r="B3348" t="str">
            <v>HYDRO HAWKESBURY INC.</v>
          </cell>
          <cell r="C3348">
            <v>0</v>
          </cell>
        </row>
        <row r="3349">
          <cell r="A3349" t="str">
            <v>HYDRO ONE BRAMPTON NETWORKS INC.</v>
          </cell>
          <cell r="B3349" t="str">
            <v>HYDRO ONE BRAMPTON NETWORKS INC.</v>
          </cell>
          <cell r="C3349">
            <v>-47802441</v>
          </cell>
        </row>
        <row r="3350">
          <cell r="A3350" t="str">
            <v>HYDRO ONE NETWORKS INC.</v>
          </cell>
          <cell r="B3350" t="str">
            <v>HYDRO ONE NETWORKS INC.</v>
          </cell>
          <cell r="C3350">
            <v>0</v>
          </cell>
        </row>
        <row r="3351">
          <cell r="A3351" t="str">
            <v>HYDRO ONE REMOTE COMMUNITIES INC.</v>
          </cell>
          <cell r="B3351" t="str">
            <v>HYDRO ONE REMOTE COMMUNITIES INC.</v>
          </cell>
          <cell r="C3351">
            <v>0</v>
          </cell>
        </row>
        <row r="3352">
          <cell r="A3352" t="str">
            <v>HYDRO OTTAWA LIMITED</v>
          </cell>
          <cell r="B3352" t="str">
            <v>HYDRO OTTAWA LIMITED</v>
          </cell>
          <cell r="C3352">
            <v>-63127612</v>
          </cell>
        </row>
        <row r="3353">
          <cell r="A3353" t="str">
            <v>INNISFIL HYDRO DISTRIBUTION SYSTEMS LIMITED</v>
          </cell>
          <cell r="B3353" t="str">
            <v>INNISFIL HYDRO DISTRIBUTION SYSTEMS LIMITED</v>
          </cell>
          <cell r="C3353">
            <v>-2652222</v>
          </cell>
        </row>
        <row r="3354">
          <cell r="A3354" t="str">
            <v>KASHECHEWAN POWER CORPORATION</v>
          </cell>
          <cell r="B3354" t="str">
            <v>KASHECHEWAN POWER CORPORATION</v>
          </cell>
          <cell r="C3354">
            <v>-8756</v>
          </cell>
        </row>
        <row r="3355">
          <cell r="A3355" t="str">
            <v>KENORA HYDRO ELECTRIC CORPORATION LTD.</v>
          </cell>
          <cell r="B3355" t="str">
            <v>KENORA HYDRO ELECTRIC CORPORATION LTD.</v>
          </cell>
          <cell r="C3355">
            <v>-274602</v>
          </cell>
        </row>
        <row r="3356">
          <cell r="A3356" t="str">
            <v>KINGSTON HYDRO CORPORATION</v>
          </cell>
          <cell r="B3356" t="str">
            <v>KINGSTON HYDRO CORPORATION</v>
          </cell>
          <cell r="C3356">
            <v>-55549</v>
          </cell>
        </row>
        <row r="3357">
          <cell r="A3357" t="str">
            <v>KITCHENER-WILMOT HYDRO INC.</v>
          </cell>
          <cell r="B3357" t="str">
            <v>KITCHENER-WILMOT HYDRO INC.</v>
          </cell>
          <cell r="C3357">
            <v>-20619130</v>
          </cell>
        </row>
        <row r="3358">
          <cell r="A3358" t="str">
            <v>LAKEFRONT UTILITIES INC.</v>
          </cell>
          <cell r="B3358" t="str">
            <v>LAKEFRONT UTILITIES INC.</v>
          </cell>
          <cell r="C3358">
            <v>-751689</v>
          </cell>
        </row>
        <row r="3359">
          <cell r="A3359" t="str">
            <v>LAKELAND POWER DISTRIBUTION LTD.</v>
          </cell>
          <cell r="B3359" t="str">
            <v>LAKELAND POWER DISTRIBUTION LTD.</v>
          </cell>
          <cell r="C3359">
            <v>-1609265</v>
          </cell>
        </row>
        <row r="3360">
          <cell r="A3360" t="str">
            <v>LONDON HYDRO INC.</v>
          </cell>
          <cell r="B3360" t="str">
            <v>LONDON HYDRO INC.</v>
          </cell>
          <cell r="C3360">
            <v>-13416323</v>
          </cell>
        </row>
        <row r="3361">
          <cell r="A3361" t="str">
            <v>MIDDLESEX POWER DISTRIBUTION CORPORATION</v>
          </cell>
          <cell r="B3361" t="str">
            <v>MIDDLESEX POWER DISTRIBUTION CORPORATION</v>
          </cell>
          <cell r="C3361">
            <v>-742099</v>
          </cell>
        </row>
        <row r="3362">
          <cell r="A3362" t="str">
            <v>MIDLAND POWER UTILITY CORPORATION</v>
          </cell>
          <cell r="B3362" t="str">
            <v>MIDLAND POWER UTILITY CORPORATION</v>
          </cell>
          <cell r="C3362">
            <v>-146730</v>
          </cell>
        </row>
        <row r="3363">
          <cell r="A3363" t="str">
            <v>MILTON HYDRO DISTRIBUTION INC.</v>
          </cell>
          <cell r="B3363" t="str">
            <v>MILTON HYDRO DISTRIBUTION INC.</v>
          </cell>
          <cell r="C3363">
            <v>-18812855</v>
          </cell>
        </row>
        <row r="3364">
          <cell r="A3364" t="str">
            <v>NEWBURY POWER INC.</v>
          </cell>
          <cell r="B3364" t="str">
            <v>MIDDLESEX POWER DISTRIBUTION CORPORATION</v>
          </cell>
          <cell r="C3364">
            <v>0</v>
          </cell>
        </row>
        <row r="3365">
          <cell r="A3365" t="str">
            <v>NEWMARKET HYDRO LTD.</v>
          </cell>
          <cell r="B3365" t="str">
            <v>NEWMARKET-TAY POWER DISTRIBUTION LTD.</v>
          </cell>
          <cell r="C3365">
            <v>-11011550</v>
          </cell>
        </row>
        <row r="3366">
          <cell r="A3366" t="str">
            <v>NIAGARA FALLS HYDRO INC.</v>
          </cell>
          <cell r="B3366" t="str">
            <v>NIAGARA PENINSULA ENERGY INC.</v>
          </cell>
          <cell r="C3366">
            <v>-5022830</v>
          </cell>
        </row>
        <row r="3367">
          <cell r="A3367" t="str">
            <v>NIAGARA-ON-THE-LAKE HYDRO INC.</v>
          </cell>
          <cell r="B3367" t="str">
            <v>NIAGARA-ON-THE-LAKE HYDRO INC.</v>
          </cell>
          <cell r="C3367">
            <v>-3524304</v>
          </cell>
        </row>
        <row r="3368">
          <cell r="A3368" t="str">
            <v>NORFOLK POWER DISTRIBUTION INC.</v>
          </cell>
          <cell r="B3368" t="str">
            <v>NORFOLK POWER DISTRIBUTION INC.</v>
          </cell>
          <cell r="C3368">
            <v>-4910417</v>
          </cell>
        </row>
        <row r="3369">
          <cell r="A3369" t="str">
            <v>NORTH BAY HYDRO DISTRIBUTION LIMITED</v>
          </cell>
          <cell r="B3369" t="str">
            <v>NORTH BAY HYDRO DISTRIBUTION LIMITED</v>
          </cell>
          <cell r="C3369">
            <v>-2184501</v>
          </cell>
        </row>
        <row r="3370">
          <cell r="A3370" t="str">
            <v>NORTHERN ONTARIO WIRES INC.</v>
          </cell>
          <cell r="B3370" t="str">
            <v>NORTHERN ONTARIO WIRES INC.</v>
          </cell>
          <cell r="C3370">
            <v>0</v>
          </cell>
        </row>
        <row r="3371">
          <cell r="A3371" t="str">
            <v>OAKVILLE HYDRO ELECTRICITY DISTRIBUTION INC.</v>
          </cell>
          <cell r="B3371" t="str">
            <v>OAKVILLE HYDRO ELECTRICITY DISTRIBUTION INC.</v>
          </cell>
          <cell r="C3371">
            <v>-14593472</v>
          </cell>
        </row>
        <row r="3372">
          <cell r="A3372" t="str">
            <v>ORANGEVILLE HYDRO LIMITED</v>
          </cell>
          <cell r="B3372" t="str">
            <v>ORANGEVILLE HYDRO LIMITED</v>
          </cell>
          <cell r="C3372">
            <v>-2070757</v>
          </cell>
        </row>
        <row r="3373">
          <cell r="A3373" t="str">
            <v>ORILLIA POWER DISTRIBUTION CORPORATION</v>
          </cell>
          <cell r="B3373" t="str">
            <v>ORILLIA POWER DISTRIBUTION CORPORATION</v>
          </cell>
          <cell r="C3373">
            <v>-211433</v>
          </cell>
        </row>
        <row r="3374">
          <cell r="A3374" t="str">
            <v>OSHAWA PUC NETWORKS INC.</v>
          </cell>
          <cell r="B3374" t="str">
            <v>OSHAWA PUC NETWORKS INC.</v>
          </cell>
          <cell r="C3374">
            <v>-13062590</v>
          </cell>
        </row>
        <row r="3375">
          <cell r="A3375" t="str">
            <v>OTTAWA RIVER POWER CORPORATION</v>
          </cell>
          <cell r="B3375" t="str">
            <v>OTTAWA RIVER POWER CORPORATION</v>
          </cell>
          <cell r="C3375">
            <v>-638285</v>
          </cell>
        </row>
        <row r="3376">
          <cell r="A3376" t="str">
            <v>PARRY SOUND POWER CORPORATION</v>
          </cell>
          <cell r="B3376" t="str">
            <v>PARRY SOUND POWER CORPORATION</v>
          </cell>
          <cell r="C3376">
            <v>-330342</v>
          </cell>
        </row>
        <row r="3377">
          <cell r="A3377" t="str">
            <v>PENINSULA WEST UTILITIES LIMITED</v>
          </cell>
          <cell r="B3377" t="str">
            <v>NIAGARA PENINSULA ENERGY INC.</v>
          </cell>
          <cell r="C3377">
            <v>-5349368</v>
          </cell>
        </row>
        <row r="3378">
          <cell r="A3378" t="str">
            <v>PETERBOROUGH DISTRIBUTION INCORPORATED</v>
          </cell>
          <cell r="B3378" t="str">
            <v>PETERBOROUGH DISTRIBUTION INCORPORATED</v>
          </cell>
          <cell r="C3378">
            <v>0</v>
          </cell>
        </row>
        <row r="3379">
          <cell r="A3379" t="str">
            <v>PORT COLBORNE HYDRO INC.</v>
          </cell>
          <cell r="B3379" t="str">
            <v>CANADIAN NIAGARA POWER INC.</v>
          </cell>
          <cell r="C3379">
            <v>-136671</v>
          </cell>
        </row>
        <row r="3380">
          <cell r="A3380" t="str">
            <v>POWERSTREAM INC.</v>
          </cell>
          <cell r="B3380" t="str">
            <v>POWERSTREAM INC.</v>
          </cell>
          <cell r="C3380">
            <v>-133412914</v>
          </cell>
        </row>
        <row r="3381">
          <cell r="A3381" t="str">
            <v>PUC DISTRIBUTION INC.</v>
          </cell>
          <cell r="B3381" t="str">
            <v>PUC DISTRIBUTION INC.</v>
          </cell>
          <cell r="C3381">
            <v>-1539291</v>
          </cell>
        </row>
        <row r="3382">
          <cell r="A3382" t="str">
            <v>RENFREW HYDRO INC.</v>
          </cell>
          <cell r="B3382" t="str">
            <v>RENFREW HYDRO INC.</v>
          </cell>
          <cell r="C3382">
            <v>0</v>
          </cell>
        </row>
        <row r="3383">
          <cell r="A3383" t="str">
            <v>RIDEAU ST. LAWRENCE DISTRIBUTION INC.</v>
          </cell>
          <cell r="B3383" t="str">
            <v>RIDEAU ST. LAWRENCE DISTRIBUTION INC.</v>
          </cell>
          <cell r="C3383">
            <v>-166974</v>
          </cell>
        </row>
        <row r="3384">
          <cell r="A3384" t="str">
            <v>SIOUX LOOKOUT HYDRO INC.</v>
          </cell>
          <cell r="B3384" t="str">
            <v>SIOUX LOOKOUT HYDRO INC.</v>
          </cell>
          <cell r="C3384">
            <v>-384206</v>
          </cell>
        </row>
        <row r="3385">
          <cell r="A3385" t="str">
            <v>ST. THOMAS ENERGY INC.</v>
          </cell>
          <cell r="B3385" t="str">
            <v>ST. THOMAS ENERGY INC.</v>
          </cell>
          <cell r="C3385">
            <v>-3477875</v>
          </cell>
        </row>
        <row r="3386">
          <cell r="A3386" t="str">
            <v>TAY HYDRO ELECTRIC DISTRIBUTION COMPANY INC.</v>
          </cell>
          <cell r="B3386" t="str">
            <v>NEWMARKET-TAY POWER DISTRIBUTION LTD.</v>
          </cell>
          <cell r="C3386">
            <v>0</v>
          </cell>
        </row>
        <row r="3387">
          <cell r="A3387" t="str">
            <v>TERRACE BAY SUPERIOR WIRES INC.</v>
          </cell>
          <cell r="B3387" t="str">
            <v>HYDRO ONE NETWORKS INC.</v>
          </cell>
          <cell r="C3387">
            <v>-69888</v>
          </cell>
        </row>
        <row r="3388">
          <cell r="A3388" t="str">
            <v>THUNDER BAY HYDRO ELECTRICITY DISTRIBUTION INC.</v>
          </cell>
          <cell r="B3388" t="str">
            <v>THUNDER BAY HYDRO ELECTRICITY DISTRIBUTION INC.</v>
          </cell>
          <cell r="C3388">
            <v>-4932881</v>
          </cell>
        </row>
        <row r="3389">
          <cell r="A3389" t="str">
            <v>TILLSONBURG HYDRO INC.</v>
          </cell>
          <cell r="B3389" t="str">
            <v>TILLSONBURG HYDRO INC.</v>
          </cell>
          <cell r="C3389">
            <v>-1244882</v>
          </cell>
        </row>
        <row r="3390">
          <cell r="A3390" t="str">
            <v>TORONTO HYDRO-ELECTRIC SYSTEM LIMITED</v>
          </cell>
          <cell r="B3390" t="str">
            <v>TORONTO HYDRO-ELECTRIC SYSTEM LIMITED</v>
          </cell>
          <cell r="C3390">
            <v>-144237438</v>
          </cell>
        </row>
        <row r="3391">
          <cell r="A3391" t="str">
            <v>VERIDIAN CONNECTIONS INC.</v>
          </cell>
          <cell r="B3391" t="str">
            <v>VERIDIAN CONNECTIONS INC.</v>
          </cell>
          <cell r="C3391">
            <v>-22065856</v>
          </cell>
        </row>
        <row r="3392">
          <cell r="A3392" t="str">
            <v>WASAGA DISTRIBUTION INC.</v>
          </cell>
          <cell r="B3392" t="str">
            <v>WASAGA DISTRIBUTION INC.</v>
          </cell>
          <cell r="C3392">
            <v>-1106495</v>
          </cell>
        </row>
        <row r="3393">
          <cell r="A3393" t="str">
            <v>WATERLOO NORTH HYDRO INC.</v>
          </cell>
          <cell r="B3393" t="str">
            <v>WATERLOO NORTH HYDRO INC.</v>
          </cell>
          <cell r="C3393">
            <v>-14857883</v>
          </cell>
        </row>
        <row r="3394">
          <cell r="A3394" t="str">
            <v>WELLAND HYDRO-ELECTRIC SYSTEM CORP.</v>
          </cell>
          <cell r="B3394" t="str">
            <v>WELLAND HYDRO-ELECTRIC SYSTEM CORP.</v>
          </cell>
          <cell r="C3394">
            <v>-442034</v>
          </cell>
        </row>
        <row r="3395">
          <cell r="A3395" t="str">
            <v>WELLINGTON ELECTRIC DISTRIBUTION COMPANY INC.</v>
          </cell>
          <cell r="B3395" t="str">
            <v>GUELPH HYDRO ELECTRIC SYSTEMS INC.</v>
          </cell>
          <cell r="C3395">
            <v>-830566</v>
          </cell>
        </row>
        <row r="3396">
          <cell r="A3396" t="str">
            <v>WELLINGTON NORTH POWER INC.</v>
          </cell>
          <cell r="B3396" t="str">
            <v>WELLINGTON NORTH POWER INC.</v>
          </cell>
          <cell r="C3396">
            <v>-223193</v>
          </cell>
        </row>
        <row r="3397">
          <cell r="A3397" t="str">
            <v>WEST COAST HURON ENERGY INC.</v>
          </cell>
          <cell r="B3397" t="str">
            <v>WEST COAST HURON ENERGY INC.</v>
          </cell>
          <cell r="C3397">
            <v>-85574</v>
          </cell>
        </row>
        <row r="3398">
          <cell r="A3398" t="str">
            <v>WEST NIPISSING ENERGY SERVICES LTD.</v>
          </cell>
          <cell r="B3398" t="str">
            <v>GREATER SUDBURY HYDRO INC.</v>
          </cell>
          <cell r="C3398">
            <v>0</v>
          </cell>
        </row>
        <row r="3399">
          <cell r="A3399" t="str">
            <v>WEST PERTH POWER INC.</v>
          </cell>
          <cell r="B3399" t="str">
            <v>ERIE THAMES POWERLINES CORPORATION</v>
          </cell>
          <cell r="C3399">
            <v>-223178</v>
          </cell>
        </row>
        <row r="3400">
          <cell r="A3400" t="str">
            <v>WESTARIO POWER INC.</v>
          </cell>
          <cell r="B3400" t="str">
            <v>WESTARIO POWER INC.</v>
          </cell>
          <cell r="C3400">
            <v>-2937905</v>
          </cell>
        </row>
        <row r="3401">
          <cell r="A3401" t="str">
            <v>WHITBY HYDRO ELECTRIC CORPORATION</v>
          </cell>
          <cell r="B3401" t="str">
            <v>WHITBY HYDRO ELECTRIC CORPORATION</v>
          </cell>
          <cell r="C3401">
            <v>-13588962</v>
          </cell>
        </row>
        <row r="3402">
          <cell r="A3402" t="str">
            <v>WOODSTOCK HYDRO SERVICES INC.</v>
          </cell>
          <cell r="B3402" t="str">
            <v>WOODSTOCK HYDRO SERVICES INC.</v>
          </cell>
          <cell r="C3402">
            <v>-1050360</v>
          </cell>
        </row>
        <row r="3407">
          <cell r="A3407" t="str">
            <v>ATIKOKAN HYDRO INC.</v>
          </cell>
          <cell r="B3407" t="str">
            <v>ATIKOKAN HYDRO INC.</v>
          </cell>
          <cell r="C3407">
            <v>0</v>
          </cell>
        </row>
        <row r="3408">
          <cell r="A3408" t="str">
            <v>ATTAWAPISKAT POWER CORPORATION</v>
          </cell>
          <cell r="B3408" t="str">
            <v>ATTAWAPISKAT POWER CORPORATION</v>
          </cell>
          <cell r="C3408">
            <v>-331130</v>
          </cell>
        </row>
        <row r="3409">
          <cell r="A3409" t="str">
            <v>BARRIE HYDRO DISTRIBUTION INC.</v>
          </cell>
          <cell r="B3409" t="str">
            <v>POWERSTREAM INC.</v>
          </cell>
          <cell r="C3409">
            <v>-19683606</v>
          </cell>
        </row>
        <row r="3410">
          <cell r="A3410" t="str">
            <v>BLUEWATER POWER DISTRIBUTION CORPORATION</v>
          </cell>
          <cell r="B3410" t="str">
            <v>BLUEWATER POWER DISTRIBUTION CORPORATION</v>
          </cell>
          <cell r="C3410">
            <v>-2545904</v>
          </cell>
        </row>
        <row r="3411">
          <cell r="A3411" t="str">
            <v>BRANT COUNTY POWER INC.</v>
          </cell>
          <cell r="B3411" t="str">
            <v>BRANT COUNTY POWER INC.</v>
          </cell>
          <cell r="C3411">
            <v>-1638896</v>
          </cell>
        </row>
        <row r="3412">
          <cell r="A3412" t="str">
            <v>BRANTFORD POWER INC.</v>
          </cell>
          <cell r="B3412" t="str">
            <v>BRANTFORD POWER INC.</v>
          </cell>
          <cell r="C3412">
            <v>-1015464</v>
          </cell>
        </row>
        <row r="3413">
          <cell r="A3413" t="str">
            <v>BURLINGTON HYDRO INC.</v>
          </cell>
          <cell r="B3413" t="str">
            <v>BURLINGTON HYDRO INC.</v>
          </cell>
          <cell r="C3413">
            <v>-9202656</v>
          </cell>
        </row>
        <row r="3414">
          <cell r="A3414" t="str">
            <v>CAMBRIDGE AND NORTH DUMFRIES HYDRO INC.</v>
          </cell>
          <cell r="B3414" t="str">
            <v>CAMBRIDGE AND NORTH DUMFRIES HYDRO INC.</v>
          </cell>
          <cell r="C3414">
            <v>-10339117</v>
          </cell>
        </row>
        <row r="3415">
          <cell r="A3415" t="str">
            <v>CANADIAN NIAGARA POWER INC.</v>
          </cell>
          <cell r="B3415" t="str">
            <v>CANADIAN NIAGARA POWER INC.</v>
          </cell>
          <cell r="C3415">
            <v>-3269456</v>
          </cell>
        </row>
        <row r="3416">
          <cell r="A3416" t="str">
            <v>CENTRE WELLINGTON HYDRO LTD.</v>
          </cell>
          <cell r="B3416" t="str">
            <v>CENTRE WELLINGTON HYDRO LTD.</v>
          </cell>
          <cell r="C3416">
            <v>-1007466</v>
          </cell>
        </row>
        <row r="3417">
          <cell r="A3417" t="str">
            <v>CHAPLEAU PUBLIC UTILITIES CORPORATION</v>
          </cell>
          <cell r="B3417" t="str">
            <v>CHAPLEAU PUBLIC UTILITIES CORPORATION</v>
          </cell>
          <cell r="C3417">
            <v>0</v>
          </cell>
        </row>
        <row r="3418">
          <cell r="A3418" t="str">
            <v>CLINTON POWER CORPORATION</v>
          </cell>
          <cell r="B3418" t="str">
            <v>ERIE THAMES POWERLINES CORPORATION</v>
          </cell>
          <cell r="C3418">
            <v>-3074</v>
          </cell>
        </row>
        <row r="3419">
          <cell r="A3419" t="str">
            <v>COLLUS POWER CORPORATION</v>
          </cell>
          <cell r="B3419" t="str">
            <v>COLLUS POWER CORPORATION</v>
          </cell>
          <cell r="C3419">
            <v>-5648240</v>
          </cell>
        </row>
        <row r="3420">
          <cell r="A3420" t="str">
            <v>COOPERATIVE HYDRO EMBRUN INC.</v>
          </cell>
          <cell r="B3420" t="str">
            <v>COOPERATIVE HYDRO EMBRUN INC.</v>
          </cell>
          <cell r="C3420">
            <v>-320110</v>
          </cell>
        </row>
        <row r="3421">
          <cell r="A3421" t="str">
            <v>DUTTON HYDRO LIMITED</v>
          </cell>
          <cell r="B3421" t="str">
            <v>MIDDLESEX POWER DISTRIBUTION CORPORATION</v>
          </cell>
          <cell r="C3421">
            <v>0</v>
          </cell>
        </row>
        <row r="3422">
          <cell r="A3422" t="str">
            <v>E.L.K. ENERGY INC.</v>
          </cell>
          <cell r="B3422" t="str">
            <v>E.L.K. ENERGY INC.</v>
          </cell>
          <cell r="C3422">
            <v>-2865858</v>
          </cell>
        </row>
        <row r="3423">
          <cell r="A3423" t="str">
            <v>EASTERN ONTARIO POWER INC.</v>
          </cell>
          <cell r="B3423" t="str">
            <v>CANADIAN NIAGARA POWER INC.</v>
          </cell>
          <cell r="C3423">
            <v>-691836</v>
          </cell>
        </row>
        <row r="3424">
          <cell r="A3424" t="str">
            <v>ENERSOURCE HYDRO MISSISSAUGA INC.</v>
          </cell>
          <cell r="B3424" t="str">
            <v>ENERSOURCE HYDRO MISSISSAUGA INC.</v>
          </cell>
          <cell r="C3424">
            <v>-52195850</v>
          </cell>
        </row>
        <row r="3425">
          <cell r="A3425" t="str">
            <v>ENTEGRUS POWERLINES INC.</v>
          </cell>
          <cell r="B3425" t="str">
            <v>CHATHAM-KENT HYDRO INC.</v>
          </cell>
          <cell r="C3425">
            <v>-3338707</v>
          </cell>
        </row>
        <row r="3426">
          <cell r="A3426" t="str">
            <v>ENWIN UTILITIES LTD.</v>
          </cell>
          <cell r="B3426" t="str">
            <v>ENWIN UTILITIES LTD.</v>
          </cell>
          <cell r="C3426">
            <v>-8618426</v>
          </cell>
        </row>
        <row r="3427">
          <cell r="A3427" t="str">
            <v>ERIE THAMES POWERLINES CORPORATION</v>
          </cell>
          <cell r="B3427" t="str">
            <v>ERIE THAMES POWERLINES CORPORATION</v>
          </cell>
          <cell r="C3427">
            <v>-621263</v>
          </cell>
        </row>
        <row r="3428">
          <cell r="A3428" t="str">
            <v>ESPANOLA REGIONAL HYDRO DISTRIBUTION CORPORATION</v>
          </cell>
          <cell r="B3428" t="str">
            <v>ESPANOLA REGIONAL HYDRO DISTRIBUTION CORPORATION</v>
          </cell>
          <cell r="C3428">
            <v>-106018</v>
          </cell>
        </row>
        <row r="3429">
          <cell r="A3429" t="str">
            <v>ESSEX POWERLINES CORPORATION</v>
          </cell>
          <cell r="B3429" t="str">
            <v>ESSEX POWERLINES CORPORATION</v>
          </cell>
          <cell r="C3429">
            <v>-5998394</v>
          </cell>
        </row>
        <row r="3430">
          <cell r="A3430" t="str">
            <v>FESTIVAL HYDRO INC.</v>
          </cell>
          <cell r="B3430" t="str">
            <v>FESTIVAL HYDRO INC.</v>
          </cell>
          <cell r="C3430">
            <v>-2411290</v>
          </cell>
        </row>
        <row r="3431">
          <cell r="A3431" t="str">
            <v>FORT ALBANY POWER CORPORATION</v>
          </cell>
          <cell r="B3431" t="str">
            <v>FORT ALBANY POWER CORPORATION</v>
          </cell>
          <cell r="C3431">
            <v>-21725</v>
          </cell>
        </row>
        <row r="3432">
          <cell r="A3432" t="str">
            <v>FORT FRANCES POWER CORPORATION</v>
          </cell>
          <cell r="B3432" t="str">
            <v>FORT FRANCES POWER CORPORATION</v>
          </cell>
          <cell r="C3432">
            <v>0</v>
          </cell>
        </row>
        <row r="3433">
          <cell r="A3433" t="str">
            <v>GRAND VALLEY ENERGY INC.</v>
          </cell>
          <cell r="B3433" t="str">
            <v>ORANGEVILLE HYDRO LIMITED</v>
          </cell>
          <cell r="C3433">
            <v>0</v>
          </cell>
        </row>
        <row r="3434">
          <cell r="A3434" t="str">
            <v>GREAT LAKES POWER LIMITED</v>
          </cell>
          <cell r="B3434" t="str">
            <v>GREAT LAKES POWER LIMITED</v>
          </cell>
          <cell r="C3434">
            <v>0</v>
          </cell>
        </row>
        <row r="3435">
          <cell r="A3435" t="str">
            <v>GREATER SUDBURY HYDRO INC.</v>
          </cell>
          <cell r="B3435" t="str">
            <v>GREATER SUDBURY HYDRO INC.</v>
          </cell>
          <cell r="C3435">
            <v>-6673879</v>
          </cell>
        </row>
        <row r="3436">
          <cell r="A3436" t="str">
            <v>GRIMSBY POWER INCORPORATED</v>
          </cell>
          <cell r="B3436" t="str">
            <v>GRIMSBY POWER INCORPORATED</v>
          </cell>
          <cell r="C3436">
            <v>-2927518</v>
          </cell>
        </row>
        <row r="3437">
          <cell r="A3437" t="str">
            <v>GUELPH HYDRO ELECTRIC SYSTEMS INC.</v>
          </cell>
          <cell r="B3437" t="str">
            <v>GUELPH HYDRO ELECTRIC SYSTEMS INC.</v>
          </cell>
          <cell r="C3437">
            <v>-18390258</v>
          </cell>
        </row>
        <row r="3438">
          <cell r="A3438" t="str">
            <v>HALDIMAND COUNTY HYDRO INC.</v>
          </cell>
          <cell r="B3438" t="str">
            <v>HALDIMAND COUNTY HYDRO INC.</v>
          </cell>
          <cell r="C3438">
            <v>-1719470</v>
          </cell>
        </row>
        <row r="3439">
          <cell r="A3439" t="str">
            <v>HALTON HILLS HYDRO INC.</v>
          </cell>
          <cell r="B3439" t="str">
            <v>HALTON HILLS HYDRO INC.</v>
          </cell>
          <cell r="C3439">
            <v>-3872520</v>
          </cell>
        </row>
        <row r="3440">
          <cell r="A3440" t="str">
            <v>HEARST POWER DISTRIBUTION COMPANY LIMITED</v>
          </cell>
          <cell r="B3440" t="str">
            <v>HEARST POWER DISTRIBUTION COMPANY LIMITED</v>
          </cell>
          <cell r="C3440">
            <v>0</v>
          </cell>
        </row>
        <row r="3441">
          <cell r="A3441" t="str">
            <v>HORIZON UTILITIES CORPORATION</v>
          </cell>
          <cell r="B3441" t="str">
            <v>HORIZON UTILITIES CORPORATION</v>
          </cell>
          <cell r="C3441">
            <v>-10527348</v>
          </cell>
        </row>
        <row r="3442">
          <cell r="A3442" t="str">
            <v>HYDRO 2000 INC.</v>
          </cell>
          <cell r="B3442" t="str">
            <v>HYDRO 2000 INC.</v>
          </cell>
          <cell r="C3442">
            <v>-64783</v>
          </cell>
        </row>
        <row r="3443">
          <cell r="A3443" t="str">
            <v>HYDRO HAWKESBURY INC.</v>
          </cell>
          <cell r="B3443" t="str">
            <v>HYDRO HAWKESBURY INC.</v>
          </cell>
          <cell r="C3443">
            <v>0</v>
          </cell>
        </row>
        <row r="3444">
          <cell r="A3444" t="str">
            <v>HYDRO ONE BRAMPTON NETWORKS INC.</v>
          </cell>
          <cell r="B3444" t="str">
            <v>HYDRO ONE BRAMPTON NETWORKS INC.</v>
          </cell>
          <cell r="C3444">
            <v>-52971809</v>
          </cell>
        </row>
        <row r="3445">
          <cell r="A3445" t="str">
            <v>HYDRO ONE NETWORKS INC.</v>
          </cell>
          <cell r="B3445" t="str">
            <v>HYDRO ONE NETWORKS INC.</v>
          </cell>
          <cell r="C3445">
            <v>0</v>
          </cell>
        </row>
        <row r="3446">
          <cell r="A3446" t="str">
            <v>HYDRO ONE REMOTE COMMUNITIES INC.</v>
          </cell>
          <cell r="B3446" t="str">
            <v>HYDRO ONE REMOTE COMMUNITIES INC.</v>
          </cell>
          <cell r="C3446">
            <v>0</v>
          </cell>
        </row>
        <row r="3447">
          <cell r="A3447" t="str">
            <v>HYDRO OTTAWA LIMITED</v>
          </cell>
          <cell r="B3447" t="str">
            <v>HYDRO OTTAWA LIMITED</v>
          </cell>
          <cell r="C3447">
            <v>-91709862</v>
          </cell>
        </row>
        <row r="3448">
          <cell r="A3448" t="str">
            <v>INNISFIL HYDRO DISTRIBUTION SYSTEMS LIMITED</v>
          </cell>
          <cell r="B3448" t="str">
            <v>INNISFIL HYDRO DISTRIBUTION SYSTEMS LIMITED</v>
          </cell>
          <cell r="C3448">
            <v>-3672237</v>
          </cell>
        </row>
        <row r="3449">
          <cell r="A3449" t="str">
            <v>KASHECHEWAN POWER CORPORATION</v>
          </cell>
          <cell r="B3449" t="str">
            <v>KASHECHEWAN POWER CORPORATION</v>
          </cell>
          <cell r="C3449">
            <v>-254951</v>
          </cell>
        </row>
        <row r="3450">
          <cell r="A3450" t="str">
            <v>KENORA HYDRO ELECTRIC CORPORATION LTD.</v>
          </cell>
          <cell r="B3450" t="str">
            <v>KENORA HYDRO ELECTRIC CORPORATION LTD.</v>
          </cell>
          <cell r="C3450">
            <v>-320722</v>
          </cell>
        </row>
        <row r="3451">
          <cell r="A3451" t="str">
            <v>KINGSTON HYDRO CORPORATION</v>
          </cell>
          <cell r="B3451" t="str">
            <v>KINGSTON HYDRO CORPORATION</v>
          </cell>
          <cell r="C3451">
            <v>-78707</v>
          </cell>
        </row>
        <row r="3452">
          <cell r="A3452" t="str">
            <v>KITCHENER-WILMOT HYDRO INC.</v>
          </cell>
          <cell r="B3452" t="str">
            <v>KITCHENER-WILMOT HYDRO INC.</v>
          </cell>
          <cell r="C3452">
            <v>-25609027</v>
          </cell>
        </row>
        <row r="3453">
          <cell r="A3453" t="str">
            <v>LAKEFRONT UTILITIES INC.</v>
          </cell>
          <cell r="B3453" t="str">
            <v>LAKEFRONT UTILITIES INC.</v>
          </cell>
          <cell r="C3453">
            <v>-968096</v>
          </cell>
        </row>
        <row r="3454">
          <cell r="A3454" t="str">
            <v>LAKELAND POWER DISTRIBUTION LTD.</v>
          </cell>
          <cell r="B3454" t="str">
            <v>LAKELAND POWER DISTRIBUTION LTD.</v>
          </cell>
          <cell r="C3454">
            <v>-2512338</v>
          </cell>
        </row>
        <row r="3455">
          <cell r="A3455" t="str">
            <v>LONDON HYDRO INC.</v>
          </cell>
          <cell r="B3455" t="str">
            <v>LONDON HYDRO INC.</v>
          </cell>
          <cell r="C3455">
            <v>-15649522</v>
          </cell>
        </row>
        <row r="3456">
          <cell r="A3456" t="str">
            <v>MIDDLESEX POWER DISTRIBUTION CORPORATION</v>
          </cell>
          <cell r="B3456" t="str">
            <v>MIDDLESEX POWER DISTRIBUTION CORPORATION</v>
          </cell>
          <cell r="C3456">
            <v>-710348</v>
          </cell>
        </row>
        <row r="3457">
          <cell r="A3457" t="str">
            <v>MIDLAND POWER UTILITY CORPORATION</v>
          </cell>
          <cell r="B3457" t="str">
            <v>MIDLAND POWER UTILITY CORPORATION</v>
          </cell>
          <cell r="C3457">
            <v>-304812</v>
          </cell>
        </row>
        <row r="3458">
          <cell r="A3458" t="str">
            <v>MILTON HYDRO DISTRIBUTION INC.</v>
          </cell>
          <cell r="B3458" t="str">
            <v>MILTON HYDRO DISTRIBUTION INC.</v>
          </cell>
          <cell r="C3458">
            <v>-24523745</v>
          </cell>
        </row>
        <row r="3459">
          <cell r="A3459" t="str">
            <v>NEWBURY POWER INC.</v>
          </cell>
          <cell r="B3459" t="str">
            <v>MIDDLESEX POWER DISTRIBUTION CORPORATION</v>
          </cell>
          <cell r="C3459">
            <v>0</v>
          </cell>
        </row>
        <row r="3460">
          <cell r="A3460" t="str">
            <v>NEWMARKET HYDRO LTD.</v>
          </cell>
          <cell r="B3460" t="str">
            <v>NEWMARKET-TAY POWER DISTRIBUTION LTD.</v>
          </cell>
          <cell r="C3460">
            <v>-12548042</v>
          </cell>
        </row>
        <row r="3461">
          <cell r="A3461" t="str">
            <v>NIAGARA FALLS HYDRO INC.</v>
          </cell>
          <cell r="B3461" t="str">
            <v>NIAGARA PENINSULA ENERGY INC.</v>
          </cell>
          <cell r="C3461">
            <v>-6026838</v>
          </cell>
        </row>
        <row r="3462">
          <cell r="A3462" t="str">
            <v>NIAGARA-ON-THE-LAKE HYDRO INC.</v>
          </cell>
          <cell r="B3462" t="str">
            <v>NIAGARA-ON-THE-LAKE HYDRO INC.</v>
          </cell>
          <cell r="C3462">
            <v>-4522868</v>
          </cell>
        </row>
        <row r="3463">
          <cell r="A3463" t="str">
            <v>NORFOLK POWER DISTRIBUTION INC.</v>
          </cell>
          <cell r="B3463" t="str">
            <v>NORFOLK POWER DISTRIBUTION INC.</v>
          </cell>
          <cell r="C3463">
            <v>-5796930</v>
          </cell>
        </row>
        <row r="3464">
          <cell r="A3464" t="str">
            <v>NORTH BAY HYDRO DISTRIBUTION LIMITED</v>
          </cell>
          <cell r="B3464" t="str">
            <v>NORTH BAY HYDRO DISTRIBUTION LIMITED</v>
          </cell>
          <cell r="C3464">
            <v>-2808890</v>
          </cell>
        </row>
        <row r="3465">
          <cell r="A3465" t="str">
            <v>NORTHERN ONTARIO WIRES INC.</v>
          </cell>
          <cell r="B3465" t="str">
            <v>NORTHERN ONTARIO WIRES INC.</v>
          </cell>
          <cell r="C3465">
            <v>0</v>
          </cell>
        </row>
        <row r="3466">
          <cell r="A3466" t="str">
            <v>OAKVILLE HYDRO ELECTRICITY DISTRIBUTION INC.</v>
          </cell>
          <cell r="B3466" t="str">
            <v>OAKVILLE HYDRO ELECTRICITY DISTRIBUTION INC.</v>
          </cell>
          <cell r="C3466">
            <v>-19105953</v>
          </cell>
        </row>
        <row r="3467">
          <cell r="A3467" t="str">
            <v>ORANGEVILLE HYDRO LIMITED</v>
          </cell>
          <cell r="B3467" t="str">
            <v>ORANGEVILLE HYDRO LIMITED</v>
          </cell>
          <cell r="C3467">
            <v>-2297310</v>
          </cell>
        </row>
        <row r="3468">
          <cell r="A3468" t="str">
            <v>ORILLIA POWER DISTRIBUTION CORPORATION</v>
          </cell>
          <cell r="B3468" t="str">
            <v>ORILLIA POWER DISTRIBUTION CORPORATION</v>
          </cell>
          <cell r="C3468">
            <v>-371388</v>
          </cell>
        </row>
        <row r="3469">
          <cell r="A3469" t="str">
            <v>OSHAWA PUC NETWORKS INC.</v>
          </cell>
          <cell r="B3469" t="str">
            <v>OSHAWA PUC NETWORKS INC.</v>
          </cell>
          <cell r="C3469">
            <v>-19425220</v>
          </cell>
        </row>
        <row r="3470">
          <cell r="A3470" t="str">
            <v>OTTAWA RIVER POWER CORPORATION</v>
          </cell>
          <cell r="B3470" t="str">
            <v>OTTAWA RIVER POWER CORPORATION</v>
          </cell>
          <cell r="C3470">
            <v>-802025</v>
          </cell>
        </row>
        <row r="3471">
          <cell r="A3471" t="str">
            <v>PARRY SOUND POWER CORPORATION</v>
          </cell>
          <cell r="B3471" t="str">
            <v>PARRY SOUND POWER CORPORATION</v>
          </cell>
          <cell r="C3471">
            <v>-401903</v>
          </cell>
        </row>
        <row r="3472">
          <cell r="A3472" t="str">
            <v>PENINSULA WEST UTILITIES LIMITED</v>
          </cell>
          <cell r="B3472" t="str">
            <v>NIAGARA PENINSULA ENERGY INC.</v>
          </cell>
          <cell r="C3472">
            <v>-5699818</v>
          </cell>
        </row>
        <row r="3473">
          <cell r="A3473" t="str">
            <v>PETERBOROUGH DISTRIBUTION INCORPORATED</v>
          </cell>
          <cell r="B3473" t="str">
            <v>PETERBOROUGH DISTRIBUTION INCORPORATED</v>
          </cell>
          <cell r="C3473">
            <v>0</v>
          </cell>
        </row>
        <row r="3474">
          <cell r="A3474" t="str">
            <v>PORT COLBORNE HYDRO INC.</v>
          </cell>
          <cell r="B3474" t="str">
            <v>CANADIAN NIAGARA POWER INC.</v>
          </cell>
          <cell r="C3474">
            <v>-240722</v>
          </cell>
        </row>
        <row r="3475">
          <cell r="A3475" t="str">
            <v>POWERSTREAM INC.</v>
          </cell>
          <cell r="B3475" t="str">
            <v>POWERSTREAM INC.</v>
          </cell>
          <cell r="C3475">
            <v>-149032561</v>
          </cell>
        </row>
        <row r="3476">
          <cell r="A3476" t="str">
            <v>PUC DISTRIBUTION INC.</v>
          </cell>
          <cell r="B3476" t="str">
            <v>PUC DISTRIBUTION INC.</v>
          </cell>
          <cell r="C3476">
            <v>-1962050</v>
          </cell>
        </row>
        <row r="3477">
          <cell r="A3477" t="str">
            <v>RENFREW HYDRO INC.</v>
          </cell>
          <cell r="B3477" t="str">
            <v>RENFREW HYDRO INC.</v>
          </cell>
          <cell r="C3477">
            <v>0</v>
          </cell>
        </row>
        <row r="3478">
          <cell r="A3478" t="str">
            <v>RIDEAU ST. LAWRENCE DISTRIBUTION INC.</v>
          </cell>
          <cell r="B3478" t="str">
            <v>RIDEAU ST. LAWRENCE DISTRIBUTION INC.</v>
          </cell>
          <cell r="C3478">
            <v>-244871</v>
          </cell>
        </row>
        <row r="3479">
          <cell r="A3479" t="str">
            <v>SIOUX LOOKOUT HYDRO INC.</v>
          </cell>
          <cell r="B3479" t="str">
            <v>SIOUX LOOKOUT HYDRO INC.</v>
          </cell>
          <cell r="C3479">
            <v>-474387</v>
          </cell>
        </row>
        <row r="3480">
          <cell r="A3480" t="str">
            <v>ST. THOMAS ENERGY INC.</v>
          </cell>
          <cell r="B3480" t="str">
            <v>ST. THOMAS ENERGY INC.</v>
          </cell>
          <cell r="C3480">
            <v>-4175371</v>
          </cell>
        </row>
        <row r="3481">
          <cell r="A3481" t="str">
            <v>TAY HYDRO ELECTRIC DISTRIBUTION COMPANY INC.</v>
          </cell>
          <cell r="B3481" t="str">
            <v>NEWMARKET-TAY POWER DISTRIBUTION LTD.</v>
          </cell>
          <cell r="C3481">
            <v>-297502</v>
          </cell>
        </row>
        <row r="3482">
          <cell r="A3482" t="str">
            <v>TERRACE BAY SUPERIOR WIRES INC.</v>
          </cell>
          <cell r="B3482" t="str">
            <v>HYDRO ONE NETWORKS INC.</v>
          </cell>
          <cell r="C3482">
            <v>-69888</v>
          </cell>
        </row>
        <row r="3483">
          <cell r="A3483" t="str">
            <v>THUNDER BAY HYDRO ELECTRICITY DISTRIBUTION INC.</v>
          </cell>
          <cell r="B3483" t="str">
            <v>THUNDER BAY HYDRO ELECTRICITY DISTRIBUTION INC.</v>
          </cell>
          <cell r="C3483">
            <v>-5727950</v>
          </cell>
        </row>
        <row r="3484">
          <cell r="A3484" t="str">
            <v>TILLSONBURG HYDRO INC.</v>
          </cell>
          <cell r="B3484" t="str">
            <v>TILLSONBURG HYDRO INC.</v>
          </cell>
          <cell r="C3484">
            <v>-1520515</v>
          </cell>
        </row>
        <row r="3485">
          <cell r="A3485" t="str">
            <v>TORONTO HYDRO-ELECTRIC SYSTEM LIMITED</v>
          </cell>
          <cell r="B3485" t="str">
            <v>TORONTO HYDRO-ELECTRIC SYSTEM LIMITED</v>
          </cell>
          <cell r="C3485">
            <v>-172013390</v>
          </cell>
        </row>
        <row r="3486">
          <cell r="A3486" t="str">
            <v>VERIDIAN CONNECTIONS INC.</v>
          </cell>
          <cell r="B3486" t="str">
            <v>VERIDIAN CONNECTIONS INC.</v>
          </cell>
          <cell r="C3486">
            <v>-29385414</v>
          </cell>
        </row>
        <row r="3487">
          <cell r="A3487" t="str">
            <v>WASAGA DISTRIBUTION INC.</v>
          </cell>
          <cell r="B3487" t="str">
            <v>WASAGA DISTRIBUTION INC.</v>
          </cell>
          <cell r="C3487">
            <v>-1364416</v>
          </cell>
        </row>
        <row r="3488">
          <cell r="A3488" t="str">
            <v>WATERLOO NORTH HYDRO INC.</v>
          </cell>
          <cell r="B3488" t="str">
            <v>WATERLOO NORTH HYDRO INC.</v>
          </cell>
          <cell r="C3488">
            <v>-17014606</v>
          </cell>
        </row>
        <row r="3489">
          <cell r="A3489" t="str">
            <v>WELLAND HYDRO-ELECTRIC SYSTEM CORP.</v>
          </cell>
          <cell r="B3489" t="str">
            <v>WELLAND HYDRO-ELECTRIC SYSTEM CORP.</v>
          </cell>
          <cell r="C3489">
            <v>-631962</v>
          </cell>
        </row>
        <row r="3490">
          <cell r="A3490" t="str">
            <v>WELLINGTON NORTH POWER INC.</v>
          </cell>
          <cell r="B3490" t="str">
            <v>WELLINGTON NORTH POWER INC.</v>
          </cell>
          <cell r="C3490">
            <v>-200072</v>
          </cell>
        </row>
        <row r="3491">
          <cell r="A3491" t="str">
            <v>WEST COAST HURON ENERGY INC.</v>
          </cell>
          <cell r="B3491" t="str">
            <v>WEST COAST HURON ENERGY INC.</v>
          </cell>
          <cell r="C3491">
            <v>-166135</v>
          </cell>
        </row>
        <row r="3492">
          <cell r="A3492" t="str">
            <v>WEST NIPISSING ENERGY SERVICES LTD.</v>
          </cell>
          <cell r="B3492" t="str">
            <v>GREATER SUDBURY HYDRO INC.</v>
          </cell>
          <cell r="C3492">
            <v>-90782</v>
          </cell>
        </row>
        <row r="3493">
          <cell r="A3493" t="str">
            <v>WEST PERTH POWER INC.</v>
          </cell>
          <cell r="B3493" t="str">
            <v>ERIE THAMES POWERLINES CORPORATION</v>
          </cell>
          <cell r="C3493">
            <v>-232979</v>
          </cell>
        </row>
        <row r="3494">
          <cell r="A3494" t="str">
            <v>WESTARIO POWER INC.</v>
          </cell>
          <cell r="B3494" t="str">
            <v>WESTARIO POWER INC.</v>
          </cell>
          <cell r="C3494">
            <v>-4437179</v>
          </cell>
        </row>
        <row r="3495">
          <cell r="A3495" t="str">
            <v>WHITBY HYDRO ELECTRIC CORPORATION</v>
          </cell>
          <cell r="B3495" t="str">
            <v>WHITBY HYDRO ELECTRIC CORPORATION</v>
          </cell>
          <cell r="C3495">
            <v>-15884569</v>
          </cell>
        </row>
        <row r="3496">
          <cell r="A3496" t="str">
            <v>WOODSTOCK HYDRO SERVICES INC.</v>
          </cell>
          <cell r="B3496" t="str">
            <v>WOODSTOCK HYDRO SERVICES INC.</v>
          </cell>
          <cell r="C3496">
            <v>-1221567</v>
          </cell>
        </row>
        <row r="3501">
          <cell r="A3501" t="str">
            <v>ATIKOKAN HYDRO INC.</v>
          </cell>
          <cell r="B3501" t="str">
            <v>ATIKOKAN HYDRO INC.</v>
          </cell>
          <cell r="C3501">
            <v>0</v>
          </cell>
        </row>
        <row r="3502">
          <cell r="A3502" t="str">
            <v>ATTAWAPISKAT POWER CORPORATION</v>
          </cell>
          <cell r="B3502" t="str">
            <v>ATTAWAPISKAT POWER CORPORATION</v>
          </cell>
          <cell r="C3502">
            <v>-511790</v>
          </cell>
        </row>
        <row r="3503">
          <cell r="A3503" t="str">
            <v>BARRIE HYDRO DISTRIBUTION INC.</v>
          </cell>
          <cell r="B3503" t="str">
            <v>POWERSTREAM INC.</v>
          </cell>
          <cell r="C3503">
            <v>-21867467</v>
          </cell>
        </row>
        <row r="3504">
          <cell r="A3504" t="str">
            <v>BLUEWATER POWER DISTRIBUTION CORPORATION</v>
          </cell>
          <cell r="B3504" t="str">
            <v>BLUEWATER POWER DISTRIBUTION CORPORATION</v>
          </cell>
          <cell r="C3504">
            <v>-3056088</v>
          </cell>
        </row>
        <row r="3505">
          <cell r="A3505" t="str">
            <v>BRANT COUNTY POWER INC.</v>
          </cell>
          <cell r="B3505" t="str">
            <v>BRANT COUNTY POWER INC.</v>
          </cell>
          <cell r="C3505">
            <v>-1699499</v>
          </cell>
        </row>
        <row r="3506">
          <cell r="A3506" t="str">
            <v>BRANTFORD POWER INC.</v>
          </cell>
          <cell r="B3506" t="str">
            <v>BRANTFORD POWER INC.</v>
          </cell>
          <cell r="C3506">
            <v>-2016598</v>
          </cell>
        </row>
        <row r="3507">
          <cell r="A3507" t="str">
            <v>BURLINGTON HYDRO INC.</v>
          </cell>
          <cell r="B3507" t="str">
            <v>BURLINGTON HYDRO INC.</v>
          </cell>
          <cell r="C3507">
            <v>-11447083</v>
          </cell>
        </row>
        <row r="3508">
          <cell r="A3508" t="str">
            <v>CAMBRIDGE AND NORTH DUMFRIES HYDRO INC.</v>
          </cell>
          <cell r="B3508" t="str">
            <v>CAMBRIDGE AND NORTH DUMFRIES HYDRO INC.</v>
          </cell>
          <cell r="C3508">
            <v>-10760943</v>
          </cell>
        </row>
        <row r="3509">
          <cell r="A3509" t="str">
            <v>CANADIAN NIAGARA POWER INC.</v>
          </cell>
          <cell r="B3509" t="str">
            <v>CANADIAN NIAGARA POWER INC.</v>
          </cell>
          <cell r="C3509">
            <v>-3480330</v>
          </cell>
        </row>
        <row r="3510">
          <cell r="A3510" t="str">
            <v>CENTRE WELLINGTON HYDRO LTD.</v>
          </cell>
          <cell r="B3510" t="str">
            <v>CENTRE WELLINGTON HYDRO LTD.</v>
          </cell>
          <cell r="C3510">
            <v>-960491</v>
          </cell>
        </row>
        <row r="3511">
          <cell r="A3511" t="str">
            <v>CHAPLEAU PUBLIC UTILITIES CORPORATION</v>
          </cell>
          <cell r="B3511" t="str">
            <v>CHAPLEAU PUBLIC UTILITIES CORPORATION</v>
          </cell>
          <cell r="C3511">
            <v>0</v>
          </cell>
        </row>
        <row r="3512">
          <cell r="A3512" t="str">
            <v>CLINTON POWER CORPORATION</v>
          </cell>
          <cell r="B3512" t="str">
            <v>ERIE THAMES POWERLINES CORPORATION</v>
          </cell>
          <cell r="C3512">
            <v>-3074</v>
          </cell>
        </row>
        <row r="3513">
          <cell r="A3513" t="str">
            <v>COLLUS POWER CORPORATION</v>
          </cell>
          <cell r="B3513" t="str">
            <v>COLLUS POWER CORPORATION</v>
          </cell>
          <cell r="C3513">
            <v>-6129230</v>
          </cell>
        </row>
        <row r="3514">
          <cell r="A3514" t="str">
            <v>COOPERATIVE HYDRO EMBRUN INC.</v>
          </cell>
          <cell r="B3514" t="str">
            <v>COOPERATIVE HYDRO EMBRUN INC.</v>
          </cell>
          <cell r="C3514">
            <v>-394640</v>
          </cell>
        </row>
        <row r="3515">
          <cell r="A3515" t="str">
            <v>E.L.K. ENERGY INC.</v>
          </cell>
          <cell r="B3515" t="str">
            <v>E.L.K. ENERGY INC.</v>
          </cell>
          <cell r="C3515">
            <v>-3319944</v>
          </cell>
        </row>
        <row r="3516">
          <cell r="A3516" t="str">
            <v>EASTERN ONTARIO POWER INC.</v>
          </cell>
          <cell r="B3516" t="str">
            <v>CANADIAN NIAGARA POWER INC.</v>
          </cell>
          <cell r="C3516">
            <v>-747312</v>
          </cell>
        </row>
        <row r="3517">
          <cell r="A3517" t="str">
            <v>ENERSOURCE HYDRO MISSISSAUGA INC.</v>
          </cell>
          <cell r="B3517" t="str">
            <v>ENERSOURCE HYDRO MISSISSAUGA INC.</v>
          </cell>
          <cell r="C3517">
            <v>-59510187</v>
          </cell>
        </row>
        <row r="3518">
          <cell r="A3518" t="str">
            <v>ENTEGRUS POWERLINES INC.</v>
          </cell>
          <cell r="B3518" t="str">
            <v>CHATHAM-KENT HYDRO INC.</v>
          </cell>
          <cell r="C3518">
            <v>-3551848</v>
          </cell>
        </row>
        <row r="3519">
          <cell r="A3519" t="str">
            <v>ENWIN UTILITIES LTD.</v>
          </cell>
          <cell r="B3519" t="str">
            <v>ENWIN UTILITIES LTD.</v>
          </cell>
          <cell r="C3519">
            <v>-10046195</v>
          </cell>
        </row>
        <row r="3520">
          <cell r="A3520" t="str">
            <v>ERIE THAMES POWERLINES CORPORATION</v>
          </cell>
          <cell r="B3520" t="str">
            <v>ERIE THAMES POWERLINES CORPORATION</v>
          </cell>
          <cell r="C3520">
            <v>-1697325</v>
          </cell>
        </row>
        <row r="3521">
          <cell r="A3521" t="str">
            <v>ESPANOLA REGIONAL HYDRO DISTRIBUTION CORPORATION</v>
          </cell>
          <cell r="B3521" t="str">
            <v>ESPANOLA REGIONAL HYDRO DISTRIBUTION CORPORATION</v>
          </cell>
          <cell r="C3521">
            <v>-162225</v>
          </cell>
        </row>
        <row r="3522">
          <cell r="A3522" t="str">
            <v>ESSEX POWERLINES CORPORATION</v>
          </cell>
          <cell r="B3522" t="str">
            <v>ESSEX POWERLINES CORPORATION</v>
          </cell>
          <cell r="C3522">
            <v>-6928269</v>
          </cell>
        </row>
        <row r="3523">
          <cell r="A3523" t="str">
            <v>FESTIVAL HYDRO INC.</v>
          </cell>
          <cell r="B3523" t="str">
            <v>FESTIVAL HYDRO INC.</v>
          </cell>
          <cell r="C3523">
            <v>-3166416</v>
          </cell>
        </row>
        <row r="3524">
          <cell r="A3524" t="str">
            <v>FORT ALBANY POWER CORPORATION</v>
          </cell>
          <cell r="B3524" t="str">
            <v>FORT ALBANY POWER CORPORATION</v>
          </cell>
          <cell r="C3524">
            <v>-21725</v>
          </cell>
        </row>
        <row r="3525">
          <cell r="A3525" t="str">
            <v>FORT FRANCES POWER CORPORATION</v>
          </cell>
          <cell r="B3525" t="str">
            <v>FORT FRANCES POWER CORPORATION</v>
          </cell>
          <cell r="C3525">
            <v>0</v>
          </cell>
        </row>
        <row r="3526">
          <cell r="A3526" t="str">
            <v>GRAND VALLEY ENERGY INC.</v>
          </cell>
          <cell r="B3526" t="str">
            <v>ORANGEVILLE HYDRO LIMITED</v>
          </cell>
          <cell r="C3526">
            <v>0</v>
          </cell>
        </row>
        <row r="3527">
          <cell r="A3527" t="str">
            <v>GREAT LAKES POWER LIMITED</v>
          </cell>
          <cell r="B3527" t="str">
            <v>GREAT LAKES POWER LIMITED</v>
          </cell>
          <cell r="C3527">
            <v>0</v>
          </cell>
        </row>
        <row r="3528">
          <cell r="A3528" t="str">
            <v>GREATER SUDBURY HYDRO INC.</v>
          </cell>
          <cell r="B3528" t="str">
            <v>GREATER SUDBURY HYDRO INC.</v>
          </cell>
          <cell r="C3528">
            <v>-8077147</v>
          </cell>
        </row>
        <row r="3529">
          <cell r="A3529" t="str">
            <v>GRIMSBY POWER INCORPORATED</v>
          </cell>
          <cell r="B3529" t="str">
            <v>GRIMSBY POWER INCORPORATED</v>
          </cell>
          <cell r="C3529">
            <v>-3859433</v>
          </cell>
        </row>
        <row r="3530">
          <cell r="A3530" t="str">
            <v>GUELPH HYDRO ELECTRIC SYSTEMS INC.</v>
          </cell>
          <cell r="B3530" t="str">
            <v>GUELPH HYDRO ELECTRIC SYSTEMS INC.</v>
          </cell>
          <cell r="C3530">
            <v>-21926645</v>
          </cell>
        </row>
        <row r="3531">
          <cell r="A3531" t="str">
            <v>HALDIMAND COUNTY HYDRO INC.</v>
          </cell>
          <cell r="B3531" t="str">
            <v>HALDIMAND COUNTY HYDRO INC.</v>
          </cell>
          <cell r="C3531">
            <v>-2108118</v>
          </cell>
        </row>
        <row r="3532">
          <cell r="A3532" t="str">
            <v>HALTON HILLS HYDRO INC.</v>
          </cell>
          <cell r="B3532" t="str">
            <v>HALTON HILLS HYDRO INC.</v>
          </cell>
          <cell r="C3532">
            <v>-4317869</v>
          </cell>
        </row>
        <row r="3533">
          <cell r="A3533" t="str">
            <v>HEARST POWER DISTRIBUTION COMPANY LIMITED</v>
          </cell>
          <cell r="B3533" t="str">
            <v>HEARST POWER DISTRIBUTION COMPANY LIMITED</v>
          </cell>
          <cell r="C3533">
            <v>0</v>
          </cell>
        </row>
        <row r="3534">
          <cell r="A3534" t="str">
            <v>HORIZON UTILITIES CORPORATION</v>
          </cell>
          <cell r="B3534" t="str">
            <v>HORIZON UTILITIES CORPORATION</v>
          </cell>
          <cell r="C3534">
            <v>-13929032</v>
          </cell>
        </row>
        <row r="3535">
          <cell r="A3535" t="str">
            <v>HYDRO 2000 INC.</v>
          </cell>
          <cell r="B3535" t="str">
            <v>HYDRO 2000 INC.</v>
          </cell>
          <cell r="C3535">
            <v>-106600</v>
          </cell>
        </row>
        <row r="3536">
          <cell r="A3536" t="str">
            <v>HYDRO HAWKESBURY INC.</v>
          </cell>
          <cell r="B3536" t="str">
            <v>HYDRO HAWKESBURY INC.</v>
          </cell>
          <cell r="C3536">
            <v>0</v>
          </cell>
        </row>
        <row r="3537">
          <cell r="A3537" t="str">
            <v>HYDRO ONE BRAMPTON NETWORKS INC.</v>
          </cell>
          <cell r="B3537" t="str">
            <v>HYDRO ONE BRAMPTON NETWORKS INC.</v>
          </cell>
          <cell r="C3537">
            <v>-71500020</v>
          </cell>
        </row>
        <row r="3538">
          <cell r="A3538" t="str">
            <v>HYDRO ONE NETWORKS INC.</v>
          </cell>
          <cell r="B3538" t="str">
            <v>HYDRO ONE NETWORKS INC.</v>
          </cell>
          <cell r="C3538">
            <v>0</v>
          </cell>
        </row>
        <row r="3539">
          <cell r="A3539" t="str">
            <v>HYDRO ONE REMOTE COMMUNITIES INC.</v>
          </cell>
          <cell r="B3539" t="str">
            <v>HYDRO ONE REMOTE COMMUNITIES INC.</v>
          </cell>
          <cell r="C3539">
            <v>0</v>
          </cell>
        </row>
        <row r="3540">
          <cell r="A3540" t="str">
            <v>HYDRO OTTAWA LIMITED</v>
          </cell>
          <cell r="B3540" t="str">
            <v>HYDRO OTTAWA LIMITED</v>
          </cell>
          <cell r="C3540">
            <v>-115389771</v>
          </cell>
        </row>
        <row r="3541">
          <cell r="A3541" t="str">
            <v>INNISFIL HYDRO DISTRIBUTION SYSTEMS LIMITED</v>
          </cell>
          <cell r="B3541" t="str">
            <v>INNISFIL HYDRO DISTRIBUTION SYSTEMS LIMITED</v>
          </cell>
          <cell r="C3541">
            <v>-4314831</v>
          </cell>
        </row>
        <row r="3542">
          <cell r="A3542" t="str">
            <v>KENORA HYDRO ELECTRIC CORPORATION LTD.</v>
          </cell>
          <cell r="B3542" t="str">
            <v>KENORA HYDRO ELECTRIC CORPORATION LTD.</v>
          </cell>
          <cell r="C3542">
            <v>-376226</v>
          </cell>
        </row>
        <row r="3543">
          <cell r="A3543" t="str">
            <v>KINGSTON HYDRO CORPORATION</v>
          </cell>
          <cell r="B3543" t="str">
            <v>KINGSTON HYDRO CORPORATION</v>
          </cell>
          <cell r="C3543">
            <v>-203201</v>
          </cell>
        </row>
        <row r="3544">
          <cell r="A3544" t="str">
            <v>KITCHENER-WILMOT HYDRO INC.</v>
          </cell>
          <cell r="B3544" t="str">
            <v>KITCHENER-WILMOT HYDRO INC.</v>
          </cell>
          <cell r="C3544">
            <v>-30771382</v>
          </cell>
        </row>
        <row r="3545">
          <cell r="A3545" t="str">
            <v>LAKEFRONT UTILITIES INC.</v>
          </cell>
          <cell r="B3545" t="str">
            <v>LAKEFRONT UTILITIES INC.</v>
          </cell>
          <cell r="C3545">
            <v>-1229648</v>
          </cell>
        </row>
        <row r="3546">
          <cell r="A3546" t="str">
            <v>LAKELAND POWER DISTRIBUTION LTD.</v>
          </cell>
          <cell r="B3546" t="str">
            <v>LAKELAND POWER DISTRIBUTION LTD.</v>
          </cell>
          <cell r="C3546">
            <v>-3286585</v>
          </cell>
        </row>
        <row r="3547">
          <cell r="A3547" t="str">
            <v>LONDON HYDRO INC.</v>
          </cell>
          <cell r="B3547" t="str">
            <v>LONDON HYDRO INC.</v>
          </cell>
          <cell r="C3547">
            <v>-18974911</v>
          </cell>
        </row>
        <row r="3548">
          <cell r="A3548" t="str">
            <v>MIDDLESEX POWER DISTRIBUTION CORPORATION</v>
          </cell>
          <cell r="B3548" t="str">
            <v>MIDDLESEX POWER DISTRIBUTION CORPORATION</v>
          </cell>
          <cell r="C3548">
            <v>-756395</v>
          </cell>
        </row>
        <row r="3549">
          <cell r="A3549" t="str">
            <v>MIDLAND POWER UTILITY CORPORATION</v>
          </cell>
          <cell r="B3549" t="str">
            <v>MIDLAND POWER UTILITY CORPORATION</v>
          </cell>
          <cell r="C3549">
            <v>-523610</v>
          </cell>
        </row>
        <row r="3550">
          <cell r="A3550" t="str">
            <v>MILTON HYDRO DISTRIBUTION INC.</v>
          </cell>
          <cell r="B3550" t="str">
            <v>MILTON HYDRO DISTRIBUTION INC.</v>
          </cell>
          <cell r="C3550">
            <v>-25969118</v>
          </cell>
        </row>
        <row r="3551">
          <cell r="A3551" t="str">
            <v>NEWBURY POWER INC.</v>
          </cell>
          <cell r="B3551" t="str">
            <v>MIDDLESEX POWER DISTRIBUTION CORPORATION</v>
          </cell>
          <cell r="C3551">
            <v>0</v>
          </cell>
        </row>
        <row r="3552">
          <cell r="A3552" t="str">
            <v>NEWMARKET-TAY POWER DISTRIBUTION LTD.</v>
          </cell>
          <cell r="B3552" t="str">
            <v>NEWMARKET-TAY POWER DISTRIBUTION LTD.</v>
          </cell>
          <cell r="C3552">
            <v>-14266967</v>
          </cell>
        </row>
        <row r="3553">
          <cell r="A3553" t="str">
            <v>NIAGARA FALLS HYDRO INC.</v>
          </cell>
          <cell r="B3553" t="str">
            <v>NIAGARA PENINSULA ENERGY INC.</v>
          </cell>
          <cell r="C3553">
            <v>-6705964</v>
          </cell>
        </row>
        <row r="3554">
          <cell r="A3554" t="str">
            <v>NIAGARA-ON-THE-LAKE HYDRO INC.</v>
          </cell>
          <cell r="B3554" t="str">
            <v>NIAGARA-ON-THE-LAKE HYDRO INC.</v>
          </cell>
          <cell r="C3554">
            <v>-4827565</v>
          </cell>
        </row>
        <row r="3555">
          <cell r="A3555" t="str">
            <v>NORFOLK POWER DISTRIBUTION INC.</v>
          </cell>
          <cell r="B3555" t="str">
            <v>NORFOLK POWER DISTRIBUTION INC.</v>
          </cell>
          <cell r="C3555">
            <v>-6791146</v>
          </cell>
        </row>
        <row r="3556">
          <cell r="A3556" t="str">
            <v>NORTH BAY HYDRO DISTRIBUTION LIMITED</v>
          </cell>
          <cell r="B3556" t="str">
            <v>NORTH BAY HYDRO DISTRIBUTION LIMITED</v>
          </cell>
          <cell r="C3556">
            <v>-3815935</v>
          </cell>
        </row>
        <row r="3557">
          <cell r="A3557" t="str">
            <v>NORTHERN ONTARIO WIRES INC.</v>
          </cell>
          <cell r="B3557" t="str">
            <v>NORTHERN ONTARIO WIRES INC.</v>
          </cell>
          <cell r="C3557">
            <v>0</v>
          </cell>
        </row>
        <row r="3558">
          <cell r="A3558" t="str">
            <v>OAKVILLE HYDRO ELECTRICITY DISTRIBUTION INC.</v>
          </cell>
          <cell r="B3558" t="str">
            <v>OAKVILLE HYDRO ELECTRICITY DISTRIBUTION INC.</v>
          </cell>
          <cell r="C3558">
            <v>-22844591</v>
          </cell>
        </row>
        <row r="3559">
          <cell r="A3559" t="str">
            <v>ORANGEVILLE HYDRO LIMITED</v>
          </cell>
          <cell r="B3559" t="str">
            <v>ORANGEVILLE HYDRO LIMITED</v>
          </cell>
          <cell r="C3559">
            <v>-2832170</v>
          </cell>
        </row>
        <row r="3560">
          <cell r="A3560" t="str">
            <v>ORILLIA POWER DISTRIBUTION CORPORATION</v>
          </cell>
          <cell r="B3560" t="str">
            <v>ORILLIA POWER DISTRIBUTION CORPORATION</v>
          </cell>
          <cell r="C3560">
            <v>-371388</v>
          </cell>
        </row>
        <row r="3561">
          <cell r="A3561" t="str">
            <v>OSHAWA PUC NETWORKS INC.</v>
          </cell>
          <cell r="B3561" t="str">
            <v>OSHAWA PUC NETWORKS INC.</v>
          </cell>
          <cell r="C3561">
            <v>-21882907</v>
          </cell>
        </row>
        <row r="3562">
          <cell r="A3562" t="str">
            <v>OTTAWA RIVER POWER CORPORATION</v>
          </cell>
          <cell r="B3562" t="str">
            <v>OTTAWA RIVER POWER CORPORATION</v>
          </cell>
          <cell r="C3562">
            <v>-813516</v>
          </cell>
        </row>
        <row r="3563">
          <cell r="A3563" t="str">
            <v>PARRY SOUND POWER CORPORATION</v>
          </cell>
          <cell r="B3563" t="str">
            <v>PARRY SOUND POWER CORPORATION</v>
          </cell>
          <cell r="C3563">
            <v>-434181</v>
          </cell>
        </row>
        <row r="3564">
          <cell r="A3564" t="str">
            <v>PENINSULA WEST UTILITIES LIMITED</v>
          </cell>
          <cell r="B3564" t="str">
            <v>NIAGARA PENINSULA ENERGY INC.</v>
          </cell>
          <cell r="C3564">
            <v>-6703820</v>
          </cell>
        </row>
        <row r="3565">
          <cell r="A3565" t="str">
            <v>PETERBOROUGH DISTRIBUTION INCORPORATED</v>
          </cell>
          <cell r="B3565" t="str">
            <v>PETERBOROUGH DISTRIBUTION INCORPORATED</v>
          </cell>
          <cell r="C3565">
            <v>0</v>
          </cell>
        </row>
        <row r="3566">
          <cell r="A3566" t="str">
            <v>PORT COLBORNE HYDRO INC.</v>
          </cell>
          <cell r="B3566" t="str">
            <v>CANADIAN NIAGARA POWER INC.</v>
          </cell>
          <cell r="C3566">
            <v>-314763</v>
          </cell>
        </row>
        <row r="3567">
          <cell r="A3567" t="str">
            <v>POWERSTREAM INC.</v>
          </cell>
          <cell r="B3567" t="str">
            <v>POWERSTREAM INC.</v>
          </cell>
          <cell r="C3567">
            <v>-158559671</v>
          </cell>
        </row>
        <row r="3568">
          <cell r="A3568" t="str">
            <v>PUC DISTRIBUTION INC.</v>
          </cell>
          <cell r="B3568" t="str">
            <v>PUC DISTRIBUTION INC.</v>
          </cell>
          <cell r="C3568">
            <v>-2805264</v>
          </cell>
        </row>
        <row r="3569">
          <cell r="A3569" t="str">
            <v>RENFREW HYDRO INC.</v>
          </cell>
          <cell r="B3569" t="str">
            <v>RENFREW HYDRO INC.</v>
          </cell>
          <cell r="C3569">
            <v>0</v>
          </cell>
        </row>
        <row r="3570">
          <cell r="A3570" t="str">
            <v>RIDEAU ST. LAWRENCE DISTRIBUTION INC.</v>
          </cell>
          <cell r="B3570" t="str">
            <v>RIDEAU ST. LAWRENCE DISTRIBUTION INC.</v>
          </cell>
          <cell r="C3570">
            <v>-258722</v>
          </cell>
        </row>
        <row r="3571">
          <cell r="A3571" t="str">
            <v>SIOUX LOOKOUT HYDRO INC.</v>
          </cell>
          <cell r="B3571" t="str">
            <v>SIOUX LOOKOUT HYDRO INC.</v>
          </cell>
          <cell r="C3571">
            <v>-524528</v>
          </cell>
        </row>
        <row r="3572">
          <cell r="A3572" t="str">
            <v>ST. THOMAS ENERGY INC.</v>
          </cell>
          <cell r="B3572" t="str">
            <v>ST. THOMAS ENERGY INC.</v>
          </cell>
          <cell r="C3572">
            <v>-5533757</v>
          </cell>
        </row>
        <row r="3573">
          <cell r="A3573" t="str">
            <v>THUNDER BAY HYDRO ELECTRICITY DISTRIBUTION INC.</v>
          </cell>
          <cell r="B3573" t="str">
            <v>THUNDER BAY HYDRO ELECTRICITY DISTRIBUTION INC.</v>
          </cell>
          <cell r="C3573">
            <v>-6401324</v>
          </cell>
        </row>
        <row r="3574">
          <cell r="A3574" t="str">
            <v>TILLSONBURG HYDRO INC.</v>
          </cell>
          <cell r="B3574" t="str">
            <v>TILLSONBURG HYDRO INC.</v>
          </cell>
          <cell r="C3574">
            <v>-1658900</v>
          </cell>
        </row>
        <row r="3575">
          <cell r="A3575" t="str">
            <v>TORONTO HYDRO-ELECTRIC SYSTEM LIMITED</v>
          </cell>
          <cell r="B3575" t="str">
            <v>TORONTO HYDRO-ELECTRIC SYSTEM LIMITED</v>
          </cell>
          <cell r="C3575">
            <v>-201176588</v>
          </cell>
        </row>
        <row r="3576">
          <cell r="A3576" t="str">
            <v>VERIDIAN CONNECTIONS INC.</v>
          </cell>
          <cell r="B3576" t="str">
            <v>VERIDIAN CONNECTIONS INC.</v>
          </cell>
          <cell r="C3576">
            <v>-35198211</v>
          </cell>
        </row>
        <row r="3577">
          <cell r="A3577" t="str">
            <v>WASAGA DISTRIBUTION INC.</v>
          </cell>
          <cell r="B3577" t="str">
            <v>WASAGA DISTRIBUTION INC.</v>
          </cell>
          <cell r="C3577">
            <v>-1435422</v>
          </cell>
        </row>
        <row r="3578">
          <cell r="A3578" t="str">
            <v>WATERLOO NORTH HYDRO INC.</v>
          </cell>
          <cell r="B3578" t="str">
            <v>WATERLOO NORTH HYDRO INC.</v>
          </cell>
          <cell r="C3578">
            <v>-18696778</v>
          </cell>
        </row>
        <row r="3579">
          <cell r="A3579" t="str">
            <v>WELLAND HYDRO-ELECTRIC SYSTEM CORP.</v>
          </cell>
          <cell r="B3579" t="str">
            <v>WELLAND HYDRO-ELECTRIC SYSTEM CORP.</v>
          </cell>
          <cell r="C3579">
            <v>-1405492</v>
          </cell>
        </row>
        <row r="3580">
          <cell r="A3580" t="str">
            <v>WELLINGTON NORTH POWER INC.</v>
          </cell>
          <cell r="B3580" t="str">
            <v>WELLINGTON NORTH POWER INC.</v>
          </cell>
          <cell r="C3580">
            <v>-206210</v>
          </cell>
        </row>
        <row r="3581">
          <cell r="A3581" t="str">
            <v>WEST COAST HURON ENERGY INC.</v>
          </cell>
          <cell r="B3581" t="str">
            <v>WEST COAST HURON ENERGY INC.</v>
          </cell>
          <cell r="C3581">
            <v>-273090</v>
          </cell>
        </row>
        <row r="3582">
          <cell r="A3582" t="str">
            <v>WEST NIPISSING ENERGY SERVICES LTD.</v>
          </cell>
          <cell r="B3582" t="str">
            <v>GREATER SUDBURY HYDRO INC.</v>
          </cell>
          <cell r="C3582">
            <v>-123309</v>
          </cell>
        </row>
        <row r="3583">
          <cell r="A3583" t="str">
            <v>WEST PERTH POWER INC.</v>
          </cell>
          <cell r="B3583" t="str">
            <v>ERIE THAMES POWERLINES CORPORATION</v>
          </cell>
          <cell r="C3583">
            <v>-232979</v>
          </cell>
        </row>
        <row r="3584">
          <cell r="A3584" t="str">
            <v>WESTARIO POWER INC.</v>
          </cell>
          <cell r="B3584" t="str">
            <v>WESTARIO POWER INC.</v>
          </cell>
          <cell r="C3584">
            <v>-5114728</v>
          </cell>
        </row>
        <row r="3585">
          <cell r="A3585" t="str">
            <v>WHITBY HYDRO ELECTRIC CORPORATION</v>
          </cell>
          <cell r="B3585" t="str">
            <v>WHITBY HYDRO ELECTRIC CORPORATION</v>
          </cell>
          <cell r="C3585">
            <v>-17656006</v>
          </cell>
        </row>
        <row r="3586">
          <cell r="A3586" t="str">
            <v>WOODSTOCK HYDRO SERVICES INC.</v>
          </cell>
          <cell r="B3586" t="str">
            <v>WOODSTOCK HYDRO SERVICES INC.</v>
          </cell>
          <cell r="C3586">
            <v>-1457862</v>
          </cell>
        </row>
        <row r="3591">
          <cell r="A3591" t="str">
            <v>ATIKOKAN HYDRO INC.</v>
          </cell>
          <cell r="B3591" t="str">
            <v>ATIKOKAN HYDRO INC.</v>
          </cell>
          <cell r="C3591">
            <v>0</v>
          </cell>
        </row>
        <row r="3592">
          <cell r="A3592" t="str">
            <v>ATTAWAPISKAT POWER CORPORATION</v>
          </cell>
          <cell r="B3592" t="str">
            <v>ATTAWAPISKAT POWER CORPORATION</v>
          </cell>
          <cell r="C3592">
            <v>-891730</v>
          </cell>
        </row>
        <row r="3593">
          <cell r="A3593" t="str">
            <v>BARRIE HYDRO DISTRIBUTION INC.</v>
          </cell>
          <cell r="B3593" t="str">
            <v>POWERSTREAM INC.</v>
          </cell>
          <cell r="C3593">
            <v>-37009632</v>
          </cell>
        </row>
        <row r="3594">
          <cell r="A3594" t="str">
            <v>BLUEWATER POWER DISTRIBUTION CORPORATION</v>
          </cell>
          <cell r="B3594" t="str">
            <v>BLUEWATER POWER DISTRIBUTION CORPORATION</v>
          </cell>
          <cell r="C3594">
            <v>-3296161</v>
          </cell>
        </row>
        <row r="3595">
          <cell r="A3595" t="str">
            <v>BRANT COUNTY POWER INC.</v>
          </cell>
          <cell r="B3595" t="str">
            <v>BRANT COUNTY POWER INC.</v>
          </cell>
          <cell r="C3595">
            <v>-1790109</v>
          </cell>
        </row>
        <row r="3596">
          <cell r="A3596" t="str">
            <v>BRANTFORD POWER INC.</v>
          </cell>
          <cell r="B3596" t="str">
            <v>BRANTFORD POWER INC.</v>
          </cell>
          <cell r="C3596">
            <v>-2644169</v>
          </cell>
        </row>
        <row r="3597">
          <cell r="A3597" t="str">
            <v>BURLINGTON HYDRO INC.</v>
          </cell>
          <cell r="B3597" t="str">
            <v>BURLINGTON HYDRO INC.</v>
          </cell>
          <cell r="C3597">
            <v>-13092065</v>
          </cell>
        </row>
        <row r="3598">
          <cell r="A3598" t="str">
            <v>CAMBRIDGE AND NORTH DUMFRIES HYDRO INC.</v>
          </cell>
          <cell r="B3598" t="str">
            <v>CAMBRIDGE AND NORTH DUMFRIES HYDRO INC.</v>
          </cell>
          <cell r="C3598">
            <v>-11419225</v>
          </cell>
        </row>
        <row r="3599">
          <cell r="A3599" t="str">
            <v>CANADIAN NIAGARA POWER INC.</v>
          </cell>
          <cell r="B3599" t="str">
            <v>CANADIAN NIAGARA POWER INC.</v>
          </cell>
          <cell r="C3599">
            <v>-4193762</v>
          </cell>
        </row>
        <row r="3600">
          <cell r="A3600" t="str">
            <v>CENTRE WELLINGTON HYDRO LTD.</v>
          </cell>
          <cell r="B3600" t="str">
            <v>CENTRE WELLINGTON HYDRO LTD.</v>
          </cell>
          <cell r="C3600">
            <v>-1210534</v>
          </cell>
        </row>
        <row r="3601">
          <cell r="A3601" t="str">
            <v>CHAPLEAU PUBLIC UTILITIES CORPORATION</v>
          </cell>
          <cell r="B3601" t="str">
            <v>CHAPLEAU PUBLIC UTILITIES CORPORATION</v>
          </cell>
          <cell r="C3601">
            <v>0</v>
          </cell>
        </row>
        <row r="3602">
          <cell r="A3602" t="str">
            <v>COLLUS POWER CORPORATION</v>
          </cell>
          <cell r="B3602" t="str">
            <v>COLLUS POWER CORPORATION</v>
          </cell>
          <cell r="C3602">
            <v>-6738873</v>
          </cell>
        </row>
        <row r="3603">
          <cell r="A3603" t="str">
            <v>COOPERATIVE HYDRO EMBRUN INC.</v>
          </cell>
          <cell r="B3603" t="str">
            <v>COOPERATIVE HYDRO EMBRUN INC.</v>
          </cell>
          <cell r="C3603">
            <v>-486899</v>
          </cell>
        </row>
        <row r="3604">
          <cell r="A3604" t="str">
            <v>E.L.K. ENERGY INC.</v>
          </cell>
          <cell r="B3604" t="str">
            <v>E.L.K. ENERGY INC.</v>
          </cell>
          <cell r="C3604">
            <v>-3455631</v>
          </cell>
        </row>
        <row r="3605">
          <cell r="A3605" t="str">
            <v>EASTERN ONTARIO POWER INC.</v>
          </cell>
          <cell r="B3605" t="str">
            <v>CANADIAN NIAGARA POWER INC.</v>
          </cell>
          <cell r="C3605">
            <v>-1086190</v>
          </cell>
        </row>
        <row r="3606">
          <cell r="A3606" t="str">
            <v>ENERSOURCE HYDRO MISSISSAUGA INC.</v>
          </cell>
          <cell r="B3606" t="str">
            <v>ENERSOURCE HYDRO MISSISSAUGA INC.</v>
          </cell>
          <cell r="C3606">
            <v>-63456142</v>
          </cell>
        </row>
        <row r="3607">
          <cell r="A3607" t="str">
            <v>ENTEGRUS POWERLINES INC.</v>
          </cell>
          <cell r="B3607" t="str">
            <v>CHATHAM-KENT HYDRO INC.</v>
          </cell>
          <cell r="C3607">
            <v>-3886753</v>
          </cell>
        </row>
        <row r="3608">
          <cell r="A3608" t="str">
            <v>ENWIN UTILITIES LTD.</v>
          </cell>
          <cell r="B3608" t="str">
            <v>ENWIN UTILITIES LTD.</v>
          </cell>
          <cell r="C3608">
            <v>-11399979</v>
          </cell>
        </row>
        <row r="3609">
          <cell r="A3609" t="str">
            <v>ERIE THAMES POWERLINES CORPORATION</v>
          </cell>
          <cell r="B3609" t="str">
            <v>ERIE THAMES POWERLINES CORPORATION</v>
          </cell>
          <cell r="C3609">
            <v>-2720547</v>
          </cell>
        </row>
        <row r="3610">
          <cell r="A3610" t="str">
            <v>ESPANOLA REGIONAL HYDRO DISTRIBUTION CORPORATION</v>
          </cell>
          <cell r="B3610" t="str">
            <v>ESPANOLA REGIONAL HYDRO DISTRIBUTION CORPORATION</v>
          </cell>
          <cell r="C3610">
            <v>-177095</v>
          </cell>
        </row>
        <row r="3611">
          <cell r="A3611" t="str">
            <v>ESSEX POWERLINES CORPORATION</v>
          </cell>
          <cell r="B3611" t="str">
            <v>ESSEX POWERLINES CORPORATION</v>
          </cell>
          <cell r="C3611">
            <v>-7942366</v>
          </cell>
        </row>
        <row r="3612">
          <cell r="A3612" t="str">
            <v>FESTIVAL HYDRO INC.</v>
          </cell>
          <cell r="B3612" t="str">
            <v>FESTIVAL HYDRO INC.</v>
          </cell>
          <cell r="C3612">
            <v>-3578326</v>
          </cell>
        </row>
        <row r="3613">
          <cell r="A3613" t="str">
            <v>FORT FRANCES POWER CORPORATION</v>
          </cell>
          <cell r="B3613" t="str">
            <v>FORT FRANCES POWER CORPORATION</v>
          </cell>
          <cell r="C3613">
            <v>0</v>
          </cell>
        </row>
        <row r="3614">
          <cell r="A3614" t="str">
            <v>GRAND VALLEY ENERGY INC.</v>
          </cell>
          <cell r="B3614" t="str">
            <v>ORANGEVILLE HYDRO LIMITED</v>
          </cell>
          <cell r="C3614">
            <v>0</v>
          </cell>
        </row>
        <row r="3615">
          <cell r="A3615" t="str">
            <v>GREAT LAKES POWER LIMITED</v>
          </cell>
          <cell r="B3615" t="str">
            <v>GREAT LAKES POWER LIMITED</v>
          </cell>
          <cell r="C3615">
            <v>0</v>
          </cell>
        </row>
        <row r="3616">
          <cell r="A3616" t="str">
            <v>GREATER SUDBURY HYDRO INC.</v>
          </cell>
          <cell r="B3616" t="str">
            <v>GREATER SUDBURY HYDRO INC.</v>
          </cell>
          <cell r="C3616">
            <v>-11463452</v>
          </cell>
        </row>
        <row r="3617">
          <cell r="A3617" t="str">
            <v>GRIMSBY POWER INCORPORATED</v>
          </cell>
          <cell r="B3617" t="str">
            <v>GRIMSBY POWER INCORPORATED</v>
          </cell>
          <cell r="C3617">
            <v>-4022043</v>
          </cell>
        </row>
        <row r="3618">
          <cell r="A3618" t="str">
            <v>GUELPH HYDRO ELECTRIC SYSTEMS INC.</v>
          </cell>
          <cell r="B3618" t="str">
            <v>GUELPH HYDRO ELECTRIC SYSTEMS INC.</v>
          </cell>
          <cell r="C3618">
            <v>-27458350</v>
          </cell>
        </row>
        <row r="3619">
          <cell r="A3619" t="str">
            <v>HALDIMAND COUNTY HYDRO INC.</v>
          </cell>
          <cell r="B3619" t="str">
            <v>HALDIMAND COUNTY HYDRO INC.</v>
          </cell>
          <cell r="C3619">
            <v>-2249223</v>
          </cell>
        </row>
        <row r="3620">
          <cell r="A3620" t="str">
            <v>HALTON HILLS HYDRO INC.</v>
          </cell>
          <cell r="B3620" t="str">
            <v>HALTON HILLS HYDRO INC.</v>
          </cell>
          <cell r="C3620">
            <v>-4666684</v>
          </cell>
        </row>
        <row r="3621">
          <cell r="A3621" t="str">
            <v>HEARST POWER DISTRIBUTION COMPANY LIMITED</v>
          </cell>
          <cell r="B3621" t="str">
            <v>HEARST POWER DISTRIBUTION COMPANY LIMITED</v>
          </cell>
          <cell r="C3621">
            <v>0</v>
          </cell>
        </row>
        <row r="3622">
          <cell r="A3622" t="str">
            <v>HORIZON UTILITIES CORPORATION</v>
          </cell>
          <cell r="B3622" t="str">
            <v>HORIZON UTILITIES CORPORATION</v>
          </cell>
          <cell r="C3622">
            <v>-17837619</v>
          </cell>
        </row>
        <row r="3623">
          <cell r="A3623" t="str">
            <v>HYDRO 2000 INC.</v>
          </cell>
          <cell r="B3623" t="str">
            <v>HYDRO 2000 INC.</v>
          </cell>
          <cell r="C3623">
            <v>-110995</v>
          </cell>
        </row>
        <row r="3624">
          <cell r="A3624" t="str">
            <v>HYDRO HAWKESBURY INC.</v>
          </cell>
          <cell r="B3624" t="str">
            <v>HYDRO HAWKESBURY INC.</v>
          </cell>
          <cell r="C3624">
            <v>-54774</v>
          </cell>
        </row>
        <row r="3625">
          <cell r="A3625" t="str">
            <v>HYDRO ONE BRAMPTON NETWORKS INC.</v>
          </cell>
          <cell r="B3625" t="str">
            <v>HYDRO ONE BRAMPTON NETWORKS INC.</v>
          </cell>
          <cell r="C3625">
            <v>-87582820</v>
          </cell>
        </row>
        <row r="3626">
          <cell r="A3626" t="str">
            <v>HYDRO ONE NETWORKS INC.</v>
          </cell>
          <cell r="B3626" t="str">
            <v>HYDRO ONE NETWORKS INC.</v>
          </cell>
          <cell r="C3626">
            <v>0</v>
          </cell>
        </row>
        <row r="3627">
          <cell r="A3627" t="str">
            <v>HYDRO ONE REMOTE COMMUNITIES INC.</v>
          </cell>
          <cell r="B3627" t="str">
            <v>HYDRO ONE REMOTE COMMUNITIES INC.</v>
          </cell>
          <cell r="C3627">
            <v>0</v>
          </cell>
        </row>
        <row r="3628">
          <cell r="A3628" t="str">
            <v>HYDRO OTTAWA LIMITED</v>
          </cell>
          <cell r="B3628" t="str">
            <v>HYDRO OTTAWA LIMITED</v>
          </cell>
          <cell r="C3628">
            <v>-130908140</v>
          </cell>
        </row>
        <row r="3629">
          <cell r="A3629" t="str">
            <v>INNISFIL HYDRO DISTRIBUTION SYSTEMS LIMITED</v>
          </cell>
          <cell r="B3629" t="str">
            <v>INNISFIL HYDRO DISTRIBUTION SYSTEMS LIMITED</v>
          </cell>
          <cell r="C3629">
            <v>-4566109</v>
          </cell>
        </row>
        <row r="3630">
          <cell r="A3630" t="str">
            <v>KENORA HYDRO ELECTRIC CORPORATION LTD.</v>
          </cell>
          <cell r="B3630" t="str">
            <v>KENORA HYDRO ELECTRIC CORPORATION LTD.</v>
          </cell>
          <cell r="C3630">
            <v>-400422</v>
          </cell>
        </row>
        <row r="3631">
          <cell r="A3631" t="str">
            <v>KINGSTON HYDRO CORPORATION</v>
          </cell>
          <cell r="B3631" t="str">
            <v>KINGSTON HYDRO CORPORATION</v>
          </cell>
          <cell r="C3631">
            <v>-502032</v>
          </cell>
        </row>
        <row r="3632">
          <cell r="A3632" t="str">
            <v>KITCHENER-WILMOT HYDRO INC.</v>
          </cell>
          <cell r="B3632" t="str">
            <v>KITCHENER-WILMOT HYDRO INC.</v>
          </cell>
          <cell r="C3632">
            <v>-35269965</v>
          </cell>
        </row>
        <row r="3633">
          <cell r="A3633" t="str">
            <v>LAKEFRONT UTILITIES INC.</v>
          </cell>
          <cell r="B3633" t="str">
            <v>LAKEFRONT UTILITIES INC.</v>
          </cell>
          <cell r="C3633">
            <v>-1501383</v>
          </cell>
        </row>
        <row r="3634">
          <cell r="A3634" t="str">
            <v>LAKELAND POWER DISTRIBUTION LTD.</v>
          </cell>
          <cell r="B3634" t="str">
            <v>LAKELAND POWER DISTRIBUTION LTD.</v>
          </cell>
          <cell r="C3634">
            <v>-3765651</v>
          </cell>
        </row>
        <row r="3635">
          <cell r="A3635" t="str">
            <v>LONDON HYDRO INC.</v>
          </cell>
          <cell r="B3635" t="str">
            <v>LONDON HYDRO INC.</v>
          </cell>
          <cell r="C3635">
            <v>-22453005</v>
          </cell>
        </row>
        <row r="3636">
          <cell r="A3636" t="str">
            <v>MIDDLESEX POWER DISTRIBUTION CORPORATION</v>
          </cell>
          <cell r="B3636" t="str">
            <v>MIDDLESEX POWER DISTRIBUTION CORPORATION</v>
          </cell>
          <cell r="C3636">
            <v>-838745</v>
          </cell>
        </row>
        <row r="3637">
          <cell r="A3637" t="str">
            <v>MIDLAND POWER UTILITY CORPORATION</v>
          </cell>
          <cell r="B3637" t="str">
            <v>MIDLAND POWER UTILITY CORPORATION</v>
          </cell>
          <cell r="C3637">
            <v>-784980</v>
          </cell>
        </row>
        <row r="3638">
          <cell r="A3638" t="str">
            <v>MILTON HYDRO DISTRIBUTION INC.</v>
          </cell>
          <cell r="B3638" t="str">
            <v>MILTON HYDRO DISTRIBUTION INC.</v>
          </cell>
          <cell r="C3638">
            <v>-31780091</v>
          </cell>
        </row>
        <row r="3639">
          <cell r="A3639" t="str">
            <v>NEWMARKET-TAY POWER DISTRIBUTION LTD.</v>
          </cell>
          <cell r="B3639" t="str">
            <v>NEWMARKET-TAY POWER DISTRIBUTION LTD.</v>
          </cell>
          <cell r="C3639">
            <v>-15837221</v>
          </cell>
        </row>
        <row r="3640">
          <cell r="A3640" t="str">
            <v>NIAGARA PENINSULA ENERGY INC.</v>
          </cell>
          <cell r="B3640" t="str">
            <v>NIAGARA PENINSULA ENERGY INC.</v>
          </cell>
          <cell r="C3640">
            <v>-15122688</v>
          </cell>
        </row>
        <row r="3641">
          <cell r="A3641" t="str">
            <v>NIAGARA-ON-THE-LAKE HYDRO INC.</v>
          </cell>
          <cell r="B3641" t="str">
            <v>NIAGARA-ON-THE-LAKE HYDRO INC.</v>
          </cell>
          <cell r="C3641">
            <v>-5038608</v>
          </cell>
        </row>
        <row r="3642">
          <cell r="A3642" t="str">
            <v>NORFOLK POWER DISTRIBUTION INC.</v>
          </cell>
          <cell r="B3642" t="str">
            <v>NORFOLK POWER DISTRIBUTION INC.</v>
          </cell>
          <cell r="C3642">
            <v>-7122607</v>
          </cell>
        </row>
        <row r="3643">
          <cell r="A3643" t="str">
            <v>NORTH BAY HYDRO DISTRIBUTION LIMITED</v>
          </cell>
          <cell r="B3643" t="str">
            <v>NORTH BAY HYDRO DISTRIBUTION LIMITED</v>
          </cell>
          <cell r="C3643">
            <v>-5267808</v>
          </cell>
        </row>
        <row r="3644">
          <cell r="A3644" t="str">
            <v>NORTHERN ONTARIO WIRES INC.</v>
          </cell>
          <cell r="B3644" t="str">
            <v>NORTHERN ONTARIO WIRES INC.</v>
          </cell>
          <cell r="C3644">
            <v>0</v>
          </cell>
        </row>
        <row r="3645">
          <cell r="A3645" t="str">
            <v>OAKVILLE HYDRO ELECTRICITY DISTRIBUTION INC.</v>
          </cell>
          <cell r="B3645" t="str">
            <v>OAKVILLE HYDRO ELECTRICITY DISTRIBUTION INC.</v>
          </cell>
          <cell r="C3645">
            <v>-26528944</v>
          </cell>
        </row>
        <row r="3646">
          <cell r="A3646" t="str">
            <v>ORANGEVILLE HYDRO LIMITED</v>
          </cell>
          <cell r="B3646" t="str">
            <v>ORANGEVILLE HYDRO LIMITED</v>
          </cell>
          <cell r="C3646">
            <v>-3086415</v>
          </cell>
        </row>
        <row r="3647">
          <cell r="A3647" t="str">
            <v>ORILLIA POWER DISTRIBUTION CORPORATION</v>
          </cell>
          <cell r="B3647" t="str">
            <v>ORILLIA POWER DISTRIBUTION CORPORATION</v>
          </cell>
          <cell r="C3647">
            <v>-371388</v>
          </cell>
        </row>
        <row r="3648">
          <cell r="A3648" t="str">
            <v>OSHAWA PUC NETWORKS INC.</v>
          </cell>
          <cell r="B3648" t="str">
            <v>OSHAWA PUC NETWORKS INC.</v>
          </cell>
          <cell r="C3648">
            <v>-25016471</v>
          </cell>
        </row>
        <row r="3649">
          <cell r="A3649" t="str">
            <v>OTTAWA RIVER POWER CORPORATION</v>
          </cell>
          <cell r="B3649" t="str">
            <v>OTTAWA RIVER POWER CORPORATION</v>
          </cell>
          <cell r="C3649">
            <v>-963537</v>
          </cell>
        </row>
        <row r="3650">
          <cell r="A3650" t="str">
            <v>PARRY SOUND POWER CORPORATION</v>
          </cell>
          <cell r="B3650" t="str">
            <v>PARRY SOUND POWER CORPORATION</v>
          </cell>
          <cell r="C3650">
            <v>-792085</v>
          </cell>
        </row>
        <row r="3651">
          <cell r="A3651" t="str">
            <v>PETERBOROUGH DISTRIBUTION INCORPORATED</v>
          </cell>
          <cell r="B3651" t="str">
            <v>PETERBOROUGH DISTRIBUTION INCORPORATED</v>
          </cell>
          <cell r="C3651">
            <v>-8184401</v>
          </cell>
        </row>
        <row r="3652">
          <cell r="A3652" t="str">
            <v>PORT COLBORNE HYDRO INC.</v>
          </cell>
          <cell r="B3652" t="str">
            <v>CANADIAN NIAGARA POWER INC.</v>
          </cell>
          <cell r="C3652">
            <v>-407239</v>
          </cell>
        </row>
        <row r="3653">
          <cell r="A3653" t="str">
            <v>POWERSTREAM INC.</v>
          </cell>
          <cell r="B3653" t="str">
            <v>POWERSTREAM INC.</v>
          </cell>
          <cell r="C3653">
            <v>-180723860</v>
          </cell>
        </row>
        <row r="3654">
          <cell r="A3654" t="str">
            <v>PUC DISTRIBUTION INC.</v>
          </cell>
          <cell r="B3654" t="str">
            <v>PUC DISTRIBUTION INC.</v>
          </cell>
          <cell r="C3654">
            <v>-2925643</v>
          </cell>
        </row>
        <row r="3655">
          <cell r="A3655" t="str">
            <v>RENFREW HYDRO INC.</v>
          </cell>
          <cell r="B3655" t="str">
            <v>RENFREW HYDRO INC.</v>
          </cell>
          <cell r="C3655">
            <v>0</v>
          </cell>
        </row>
        <row r="3656">
          <cell r="A3656" t="str">
            <v>RIDEAU ST. LAWRENCE DISTRIBUTION INC.</v>
          </cell>
          <cell r="B3656" t="str">
            <v>RIDEAU ST. LAWRENCE DISTRIBUTION INC.</v>
          </cell>
          <cell r="C3656">
            <v>-361204</v>
          </cell>
        </row>
        <row r="3657">
          <cell r="A3657" t="str">
            <v>SIOUX LOOKOUT HYDRO INC.</v>
          </cell>
          <cell r="B3657" t="str">
            <v>SIOUX LOOKOUT HYDRO INC.</v>
          </cell>
          <cell r="C3657">
            <v>-608208</v>
          </cell>
        </row>
        <row r="3658">
          <cell r="A3658" t="str">
            <v>ST. THOMAS ENERGY INC.</v>
          </cell>
          <cell r="B3658" t="str">
            <v>ST. THOMAS ENERGY INC.</v>
          </cell>
          <cell r="C3658">
            <v>-6261178</v>
          </cell>
        </row>
        <row r="3659">
          <cell r="A3659" t="str">
            <v>THUNDER BAY HYDRO ELECTRICITY DISTRIBUTION INC.</v>
          </cell>
          <cell r="B3659" t="str">
            <v>THUNDER BAY HYDRO ELECTRICITY DISTRIBUTION INC.</v>
          </cell>
          <cell r="C3659">
            <v>-7494028</v>
          </cell>
        </row>
        <row r="3660">
          <cell r="A3660" t="str">
            <v>TILLSONBURG HYDRO INC.</v>
          </cell>
          <cell r="B3660" t="str">
            <v>TILLSONBURG HYDRO INC.</v>
          </cell>
          <cell r="C3660">
            <v>-2427357</v>
          </cell>
        </row>
        <row r="3661">
          <cell r="A3661" t="str">
            <v>TORONTO HYDRO-ELECTRIC SYSTEM LIMITED</v>
          </cell>
          <cell r="B3661" t="str">
            <v>TORONTO HYDRO-ELECTRIC SYSTEM LIMITED</v>
          </cell>
          <cell r="C3661">
            <v>-224183983</v>
          </cell>
        </row>
        <row r="3662">
          <cell r="A3662" t="str">
            <v>VERIDIAN CONNECTIONS INC.</v>
          </cell>
          <cell r="B3662" t="str">
            <v>VERIDIAN CONNECTIONS INC.</v>
          </cell>
          <cell r="C3662">
            <v>-42165994</v>
          </cell>
        </row>
        <row r="3663">
          <cell r="A3663" t="str">
            <v>WASAGA DISTRIBUTION INC.</v>
          </cell>
          <cell r="B3663" t="str">
            <v>WASAGA DISTRIBUTION INC.</v>
          </cell>
          <cell r="C3663">
            <v>-2396922</v>
          </cell>
        </row>
        <row r="3664">
          <cell r="A3664" t="str">
            <v>WATERLOO NORTH HYDRO INC.</v>
          </cell>
          <cell r="B3664" t="str">
            <v>WATERLOO NORTH HYDRO INC.</v>
          </cell>
          <cell r="C3664">
            <v>-20689911</v>
          </cell>
        </row>
        <row r="3665">
          <cell r="A3665" t="str">
            <v>WELLAND HYDRO-ELECTRIC SYSTEM CORP.</v>
          </cell>
          <cell r="B3665" t="str">
            <v>WELLAND HYDRO-ELECTRIC SYSTEM CORP.</v>
          </cell>
          <cell r="C3665">
            <v>-1444763</v>
          </cell>
        </row>
        <row r="3666">
          <cell r="A3666" t="str">
            <v>WELLINGTON NORTH POWER INC.</v>
          </cell>
          <cell r="B3666" t="str">
            <v>WELLINGTON NORTH POWER INC.</v>
          </cell>
          <cell r="C3666">
            <v>-196597</v>
          </cell>
        </row>
        <row r="3667">
          <cell r="A3667" t="str">
            <v>WEST COAST HURON ENERGY INC.</v>
          </cell>
          <cell r="B3667" t="str">
            <v>WEST COAST HURON ENERGY INC.</v>
          </cell>
          <cell r="C3667">
            <v>-320425</v>
          </cell>
        </row>
        <row r="3668">
          <cell r="A3668" t="str">
            <v>WEST PERTH POWER INC.</v>
          </cell>
          <cell r="B3668" t="str">
            <v>ERIE THAMES POWERLINES CORPORATION</v>
          </cell>
          <cell r="C3668">
            <v>-282598</v>
          </cell>
        </row>
        <row r="3669">
          <cell r="A3669" t="str">
            <v>WESTARIO POWER INC.</v>
          </cell>
          <cell r="B3669" t="str">
            <v>WESTARIO POWER INC.</v>
          </cell>
          <cell r="C3669">
            <v>-6007144</v>
          </cell>
        </row>
        <row r="3670">
          <cell r="A3670" t="str">
            <v>WHITBY HYDRO ELECTRIC CORPORATION</v>
          </cell>
          <cell r="B3670" t="str">
            <v>WHITBY HYDRO ELECTRIC CORPORATION</v>
          </cell>
          <cell r="C3670">
            <v>-20894884</v>
          </cell>
        </row>
        <row r="3671">
          <cell r="A3671" t="str">
            <v>WOODSTOCK HYDRO SERVICES INC.</v>
          </cell>
          <cell r="B3671" t="str">
            <v>WOODSTOCK HYDRO SERVICES INC.</v>
          </cell>
          <cell r="C3671">
            <v>-3171548</v>
          </cell>
        </row>
        <row r="3676">
          <cell r="A3676" t="str">
            <v>ALGOMA POWER INC.</v>
          </cell>
          <cell r="B3676" t="str">
            <v>ALGOMA POWER INC.</v>
          </cell>
          <cell r="C3676">
            <v>0</v>
          </cell>
        </row>
        <row r="3677">
          <cell r="A3677" t="str">
            <v>ATIKOKAN HYDRO INC.</v>
          </cell>
          <cell r="B3677" t="str">
            <v>ATIKOKAN HYDRO INC.</v>
          </cell>
          <cell r="C3677">
            <v>0</v>
          </cell>
        </row>
        <row r="3678">
          <cell r="A3678" t="str">
            <v>BLUEWATER POWER DISTRIBUTION CORPORATION</v>
          </cell>
          <cell r="B3678" t="str">
            <v>BLUEWATER POWER DISTRIBUTION CORPORATION</v>
          </cell>
          <cell r="C3678">
            <v>-4383984</v>
          </cell>
        </row>
        <row r="3679">
          <cell r="A3679" t="str">
            <v>BRANT COUNTY POWER INC.</v>
          </cell>
          <cell r="B3679" t="str">
            <v>BRANT COUNTY POWER INC.</v>
          </cell>
          <cell r="C3679">
            <v>-1798770</v>
          </cell>
        </row>
        <row r="3680">
          <cell r="A3680" t="str">
            <v>BRANTFORD POWER INC.</v>
          </cell>
          <cell r="B3680" t="str">
            <v>BRANTFORD POWER INC.</v>
          </cell>
          <cell r="C3680">
            <v>-3389425</v>
          </cell>
        </row>
        <row r="3681">
          <cell r="A3681" t="str">
            <v>BURLINGTON HYDRO INC.</v>
          </cell>
          <cell r="B3681" t="str">
            <v>BURLINGTON HYDRO INC.</v>
          </cell>
          <cell r="C3681">
            <v>-19753629</v>
          </cell>
        </row>
        <row r="3682">
          <cell r="A3682" t="str">
            <v>CAMBRIDGE AND NORTH DUMFRIES HYDRO INC.</v>
          </cell>
          <cell r="B3682" t="str">
            <v>CAMBRIDGE AND NORTH DUMFRIES HYDRO INC.</v>
          </cell>
          <cell r="C3682">
            <v>-13745395</v>
          </cell>
        </row>
        <row r="3683">
          <cell r="A3683" t="str">
            <v>CANADIAN NIAGARA POWER INC.</v>
          </cell>
          <cell r="B3683" t="str">
            <v>CANADIAN NIAGARA POWER INC.</v>
          </cell>
          <cell r="C3683">
            <v>-5691056</v>
          </cell>
        </row>
        <row r="3684">
          <cell r="A3684" t="str">
            <v>CENTRE WELLINGTON HYDRO LTD.</v>
          </cell>
          <cell r="B3684" t="str">
            <v>CENTRE WELLINGTON HYDRO LTD.</v>
          </cell>
          <cell r="C3684">
            <v>-1324667</v>
          </cell>
        </row>
        <row r="3685">
          <cell r="A3685" t="str">
            <v>CHAPLEAU PUBLIC UTILITIES CORPORATION</v>
          </cell>
          <cell r="B3685" t="str">
            <v>CHAPLEAU PUBLIC UTILITIES CORPORATION</v>
          </cell>
          <cell r="C3685">
            <v>0</v>
          </cell>
        </row>
        <row r="3686">
          <cell r="A3686" t="str">
            <v>CLINTON POWER CORPORATION</v>
          </cell>
          <cell r="B3686" t="str">
            <v>ERIE THAMES POWERLINES CORPORATION</v>
          </cell>
          <cell r="C3686">
            <v>-49582</v>
          </cell>
        </row>
        <row r="3687">
          <cell r="A3687" t="str">
            <v>COLLUS POWER CORPORATION</v>
          </cell>
          <cell r="B3687" t="str">
            <v>COLLUS POWER CORPORATION</v>
          </cell>
          <cell r="C3687">
            <v>-9354806</v>
          </cell>
        </row>
        <row r="3688">
          <cell r="A3688" t="str">
            <v>COOPERATIVE HYDRO EMBRUN INC.</v>
          </cell>
          <cell r="B3688" t="str">
            <v>COOPERATIVE HYDRO EMBRUN INC.</v>
          </cell>
          <cell r="C3688">
            <v>-421428</v>
          </cell>
        </row>
        <row r="3689">
          <cell r="A3689" t="str">
            <v>E.L.K. ENERGY INC.</v>
          </cell>
          <cell r="B3689" t="str">
            <v>E.L.K. ENERGY INC.</v>
          </cell>
          <cell r="C3689">
            <v>-3645343</v>
          </cell>
        </row>
        <row r="3690">
          <cell r="A3690" t="str">
            <v>ENERSOURCE HYDRO MISSISSAUGA INC.</v>
          </cell>
          <cell r="B3690" t="str">
            <v>ENERSOURCE HYDRO MISSISSAUGA INC.</v>
          </cell>
          <cell r="C3690">
            <v>-54183836</v>
          </cell>
        </row>
        <row r="3691">
          <cell r="A3691" t="str">
            <v>ENTEGRUS POWERLINES INC.</v>
          </cell>
          <cell r="B3691" t="str">
            <v>CHATHAM-KENT HYDRO INC.</v>
          </cell>
          <cell r="C3691">
            <v>-4167517</v>
          </cell>
        </row>
        <row r="3692">
          <cell r="A3692" t="str">
            <v>ENWIN UTILITIES LTD.</v>
          </cell>
          <cell r="B3692" t="str">
            <v>ENWIN UTILITIES LTD.</v>
          </cell>
          <cell r="C3692">
            <v>-11951032</v>
          </cell>
        </row>
        <row r="3693">
          <cell r="A3693" t="str">
            <v>ERIE THAMES POWERLINES CORPORATION</v>
          </cell>
          <cell r="B3693" t="str">
            <v>ERIE THAMES POWERLINES CORPORATION</v>
          </cell>
          <cell r="C3693">
            <v>-3066437</v>
          </cell>
        </row>
        <row r="3694">
          <cell r="A3694" t="str">
            <v>ESPANOLA REGIONAL HYDRO DISTRIBUTION CORPORATION</v>
          </cell>
          <cell r="B3694" t="str">
            <v>ESPANOLA REGIONAL HYDRO DISTRIBUTION CORPORATION</v>
          </cell>
          <cell r="C3694">
            <v>-220966</v>
          </cell>
        </row>
        <row r="3695">
          <cell r="A3695" t="str">
            <v>ESSEX POWERLINES CORPORATION</v>
          </cell>
          <cell r="B3695" t="str">
            <v>ESSEX POWERLINES CORPORATION</v>
          </cell>
          <cell r="C3695">
            <v>-8396091</v>
          </cell>
        </row>
        <row r="3696">
          <cell r="A3696" t="str">
            <v>FESTIVAL HYDRO INC.</v>
          </cell>
          <cell r="B3696" t="str">
            <v>FESTIVAL HYDRO INC.</v>
          </cell>
          <cell r="C3696">
            <v>-3824532</v>
          </cell>
        </row>
        <row r="3697">
          <cell r="A3697" t="str">
            <v>FORT FRANCES POWER CORPORATION</v>
          </cell>
          <cell r="B3697" t="str">
            <v>FORT FRANCES POWER CORPORATION</v>
          </cell>
          <cell r="C3697">
            <v>0</v>
          </cell>
        </row>
        <row r="3698">
          <cell r="A3698" t="str">
            <v>GREATER SUDBURY HYDRO INC.</v>
          </cell>
          <cell r="B3698" t="str">
            <v>GREATER SUDBURY HYDRO INC.</v>
          </cell>
          <cell r="C3698">
            <v>-12251664</v>
          </cell>
        </row>
        <row r="3699">
          <cell r="A3699" t="str">
            <v>GRIMSBY POWER INCORPORATED</v>
          </cell>
          <cell r="B3699" t="str">
            <v>GRIMSBY POWER INCORPORATED</v>
          </cell>
          <cell r="C3699">
            <v>-4109851</v>
          </cell>
        </row>
        <row r="3700">
          <cell r="A3700" t="str">
            <v>GUELPH HYDRO ELECTRIC SYSTEMS INC.</v>
          </cell>
          <cell r="B3700" t="str">
            <v>GUELPH HYDRO ELECTRIC SYSTEMS INC.</v>
          </cell>
          <cell r="C3700">
            <v>-31794646</v>
          </cell>
        </row>
        <row r="3701">
          <cell r="A3701" t="str">
            <v>HALDIMAND COUNTY HYDRO INC.</v>
          </cell>
          <cell r="B3701" t="str">
            <v>HALDIMAND COUNTY HYDRO INC.</v>
          </cell>
          <cell r="C3701">
            <v>-3456315</v>
          </cell>
        </row>
        <row r="3702">
          <cell r="A3702" t="str">
            <v>HALTON HILLS HYDRO INC.</v>
          </cell>
          <cell r="B3702" t="str">
            <v>HALTON HILLS HYDRO INC.</v>
          </cell>
          <cell r="C3702">
            <v>-5466025</v>
          </cell>
        </row>
        <row r="3703">
          <cell r="A3703" t="str">
            <v>HEARST POWER DISTRIBUTION COMPANY LIMITED</v>
          </cell>
          <cell r="B3703" t="str">
            <v>HEARST POWER DISTRIBUTION COMPANY LIMITED</v>
          </cell>
          <cell r="C3703">
            <v>0</v>
          </cell>
        </row>
        <row r="3704">
          <cell r="A3704" t="str">
            <v>HORIZON UTILITIES CORPORATION</v>
          </cell>
          <cell r="B3704" t="str">
            <v>HORIZON UTILITIES CORPORATION</v>
          </cell>
          <cell r="C3704">
            <v>-23512928</v>
          </cell>
        </row>
        <row r="3705">
          <cell r="A3705" t="str">
            <v>HYDRO 2000 INC.</v>
          </cell>
          <cell r="B3705" t="str">
            <v>HYDRO 2000 INC.</v>
          </cell>
          <cell r="C3705">
            <v>-140754</v>
          </cell>
        </row>
        <row r="3706">
          <cell r="A3706" t="str">
            <v>HYDRO HAWKESBURY INC.</v>
          </cell>
          <cell r="B3706" t="str">
            <v>HYDRO HAWKESBURY INC.</v>
          </cell>
          <cell r="C3706">
            <v>-66537</v>
          </cell>
        </row>
        <row r="3707">
          <cell r="A3707" t="str">
            <v>HYDRO ONE BRAMPTON NETWORKS INC.</v>
          </cell>
          <cell r="B3707" t="str">
            <v>HYDRO ONE BRAMPTON NETWORKS INC.</v>
          </cell>
          <cell r="C3707">
            <v>-100287257</v>
          </cell>
        </row>
        <row r="3708">
          <cell r="A3708" t="str">
            <v>HYDRO ONE NETWORKS INC.</v>
          </cell>
          <cell r="B3708" t="str">
            <v>HYDRO ONE NETWORKS INC.</v>
          </cell>
          <cell r="C3708">
            <v>0</v>
          </cell>
        </row>
        <row r="3709">
          <cell r="A3709" t="str">
            <v>HYDRO ONE REMOTE COMMUNITIES INC.</v>
          </cell>
          <cell r="B3709" t="str">
            <v>HYDRO ONE REMOTE COMMUNITIES INC.</v>
          </cell>
          <cell r="C3709">
            <v>0</v>
          </cell>
        </row>
        <row r="3710">
          <cell r="A3710" t="str">
            <v>HYDRO OTTAWA LIMITED</v>
          </cell>
          <cell r="B3710" t="str">
            <v>HYDRO OTTAWA LIMITED</v>
          </cell>
          <cell r="C3710">
            <v>-155393004</v>
          </cell>
        </row>
        <row r="3711">
          <cell r="A3711" t="str">
            <v>INNISFIL HYDRO DISTRIBUTION SYSTEMS LIMITED</v>
          </cell>
          <cell r="B3711" t="str">
            <v>INNISFIL HYDRO DISTRIBUTION SYSTEMS LIMITED</v>
          </cell>
          <cell r="C3711">
            <v>-5391302</v>
          </cell>
        </row>
        <row r="3712">
          <cell r="A3712" t="str">
            <v>KENORA HYDRO ELECTRIC CORPORATION LTD.</v>
          </cell>
          <cell r="B3712" t="str">
            <v>KENORA HYDRO ELECTRIC CORPORATION LTD.</v>
          </cell>
          <cell r="C3712">
            <v>-455313</v>
          </cell>
        </row>
        <row r="3713">
          <cell r="A3713" t="str">
            <v>KINGSTON HYDRO CORPORATION</v>
          </cell>
          <cell r="B3713" t="str">
            <v>KINGSTON HYDRO CORPORATION</v>
          </cell>
          <cell r="C3713">
            <v>-596128</v>
          </cell>
        </row>
        <row r="3714">
          <cell r="A3714" t="str">
            <v>KITCHENER-WILMOT HYDRO INC.</v>
          </cell>
          <cell r="B3714" t="str">
            <v>KITCHENER-WILMOT HYDRO INC.</v>
          </cell>
          <cell r="C3714">
            <v>-37619038</v>
          </cell>
        </row>
        <row r="3715">
          <cell r="A3715" t="str">
            <v>LAKEFRONT UTILITIES INC.</v>
          </cell>
          <cell r="B3715" t="str">
            <v>LAKEFRONT UTILITIES INC.</v>
          </cell>
          <cell r="C3715">
            <v>-1601978</v>
          </cell>
        </row>
        <row r="3716">
          <cell r="A3716" t="str">
            <v>LAKELAND POWER DISTRIBUTION LTD.</v>
          </cell>
          <cell r="B3716" t="str">
            <v>LAKELAND POWER DISTRIBUTION LTD.</v>
          </cell>
          <cell r="C3716">
            <v>-4111835</v>
          </cell>
        </row>
        <row r="3717">
          <cell r="A3717" t="str">
            <v>LONDON HYDRO INC.</v>
          </cell>
          <cell r="B3717" t="str">
            <v>LONDON HYDRO INC.</v>
          </cell>
          <cell r="C3717">
            <v>-26148513</v>
          </cell>
        </row>
        <row r="3718">
          <cell r="A3718" t="str">
            <v>MIDDLESEX POWER DISTRIBUTION CORPORATION</v>
          </cell>
          <cell r="B3718" t="str">
            <v>MIDDLESEX POWER DISTRIBUTION CORPORATION</v>
          </cell>
          <cell r="C3718">
            <v>-979322</v>
          </cell>
        </row>
        <row r="3719">
          <cell r="A3719" t="str">
            <v>MIDLAND POWER UTILITY CORPORATION</v>
          </cell>
          <cell r="B3719" t="str">
            <v>MIDLAND POWER UTILITY CORPORATION</v>
          </cell>
          <cell r="C3719">
            <v>-1259866</v>
          </cell>
        </row>
        <row r="3720">
          <cell r="A3720" t="str">
            <v>MILTON HYDRO DISTRIBUTION INC.</v>
          </cell>
          <cell r="B3720" t="str">
            <v>MILTON HYDRO DISTRIBUTION INC.</v>
          </cell>
          <cell r="C3720">
            <v>-35454436</v>
          </cell>
        </row>
        <row r="3721">
          <cell r="A3721" t="str">
            <v>NEWMARKET-TAY POWER DISTRIBUTION LTD.</v>
          </cell>
          <cell r="B3721" t="str">
            <v>NEWMARKET-TAY POWER DISTRIBUTION LTD.</v>
          </cell>
          <cell r="C3721">
            <v>-17954602</v>
          </cell>
        </row>
        <row r="3722">
          <cell r="A3722" t="str">
            <v>NIAGARA PENINSULA ENERGY INC.</v>
          </cell>
          <cell r="B3722" t="str">
            <v>NIAGARA PENINSULA ENERGY INC.</v>
          </cell>
          <cell r="C3722">
            <v>-16320649</v>
          </cell>
        </row>
        <row r="3723">
          <cell r="A3723" t="str">
            <v>NIAGARA-ON-THE-LAKE HYDRO INC.</v>
          </cell>
          <cell r="B3723" t="str">
            <v>NIAGARA-ON-THE-LAKE HYDRO INC.</v>
          </cell>
          <cell r="C3723">
            <v>-5507838</v>
          </cell>
        </row>
        <row r="3724">
          <cell r="A3724" t="str">
            <v>NORFOLK POWER DISTRIBUTION INC.</v>
          </cell>
          <cell r="B3724" t="str">
            <v>NORFOLK POWER DISTRIBUTION INC.</v>
          </cell>
          <cell r="C3724">
            <v>-7654021</v>
          </cell>
        </row>
        <row r="3725">
          <cell r="A3725" t="str">
            <v>NORTH BAY HYDRO DISTRIBUTION LIMITED</v>
          </cell>
          <cell r="B3725" t="str">
            <v>NORTH BAY HYDRO DISTRIBUTION LIMITED</v>
          </cell>
          <cell r="C3725">
            <v>-6191811</v>
          </cell>
        </row>
        <row r="3726">
          <cell r="A3726" t="str">
            <v>NORTHERN ONTARIO WIRES INC.</v>
          </cell>
          <cell r="B3726" t="str">
            <v>NORTHERN ONTARIO WIRES INC.</v>
          </cell>
          <cell r="C3726">
            <v>0</v>
          </cell>
        </row>
        <row r="3727">
          <cell r="A3727" t="str">
            <v>OAKVILLE HYDRO ELECTRICITY DISTRIBUTION INC.</v>
          </cell>
          <cell r="B3727" t="str">
            <v>OAKVILLE HYDRO ELECTRICITY DISTRIBUTION INC.</v>
          </cell>
          <cell r="C3727">
            <v>-30508383</v>
          </cell>
        </row>
        <row r="3728">
          <cell r="A3728" t="str">
            <v>ORANGEVILLE HYDRO LIMITED</v>
          </cell>
          <cell r="B3728" t="str">
            <v>ORANGEVILLE HYDRO LIMITED</v>
          </cell>
          <cell r="C3728">
            <v>-3340092</v>
          </cell>
        </row>
        <row r="3729">
          <cell r="A3729" t="str">
            <v>ORILLIA POWER DISTRIBUTION CORPORATION</v>
          </cell>
          <cell r="B3729" t="str">
            <v>ORILLIA POWER DISTRIBUTION CORPORATION</v>
          </cell>
          <cell r="C3729">
            <v>-411379</v>
          </cell>
        </row>
        <row r="3730">
          <cell r="A3730" t="str">
            <v>OSHAWA PUC NETWORKS INC.</v>
          </cell>
          <cell r="B3730" t="str">
            <v>OSHAWA PUC NETWORKS INC.</v>
          </cell>
          <cell r="C3730">
            <v>-26281845</v>
          </cell>
        </row>
        <row r="3731">
          <cell r="A3731" t="str">
            <v>OTTAWA RIVER POWER CORPORATION</v>
          </cell>
          <cell r="B3731" t="str">
            <v>OTTAWA RIVER POWER CORPORATION</v>
          </cell>
          <cell r="C3731">
            <v>-1032514</v>
          </cell>
        </row>
        <row r="3732">
          <cell r="A3732" t="str">
            <v>PARRY SOUND POWER CORPORATION</v>
          </cell>
          <cell r="B3732" t="str">
            <v>PARRY SOUND POWER CORPORATION</v>
          </cell>
          <cell r="C3732">
            <v>-798703</v>
          </cell>
        </row>
        <row r="3733">
          <cell r="A3733" t="str">
            <v>PETERBOROUGH DISTRIBUTION INCORPORATED</v>
          </cell>
          <cell r="B3733" t="str">
            <v>PETERBOROUGH DISTRIBUTION INCORPORATED</v>
          </cell>
          <cell r="C3733">
            <v>-9084756</v>
          </cell>
        </row>
        <row r="3734">
          <cell r="A3734" t="str">
            <v>PORT COLBORNE HYDRO INC.</v>
          </cell>
          <cell r="B3734" t="str">
            <v>CANADIAN NIAGARA POWER INC.</v>
          </cell>
          <cell r="C3734">
            <v>-1260417</v>
          </cell>
        </row>
        <row r="3735">
          <cell r="A3735" t="str">
            <v>POWERSTREAM INC.</v>
          </cell>
          <cell r="B3735" t="str">
            <v>POWERSTREAM INC.</v>
          </cell>
          <cell r="C3735">
            <v>-253973279</v>
          </cell>
        </row>
        <row r="3736">
          <cell r="A3736" t="str">
            <v>PUC DISTRIBUTION INC.</v>
          </cell>
          <cell r="B3736" t="str">
            <v>PUC DISTRIBUTION INC.</v>
          </cell>
          <cell r="C3736">
            <v>-3969222</v>
          </cell>
        </row>
        <row r="3737">
          <cell r="A3737" t="str">
            <v>RENFREW HYDRO INC.</v>
          </cell>
          <cell r="B3737" t="str">
            <v>RENFREW HYDRO INC.</v>
          </cell>
          <cell r="C3737">
            <v>0</v>
          </cell>
        </row>
        <row r="3738">
          <cell r="A3738" t="str">
            <v>RIDEAU ST. LAWRENCE DISTRIBUTION INC.</v>
          </cell>
          <cell r="B3738" t="str">
            <v>RIDEAU ST. LAWRENCE DISTRIBUTION INC.</v>
          </cell>
          <cell r="C3738">
            <v>-360987</v>
          </cell>
        </row>
        <row r="3739">
          <cell r="A3739" t="str">
            <v>SIOUX LOOKOUT HYDRO INC.</v>
          </cell>
          <cell r="B3739" t="str">
            <v>SIOUX LOOKOUT HYDRO INC.</v>
          </cell>
          <cell r="C3739">
            <v>-704417</v>
          </cell>
        </row>
        <row r="3740">
          <cell r="A3740" t="str">
            <v>ST. THOMAS ENERGY INC.</v>
          </cell>
          <cell r="B3740" t="str">
            <v>ST. THOMAS ENERGY INC.</v>
          </cell>
          <cell r="C3740">
            <v>-6526610</v>
          </cell>
        </row>
        <row r="3741">
          <cell r="A3741" t="str">
            <v>THUNDER BAY HYDRO ELECTRICITY DISTRIBUTION INC.</v>
          </cell>
          <cell r="B3741" t="str">
            <v>THUNDER BAY HYDRO ELECTRICITY DISTRIBUTION INC.</v>
          </cell>
          <cell r="C3741">
            <v>-8315003</v>
          </cell>
        </row>
        <row r="3742">
          <cell r="A3742" t="str">
            <v>TILLSONBURG HYDRO INC.</v>
          </cell>
          <cell r="B3742" t="str">
            <v>TILLSONBURG HYDRO INC.</v>
          </cell>
          <cell r="C3742">
            <v>-2519204</v>
          </cell>
        </row>
        <row r="3743">
          <cell r="A3743" t="str">
            <v>TORONTO HYDRO-ELECTRIC SYSTEM LIMITED</v>
          </cell>
          <cell r="B3743" t="str">
            <v>TORONTO HYDRO-ELECTRIC SYSTEM LIMITED</v>
          </cell>
          <cell r="C3743">
            <v>-242733722</v>
          </cell>
        </row>
        <row r="3744">
          <cell r="A3744" t="str">
            <v>VERIDIAN CONNECTIONS INC.</v>
          </cell>
          <cell r="B3744" t="str">
            <v>VERIDIAN CONNECTIONS INC.</v>
          </cell>
          <cell r="C3744">
            <v>-45880811</v>
          </cell>
        </row>
        <row r="3745">
          <cell r="A3745" t="str">
            <v>WASAGA DISTRIBUTION INC.</v>
          </cell>
          <cell r="B3745" t="str">
            <v>WASAGA DISTRIBUTION INC.</v>
          </cell>
          <cell r="C3745">
            <v>-3815152</v>
          </cell>
        </row>
        <row r="3746">
          <cell r="A3746" t="str">
            <v>WATERLOO NORTH HYDRO INC.</v>
          </cell>
          <cell r="B3746" t="str">
            <v>WATERLOO NORTH HYDRO INC.</v>
          </cell>
          <cell r="C3746">
            <v>-22468948</v>
          </cell>
        </row>
        <row r="3747">
          <cell r="A3747" t="str">
            <v>WELLAND HYDRO-ELECTRIC SYSTEM CORP.</v>
          </cell>
          <cell r="B3747" t="str">
            <v>WELLAND HYDRO-ELECTRIC SYSTEM CORP.</v>
          </cell>
          <cell r="C3747">
            <v>-1518155</v>
          </cell>
        </row>
        <row r="3748">
          <cell r="A3748" t="str">
            <v>WELLINGTON NORTH POWER INC.</v>
          </cell>
          <cell r="B3748" t="str">
            <v>WELLINGTON NORTH POWER INC.</v>
          </cell>
          <cell r="C3748">
            <v>-186985</v>
          </cell>
        </row>
        <row r="3749">
          <cell r="A3749" t="str">
            <v>WEST COAST HURON ENERGY INC.</v>
          </cell>
          <cell r="B3749" t="str">
            <v>WEST COAST HURON ENERGY INC.</v>
          </cell>
          <cell r="C3749">
            <v>-346545</v>
          </cell>
        </row>
        <row r="3750">
          <cell r="A3750" t="str">
            <v>WEST PERTH POWER INC.</v>
          </cell>
          <cell r="B3750" t="str">
            <v>ERIE THAMES POWERLINES CORPORATION</v>
          </cell>
          <cell r="C3750">
            <v>-349199</v>
          </cell>
        </row>
        <row r="3751">
          <cell r="A3751" t="str">
            <v>WESTARIO POWER INC.</v>
          </cell>
          <cell r="B3751" t="str">
            <v>WESTARIO POWER INC.</v>
          </cell>
          <cell r="C3751">
            <v>-7268124</v>
          </cell>
        </row>
        <row r="3752">
          <cell r="A3752" t="str">
            <v>WHITBY HYDRO ELECTRIC CORPORATION</v>
          </cell>
          <cell r="B3752" t="str">
            <v>WHITBY HYDRO ELECTRIC CORPORATION</v>
          </cell>
          <cell r="C3752">
            <v>-22417547</v>
          </cell>
        </row>
        <row r="3753">
          <cell r="A3753" t="str">
            <v>WOODSTOCK HYDRO SERVICES INC.</v>
          </cell>
          <cell r="B3753" t="str">
            <v>WOODSTOCK HYDRO SERVICES INC.</v>
          </cell>
          <cell r="C3753">
            <v>-3412744</v>
          </cell>
        </row>
        <row r="3758">
          <cell r="A3758" t="str">
            <v>ALGOMA POWER INC.</v>
          </cell>
          <cell r="B3758" t="str">
            <v>ALGOMA POWER INC.</v>
          </cell>
          <cell r="C3758">
            <v>-91299</v>
          </cell>
        </row>
        <row r="3759">
          <cell r="A3759" t="str">
            <v>ATIKOKAN HYDRO INC.</v>
          </cell>
          <cell r="B3759" t="str">
            <v>ATIKOKAN HYDRO INC.</v>
          </cell>
          <cell r="C3759">
            <v>0</v>
          </cell>
        </row>
        <row r="3760">
          <cell r="A3760" t="str">
            <v>BLUEWATER POWER DISTRIBUTION CORPORATION</v>
          </cell>
          <cell r="B3760" t="str">
            <v>BLUEWATER POWER DISTRIBUTION CORPORATION</v>
          </cell>
          <cell r="C3760">
            <v>-4629976</v>
          </cell>
        </row>
        <row r="3761">
          <cell r="A3761" t="str">
            <v>BRANT COUNTY POWER INC.</v>
          </cell>
          <cell r="B3761" t="str">
            <v>BRANT COUNTY POWER INC.</v>
          </cell>
          <cell r="C3761">
            <v>-1828479</v>
          </cell>
        </row>
        <row r="3762">
          <cell r="A3762" t="str">
            <v>BRANTFORD POWER INC.</v>
          </cell>
          <cell r="B3762" t="str">
            <v>BRANTFORD POWER INC.</v>
          </cell>
          <cell r="C3762">
            <v>-3586013</v>
          </cell>
        </row>
        <row r="3763">
          <cell r="A3763" t="str">
            <v>BURLINGTON HYDRO INC.</v>
          </cell>
          <cell r="B3763" t="str">
            <v>BURLINGTON HYDRO INC.</v>
          </cell>
          <cell r="C3763">
            <v>-22658819</v>
          </cell>
        </row>
        <row r="3764">
          <cell r="A3764" t="str">
            <v>CAMBRIDGE AND NORTH DUMFRIES HYDRO INC.</v>
          </cell>
          <cell r="B3764" t="str">
            <v>CAMBRIDGE AND NORTH DUMFRIES HYDRO INC.</v>
          </cell>
          <cell r="C3764">
            <v>-15549083</v>
          </cell>
        </row>
        <row r="3765">
          <cell r="A3765" t="str">
            <v>CANADIAN NIAGARA POWER INC.</v>
          </cell>
          <cell r="B3765" t="str">
            <v>CANADIAN NIAGARA POWER INC.</v>
          </cell>
          <cell r="C3765">
            <v>-6067153</v>
          </cell>
        </row>
        <row r="3766">
          <cell r="A3766" t="str">
            <v>CENTRE WELLINGTON HYDRO LTD.</v>
          </cell>
          <cell r="B3766" t="str">
            <v>CENTRE WELLINGTON HYDRO LTD.</v>
          </cell>
          <cell r="C3766">
            <v>-1397512</v>
          </cell>
        </row>
        <row r="3767">
          <cell r="A3767" t="str">
            <v>CHAPLEAU PUBLIC UTILITIES CORPORATION</v>
          </cell>
          <cell r="B3767" t="str">
            <v>CHAPLEAU PUBLIC UTILITIES CORPORATION</v>
          </cell>
          <cell r="C3767">
            <v>0</v>
          </cell>
        </row>
        <row r="3768">
          <cell r="A3768" t="str">
            <v>CLINTON POWER CORPORATION</v>
          </cell>
          <cell r="B3768" t="str">
            <v>ERIE THAMES POWERLINES CORPORATION</v>
          </cell>
          <cell r="C3768">
            <v>-52946</v>
          </cell>
        </row>
        <row r="3769">
          <cell r="A3769" t="str">
            <v>COLLUS POWER CORPORATION</v>
          </cell>
          <cell r="B3769" t="str">
            <v>COLLUS POWER CORPORATION</v>
          </cell>
          <cell r="C3769">
            <v>-9636769</v>
          </cell>
        </row>
        <row r="3770">
          <cell r="A3770" t="str">
            <v>COOPERATIVE HYDRO EMBRUN INC.</v>
          </cell>
          <cell r="B3770" t="str">
            <v>COOPERATIVE HYDRO EMBRUN INC.</v>
          </cell>
          <cell r="C3770">
            <v>-411107</v>
          </cell>
        </row>
        <row r="3771">
          <cell r="A3771" t="str">
            <v>E.L.K. ENERGY INC.</v>
          </cell>
          <cell r="B3771" t="str">
            <v>E.L.K. ENERGY INC.</v>
          </cell>
          <cell r="C3771">
            <v>-3679777</v>
          </cell>
        </row>
        <row r="3772">
          <cell r="A3772" t="str">
            <v>ENERSOURCE HYDRO MISSISSAUGA INC.</v>
          </cell>
          <cell r="B3772" t="str">
            <v>ENERSOURCE HYDRO MISSISSAUGA INC.</v>
          </cell>
          <cell r="C3772">
            <v>-61515316</v>
          </cell>
        </row>
        <row r="3773">
          <cell r="A3773" t="str">
            <v>ENTEGRUS POWERLINES INC.</v>
          </cell>
          <cell r="B3773" t="str">
            <v>CHATHAM-KENT HYDRO INC.</v>
          </cell>
          <cell r="C3773">
            <v>-4444968</v>
          </cell>
        </row>
        <row r="3774">
          <cell r="A3774" t="str">
            <v>ENWIN UTILITIES LTD.</v>
          </cell>
          <cell r="B3774" t="str">
            <v>ENWIN UTILITIES LTD.</v>
          </cell>
          <cell r="C3774">
            <v>-12172241</v>
          </cell>
        </row>
        <row r="3775">
          <cell r="A3775" t="str">
            <v>ERIE THAMES POWERLINES CORPORATION</v>
          </cell>
          <cell r="B3775" t="str">
            <v>ERIE THAMES POWERLINES CORPORATION</v>
          </cell>
          <cell r="C3775">
            <v>-3726409</v>
          </cell>
        </row>
        <row r="3776">
          <cell r="A3776" t="str">
            <v>ESPANOLA REGIONAL HYDRO DISTRIBUTION CORPORATION</v>
          </cell>
          <cell r="B3776" t="str">
            <v>ESPANOLA REGIONAL HYDRO DISTRIBUTION CORPORATION</v>
          </cell>
          <cell r="C3776">
            <v>-239607</v>
          </cell>
        </row>
        <row r="3777">
          <cell r="A3777" t="str">
            <v>ESSEX POWERLINES CORPORATION</v>
          </cell>
          <cell r="B3777" t="str">
            <v>ESSEX POWERLINES CORPORATION</v>
          </cell>
          <cell r="C3777">
            <v>-10063338</v>
          </cell>
        </row>
        <row r="3778">
          <cell r="A3778" t="str">
            <v>FESTIVAL HYDRO INC.</v>
          </cell>
          <cell r="B3778" t="str">
            <v>FESTIVAL HYDRO INC.</v>
          </cell>
          <cell r="C3778">
            <v>-4298581</v>
          </cell>
        </row>
        <row r="3779">
          <cell r="A3779" t="str">
            <v>FORT FRANCES POWER CORPORATION</v>
          </cell>
          <cell r="B3779" t="str">
            <v>FORT FRANCES POWER CORPORATION</v>
          </cell>
          <cell r="C3779">
            <v>0</v>
          </cell>
        </row>
        <row r="3780">
          <cell r="A3780" t="str">
            <v>GREATER SUDBURY HYDRO INC.</v>
          </cell>
          <cell r="B3780" t="str">
            <v>GREATER SUDBURY HYDRO INC.</v>
          </cell>
          <cell r="C3780">
            <v>-13513098</v>
          </cell>
        </row>
        <row r="3781">
          <cell r="A3781" t="str">
            <v>GRIMSBY POWER INCORPORATED</v>
          </cell>
          <cell r="B3781" t="str">
            <v>GRIMSBY POWER INCORPORATED</v>
          </cell>
          <cell r="C3781">
            <v>-4977193</v>
          </cell>
        </row>
        <row r="3782">
          <cell r="A3782" t="str">
            <v>GUELPH HYDRO ELECTRIC SYSTEMS INC.</v>
          </cell>
          <cell r="B3782" t="str">
            <v>GUELPH HYDRO ELECTRIC SYSTEMS INC.</v>
          </cell>
          <cell r="C3782">
            <v>-35235111</v>
          </cell>
        </row>
        <row r="3783">
          <cell r="A3783" t="str">
            <v>HALDIMAND COUNTY HYDRO INC.</v>
          </cell>
          <cell r="B3783" t="str">
            <v>HALDIMAND COUNTY HYDRO INC.</v>
          </cell>
          <cell r="C3783">
            <v>-3786815</v>
          </cell>
        </row>
        <row r="3784">
          <cell r="A3784" t="str">
            <v>HALTON HILLS HYDRO INC.</v>
          </cell>
          <cell r="B3784" t="str">
            <v>HALTON HILLS HYDRO INC.</v>
          </cell>
          <cell r="C3784">
            <v>-5912892</v>
          </cell>
        </row>
        <row r="3785">
          <cell r="A3785" t="str">
            <v>HEARST POWER DISTRIBUTION COMPANY LIMITED</v>
          </cell>
          <cell r="B3785" t="str">
            <v>HEARST POWER DISTRIBUTION COMPANY LIMITED</v>
          </cell>
          <cell r="C3785">
            <v>0</v>
          </cell>
        </row>
        <row r="3786">
          <cell r="A3786" t="str">
            <v>HORIZON UTILITIES CORPORATION</v>
          </cell>
          <cell r="B3786" t="str">
            <v>HORIZON UTILITIES CORPORATION</v>
          </cell>
          <cell r="C3786">
            <v>-29668803</v>
          </cell>
        </row>
        <row r="3787">
          <cell r="A3787" t="str">
            <v>HYDRO 2000 INC.</v>
          </cell>
          <cell r="B3787" t="str">
            <v>HYDRO 2000 INC.</v>
          </cell>
          <cell r="C3787">
            <v>-148262</v>
          </cell>
        </row>
        <row r="3788">
          <cell r="A3788" t="str">
            <v>HYDRO HAWKESBURY INC.</v>
          </cell>
          <cell r="B3788" t="str">
            <v>HYDRO HAWKESBURY INC.</v>
          </cell>
          <cell r="C3788">
            <v>-136546</v>
          </cell>
        </row>
        <row r="3789">
          <cell r="A3789" t="str">
            <v>HYDRO ONE BRAMPTON NETWORKS INC.</v>
          </cell>
          <cell r="B3789" t="str">
            <v>HYDRO ONE BRAMPTON NETWORKS INC.</v>
          </cell>
          <cell r="C3789">
            <v>-109104091</v>
          </cell>
        </row>
        <row r="3790">
          <cell r="A3790" t="str">
            <v>HYDRO ONE NETWORKS INC.</v>
          </cell>
          <cell r="B3790" t="str">
            <v>HYDRO ONE NETWORKS INC.</v>
          </cell>
          <cell r="C3790">
            <v>0</v>
          </cell>
        </row>
        <row r="3791">
          <cell r="A3791" t="str">
            <v>HYDRO ONE REMOTE COMMUNITIES INC.</v>
          </cell>
          <cell r="B3791" t="str">
            <v>HYDRO ONE REMOTE COMMUNITIES INC.</v>
          </cell>
          <cell r="C3791">
            <v>0</v>
          </cell>
        </row>
        <row r="3792">
          <cell r="A3792" t="str">
            <v>HYDRO OTTAWA LIMITED</v>
          </cell>
          <cell r="B3792" t="str">
            <v>HYDRO OTTAWA LIMITED</v>
          </cell>
          <cell r="C3792">
            <v>-174598596</v>
          </cell>
        </row>
        <row r="3793">
          <cell r="A3793" t="str">
            <v>INNISFIL HYDRO DISTRIBUTION SYSTEMS LIMITED</v>
          </cell>
          <cell r="B3793" t="str">
            <v>INNISFIL HYDRO DISTRIBUTION SYSTEMS LIMITED</v>
          </cell>
          <cell r="C3793">
            <v>-7193540</v>
          </cell>
        </row>
        <row r="3794">
          <cell r="A3794" t="str">
            <v>KASHECHEWAN POWER CORPORATION</v>
          </cell>
          <cell r="B3794" t="str">
            <v>KASHECHEWAN POWER CORPORATION</v>
          </cell>
          <cell r="C3794">
            <v>-283008</v>
          </cell>
        </row>
        <row r="3795">
          <cell r="A3795" t="str">
            <v>KENORA HYDRO ELECTRIC CORPORATION LTD.</v>
          </cell>
          <cell r="B3795" t="str">
            <v>KENORA HYDRO ELECTRIC CORPORATION LTD.</v>
          </cell>
          <cell r="C3795">
            <v>-485313</v>
          </cell>
        </row>
        <row r="3796">
          <cell r="A3796" t="str">
            <v>KINGSTON HYDRO CORPORATION</v>
          </cell>
          <cell r="B3796" t="str">
            <v>KINGSTON HYDRO CORPORATION</v>
          </cell>
          <cell r="C3796">
            <v>-1376299</v>
          </cell>
        </row>
        <row r="3797">
          <cell r="A3797" t="str">
            <v>KITCHENER-WILMOT HYDRO INC.</v>
          </cell>
          <cell r="B3797" t="str">
            <v>KITCHENER-WILMOT HYDRO INC.</v>
          </cell>
          <cell r="C3797">
            <v>-41724111</v>
          </cell>
        </row>
        <row r="3798">
          <cell r="A3798" t="str">
            <v>LAKEFRONT UTILITIES INC.</v>
          </cell>
          <cell r="B3798" t="str">
            <v>LAKEFRONT UTILITIES INC.</v>
          </cell>
          <cell r="C3798">
            <v>-2157659</v>
          </cell>
        </row>
        <row r="3799">
          <cell r="A3799" t="str">
            <v>LAKELAND POWER DISTRIBUTION LTD.</v>
          </cell>
          <cell r="B3799" t="str">
            <v>LAKELAND POWER DISTRIBUTION LTD.</v>
          </cell>
          <cell r="C3799">
            <v>-4672796</v>
          </cell>
        </row>
        <row r="3800">
          <cell r="A3800" t="str">
            <v>LONDON HYDRO INC.</v>
          </cell>
          <cell r="B3800" t="str">
            <v>LONDON HYDRO INC.</v>
          </cell>
          <cell r="C3800">
            <v>0</v>
          </cell>
        </row>
        <row r="3801">
          <cell r="A3801" t="str">
            <v>MIDDLESEX POWER DISTRIBUTION CORPORATION</v>
          </cell>
          <cell r="B3801" t="str">
            <v>MIDDLESEX POWER DISTRIBUTION CORPORATION</v>
          </cell>
          <cell r="C3801">
            <v>-1077400</v>
          </cell>
        </row>
        <row r="3802">
          <cell r="A3802" t="str">
            <v>MIDLAND POWER UTILITY CORPORATION</v>
          </cell>
          <cell r="B3802" t="str">
            <v>MIDLAND POWER UTILITY CORPORATION</v>
          </cell>
          <cell r="C3802">
            <v>-1429952</v>
          </cell>
        </row>
        <row r="3803">
          <cell r="A3803" t="str">
            <v>MILTON HYDRO DISTRIBUTION INC.</v>
          </cell>
          <cell r="B3803" t="str">
            <v>MILTON HYDRO DISTRIBUTION INC.</v>
          </cell>
          <cell r="C3803">
            <v>-38175516</v>
          </cell>
        </row>
        <row r="3804">
          <cell r="A3804" t="str">
            <v>NEWMARKET-TAY POWER DISTRIBUTION LTD.</v>
          </cell>
          <cell r="B3804" t="str">
            <v>NEWMARKET-TAY POWER DISTRIBUTION LTD.</v>
          </cell>
          <cell r="C3804">
            <v>-19059628</v>
          </cell>
        </row>
        <row r="3805">
          <cell r="A3805" t="str">
            <v>NIAGARA PENINSULA ENERGY INC.</v>
          </cell>
          <cell r="B3805" t="str">
            <v>NIAGARA PENINSULA ENERGY INC.</v>
          </cell>
          <cell r="C3805">
            <v>-17481077</v>
          </cell>
        </row>
        <row r="3806">
          <cell r="A3806" t="str">
            <v>NIAGARA-ON-THE-LAKE HYDRO INC.</v>
          </cell>
          <cell r="B3806" t="str">
            <v>NIAGARA-ON-THE-LAKE HYDRO INC.</v>
          </cell>
          <cell r="C3806">
            <v>-5807978</v>
          </cell>
        </row>
        <row r="3807">
          <cell r="A3807" t="str">
            <v>NORFOLK POWER DISTRIBUTION INC.</v>
          </cell>
          <cell r="B3807" t="str">
            <v>NORFOLK POWER DISTRIBUTION INC.</v>
          </cell>
          <cell r="C3807">
            <v>-8473522</v>
          </cell>
        </row>
        <row r="3808">
          <cell r="A3808" t="str">
            <v>NORTH BAY HYDRO DISTRIBUTION LIMITED</v>
          </cell>
          <cell r="B3808" t="str">
            <v>NORTH BAY HYDRO DISTRIBUTION LIMITED</v>
          </cell>
          <cell r="C3808">
            <v>-7096812</v>
          </cell>
        </row>
        <row r="3809">
          <cell r="A3809" t="str">
            <v>NORTHERN ONTARIO WIRES INC.</v>
          </cell>
          <cell r="B3809" t="str">
            <v>NORTHERN ONTARIO WIRES INC.</v>
          </cell>
          <cell r="C3809">
            <v>0</v>
          </cell>
        </row>
        <row r="3810">
          <cell r="A3810" t="str">
            <v>OAKVILLE HYDRO ELECTRICITY DISTRIBUTION INC.</v>
          </cell>
          <cell r="B3810" t="str">
            <v>OAKVILLE HYDRO ELECTRICITY DISTRIBUTION INC.</v>
          </cell>
          <cell r="C3810">
            <v>-34251899</v>
          </cell>
        </row>
        <row r="3811">
          <cell r="A3811" t="str">
            <v>ORANGEVILLE HYDRO LIMITED</v>
          </cell>
          <cell r="B3811" t="str">
            <v>ORANGEVILLE HYDRO LIMITED</v>
          </cell>
          <cell r="C3811">
            <v>-3607833</v>
          </cell>
        </row>
        <row r="3812">
          <cell r="A3812" t="str">
            <v>ORILLIA POWER DISTRIBUTION CORPORATION</v>
          </cell>
          <cell r="B3812" t="str">
            <v>ORILLIA POWER DISTRIBUTION CORPORATION</v>
          </cell>
          <cell r="C3812">
            <v>-411379</v>
          </cell>
        </row>
        <row r="3813">
          <cell r="A3813" t="str">
            <v>OSHAWA PUC NETWORKS INC.</v>
          </cell>
          <cell r="B3813" t="str">
            <v>OSHAWA PUC NETWORKS INC.</v>
          </cell>
          <cell r="C3813">
            <v>-28454846</v>
          </cell>
        </row>
        <row r="3814">
          <cell r="A3814" t="str">
            <v>OTTAWA RIVER POWER CORPORATION</v>
          </cell>
          <cell r="B3814" t="str">
            <v>OTTAWA RIVER POWER CORPORATION</v>
          </cell>
          <cell r="C3814">
            <v>-1083826</v>
          </cell>
        </row>
        <row r="3815">
          <cell r="A3815" t="str">
            <v>PARRY SOUND POWER CORPORATION</v>
          </cell>
          <cell r="B3815" t="str">
            <v>PARRY SOUND POWER CORPORATION</v>
          </cell>
          <cell r="C3815">
            <v>-835036</v>
          </cell>
        </row>
        <row r="3816">
          <cell r="A3816" t="str">
            <v>PETERBOROUGH DISTRIBUTION INCORPORATED</v>
          </cell>
          <cell r="B3816" t="str">
            <v>PETERBOROUGH DISTRIBUTION INCORPORATED</v>
          </cell>
          <cell r="C3816">
            <v>-10533302</v>
          </cell>
        </row>
        <row r="3817">
          <cell r="A3817" t="str">
            <v>PORT COLBORNE HYDRO INC.</v>
          </cell>
          <cell r="B3817" t="str">
            <v>CANADIAN NIAGARA POWER INC.</v>
          </cell>
          <cell r="C3817">
            <v>-1450611</v>
          </cell>
        </row>
        <row r="3818">
          <cell r="A3818" t="str">
            <v>POWERSTREAM INC.</v>
          </cell>
          <cell r="B3818" t="str">
            <v>POWERSTREAM INC.</v>
          </cell>
          <cell r="C3818">
            <v>-277009926</v>
          </cell>
        </row>
        <row r="3819">
          <cell r="A3819" t="str">
            <v>PUC DISTRIBUTION INC.</v>
          </cell>
          <cell r="B3819" t="str">
            <v>PUC DISTRIBUTION INC.</v>
          </cell>
          <cell r="C3819">
            <v>-5370005</v>
          </cell>
        </row>
        <row r="3820">
          <cell r="A3820" t="str">
            <v>RENFREW HYDRO INC.</v>
          </cell>
          <cell r="B3820" t="str">
            <v>RENFREW HYDRO INC.</v>
          </cell>
          <cell r="C3820">
            <v>0</v>
          </cell>
        </row>
        <row r="3821">
          <cell r="A3821" t="str">
            <v>RIDEAU ST. LAWRENCE DISTRIBUTION INC.</v>
          </cell>
          <cell r="B3821" t="str">
            <v>RIDEAU ST. LAWRENCE DISTRIBUTION INC.</v>
          </cell>
          <cell r="C3821">
            <v>-360987</v>
          </cell>
        </row>
        <row r="3822">
          <cell r="A3822" t="str">
            <v>SIOUX LOOKOUT HYDRO INC.</v>
          </cell>
          <cell r="B3822" t="str">
            <v>SIOUX LOOKOUT HYDRO INC.</v>
          </cell>
          <cell r="C3822">
            <v>-817216</v>
          </cell>
        </row>
        <row r="3823">
          <cell r="A3823" t="str">
            <v>ST. THOMAS ENERGY INC.</v>
          </cell>
          <cell r="B3823" t="str">
            <v>ST. THOMAS ENERGY INC.</v>
          </cell>
          <cell r="C3823">
            <v>-6911139</v>
          </cell>
        </row>
        <row r="3824">
          <cell r="A3824" t="str">
            <v>THUNDER BAY HYDRO ELECTRICITY DISTRIBUTION INC.</v>
          </cell>
          <cell r="B3824" t="str">
            <v>THUNDER BAY HYDRO ELECTRICITY DISTRIBUTION INC.</v>
          </cell>
          <cell r="C3824">
            <v>-10305020</v>
          </cell>
        </row>
        <row r="3825">
          <cell r="A3825" t="str">
            <v>TILLSONBURG HYDRO INC.</v>
          </cell>
          <cell r="B3825" t="str">
            <v>TILLSONBURG HYDRO INC.</v>
          </cell>
          <cell r="C3825">
            <v>-2609529</v>
          </cell>
        </row>
        <row r="3826">
          <cell r="A3826" t="str">
            <v>TORONTO HYDRO-ELECTRIC SYSTEM LIMITED</v>
          </cell>
          <cell r="B3826" t="str">
            <v>TORONTO HYDRO-ELECTRIC SYSTEM LIMITED</v>
          </cell>
          <cell r="C3826">
            <v>-258098312</v>
          </cell>
        </row>
        <row r="3827">
          <cell r="A3827" t="str">
            <v>VERIDIAN CONNECTIONS INC.</v>
          </cell>
          <cell r="B3827" t="str">
            <v>VERIDIAN CONNECTIONS INC.</v>
          </cell>
          <cell r="C3827">
            <v>-48475389</v>
          </cell>
        </row>
        <row r="3828">
          <cell r="A3828" t="str">
            <v>WASAGA DISTRIBUTION INC.</v>
          </cell>
          <cell r="B3828" t="str">
            <v>WASAGA DISTRIBUTION INC.</v>
          </cell>
          <cell r="C3828">
            <v>-3609377</v>
          </cell>
        </row>
        <row r="3829">
          <cell r="A3829" t="str">
            <v>WATERLOO NORTH HYDRO INC.</v>
          </cell>
          <cell r="B3829" t="str">
            <v>WATERLOO NORTH HYDRO INC.</v>
          </cell>
          <cell r="C3829">
            <v>-25788604</v>
          </cell>
        </row>
        <row r="3830">
          <cell r="A3830" t="str">
            <v>WELLAND HYDRO-ELECTRIC SYSTEM CORP.</v>
          </cell>
          <cell r="B3830" t="str">
            <v>WELLAND HYDRO-ELECTRIC SYSTEM CORP.</v>
          </cell>
          <cell r="C3830">
            <v>-1728419</v>
          </cell>
        </row>
        <row r="3831">
          <cell r="A3831" t="str">
            <v>WELLINGTON NORTH POWER INC.</v>
          </cell>
          <cell r="B3831" t="str">
            <v>WELLINGTON NORTH POWER INC.</v>
          </cell>
          <cell r="C3831">
            <v>-245574</v>
          </cell>
        </row>
        <row r="3832">
          <cell r="A3832" t="str">
            <v>WEST COAST HURON ENERGY INC.</v>
          </cell>
          <cell r="B3832" t="str">
            <v>WEST COAST HURON ENERGY INC.</v>
          </cell>
          <cell r="C3832">
            <v>-425620</v>
          </cell>
        </row>
        <row r="3833">
          <cell r="A3833" t="str">
            <v>WEST PERTH POWER INC.</v>
          </cell>
          <cell r="B3833" t="str">
            <v>ERIE THAMES POWERLINES CORPORATION</v>
          </cell>
          <cell r="C3833">
            <v>-349199</v>
          </cell>
        </row>
        <row r="3834">
          <cell r="A3834" t="str">
            <v>WESTARIO POWER INC.</v>
          </cell>
          <cell r="B3834" t="str">
            <v>WESTARIO POWER INC.</v>
          </cell>
          <cell r="C3834">
            <v>-7555737</v>
          </cell>
        </row>
        <row r="3835">
          <cell r="A3835" t="str">
            <v>WHITBY HYDRO ELECTRIC CORPORATION</v>
          </cell>
          <cell r="B3835" t="str">
            <v>WHITBY HYDRO ELECTRIC CORPORATION</v>
          </cell>
          <cell r="C3835">
            <v>-25605468</v>
          </cell>
        </row>
        <row r="3836">
          <cell r="A3836" t="str">
            <v>WOODSTOCK HYDRO SERVICES INC.</v>
          </cell>
          <cell r="B3836" t="str">
            <v>WOODSTOCK HYDRO SERVICES INC.</v>
          </cell>
          <cell r="C3836">
            <v>-4586367</v>
          </cell>
        </row>
        <row r="3841">
          <cell r="A3841" t="str">
            <v>ALGOMA POWER INC.</v>
          </cell>
          <cell r="B3841" t="str">
            <v>ALGOMA POWER INC.</v>
          </cell>
          <cell r="C3841">
            <v>-121890</v>
          </cell>
        </row>
        <row r="3842">
          <cell r="A3842" t="str">
            <v>ATIKOKAN HYDRO INC.</v>
          </cell>
          <cell r="B3842" t="str">
            <v>ATIKOKAN HYDRO INC.</v>
          </cell>
          <cell r="C3842">
            <v>0</v>
          </cell>
        </row>
        <row r="3843">
          <cell r="A3843" t="str">
            <v>BLUEWATER POWER DISTRIBUTION CORPORATION</v>
          </cell>
          <cell r="B3843" t="str">
            <v>BLUEWATER POWER DISTRIBUTION CORPORATION</v>
          </cell>
          <cell r="C3843">
            <v>-5074914</v>
          </cell>
        </row>
        <row r="3844">
          <cell r="A3844" t="str">
            <v>BRANT COUNTY POWER INC.</v>
          </cell>
          <cell r="B3844" t="str">
            <v>BRANT COUNTY POWER INC.</v>
          </cell>
          <cell r="C3844">
            <v>-1836974</v>
          </cell>
        </row>
        <row r="3845">
          <cell r="A3845" t="str">
            <v>BRANTFORD POWER INC.</v>
          </cell>
          <cell r="B3845" t="str">
            <v>BRANTFORD POWER INC.</v>
          </cell>
          <cell r="C3845">
            <v>-3851573</v>
          </cell>
        </row>
        <row r="3846">
          <cell r="A3846" t="str">
            <v>BURLINGTON HYDRO INC.</v>
          </cell>
          <cell r="B3846" t="str">
            <v>BURLINGTON HYDRO INC.</v>
          </cell>
          <cell r="C3846">
            <v>-24106435</v>
          </cell>
        </row>
        <row r="3847">
          <cell r="A3847" t="str">
            <v>CAMBRIDGE AND NORTH DUMFRIES HYDRO INC.</v>
          </cell>
          <cell r="B3847" t="str">
            <v>CAMBRIDGE AND NORTH DUMFRIES HYDRO INC.</v>
          </cell>
          <cell r="C3847">
            <v>-16891915</v>
          </cell>
        </row>
        <row r="3848">
          <cell r="A3848" t="str">
            <v>CANADIAN NIAGARA POWER INC.</v>
          </cell>
          <cell r="B3848" t="str">
            <v>CANADIAN NIAGARA POWER INC.</v>
          </cell>
          <cell r="C3848">
            <v>-6317364</v>
          </cell>
        </row>
        <row r="3849">
          <cell r="A3849" t="str">
            <v>CENTRE WELLINGTON HYDRO LTD.</v>
          </cell>
          <cell r="B3849" t="str">
            <v>CENTRE WELLINGTON HYDRO LTD.</v>
          </cell>
          <cell r="C3849">
            <v>-1534411</v>
          </cell>
        </row>
        <row r="3850">
          <cell r="A3850" t="str">
            <v>CHAPLEAU PUBLIC UTILITIES CORPORATION</v>
          </cell>
          <cell r="B3850" t="str">
            <v>CHAPLEAU PUBLIC UTILITIES CORPORATION</v>
          </cell>
          <cell r="C3850">
            <v>0</v>
          </cell>
        </row>
        <row r="3851">
          <cell r="A3851" t="str">
            <v>COLLUS POWER CORPORATION</v>
          </cell>
          <cell r="B3851" t="str">
            <v>COLLUS POWER CORPORATION</v>
          </cell>
          <cell r="C3851">
            <v>-10231780</v>
          </cell>
        </row>
        <row r="3852">
          <cell r="A3852" t="str">
            <v>COOPERATIVE HYDRO EMBRUN INC.</v>
          </cell>
          <cell r="B3852" t="str">
            <v>COOPERATIVE HYDRO EMBRUN INC.</v>
          </cell>
          <cell r="C3852">
            <v>-396826</v>
          </cell>
        </row>
        <row r="3853">
          <cell r="A3853" t="str">
            <v>E.L.K. ENERGY INC.</v>
          </cell>
          <cell r="B3853" t="str">
            <v>E.L.K. ENERGY INC.</v>
          </cell>
          <cell r="C3853">
            <v>-3871421</v>
          </cell>
        </row>
        <row r="3854">
          <cell r="A3854" t="str">
            <v>ENERSOURCE HYDRO MISSISSAUGA INC.</v>
          </cell>
          <cell r="B3854" t="str">
            <v>ENERSOURCE HYDRO MISSISSAUGA INC.</v>
          </cell>
          <cell r="C3854">
            <v>-816596</v>
          </cell>
        </row>
        <row r="3855">
          <cell r="A3855" t="str">
            <v>ENTEGRUS POWERLINES INC.</v>
          </cell>
          <cell r="B3855" t="str">
            <v>CHATHAM-KENT HYDRO INC.</v>
          </cell>
          <cell r="C3855">
            <v>-4767222</v>
          </cell>
        </row>
        <row r="3856">
          <cell r="A3856" t="str">
            <v>ENWIN UTILITIES LTD.</v>
          </cell>
          <cell r="B3856" t="str">
            <v>ENWIN UTILITIES LTD.</v>
          </cell>
          <cell r="C3856">
            <v>-12499296</v>
          </cell>
        </row>
        <row r="3857">
          <cell r="A3857" t="str">
            <v>ERIE THAMES POWERLINES CORPORATION</v>
          </cell>
          <cell r="B3857" t="str">
            <v>ERIE THAMES POWERLINES CORPORATION</v>
          </cell>
          <cell r="C3857">
            <v>-4773539</v>
          </cell>
        </row>
        <row r="3858">
          <cell r="A3858" t="str">
            <v>ESPANOLA REGIONAL HYDRO DISTRIBUTION CORPORATION</v>
          </cell>
          <cell r="B3858" t="str">
            <v>ESPANOLA REGIONAL HYDRO DISTRIBUTION CORPORATION</v>
          </cell>
          <cell r="C3858">
            <v>-251533</v>
          </cell>
        </row>
        <row r="3859">
          <cell r="A3859" t="str">
            <v>ESSEX POWERLINES CORPORATION</v>
          </cell>
          <cell r="B3859" t="str">
            <v>ESSEX POWERLINES CORPORATION</v>
          </cell>
          <cell r="C3859">
            <v>-12003010</v>
          </cell>
        </row>
        <row r="3860">
          <cell r="A3860" t="str">
            <v>FESTIVAL HYDRO INC.</v>
          </cell>
          <cell r="B3860" t="str">
            <v>FESTIVAL HYDRO INC.</v>
          </cell>
          <cell r="C3860">
            <v>-4405061</v>
          </cell>
        </row>
        <row r="3861">
          <cell r="A3861" t="str">
            <v>FORT FRANCES POWER CORPORATION</v>
          </cell>
          <cell r="B3861" t="str">
            <v>FORT FRANCES POWER CORPORATION</v>
          </cell>
          <cell r="C3861">
            <v>0</v>
          </cell>
        </row>
        <row r="3862">
          <cell r="A3862" t="str">
            <v>GREATER SUDBURY HYDRO INC.</v>
          </cell>
          <cell r="B3862" t="str">
            <v>GREATER SUDBURY HYDRO INC.</v>
          </cell>
          <cell r="C3862">
            <v>-14578301</v>
          </cell>
        </row>
        <row r="3863">
          <cell r="A3863" t="str">
            <v>GRIMSBY POWER INCORPORATED</v>
          </cell>
          <cell r="B3863" t="str">
            <v>GRIMSBY POWER INCORPORATED</v>
          </cell>
          <cell r="C3863">
            <v>-5686522</v>
          </cell>
        </row>
        <row r="3864">
          <cell r="A3864" t="str">
            <v>GUELPH HYDRO ELECTRIC SYSTEMS INC.</v>
          </cell>
          <cell r="B3864" t="str">
            <v>GUELPH HYDRO ELECTRIC SYSTEMS INC.</v>
          </cell>
          <cell r="C3864">
            <v>-31565438</v>
          </cell>
        </row>
        <row r="3865">
          <cell r="A3865" t="str">
            <v>HALDIMAND COUNTY HYDRO INC.</v>
          </cell>
          <cell r="B3865" t="str">
            <v>HALDIMAND COUNTY HYDRO INC.</v>
          </cell>
          <cell r="C3865">
            <v>-3953284</v>
          </cell>
        </row>
        <row r="3866">
          <cell r="A3866" t="str">
            <v>HALTON HILLS HYDRO INC.</v>
          </cell>
          <cell r="B3866" t="str">
            <v>HALTON HILLS HYDRO INC.</v>
          </cell>
          <cell r="C3866">
            <v>-6385598</v>
          </cell>
        </row>
        <row r="3867">
          <cell r="A3867" t="str">
            <v>HEARST POWER DISTRIBUTION COMPANY LIMITED</v>
          </cell>
          <cell r="B3867" t="str">
            <v>HEARST POWER DISTRIBUTION COMPANY LIMITED</v>
          </cell>
          <cell r="C3867">
            <v>0</v>
          </cell>
        </row>
        <row r="3868">
          <cell r="A3868" t="str">
            <v>HORIZON UTILITIES CORPORATION</v>
          </cell>
          <cell r="B3868" t="str">
            <v>HORIZON UTILITIES CORPORATION</v>
          </cell>
          <cell r="C3868">
            <v>-33834063</v>
          </cell>
        </row>
        <row r="3869">
          <cell r="A3869" t="str">
            <v>HYDRO 2000 INC.</v>
          </cell>
          <cell r="B3869" t="str">
            <v>HYDRO 2000 INC.</v>
          </cell>
          <cell r="C3869">
            <v>-148764</v>
          </cell>
        </row>
        <row r="3870">
          <cell r="A3870" t="str">
            <v>HYDRO HAWKESBURY INC.</v>
          </cell>
          <cell r="B3870" t="str">
            <v>HYDRO HAWKESBURY INC.</v>
          </cell>
          <cell r="C3870">
            <v>-130769</v>
          </cell>
        </row>
        <row r="3871">
          <cell r="A3871" t="str">
            <v>HYDRO ONE BRAMPTON NETWORKS INC.</v>
          </cell>
          <cell r="B3871" t="str">
            <v>HYDRO ONE BRAMPTON NETWORKS INC.</v>
          </cell>
          <cell r="C3871">
            <v>-123538549</v>
          </cell>
        </row>
        <row r="3872">
          <cell r="A3872" t="str">
            <v>HYDRO ONE NETWORKS INC.</v>
          </cell>
          <cell r="B3872" t="str">
            <v>HYDRO ONE NETWORKS INC.</v>
          </cell>
          <cell r="C3872">
            <v>0</v>
          </cell>
        </row>
        <row r="3873">
          <cell r="A3873" t="str">
            <v>HYDRO ONE REMOTE COMMUNITIES INC.</v>
          </cell>
          <cell r="B3873" t="str">
            <v>HYDRO ONE REMOTE COMMUNITIES INC.</v>
          </cell>
          <cell r="C3873">
            <v>0</v>
          </cell>
        </row>
        <row r="3874">
          <cell r="A3874" t="str">
            <v>HYDRO OTTAWA LIMITED</v>
          </cell>
          <cell r="B3874" t="str">
            <v>HYDRO OTTAWA LIMITED</v>
          </cell>
          <cell r="C3874">
            <v>-195648455</v>
          </cell>
        </row>
        <row r="3875">
          <cell r="A3875" t="str">
            <v>INNISFIL HYDRO DISTRIBUTION SYSTEMS LIMITED</v>
          </cell>
          <cell r="B3875" t="str">
            <v>INNISFIL HYDRO DISTRIBUTION SYSTEMS LIMITED</v>
          </cell>
          <cell r="C3875">
            <v>-7714947</v>
          </cell>
        </row>
        <row r="3876">
          <cell r="A3876" t="str">
            <v>KENORA HYDRO ELECTRIC CORPORATION LTD.</v>
          </cell>
          <cell r="B3876" t="str">
            <v>KENORA HYDRO ELECTRIC CORPORATION LTD.</v>
          </cell>
          <cell r="C3876">
            <v>-508211</v>
          </cell>
        </row>
        <row r="3877">
          <cell r="A3877" t="str">
            <v>KINGSTON HYDRO CORPORATION</v>
          </cell>
          <cell r="B3877" t="str">
            <v>KINGSTON HYDRO CORPORATION</v>
          </cell>
          <cell r="C3877">
            <v>-1783772</v>
          </cell>
        </row>
        <row r="3878">
          <cell r="A3878" t="str">
            <v>KITCHENER-WILMOT HYDRO INC.</v>
          </cell>
          <cell r="B3878" t="str">
            <v>KITCHENER-WILMOT HYDRO INC.</v>
          </cell>
          <cell r="C3878">
            <v>-44537160</v>
          </cell>
        </row>
        <row r="3879">
          <cell r="A3879" t="str">
            <v>LAKEFRONT UTILITIES INC.</v>
          </cell>
          <cell r="B3879" t="str">
            <v>LAKEFRONT UTILITIES INC.</v>
          </cell>
          <cell r="C3879">
            <v>-2400063</v>
          </cell>
        </row>
        <row r="3880">
          <cell r="A3880" t="str">
            <v>LAKELAND POWER DISTRIBUTION LTD.</v>
          </cell>
          <cell r="B3880" t="str">
            <v>LAKELAND POWER DISTRIBUTION LTD.</v>
          </cell>
          <cell r="C3880">
            <v>-4997238</v>
          </cell>
        </row>
        <row r="3881">
          <cell r="A3881" t="str">
            <v>LONDON HYDRO INC.</v>
          </cell>
          <cell r="B3881" t="str">
            <v>LONDON HYDRO INC.</v>
          </cell>
          <cell r="C3881">
            <v>-33062374</v>
          </cell>
        </row>
        <row r="3882">
          <cell r="A3882" t="str">
            <v>MIDDLESEX POWER DISTRIBUTION CORPORATION</v>
          </cell>
          <cell r="B3882" t="str">
            <v>MIDDLESEX POWER DISTRIBUTION CORPORATION</v>
          </cell>
          <cell r="C3882">
            <v>-1262569</v>
          </cell>
        </row>
        <row r="3883">
          <cell r="A3883" t="str">
            <v>MIDLAND POWER UTILITY CORPORATION</v>
          </cell>
          <cell r="B3883" t="str">
            <v>MIDLAND POWER UTILITY CORPORATION</v>
          </cell>
          <cell r="C3883">
            <v>-1621821</v>
          </cell>
        </row>
        <row r="3884">
          <cell r="A3884" t="str">
            <v>MILTON HYDRO DISTRIBUTION INC.</v>
          </cell>
          <cell r="B3884" t="str">
            <v>MILTON HYDRO DISTRIBUTION INC.</v>
          </cell>
          <cell r="C3884">
            <v>-40103153</v>
          </cell>
        </row>
        <row r="3885">
          <cell r="A3885" t="str">
            <v>NEWMARKET-TAY POWER DISTRIBUTION LTD.</v>
          </cell>
          <cell r="B3885" t="str">
            <v>NEWMARKET-TAY POWER DISTRIBUTION LTD.</v>
          </cell>
          <cell r="C3885">
            <v>-20286814</v>
          </cell>
        </row>
        <row r="3886">
          <cell r="A3886" t="str">
            <v>NIAGARA PENINSULA ENERGY INC.</v>
          </cell>
          <cell r="B3886" t="str">
            <v>NIAGARA PENINSULA ENERGY INC.</v>
          </cell>
          <cell r="C3886">
            <v>-19052603</v>
          </cell>
        </row>
        <row r="3887">
          <cell r="A3887" t="str">
            <v>NIAGARA-ON-THE-LAKE HYDRO INC.</v>
          </cell>
          <cell r="B3887" t="str">
            <v>NIAGARA-ON-THE-LAKE HYDRO INC.</v>
          </cell>
          <cell r="C3887">
            <v>-6253644</v>
          </cell>
        </row>
        <row r="3888">
          <cell r="A3888" t="str">
            <v>NORFOLK POWER DISTRIBUTION INC.</v>
          </cell>
          <cell r="B3888" t="str">
            <v>NORFOLK POWER DISTRIBUTION INC.</v>
          </cell>
          <cell r="C3888">
            <v>-9811775</v>
          </cell>
        </row>
        <row r="3889">
          <cell r="A3889" t="str">
            <v>NORTH BAY HYDRO DISTRIBUTION LIMITED</v>
          </cell>
          <cell r="B3889" t="str">
            <v>NORTH BAY HYDRO DISTRIBUTION LIMITED</v>
          </cell>
          <cell r="C3889">
            <v>-7560942</v>
          </cell>
        </row>
        <row r="3890">
          <cell r="A3890" t="str">
            <v>NORTHERN ONTARIO WIRES INC.</v>
          </cell>
          <cell r="B3890" t="str">
            <v>NORTHERN ONTARIO WIRES INC.</v>
          </cell>
          <cell r="C3890">
            <v>0</v>
          </cell>
        </row>
        <row r="3891">
          <cell r="A3891" t="str">
            <v>OAKVILLE HYDRO ELECTRICITY DISTRIBUTION INC.</v>
          </cell>
          <cell r="B3891" t="str">
            <v>OAKVILLE HYDRO ELECTRICITY DISTRIBUTION INC.</v>
          </cell>
          <cell r="C3891">
            <v>-38964886</v>
          </cell>
        </row>
        <row r="3892">
          <cell r="A3892" t="str">
            <v>ORANGEVILLE HYDRO LIMITED</v>
          </cell>
          <cell r="B3892" t="str">
            <v>ORANGEVILLE HYDRO LIMITED</v>
          </cell>
          <cell r="C3892">
            <v>-3793000</v>
          </cell>
        </row>
        <row r="3893">
          <cell r="A3893" t="str">
            <v>ORILLIA POWER DISTRIBUTION CORPORATION</v>
          </cell>
          <cell r="B3893" t="str">
            <v>ORILLIA POWER DISTRIBUTION CORPORATION</v>
          </cell>
          <cell r="C3893">
            <v>-504949</v>
          </cell>
        </row>
        <row r="3894">
          <cell r="A3894" t="str">
            <v>OSHAWA PUC NETWORKS INC.</v>
          </cell>
          <cell r="B3894" t="str">
            <v>OSHAWA PUC NETWORKS INC.</v>
          </cell>
          <cell r="C3894">
            <v>-29385637</v>
          </cell>
        </row>
        <row r="3895">
          <cell r="A3895" t="str">
            <v>OTTAWA RIVER POWER CORPORATION</v>
          </cell>
          <cell r="B3895" t="str">
            <v>OTTAWA RIVER POWER CORPORATION</v>
          </cell>
          <cell r="C3895">
            <v>-1279394</v>
          </cell>
        </row>
        <row r="3896">
          <cell r="A3896" t="str">
            <v>PARRY SOUND POWER CORPORATION</v>
          </cell>
          <cell r="B3896" t="str">
            <v>PARRY SOUND POWER CORPORATION</v>
          </cell>
          <cell r="C3896">
            <v>-909103</v>
          </cell>
        </row>
        <row r="3897">
          <cell r="A3897" t="str">
            <v>PETERBOROUGH DISTRIBUTION INCORPORATED</v>
          </cell>
          <cell r="B3897" t="str">
            <v>PETERBOROUGH DISTRIBUTION INCORPORATED</v>
          </cell>
          <cell r="C3897">
            <v>-11944112</v>
          </cell>
        </row>
        <row r="3898">
          <cell r="A3898" t="str">
            <v>PORT COLBORNE HYDRO INC.</v>
          </cell>
          <cell r="B3898" t="str">
            <v>CANADIAN NIAGARA POWER INC.</v>
          </cell>
          <cell r="C3898">
            <v>-1749436</v>
          </cell>
        </row>
        <row r="3899">
          <cell r="A3899" t="str">
            <v>POWERSTREAM INC.</v>
          </cell>
          <cell r="B3899" t="str">
            <v>POWERSTREAM INC.</v>
          </cell>
          <cell r="C3899">
            <v>-300872178</v>
          </cell>
        </row>
        <row r="3900">
          <cell r="A3900" t="str">
            <v>PUC DISTRIBUTION INC.</v>
          </cell>
          <cell r="B3900" t="str">
            <v>PUC DISTRIBUTION INC.</v>
          </cell>
          <cell r="C3900">
            <v>-9598438</v>
          </cell>
        </row>
        <row r="3901">
          <cell r="A3901" t="str">
            <v>RENFREW HYDRO INC.</v>
          </cell>
          <cell r="B3901" t="str">
            <v>RENFREW HYDRO INC.</v>
          </cell>
          <cell r="C3901">
            <v>0</v>
          </cell>
        </row>
        <row r="3902">
          <cell r="A3902" t="str">
            <v>RIDEAU ST. LAWRENCE DISTRIBUTION INC.</v>
          </cell>
          <cell r="B3902" t="str">
            <v>RIDEAU ST. LAWRENCE DISTRIBUTION INC.</v>
          </cell>
          <cell r="C3902">
            <v>-430179</v>
          </cell>
        </row>
        <row r="3903">
          <cell r="A3903" t="str">
            <v>SIOUX LOOKOUT HYDRO INC.</v>
          </cell>
          <cell r="B3903" t="str">
            <v>SIOUX LOOKOUT HYDRO INC.</v>
          </cell>
          <cell r="C3903">
            <v>-891191</v>
          </cell>
        </row>
        <row r="3904">
          <cell r="A3904" t="str">
            <v>ST. THOMAS ENERGY INC.</v>
          </cell>
          <cell r="B3904" t="str">
            <v>ST. THOMAS ENERGY INC.</v>
          </cell>
          <cell r="C3904">
            <v>-7183004</v>
          </cell>
        </row>
        <row r="3905">
          <cell r="A3905" t="str">
            <v>THUNDER BAY HYDRO ELECTRICITY DISTRIBUTION INC.</v>
          </cell>
          <cell r="B3905" t="str">
            <v>THUNDER BAY HYDRO ELECTRICITY DISTRIBUTION INC.</v>
          </cell>
          <cell r="C3905">
            <v>-12634977</v>
          </cell>
        </row>
        <row r="3906">
          <cell r="A3906" t="str">
            <v>TILLSONBURG HYDRO INC.</v>
          </cell>
          <cell r="B3906" t="str">
            <v>TILLSONBURG HYDRO INC.</v>
          </cell>
          <cell r="C3906">
            <v>-2782321</v>
          </cell>
        </row>
        <row r="3907">
          <cell r="A3907" t="str">
            <v>TORONTO HYDRO-ELECTRIC SYSTEM LIMITED</v>
          </cell>
          <cell r="B3907" t="str">
            <v>TORONTO HYDRO-ELECTRIC SYSTEM LIMITED</v>
          </cell>
          <cell r="C3907">
            <v>-294479391</v>
          </cell>
        </row>
        <row r="3908">
          <cell r="A3908" t="str">
            <v>VERIDIAN CONNECTIONS INC.</v>
          </cell>
          <cell r="B3908" t="str">
            <v>VERIDIAN CONNECTIONS INC.</v>
          </cell>
          <cell r="C3908">
            <v>-54263737</v>
          </cell>
        </row>
        <row r="3909">
          <cell r="A3909" t="str">
            <v>WASAGA DISTRIBUTION INC.</v>
          </cell>
          <cell r="B3909" t="str">
            <v>WASAGA DISTRIBUTION INC.</v>
          </cell>
          <cell r="C3909">
            <v>-5377446</v>
          </cell>
        </row>
        <row r="3910">
          <cell r="A3910" t="str">
            <v>WATERLOO NORTH HYDRO INC.</v>
          </cell>
          <cell r="B3910" t="str">
            <v>WATERLOO NORTH HYDRO INC.</v>
          </cell>
          <cell r="C3910">
            <v>-27272714</v>
          </cell>
        </row>
        <row r="3911">
          <cell r="A3911" t="str">
            <v>WELLAND HYDRO-ELECTRIC SYSTEM CORP.</v>
          </cell>
          <cell r="B3911" t="str">
            <v>WELLAND HYDRO-ELECTRIC SYSTEM CORP.</v>
          </cell>
          <cell r="C3911">
            <v>-2033600</v>
          </cell>
        </row>
        <row r="3912">
          <cell r="A3912" t="str">
            <v>WELLINGTON NORTH POWER INC.</v>
          </cell>
          <cell r="B3912" t="str">
            <v>WELLINGTON NORTH POWER INC.</v>
          </cell>
          <cell r="C3912">
            <v>-344256</v>
          </cell>
        </row>
        <row r="3913">
          <cell r="A3913" t="str">
            <v>WEST COAST HURON ENERGY INC.</v>
          </cell>
          <cell r="B3913" t="str">
            <v>WEST COAST HURON ENERGY INC.</v>
          </cell>
          <cell r="C3913">
            <v>-425620</v>
          </cell>
        </row>
        <row r="3914">
          <cell r="A3914" t="str">
            <v>WESTARIO POWER INC.</v>
          </cell>
          <cell r="B3914" t="str">
            <v>WESTARIO POWER INC.</v>
          </cell>
          <cell r="C3914">
            <v>-8188457</v>
          </cell>
        </row>
        <row r="3915">
          <cell r="A3915" t="str">
            <v>WHITBY HYDRO ELECTRIC CORPORATION</v>
          </cell>
          <cell r="B3915" t="str">
            <v>WHITBY HYDRO ELECTRIC CORPORATION</v>
          </cell>
          <cell r="C3915">
            <v>-27799803</v>
          </cell>
        </row>
        <row r="3916">
          <cell r="A3916" t="str">
            <v>WOODSTOCK HYDRO SERVICES INC.</v>
          </cell>
          <cell r="B3916" t="str">
            <v>WOODSTOCK HYDRO SERVICES INC.</v>
          </cell>
          <cell r="C3916">
            <v>-5351572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C8" t="str">
            <v>Row Reference</v>
          </cell>
        </row>
      </sheetData>
      <sheetData sheetId="15" refreshError="1"/>
      <sheetData sheetId="16">
        <row r="1">
          <cell r="A1" t="str">
            <v>Distributor Data for Year ended Dec 31st, 2011</v>
          </cell>
        </row>
      </sheetData>
      <sheetData sheetId="17">
        <row r="1">
          <cell r="A1" t="str">
            <v>Distributor Data for Year ended Dec 31st, 2011</v>
          </cell>
        </row>
      </sheetData>
      <sheetData sheetId="18">
        <row r="1">
          <cell r="A1" t="str">
            <v>Distributor Data for Year ended Dec 31st, 2009</v>
          </cell>
        </row>
      </sheetData>
      <sheetData sheetId="19">
        <row r="1">
          <cell r="A1" t="str">
            <v>Distributor Data for Year ended Dec 31st, 2008</v>
          </cell>
        </row>
      </sheetData>
      <sheetData sheetId="20">
        <row r="1">
          <cell r="A1" t="str">
            <v>Distributor Data for Year ended Dec 31st, 2007</v>
          </cell>
        </row>
      </sheetData>
      <sheetData sheetId="21">
        <row r="1">
          <cell r="A1" t="str">
            <v>Distributor Data for Year ended Dec 31st, 2006</v>
          </cell>
        </row>
      </sheetData>
      <sheetData sheetId="22">
        <row r="1">
          <cell r="A1" t="str">
            <v>Distributor Data for Year ended Dec 31st, 2005</v>
          </cell>
        </row>
      </sheetData>
      <sheetData sheetId="23">
        <row r="1">
          <cell r="A1" t="str">
            <v>Distributor Data for Year ended Dec 31st, 2004</v>
          </cell>
        </row>
      </sheetData>
      <sheetData sheetId="24">
        <row r="1">
          <cell r="A1" t="str">
            <v>Distributor Data for Year ended Dec 31st, 2003</v>
          </cell>
        </row>
      </sheetData>
      <sheetData sheetId="25">
        <row r="1">
          <cell r="A1" t="str">
            <v>Distributor Data for Year ended Dec 31st, 2002</v>
          </cell>
        </row>
      </sheetData>
      <sheetData sheetId="26">
        <row r="1">
          <cell r="D1" t="str">
            <v>ASPHODEL-NORWOOD DISTRIBUTION INC</v>
          </cell>
        </row>
      </sheetData>
      <sheetData sheetId="27">
        <row r="1">
          <cell r="D1" t="str">
            <v>ALVINSTON PUBLIC UTILITIES COMMISSION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OMA"/>
      <sheetName val="WK gd"/>
      <sheetName val="WK reg"/>
      <sheetName val="Capital Summary"/>
      <sheetName val="Option1"/>
      <sheetName val="Option2"/>
      <sheetName val="Options Summary"/>
      <sheetName val="EUCPI"/>
      <sheetName val="cansim7489894807560217334"/>
      <sheetName val="cansim4991831516232113532"/>
      <sheetName val="cansim2459289208165912023"/>
      <sheetName val="GDPIPI Ontario"/>
      <sheetName val="cansim4637592044584598436"/>
      <sheetName val="cansim3647575798580528602"/>
      <sheetName val="GM Table 10"/>
      <sheetName val="GM Table 8"/>
    </sheetNames>
    <sheetDataSet>
      <sheetData sheetId="0"/>
      <sheetData sheetId="1"/>
      <sheetData sheetId="2" refreshError="1"/>
      <sheetData sheetId="3"/>
      <sheetData sheetId="4"/>
      <sheetData sheetId="5">
        <row r="7">
          <cell r="B7">
            <v>82.425000000000011</v>
          </cell>
        </row>
        <row r="8">
          <cell r="B8">
            <v>83.574999999999989</v>
          </cell>
        </row>
        <row r="9">
          <cell r="B9">
            <v>84.55</v>
          </cell>
        </row>
        <row r="11">
          <cell r="B11">
            <v>90.313653136531372</v>
          </cell>
          <cell r="F11">
            <v>696.12</v>
          </cell>
        </row>
      </sheetData>
      <sheetData sheetId="6">
        <row r="8">
          <cell r="G8">
            <v>14.393135999999998</v>
          </cell>
        </row>
        <row r="9">
          <cell r="G9">
            <v>14.701280000000001</v>
          </cell>
        </row>
        <row r="10">
          <cell r="G10">
            <v>15.231487999999999</v>
          </cell>
        </row>
        <row r="12">
          <cell r="G12">
            <v>15.860952000000001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">
          <cell r="B6">
            <v>116.6</v>
          </cell>
        </row>
        <row r="7">
          <cell r="B7">
            <v>118</v>
          </cell>
        </row>
        <row r="8">
          <cell r="B8">
            <v>122.8</v>
          </cell>
        </row>
        <row r="9">
          <cell r="B9">
            <v>126.1</v>
          </cell>
        </row>
        <row r="10">
          <cell r="B10">
            <v>128.69999999999999</v>
          </cell>
        </row>
        <row r="11">
          <cell r="B11">
            <v>129.6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end of tables"/>
      <sheetName val="Tab3"/>
      <sheetName val="Tab2 NAT Old Data"/>
      <sheetName val="Tab2 EGS Old Data"/>
      <sheetName val="Tab2 New Methodology NAT"/>
      <sheetName val="Tab2 New Methodology EGS"/>
      <sheetName val="Tab16"/>
      <sheetName val="cpi06"/>
      <sheetName val="PPI"/>
      <sheetName val="WCI EGS"/>
      <sheetName val="Sheet2"/>
      <sheetName val="Tab17"/>
      <sheetName val="Tab18"/>
      <sheetName val="iresults18"/>
      <sheetName val="iresults18a"/>
      <sheetName val="iresults18b"/>
      <sheetName val="iresults18c"/>
      <sheetName val="iresults18d"/>
      <sheetName val="iresults18e"/>
      <sheetName val="iresults18f"/>
      <sheetName val="iresults18g"/>
      <sheetName val="iresults05c"/>
      <sheetName val="2004 iresults18i"/>
      <sheetName val="Real Retur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B1" t="str">
            <v>Index Numbers ;  All groups ;  Sydney ;</v>
          </cell>
          <cell r="C1" t="str">
            <v>Index Numbers ;  All groups ;  Melbourne ;</v>
          </cell>
          <cell r="D1" t="str">
            <v>Index Numbers ;  All groups ;  Brisbane ;</v>
          </cell>
          <cell r="E1" t="str">
            <v>Index Numbers ;  All groups ;  Adelaide ;</v>
          </cell>
          <cell r="F1" t="str">
            <v>Index Numbers ;  All groups ;  Perth ;</v>
          </cell>
          <cell r="G1" t="str">
            <v>Index Numbers ;  All groups ;  Hobart ;</v>
          </cell>
          <cell r="H1" t="str">
            <v>Index Numbers ;  All groups ;  Darwin ;</v>
          </cell>
          <cell r="I1" t="str">
            <v>Index Numbers ;  All groups ;  Canberra ;</v>
          </cell>
          <cell r="J1" t="str">
            <v>Index Numbers ;  All groups ;  Australia ;</v>
          </cell>
          <cell r="K1" t="str">
            <v>Percentage Change from Corresponding Quarter of Previous Year ;  All groups ;  Sydney ;</v>
          </cell>
          <cell r="L1" t="str">
            <v>Percentage Change from Corresponding Quarter of Previous Year ;  All groups ;  Melbourne ;</v>
          </cell>
          <cell r="M1" t="str">
            <v>Percentage Change from Corresponding Quarter of Previous Year ;  All groups ;  Brisbane ;</v>
          </cell>
          <cell r="N1" t="str">
            <v>Percentage Change from Corresponding Quarter of Previous Year ;  All groups ;  Adelaide ;</v>
          </cell>
          <cell r="O1" t="str">
            <v>Percentage Change from Corresponding Quarter of Previous Year ;  All groups ;  Perth ;</v>
          </cell>
          <cell r="P1" t="str">
            <v>Percentage Change from Corresponding Quarter of Previous Year ;  All groups ;  Hobart ;</v>
          </cell>
          <cell r="Q1" t="str">
            <v>Percentage Change from Corresponding Quarter of Previous Year ;  All groups ;  Darwin ;</v>
          </cell>
          <cell r="R1" t="str">
            <v>Percentage Change from Corresponding Quarter of Previous Year ;  All groups ;  Canberra ;</v>
          </cell>
          <cell r="S1" t="str">
            <v>Percentage Change from Corresponding Quarter of Previous Year ;  All groups ;  Australia ;</v>
          </cell>
          <cell r="T1" t="str">
            <v>Percentage Change From Previous Period ;  All groups ;  Sydney ;</v>
          </cell>
          <cell r="U1" t="str">
            <v>Percentage Change From Previous Period ;  All groups ;  Melbourne ;</v>
          </cell>
          <cell r="V1" t="str">
            <v>Percentage Change From Previous Period ;  All groups ;  Brisbane ;</v>
          </cell>
          <cell r="W1" t="str">
            <v>Percentage Change From Previous Period ;  All groups ;  Adelaide ;</v>
          </cell>
          <cell r="X1" t="str">
            <v>Percentage Change From Previous Period ;  All groups ;  Perth ;</v>
          </cell>
          <cell r="Y1" t="str">
            <v>Percentage Change From Previous Period ;  All groups ;  Hobart ;</v>
          </cell>
          <cell r="Z1" t="str">
            <v>Percentage Change From Previous Period ;  All groups ;  Darwin ;</v>
          </cell>
          <cell r="AA1" t="str">
            <v>Percentage Change From Previous Period ;  All groups ;  Canberra ;</v>
          </cell>
          <cell r="AB1" t="str">
            <v>Percentage Change From Previous Period ;  All groups ;  Australia ;</v>
          </cell>
        </row>
        <row r="2">
          <cell r="A2" t="str">
            <v>Unit</v>
          </cell>
          <cell r="B2" t="str">
            <v>Index Numbers</v>
          </cell>
          <cell r="C2" t="str">
            <v>Index Numbers</v>
          </cell>
          <cell r="D2" t="str">
            <v>Index Numbers</v>
          </cell>
          <cell r="E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</row>
        <row r="4">
          <cell r="A4" t="str">
            <v>Data Type</v>
          </cell>
          <cell r="B4" t="str">
            <v>INDEX</v>
          </cell>
          <cell r="C4" t="str">
            <v>INDEX</v>
          </cell>
          <cell r="D4" t="str">
            <v>INDEX</v>
          </cell>
          <cell r="E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PERCENT</v>
          </cell>
          <cell r="L4" t="str">
            <v>PERCENT</v>
          </cell>
          <cell r="M4" t="str">
            <v>PERCENT</v>
          </cell>
          <cell r="N4" t="str">
            <v>PERCENT</v>
          </cell>
          <cell r="O4" t="str">
            <v>PERCENT</v>
          </cell>
          <cell r="P4" t="str">
            <v>PERCENT</v>
          </cell>
          <cell r="Q4" t="str">
            <v>PERCENT</v>
          </cell>
          <cell r="R4" t="str">
            <v>PERCENT</v>
          </cell>
          <cell r="S4" t="str">
            <v>PERCENT</v>
          </cell>
          <cell r="T4" t="str">
            <v>PERCENT</v>
          </cell>
          <cell r="U4" t="str">
            <v>PERCENT</v>
          </cell>
          <cell r="V4" t="str">
            <v>PERCENT</v>
          </cell>
          <cell r="W4" t="str">
            <v>PERCENT</v>
          </cell>
          <cell r="X4" t="str">
            <v>PERCENT</v>
          </cell>
          <cell r="Y4" t="str">
            <v>PERCENT</v>
          </cell>
          <cell r="Z4" t="str">
            <v>PERCENT</v>
          </cell>
          <cell r="AA4" t="str">
            <v>PERCENT</v>
          </cell>
          <cell r="AB4" t="str">
            <v>PERCENT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</row>
        <row r="6">
          <cell r="A6" t="str">
            <v>Collection Month</v>
          </cell>
          <cell r="B6">
            <v>3</v>
          </cell>
          <cell r="C6">
            <v>3</v>
          </cell>
          <cell r="D6">
            <v>3</v>
          </cell>
          <cell r="E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</row>
        <row r="7">
          <cell r="A7" t="str">
            <v>Series Start</v>
          </cell>
          <cell r="B7">
            <v>17777</v>
          </cell>
          <cell r="C7">
            <v>17777</v>
          </cell>
          <cell r="D7">
            <v>17777</v>
          </cell>
          <cell r="E7">
            <v>17777</v>
          </cell>
          <cell r="F7">
            <v>17777</v>
          </cell>
          <cell r="G7">
            <v>17777</v>
          </cell>
          <cell r="H7">
            <v>29465</v>
          </cell>
          <cell r="I7">
            <v>17777</v>
          </cell>
          <cell r="J7">
            <v>17777</v>
          </cell>
          <cell r="K7">
            <v>26816</v>
          </cell>
          <cell r="L7">
            <v>26816</v>
          </cell>
          <cell r="M7">
            <v>26816</v>
          </cell>
          <cell r="N7">
            <v>26816</v>
          </cell>
          <cell r="O7">
            <v>26816</v>
          </cell>
          <cell r="P7">
            <v>26816</v>
          </cell>
          <cell r="Q7">
            <v>29830</v>
          </cell>
          <cell r="R7">
            <v>26816</v>
          </cell>
          <cell r="S7">
            <v>26816</v>
          </cell>
          <cell r="T7">
            <v>26543</v>
          </cell>
          <cell r="U7">
            <v>26543</v>
          </cell>
          <cell r="V7">
            <v>26543</v>
          </cell>
          <cell r="W7">
            <v>26543</v>
          </cell>
          <cell r="X7">
            <v>26543</v>
          </cell>
          <cell r="Y7">
            <v>26543</v>
          </cell>
          <cell r="Z7">
            <v>29556</v>
          </cell>
          <cell r="AA7">
            <v>26543</v>
          </cell>
          <cell r="AB7">
            <v>26543</v>
          </cell>
        </row>
        <row r="8">
          <cell r="A8" t="str">
            <v>Series End</v>
          </cell>
          <cell r="B8">
            <v>38961</v>
          </cell>
          <cell r="C8">
            <v>38961</v>
          </cell>
          <cell r="D8">
            <v>38961</v>
          </cell>
          <cell r="E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</row>
        <row r="9">
          <cell r="A9" t="str">
            <v>No. Obs</v>
          </cell>
          <cell r="B9">
            <v>233</v>
          </cell>
          <cell r="C9">
            <v>233</v>
          </cell>
          <cell r="D9">
            <v>233</v>
          </cell>
          <cell r="E9">
            <v>233</v>
          </cell>
          <cell r="F9">
            <v>233</v>
          </cell>
          <cell r="G9">
            <v>233</v>
          </cell>
          <cell r="H9">
            <v>105</v>
          </cell>
          <cell r="I9">
            <v>233</v>
          </cell>
          <cell r="J9">
            <v>233</v>
          </cell>
          <cell r="K9">
            <v>134</v>
          </cell>
          <cell r="L9">
            <v>134</v>
          </cell>
          <cell r="M9">
            <v>134</v>
          </cell>
          <cell r="N9">
            <v>134</v>
          </cell>
          <cell r="O9">
            <v>134</v>
          </cell>
          <cell r="P9">
            <v>134</v>
          </cell>
          <cell r="Q9">
            <v>101</v>
          </cell>
          <cell r="R9">
            <v>134</v>
          </cell>
          <cell r="S9">
            <v>134</v>
          </cell>
          <cell r="T9">
            <v>137</v>
          </cell>
          <cell r="U9">
            <v>137</v>
          </cell>
          <cell r="V9">
            <v>137</v>
          </cell>
          <cell r="W9">
            <v>137</v>
          </cell>
          <cell r="X9">
            <v>137</v>
          </cell>
          <cell r="Y9">
            <v>137</v>
          </cell>
          <cell r="Z9">
            <v>104</v>
          </cell>
          <cell r="AA9">
            <v>137</v>
          </cell>
          <cell r="AB9">
            <v>137</v>
          </cell>
        </row>
        <row r="10">
          <cell r="A10" t="str">
            <v>Series ID</v>
          </cell>
          <cell r="B10" t="str">
            <v>A2325806K</v>
          </cell>
          <cell r="C10" t="str">
            <v>A2325811C</v>
          </cell>
          <cell r="D10" t="str">
            <v>A2325816R</v>
          </cell>
          <cell r="E10" t="str">
            <v>A2325821J</v>
          </cell>
          <cell r="F10" t="str">
            <v>A2325826V</v>
          </cell>
          <cell r="G10" t="str">
            <v>A2325831L</v>
          </cell>
          <cell r="H10" t="str">
            <v>A2325836X</v>
          </cell>
          <cell r="I10" t="str">
            <v>A2325841T</v>
          </cell>
          <cell r="J10" t="str">
            <v>A2325846C</v>
          </cell>
          <cell r="K10" t="str">
            <v>A2325807L</v>
          </cell>
          <cell r="L10" t="str">
            <v>A2325812F</v>
          </cell>
          <cell r="M10" t="str">
            <v>A2325817T</v>
          </cell>
          <cell r="N10" t="str">
            <v>A2325822K</v>
          </cell>
          <cell r="O10" t="str">
            <v>A2325827W</v>
          </cell>
          <cell r="P10" t="str">
            <v>A2325832R</v>
          </cell>
          <cell r="Q10" t="str">
            <v>A2325837A</v>
          </cell>
          <cell r="R10" t="str">
            <v>A2325842V</v>
          </cell>
          <cell r="S10" t="str">
            <v>A2325847F</v>
          </cell>
          <cell r="T10" t="str">
            <v>A2325810A</v>
          </cell>
          <cell r="U10" t="str">
            <v>A2325815L</v>
          </cell>
          <cell r="V10" t="str">
            <v>A2325820F</v>
          </cell>
          <cell r="W10" t="str">
            <v>A2325825T</v>
          </cell>
          <cell r="X10" t="str">
            <v>A2325830K</v>
          </cell>
          <cell r="Y10" t="str">
            <v>A2325835W</v>
          </cell>
          <cell r="Z10" t="str">
            <v>A2325840R</v>
          </cell>
          <cell r="AA10" t="str">
            <v>A2325845A</v>
          </cell>
          <cell r="AB10" t="str">
            <v>A2325850V</v>
          </cell>
        </row>
        <row r="11">
          <cell r="A11">
            <v>17777</v>
          </cell>
          <cell r="B11">
            <v>6.6</v>
          </cell>
          <cell r="C11">
            <v>6.7</v>
          </cell>
          <cell r="D11">
            <v>6.8</v>
          </cell>
          <cell r="E11">
            <v>7</v>
          </cell>
          <cell r="F11">
            <v>6.7</v>
          </cell>
          <cell r="G11">
            <v>6.8</v>
          </cell>
          <cell r="I11">
            <v>7.1</v>
          </cell>
          <cell r="J11">
            <v>6.7</v>
          </cell>
        </row>
        <row r="12">
          <cell r="A12">
            <v>17868</v>
          </cell>
          <cell r="B12">
            <v>6.7</v>
          </cell>
          <cell r="C12">
            <v>6.8</v>
          </cell>
          <cell r="D12">
            <v>6.9</v>
          </cell>
          <cell r="E12">
            <v>7.1</v>
          </cell>
          <cell r="F12">
            <v>6.8</v>
          </cell>
          <cell r="G12">
            <v>6.9</v>
          </cell>
          <cell r="I12">
            <v>7.3</v>
          </cell>
          <cell r="J12">
            <v>6.8</v>
          </cell>
        </row>
        <row r="13">
          <cell r="A13">
            <v>17958</v>
          </cell>
          <cell r="B13">
            <v>6.9</v>
          </cell>
          <cell r="C13">
            <v>6.9</v>
          </cell>
          <cell r="D13">
            <v>7</v>
          </cell>
          <cell r="E13">
            <v>7.3</v>
          </cell>
          <cell r="F13">
            <v>7</v>
          </cell>
          <cell r="G13">
            <v>7.1</v>
          </cell>
          <cell r="I13">
            <v>7.4</v>
          </cell>
          <cell r="J13">
            <v>7</v>
          </cell>
        </row>
        <row r="14">
          <cell r="A14">
            <v>18050</v>
          </cell>
          <cell r="B14">
            <v>7</v>
          </cell>
          <cell r="C14">
            <v>7.1</v>
          </cell>
          <cell r="D14">
            <v>7.2</v>
          </cell>
          <cell r="E14">
            <v>7.4</v>
          </cell>
          <cell r="F14">
            <v>7.2</v>
          </cell>
          <cell r="G14">
            <v>7.3</v>
          </cell>
          <cell r="I14">
            <v>7.6</v>
          </cell>
          <cell r="J14">
            <v>7.1</v>
          </cell>
        </row>
        <row r="15">
          <cell r="A15">
            <v>18142</v>
          </cell>
          <cell r="B15">
            <v>7.2</v>
          </cell>
          <cell r="C15">
            <v>7.2</v>
          </cell>
          <cell r="D15">
            <v>7.4</v>
          </cell>
          <cell r="E15">
            <v>7.5</v>
          </cell>
          <cell r="F15">
            <v>7.4</v>
          </cell>
          <cell r="G15">
            <v>7.3</v>
          </cell>
          <cell r="I15">
            <v>7.7</v>
          </cell>
          <cell r="J15">
            <v>7.3</v>
          </cell>
        </row>
        <row r="16">
          <cell r="A16">
            <v>18233</v>
          </cell>
          <cell r="B16">
            <v>7.3</v>
          </cell>
          <cell r="C16">
            <v>7.4</v>
          </cell>
          <cell r="D16">
            <v>7.5</v>
          </cell>
          <cell r="E16">
            <v>7.6</v>
          </cell>
          <cell r="F16">
            <v>7.5</v>
          </cell>
          <cell r="G16">
            <v>7.4</v>
          </cell>
          <cell r="I16">
            <v>7.8</v>
          </cell>
          <cell r="J16">
            <v>7.4</v>
          </cell>
        </row>
        <row r="17">
          <cell r="A17">
            <v>18323</v>
          </cell>
          <cell r="B17">
            <v>7.4</v>
          </cell>
          <cell r="C17">
            <v>7.6</v>
          </cell>
          <cell r="D17">
            <v>7.6</v>
          </cell>
          <cell r="E17">
            <v>7.7</v>
          </cell>
          <cell r="F17">
            <v>7.6</v>
          </cell>
          <cell r="G17">
            <v>7.4</v>
          </cell>
          <cell r="I17">
            <v>7.9</v>
          </cell>
          <cell r="J17">
            <v>7.5</v>
          </cell>
        </row>
        <row r="18">
          <cell r="A18">
            <v>18415</v>
          </cell>
          <cell r="B18">
            <v>7.7</v>
          </cell>
          <cell r="C18">
            <v>7.8</v>
          </cell>
          <cell r="D18">
            <v>7.8</v>
          </cell>
          <cell r="E18">
            <v>8</v>
          </cell>
          <cell r="F18">
            <v>7.9</v>
          </cell>
          <cell r="G18">
            <v>7.7</v>
          </cell>
          <cell r="I18">
            <v>8.1999999999999993</v>
          </cell>
          <cell r="J18">
            <v>7.8</v>
          </cell>
        </row>
        <row r="19">
          <cell r="A19">
            <v>18507</v>
          </cell>
          <cell r="B19">
            <v>7.8</v>
          </cell>
          <cell r="C19">
            <v>7.9</v>
          </cell>
          <cell r="D19">
            <v>7.9</v>
          </cell>
          <cell r="E19">
            <v>8.1</v>
          </cell>
          <cell r="F19">
            <v>8</v>
          </cell>
          <cell r="G19">
            <v>7.9</v>
          </cell>
          <cell r="I19">
            <v>8.4</v>
          </cell>
          <cell r="J19">
            <v>7.9</v>
          </cell>
        </row>
        <row r="20">
          <cell r="A20">
            <v>18598</v>
          </cell>
          <cell r="B20">
            <v>8.1999999999999993</v>
          </cell>
          <cell r="C20">
            <v>8.1999999999999993</v>
          </cell>
          <cell r="D20">
            <v>8.1999999999999993</v>
          </cell>
          <cell r="E20">
            <v>8.4</v>
          </cell>
          <cell r="F20">
            <v>8.1999999999999993</v>
          </cell>
          <cell r="G20">
            <v>8.1</v>
          </cell>
          <cell r="I20">
            <v>8.6999999999999993</v>
          </cell>
          <cell r="J20">
            <v>8.1999999999999993</v>
          </cell>
        </row>
        <row r="21">
          <cell r="A21">
            <v>18688</v>
          </cell>
          <cell r="B21">
            <v>8.5</v>
          </cell>
          <cell r="C21">
            <v>8.6</v>
          </cell>
          <cell r="D21">
            <v>8.6</v>
          </cell>
          <cell r="E21">
            <v>8.8000000000000007</v>
          </cell>
          <cell r="F21">
            <v>8.6999999999999993</v>
          </cell>
          <cell r="G21">
            <v>8.6</v>
          </cell>
          <cell r="I21">
            <v>9.1999999999999993</v>
          </cell>
          <cell r="J21">
            <v>8.6</v>
          </cell>
        </row>
        <row r="22">
          <cell r="A22">
            <v>18780</v>
          </cell>
          <cell r="B22">
            <v>9.1</v>
          </cell>
          <cell r="C22">
            <v>9.1</v>
          </cell>
          <cell r="D22">
            <v>9.1</v>
          </cell>
          <cell r="E22">
            <v>9.4</v>
          </cell>
          <cell r="F22">
            <v>9.1999999999999993</v>
          </cell>
          <cell r="G22">
            <v>9.1999999999999993</v>
          </cell>
          <cell r="I22">
            <v>9.8000000000000007</v>
          </cell>
          <cell r="J22">
            <v>9.1</v>
          </cell>
        </row>
        <row r="23">
          <cell r="A23">
            <v>18872</v>
          </cell>
          <cell r="B23">
            <v>9.6</v>
          </cell>
          <cell r="C23">
            <v>9.5</v>
          </cell>
          <cell r="D23">
            <v>9.5</v>
          </cell>
          <cell r="E23">
            <v>9.9</v>
          </cell>
          <cell r="F23">
            <v>9.6999999999999993</v>
          </cell>
          <cell r="G23">
            <v>9.6999999999999993</v>
          </cell>
          <cell r="I23">
            <v>10.3</v>
          </cell>
          <cell r="J23">
            <v>9.6</v>
          </cell>
        </row>
        <row r="24">
          <cell r="A24">
            <v>18963</v>
          </cell>
          <cell r="B24">
            <v>10.199999999999999</v>
          </cell>
          <cell r="C24">
            <v>10.3</v>
          </cell>
          <cell r="D24">
            <v>10.3</v>
          </cell>
          <cell r="E24">
            <v>10.4</v>
          </cell>
          <cell r="F24">
            <v>10.199999999999999</v>
          </cell>
          <cell r="G24">
            <v>10.3</v>
          </cell>
          <cell r="I24">
            <v>10.9</v>
          </cell>
          <cell r="J24">
            <v>10.3</v>
          </cell>
        </row>
        <row r="25">
          <cell r="A25">
            <v>19054</v>
          </cell>
          <cell r="B25">
            <v>10.6</v>
          </cell>
          <cell r="C25">
            <v>10.5</v>
          </cell>
          <cell r="D25">
            <v>10.7</v>
          </cell>
          <cell r="E25">
            <v>10.8</v>
          </cell>
          <cell r="F25">
            <v>10.7</v>
          </cell>
          <cell r="G25">
            <v>10.6</v>
          </cell>
          <cell r="I25">
            <v>11.2</v>
          </cell>
          <cell r="J25">
            <v>10.6</v>
          </cell>
        </row>
        <row r="26">
          <cell r="A26">
            <v>19146</v>
          </cell>
          <cell r="B26">
            <v>11</v>
          </cell>
          <cell r="C26">
            <v>10.9</v>
          </cell>
          <cell r="D26">
            <v>10.9</v>
          </cell>
          <cell r="E26">
            <v>11.3</v>
          </cell>
          <cell r="F26">
            <v>11.1</v>
          </cell>
          <cell r="G26">
            <v>11</v>
          </cell>
          <cell r="I26">
            <v>11.8</v>
          </cell>
          <cell r="J26">
            <v>11</v>
          </cell>
        </row>
        <row r="27">
          <cell r="A27">
            <v>19238</v>
          </cell>
          <cell r="B27">
            <v>11.1</v>
          </cell>
          <cell r="C27">
            <v>11.2</v>
          </cell>
          <cell r="D27">
            <v>11.2</v>
          </cell>
          <cell r="E27">
            <v>11.6</v>
          </cell>
          <cell r="F27">
            <v>11.4</v>
          </cell>
          <cell r="G27">
            <v>11.3</v>
          </cell>
          <cell r="I27">
            <v>12</v>
          </cell>
          <cell r="J27">
            <v>11.2</v>
          </cell>
        </row>
        <row r="28">
          <cell r="A28">
            <v>19329</v>
          </cell>
          <cell r="B28">
            <v>11.2</v>
          </cell>
          <cell r="C28">
            <v>11.2</v>
          </cell>
          <cell r="D28">
            <v>11.2</v>
          </cell>
          <cell r="E28">
            <v>11.5</v>
          </cell>
          <cell r="F28">
            <v>11.4</v>
          </cell>
          <cell r="G28">
            <v>11.4</v>
          </cell>
          <cell r="I28">
            <v>12.1</v>
          </cell>
          <cell r="J28">
            <v>11.3</v>
          </cell>
        </row>
        <row r="29">
          <cell r="A29">
            <v>19419</v>
          </cell>
          <cell r="B29">
            <v>11.3</v>
          </cell>
          <cell r="C29">
            <v>11.3</v>
          </cell>
          <cell r="D29">
            <v>11.3</v>
          </cell>
          <cell r="E29">
            <v>11.7</v>
          </cell>
          <cell r="F29">
            <v>11.6</v>
          </cell>
          <cell r="G29">
            <v>11.6</v>
          </cell>
          <cell r="I29">
            <v>12.2</v>
          </cell>
          <cell r="J29">
            <v>11.4</v>
          </cell>
        </row>
        <row r="30">
          <cell r="A30">
            <v>19511</v>
          </cell>
          <cell r="B30">
            <v>11.4</v>
          </cell>
          <cell r="C30">
            <v>11.5</v>
          </cell>
          <cell r="D30">
            <v>11.4</v>
          </cell>
          <cell r="E30">
            <v>11.8</v>
          </cell>
          <cell r="F30">
            <v>11.7</v>
          </cell>
          <cell r="G30">
            <v>11.8</v>
          </cell>
          <cell r="I30">
            <v>12.3</v>
          </cell>
          <cell r="J30">
            <v>11.5</v>
          </cell>
        </row>
        <row r="31">
          <cell r="A31">
            <v>19603</v>
          </cell>
          <cell r="B31">
            <v>11.5</v>
          </cell>
          <cell r="C31">
            <v>11.5</v>
          </cell>
          <cell r="D31">
            <v>11.4</v>
          </cell>
          <cell r="E31">
            <v>11.9</v>
          </cell>
          <cell r="F31">
            <v>11.8</v>
          </cell>
          <cell r="G31">
            <v>12.1</v>
          </cell>
          <cell r="I31">
            <v>12.5</v>
          </cell>
          <cell r="J31">
            <v>11.6</v>
          </cell>
        </row>
        <row r="32">
          <cell r="A32">
            <v>19694</v>
          </cell>
          <cell r="B32">
            <v>11.4</v>
          </cell>
          <cell r="C32">
            <v>11.5</v>
          </cell>
          <cell r="D32">
            <v>11.5</v>
          </cell>
          <cell r="E32">
            <v>11.9</v>
          </cell>
          <cell r="F32">
            <v>11.8</v>
          </cell>
          <cell r="G32">
            <v>12.2</v>
          </cell>
          <cell r="I32">
            <v>12.6</v>
          </cell>
          <cell r="J32">
            <v>11.5</v>
          </cell>
        </row>
        <row r="33">
          <cell r="A33">
            <v>19784</v>
          </cell>
          <cell r="B33">
            <v>11.5</v>
          </cell>
          <cell r="C33">
            <v>11.5</v>
          </cell>
          <cell r="D33">
            <v>11.5</v>
          </cell>
          <cell r="E33">
            <v>11.9</v>
          </cell>
          <cell r="F33">
            <v>11.8</v>
          </cell>
          <cell r="G33">
            <v>12.1</v>
          </cell>
          <cell r="I33">
            <v>12.5</v>
          </cell>
          <cell r="J33">
            <v>11.6</v>
          </cell>
        </row>
        <row r="34">
          <cell r="A34">
            <v>19876</v>
          </cell>
          <cell r="B34">
            <v>11.4</v>
          </cell>
          <cell r="C34">
            <v>11.5</v>
          </cell>
          <cell r="D34">
            <v>11.5</v>
          </cell>
          <cell r="E34">
            <v>11.9</v>
          </cell>
          <cell r="F34">
            <v>12</v>
          </cell>
          <cell r="G34">
            <v>12.1</v>
          </cell>
          <cell r="I34">
            <v>12.5</v>
          </cell>
          <cell r="J34">
            <v>11.6</v>
          </cell>
        </row>
        <row r="35">
          <cell r="A35">
            <v>19968</v>
          </cell>
          <cell r="B35">
            <v>11.4</v>
          </cell>
          <cell r="C35">
            <v>11.4</v>
          </cell>
          <cell r="D35">
            <v>11.5</v>
          </cell>
          <cell r="E35">
            <v>12</v>
          </cell>
          <cell r="F35">
            <v>12</v>
          </cell>
          <cell r="G35">
            <v>12</v>
          </cell>
          <cell r="I35">
            <v>12.5</v>
          </cell>
          <cell r="J35">
            <v>11.6</v>
          </cell>
        </row>
        <row r="36">
          <cell r="A36">
            <v>20059</v>
          </cell>
          <cell r="B36">
            <v>11.5</v>
          </cell>
          <cell r="C36">
            <v>11.4</v>
          </cell>
          <cell r="D36">
            <v>11.5</v>
          </cell>
          <cell r="E36">
            <v>12</v>
          </cell>
          <cell r="F36">
            <v>12</v>
          </cell>
          <cell r="G36">
            <v>12</v>
          </cell>
          <cell r="I36">
            <v>12.7</v>
          </cell>
          <cell r="J36">
            <v>11.6</v>
          </cell>
        </row>
        <row r="37">
          <cell r="A37">
            <v>20149</v>
          </cell>
          <cell r="B37">
            <v>11.6</v>
          </cell>
          <cell r="C37">
            <v>11.5</v>
          </cell>
          <cell r="D37">
            <v>11.6</v>
          </cell>
          <cell r="E37">
            <v>12.1</v>
          </cell>
          <cell r="F37">
            <v>12</v>
          </cell>
          <cell r="G37">
            <v>12.1</v>
          </cell>
          <cell r="I37">
            <v>12.7</v>
          </cell>
          <cell r="J37">
            <v>11.7</v>
          </cell>
        </row>
        <row r="38">
          <cell r="A38">
            <v>20241</v>
          </cell>
          <cell r="B38">
            <v>11.6</v>
          </cell>
          <cell r="C38">
            <v>11.6</v>
          </cell>
          <cell r="D38">
            <v>11.7</v>
          </cell>
          <cell r="E38">
            <v>12.2</v>
          </cell>
          <cell r="F38">
            <v>12.2</v>
          </cell>
          <cell r="G38">
            <v>12.2</v>
          </cell>
          <cell r="I38">
            <v>12.8</v>
          </cell>
          <cell r="J38">
            <v>11.8</v>
          </cell>
        </row>
        <row r="39">
          <cell r="A39">
            <v>20333</v>
          </cell>
          <cell r="B39">
            <v>11.7</v>
          </cell>
          <cell r="C39">
            <v>11.8</v>
          </cell>
          <cell r="D39">
            <v>11.7</v>
          </cell>
          <cell r="E39">
            <v>12.2</v>
          </cell>
          <cell r="F39">
            <v>12.2</v>
          </cell>
          <cell r="G39">
            <v>12.4</v>
          </cell>
          <cell r="I39">
            <v>12.9</v>
          </cell>
          <cell r="J39">
            <v>11.9</v>
          </cell>
        </row>
        <row r="40">
          <cell r="A40">
            <v>20424</v>
          </cell>
          <cell r="B40">
            <v>11.8</v>
          </cell>
          <cell r="C40">
            <v>12.1</v>
          </cell>
          <cell r="D40">
            <v>11.8</v>
          </cell>
          <cell r="E40">
            <v>12.3</v>
          </cell>
          <cell r="F40">
            <v>12.3</v>
          </cell>
          <cell r="G40">
            <v>12.6</v>
          </cell>
          <cell r="I40">
            <v>13</v>
          </cell>
          <cell r="J40">
            <v>12</v>
          </cell>
        </row>
        <row r="41">
          <cell r="A41">
            <v>20515</v>
          </cell>
          <cell r="B41">
            <v>11.9</v>
          </cell>
          <cell r="C41">
            <v>12.2</v>
          </cell>
          <cell r="D41">
            <v>12</v>
          </cell>
          <cell r="E41">
            <v>12.4</v>
          </cell>
          <cell r="F41">
            <v>12.4</v>
          </cell>
          <cell r="G41">
            <v>12.8</v>
          </cell>
          <cell r="I41">
            <v>13.1</v>
          </cell>
          <cell r="J41">
            <v>12.1</v>
          </cell>
        </row>
        <row r="42">
          <cell r="A42">
            <v>20607</v>
          </cell>
          <cell r="B42">
            <v>12.3</v>
          </cell>
          <cell r="C42">
            <v>12.7</v>
          </cell>
          <cell r="D42">
            <v>12.3</v>
          </cell>
          <cell r="E42">
            <v>12.8</v>
          </cell>
          <cell r="F42">
            <v>12.7</v>
          </cell>
          <cell r="G42">
            <v>13.1</v>
          </cell>
          <cell r="I42">
            <v>13.4</v>
          </cell>
          <cell r="J42">
            <v>12.5</v>
          </cell>
        </row>
        <row r="43">
          <cell r="A43">
            <v>20699</v>
          </cell>
          <cell r="B43">
            <v>12.7</v>
          </cell>
          <cell r="C43">
            <v>12.9</v>
          </cell>
          <cell r="D43">
            <v>12.6</v>
          </cell>
          <cell r="E43">
            <v>13</v>
          </cell>
          <cell r="F43">
            <v>12.8</v>
          </cell>
          <cell r="G43">
            <v>13.4</v>
          </cell>
          <cell r="I43">
            <v>13.7</v>
          </cell>
          <cell r="J43">
            <v>12.8</v>
          </cell>
        </row>
        <row r="44">
          <cell r="A44">
            <v>20790</v>
          </cell>
          <cell r="B44">
            <v>12.7</v>
          </cell>
          <cell r="C44">
            <v>12.9</v>
          </cell>
          <cell r="D44">
            <v>12.6</v>
          </cell>
          <cell r="E44">
            <v>13</v>
          </cell>
          <cell r="F44">
            <v>12.9</v>
          </cell>
          <cell r="G44">
            <v>13.5</v>
          </cell>
          <cell r="I44">
            <v>13.8</v>
          </cell>
          <cell r="J44">
            <v>12.8</v>
          </cell>
        </row>
        <row r="45">
          <cell r="A45">
            <v>20880</v>
          </cell>
          <cell r="B45">
            <v>12.7</v>
          </cell>
          <cell r="C45">
            <v>12.8</v>
          </cell>
          <cell r="D45">
            <v>12.6</v>
          </cell>
          <cell r="E45">
            <v>12.8</v>
          </cell>
          <cell r="F45">
            <v>13</v>
          </cell>
          <cell r="G45">
            <v>13.5</v>
          </cell>
          <cell r="I45">
            <v>13.8</v>
          </cell>
          <cell r="J45">
            <v>12.8</v>
          </cell>
        </row>
        <row r="46">
          <cell r="A46">
            <v>20972</v>
          </cell>
          <cell r="B46">
            <v>12.8</v>
          </cell>
          <cell r="C46">
            <v>12.9</v>
          </cell>
          <cell r="D46">
            <v>12.7</v>
          </cell>
          <cell r="E46">
            <v>13</v>
          </cell>
          <cell r="F46">
            <v>13.1</v>
          </cell>
          <cell r="G46">
            <v>13.5</v>
          </cell>
          <cell r="I46">
            <v>13.8</v>
          </cell>
          <cell r="J46">
            <v>12.9</v>
          </cell>
        </row>
        <row r="47">
          <cell r="A47">
            <v>21064</v>
          </cell>
          <cell r="B47">
            <v>12.9</v>
          </cell>
          <cell r="C47">
            <v>12.9</v>
          </cell>
          <cell r="D47">
            <v>12.7</v>
          </cell>
          <cell r="E47">
            <v>13</v>
          </cell>
          <cell r="F47">
            <v>13.1</v>
          </cell>
          <cell r="G47">
            <v>13.5</v>
          </cell>
          <cell r="I47">
            <v>13.8</v>
          </cell>
          <cell r="J47">
            <v>12.9</v>
          </cell>
        </row>
        <row r="48">
          <cell r="A48">
            <v>21155</v>
          </cell>
          <cell r="B48">
            <v>12.9</v>
          </cell>
          <cell r="C48">
            <v>12.9</v>
          </cell>
          <cell r="D48">
            <v>12.8</v>
          </cell>
          <cell r="E48">
            <v>13</v>
          </cell>
          <cell r="F48">
            <v>13</v>
          </cell>
          <cell r="G48">
            <v>13.5</v>
          </cell>
          <cell r="I48">
            <v>13.8</v>
          </cell>
          <cell r="J48">
            <v>12.9</v>
          </cell>
        </row>
        <row r="49">
          <cell r="A49">
            <v>21245</v>
          </cell>
          <cell r="B49">
            <v>13</v>
          </cell>
          <cell r="C49">
            <v>12.9</v>
          </cell>
          <cell r="D49">
            <v>12.9</v>
          </cell>
          <cell r="E49">
            <v>13</v>
          </cell>
          <cell r="F49">
            <v>13</v>
          </cell>
          <cell r="G49">
            <v>13.5</v>
          </cell>
          <cell r="I49">
            <v>13.9</v>
          </cell>
          <cell r="J49">
            <v>13</v>
          </cell>
        </row>
        <row r="50">
          <cell r="A50">
            <v>21337</v>
          </cell>
          <cell r="B50">
            <v>13</v>
          </cell>
          <cell r="C50">
            <v>13</v>
          </cell>
          <cell r="D50">
            <v>13</v>
          </cell>
          <cell r="E50">
            <v>13.1</v>
          </cell>
          <cell r="F50">
            <v>13.1</v>
          </cell>
          <cell r="G50">
            <v>13.5</v>
          </cell>
          <cell r="I50">
            <v>14</v>
          </cell>
          <cell r="J50">
            <v>13</v>
          </cell>
        </row>
        <row r="51">
          <cell r="A51">
            <v>21429</v>
          </cell>
          <cell r="B51">
            <v>12.9</v>
          </cell>
          <cell r="C51">
            <v>13</v>
          </cell>
          <cell r="D51">
            <v>13.1</v>
          </cell>
          <cell r="E51">
            <v>13.2</v>
          </cell>
          <cell r="F51">
            <v>13.1</v>
          </cell>
          <cell r="G51">
            <v>13.6</v>
          </cell>
          <cell r="I51">
            <v>13.9</v>
          </cell>
          <cell r="J51">
            <v>13</v>
          </cell>
        </row>
        <row r="52">
          <cell r="A52">
            <v>21520</v>
          </cell>
          <cell r="B52">
            <v>13</v>
          </cell>
          <cell r="C52">
            <v>13.2</v>
          </cell>
          <cell r="D52">
            <v>13.3</v>
          </cell>
          <cell r="E52">
            <v>13.3</v>
          </cell>
          <cell r="F52">
            <v>13.1</v>
          </cell>
          <cell r="G52">
            <v>13.7</v>
          </cell>
          <cell r="I52">
            <v>14</v>
          </cell>
          <cell r="J52">
            <v>13.1</v>
          </cell>
        </row>
        <row r="53">
          <cell r="A53">
            <v>21610</v>
          </cell>
          <cell r="B53">
            <v>13</v>
          </cell>
          <cell r="C53">
            <v>13.2</v>
          </cell>
          <cell r="D53">
            <v>13.4</v>
          </cell>
          <cell r="E53">
            <v>13.4</v>
          </cell>
          <cell r="F53">
            <v>13.2</v>
          </cell>
          <cell r="G53">
            <v>13.7</v>
          </cell>
          <cell r="I53">
            <v>14</v>
          </cell>
          <cell r="J53">
            <v>13.2</v>
          </cell>
        </row>
        <row r="54">
          <cell r="A54">
            <v>21702</v>
          </cell>
          <cell r="B54">
            <v>13.1</v>
          </cell>
          <cell r="C54">
            <v>13.3</v>
          </cell>
          <cell r="D54">
            <v>13.4</v>
          </cell>
          <cell r="E54">
            <v>13.4</v>
          </cell>
          <cell r="F54">
            <v>13.3</v>
          </cell>
          <cell r="G54">
            <v>13.8</v>
          </cell>
          <cell r="I54">
            <v>14.2</v>
          </cell>
          <cell r="J54">
            <v>13.2</v>
          </cell>
        </row>
        <row r="55">
          <cell r="A55">
            <v>21794</v>
          </cell>
          <cell r="B55">
            <v>13.1</v>
          </cell>
          <cell r="C55">
            <v>13.4</v>
          </cell>
          <cell r="D55">
            <v>13.5</v>
          </cell>
          <cell r="E55">
            <v>13.5</v>
          </cell>
          <cell r="F55">
            <v>13.3</v>
          </cell>
          <cell r="G55">
            <v>13.8</v>
          </cell>
          <cell r="I55">
            <v>14.2</v>
          </cell>
          <cell r="J55">
            <v>13.3</v>
          </cell>
        </row>
        <row r="56">
          <cell r="A56">
            <v>21885</v>
          </cell>
          <cell r="B56">
            <v>13.2</v>
          </cell>
          <cell r="C56">
            <v>13.4</v>
          </cell>
          <cell r="D56">
            <v>13.6</v>
          </cell>
          <cell r="E56">
            <v>13.6</v>
          </cell>
          <cell r="F56">
            <v>13.3</v>
          </cell>
          <cell r="G56">
            <v>13.8</v>
          </cell>
          <cell r="I56">
            <v>14.3</v>
          </cell>
          <cell r="J56">
            <v>13.4</v>
          </cell>
        </row>
        <row r="57">
          <cell r="A57">
            <v>21976</v>
          </cell>
          <cell r="B57">
            <v>13.3</v>
          </cell>
          <cell r="C57">
            <v>13.6</v>
          </cell>
          <cell r="D57">
            <v>13.7</v>
          </cell>
          <cell r="E57">
            <v>13.8</v>
          </cell>
          <cell r="F57">
            <v>13.5</v>
          </cell>
          <cell r="G57">
            <v>13.9</v>
          </cell>
          <cell r="I57">
            <v>14.4</v>
          </cell>
          <cell r="J57">
            <v>13.5</v>
          </cell>
        </row>
        <row r="58">
          <cell r="A58">
            <v>22068</v>
          </cell>
          <cell r="B58">
            <v>13.5</v>
          </cell>
          <cell r="C58">
            <v>13.9</v>
          </cell>
          <cell r="D58">
            <v>13.7</v>
          </cell>
          <cell r="E58">
            <v>14</v>
          </cell>
          <cell r="F58">
            <v>13.7</v>
          </cell>
          <cell r="G58">
            <v>14.1</v>
          </cell>
          <cell r="I58">
            <v>14.5</v>
          </cell>
          <cell r="J58">
            <v>13.7</v>
          </cell>
        </row>
        <row r="59">
          <cell r="A59">
            <v>22160</v>
          </cell>
          <cell r="B59">
            <v>13.6</v>
          </cell>
          <cell r="C59">
            <v>14.1</v>
          </cell>
          <cell r="D59">
            <v>13.9</v>
          </cell>
          <cell r="E59">
            <v>14.2</v>
          </cell>
          <cell r="F59">
            <v>13.8</v>
          </cell>
          <cell r="G59">
            <v>14.5</v>
          </cell>
          <cell r="I59">
            <v>14.7</v>
          </cell>
          <cell r="J59">
            <v>13.9</v>
          </cell>
        </row>
        <row r="60">
          <cell r="A60">
            <v>22251</v>
          </cell>
          <cell r="B60">
            <v>13.7</v>
          </cell>
          <cell r="C60">
            <v>14.2</v>
          </cell>
          <cell r="D60">
            <v>14.1</v>
          </cell>
          <cell r="E60">
            <v>14.3</v>
          </cell>
          <cell r="F60">
            <v>13.9</v>
          </cell>
          <cell r="G60">
            <v>14.6</v>
          </cell>
          <cell r="I60">
            <v>14.7</v>
          </cell>
          <cell r="J60">
            <v>14</v>
          </cell>
        </row>
        <row r="61">
          <cell r="A61">
            <v>22341</v>
          </cell>
          <cell r="B61">
            <v>13.8</v>
          </cell>
          <cell r="C61">
            <v>14.2</v>
          </cell>
          <cell r="D61">
            <v>14.3</v>
          </cell>
          <cell r="E61">
            <v>14.4</v>
          </cell>
          <cell r="F61">
            <v>14</v>
          </cell>
          <cell r="G61">
            <v>14.8</v>
          </cell>
          <cell r="I61">
            <v>14.8</v>
          </cell>
          <cell r="J61">
            <v>14.1</v>
          </cell>
        </row>
        <row r="62">
          <cell r="A62">
            <v>22433</v>
          </cell>
          <cell r="B62">
            <v>13.9</v>
          </cell>
          <cell r="C62">
            <v>14.3</v>
          </cell>
          <cell r="D62">
            <v>14.2</v>
          </cell>
          <cell r="E62">
            <v>14.5</v>
          </cell>
          <cell r="F62">
            <v>14.1</v>
          </cell>
          <cell r="G62">
            <v>14.8</v>
          </cell>
          <cell r="I62">
            <v>14.9</v>
          </cell>
          <cell r="J62">
            <v>14.2</v>
          </cell>
        </row>
        <row r="63">
          <cell r="A63">
            <v>22525</v>
          </cell>
          <cell r="B63">
            <v>13.8</v>
          </cell>
          <cell r="C63">
            <v>14.3</v>
          </cell>
          <cell r="D63">
            <v>14.3</v>
          </cell>
          <cell r="E63">
            <v>14.4</v>
          </cell>
          <cell r="F63">
            <v>14</v>
          </cell>
          <cell r="G63">
            <v>14.9</v>
          </cell>
          <cell r="I63">
            <v>14.9</v>
          </cell>
          <cell r="J63">
            <v>14.1</v>
          </cell>
        </row>
        <row r="64">
          <cell r="A64">
            <v>22616</v>
          </cell>
          <cell r="B64">
            <v>13.8</v>
          </cell>
          <cell r="C64">
            <v>14.3</v>
          </cell>
          <cell r="D64">
            <v>14.3</v>
          </cell>
          <cell r="E64">
            <v>14.3</v>
          </cell>
          <cell r="F64">
            <v>13.9</v>
          </cell>
          <cell r="G64">
            <v>14.8</v>
          </cell>
          <cell r="I64">
            <v>15.1</v>
          </cell>
          <cell r="J64">
            <v>14.1</v>
          </cell>
        </row>
        <row r="65">
          <cell r="A65">
            <v>22706</v>
          </cell>
          <cell r="B65">
            <v>13.8</v>
          </cell>
          <cell r="C65">
            <v>14.2</v>
          </cell>
          <cell r="D65">
            <v>14.4</v>
          </cell>
          <cell r="E65">
            <v>14.2</v>
          </cell>
          <cell r="F65">
            <v>14</v>
          </cell>
          <cell r="G65">
            <v>14.7</v>
          </cell>
          <cell r="I65">
            <v>15</v>
          </cell>
          <cell r="J65">
            <v>14.1</v>
          </cell>
        </row>
        <row r="66">
          <cell r="A66">
            <v>22798</v>
          </cell>
          <cell r="B66">
            <v>13.8</v>
          </cell>
          <cell r="C66">
            <v>14.2</v>
          </cell>
          <cell r="D66">
            <v>14.4</v>
          </cell>
          <cell r="E66">
            <v>14.2</v>
          </cell>
          <cell r="F66">
            <v>14</v>
          </cell>
          <cell r="G66">
            <v>14.7</v>
          </cell>
          <cell r="I66">
            <v>15</v>
          </cell>
          <cell r="J66">
            <v>14.1</v>
          </cell>
        </row>
        <row r="67">
          <cell r="A67">
            <v>22890</v>
          </cell>
          <cell r="B67">
            <v>13.8</v>
          </cell>
          <cell r="C67">
            <v>14.2</v>
          </cell>
          <cell r="D67">
            <v>14.4</v>
          </cell>
          <cell r="E67">
            <v>14.2</v>
          </cell>
          <cell r="F67">
            <v>14</v>
          </cell>
          <cell r="G67">
            <v>14.7</v>
          </cell>
          <cell r="I67">
            <v>15</v>
          </cell>
          <cell r="J67">
            <v>14.1</v>
          </cell>
        </row>
        <row r="68">
          <cell r="A68">
            <v>22981</v>
          </cell>
          <cell r="B68">
            <v>13.9</v>
          </cell>
          <cell r="C68">
            <v>14.2</v>
          </cell>
          <cell r="D68">
            <v>14.4</v>
          </cell>
          <cell r="E68">
            <v>14.2</v>
          </cell>
          <cell r="F68">
            <v>14</v>
          </cell>
          <cell r="G68">
            <v>14.8</v>
          </cell>
          <cell r="I68">
            <v>15.1</v>
          </cell>
          <cell r="J68">
            <v>14.1</v>
          </cell>
        </row>
        <row r="69">
          <cell r="A69">
            <v>23071</v>
          </cell>
          <cell r="B69">
            <v>13.9</v>
          </cell>
          <cell r="C69">
            <v>14.2</v>
          </cell>
          <cell r="D69">
            <v>14.4</v>
          </cell>
          <cell r="E69">
            <v>14.2</v>
          </cell>
          <cell r="F69">
            <v>14.1</v>
          </cell>
          <cell r="G69">
            <v>14.8</v>
          </cell>
          <cell r="I69">
            <v>15</v>
          </cell>
          <cell r="J69">
            <v>14.1</v>
          </cell>
        </row>
        <row r="70">
          <cell r="A70">
            <v>23163</v>
          </cell>
          <cell r="B70">
            <v>13.9</v>
          </cell>
          <cell r="C70">
            <v>14.3</v>
          </cell>
          <cell r="D70">
            <v>14.4</v>
          </cell>
          <cell r="E70">
            <v>14.3</v>
          </cell>
          <cell r="F70">
            <v>14.1</v>
          </cell>
          <cell r="G70">
            <v>14.8</v>
          </cell>
          <cell r="I70">
            <v>15</v>
          </cell>
          <cell r="J70">
            <v>14.1</v>
          </cell>
        </row>
        <row r="71">
          <cell r="A71">
            <v>23255</v>
          </cell>
          <cell r="B71">
            <v>13.9</v>
          </cell>
          <cell r="C71">
            <v>14.3</v>
          </cell>
          <cell r="D71">
            <v>14.5</v>
          </cell>
          <cell r="E71">
            <v>14.3</v>
          </cell>
          <cell r="F71">
            <v>14.1</v>
          </cell>
          <cell r="G71">
            <v>14.8</v>
          </cell>
          <cell r="I71">
            <v>15.1</v>
          </cell>
          <cell r="J71">
            <v>14.2</v>
          </cell>
        </row>
        <row r="72">
          <cell r="A72">
            <v>23346</v>
          </cell>
          <cell r="B72">
            <v>13.9</v>
          </cell>
          <cell r="C72">
            <v>14.3</v>
          </cell>
          <cell r="D72">
            <v>14.5</v>
          </cell>
          <cell r="E72">
            <v>14.3</v>
          </cell>
          <cell r="F72">
            <v>14.2</v>
          </cell>
          <cell r="G72">
            <v>14.9</v>
          </cell>
          <cell r="I72">
            <v>15.1</v>
          </cell>
          <cell r="J72">
            <v>14.2</v>
          </cell>
        </row>
        <row r="73">
          <cell r="A73">
            <v>23437</v>
          </cell>
          <cell r="B73">
            <v>14</v>
          </cell>
          <cell r="C73">
            <v>14.3</v>
          </cell>
          <cell r="D73">
            <v>14.6</v>
          </cell>
          <cell r="E73">
            <v>14.4</v>
          </cell>
          <cell r="F73">
            <v>14.3</v>
          </cell>
          <cell r="G73">
            <v>14.9</v>
          </cell>
          <cell r="I73">
            <v>15.1</v>
          </cell>
          <cell r="J73">
            <v>14.3</v>
          </cell>
        </row>
        <row r="74">
          <cell r="A74">
            <v>23529</v>
          </cell>
          <cell r="B74">
            <v>14.2</v>
          </cell>
          <cell r="C74">
            <v>14.5</v>
          </cell>
          <cell r="D74">
            <v>14.7</v>
          </cell>
          <cell r="E74">
            <v>14.6</v>
          </cell>
          <cell r="F74">
            <v>14.4</v>
          </cell>
          <cell r="G74">
            <v>15</v>
          </cell>
          <cell r="I74">
            <v>15.2</v>
          </cell>
          <cell r="J74">
            <v>14.4</v>
          </cell>
        </row>
        <row r="75">
          <cell r="A75">
            <v>23621</v>
          </cell>
          <cell r="B75">
            <v>14.3</v>
          </cell>
          <cell r="C75">
            <v>14.6</v>
          </cell>
          <cell r="D75">
            <v>14.9</v>
          </cell>
          <cell r="E75">
            <v>14.8</v>
          </cell>
          <cell r="F75">
            <v>14.6</v>
          </cell>
          <cell r="G75">
            <v>15.2</v>
          </cell>
          <cell r="I75">
            <v>15.4</v>
          </cell>
          <cell r="J75">
            <v>14.6</v>
          </cell>
        </row>
        <row r="76">
          <cell r="A76">
            <v>23712</v>
          </cell>
          <cell r="B76">
            <v>14.5</v>
          </cell>
          <cell r="C76">
            <v>14.9</v>
          </cell>
          <cell r="D76">
            <v>15</v>
          </cell>
          <cell r="E76">
            <v>15</v>
          </cell>
          <cell r="F76">
            <v>14.6</v>
          </cell>
          <cell r="G76">
            <v>15.4</v>
          </cell>
          <cell r="I76">
            <v>15.6</v>
          </cell>
          <cell r="J76">
            <v>14.7</v>
          </cell>
        </row>
        <row r="77">
          <cell r="A77">
            <v>23802</v>
          </cell>
          <cell r="B77">
            <v>14.5</v>
          </cell>
          <cell r="C77">
            <v>15</v>
          </cell>
          <cell r="D77">
            <v>15.2</v>
          </cell>
          <cell r="E77">
            <v>15</v>
          </cell>
          <cell r="F77">
            <v>14.7</v>
          </cell>
          <cell r="G77">
            <v>15.4</v>
          </cell>
          <cell r="I77">
            <v>15.6</v>
          </cell>
          <cell r="J77">
            <v>14.8</v>
          </cell>
        </row>
        <row r="78">
          <cell r="A78">
            <v>23894</v>
          </cell>
          <cell r="B78">
            <v>14.7</v>
          </cell>
          <cell r="C78">
            <v>15.2</v>
          </cell>
          <cell r="D78">
            <v>15.3</v>
          </cell>
          <cell r="E78">
            <v>15.1</v>
          </cell>
          <cell r="F78">
            <v>14.9</v>
          </cell>
          <cell r="G78">
            <v>15.6</v>
          </cell>
          <cell r="I78">
            <v>15.8</v>
          </cell>
          <cell r="J78">
            <v>15</v>
          </cell>
        </row>
        <row r="79">
          <cell r="A79">
            <v>23986</v>
          </cell>
          <cell r="B79">
            <v>14.8</v>
          </cell>
          <cell r="C79">
            <v>15.3</v>
          </cell>
          <cell r="D79">
            <v>15.6</v>
          </cell>
          <cell r="E79">
            <v>15.2</v>
          </cell>
          <cell r="F79">
            <v>15</v>
          </cell>
          <cell r="G79">
            <v>15.8</v>
          </cell>
          <cell r="I79">
            <v>15.9</v>
          </cell>
          <cell r="J79">
            <v>15.1</v>
          </cell>
        </row>
        <row r="80">
          <cell r="A80">
            <v>24077</v>
          </cell>
          <cell r="B80">
            <v>15</v>
          </cell>
          <cell r="C80">
            <v>15.5</v>
          </cell>
          <cell r="D80">
            <v>15.8</v>
          </cell>
          <cell r="E80">
            <v>15.5</v>
          </cell>
          <cell r="F80">
            <v>15.1</v>
          </cell>
          <cell r="G80">
            <v>16</v>
          </cell>
          <cell r="I80">
            <v>16.100000000000001</v>
          </cell>
          <cell r="J80">
            <v>15.3</v>
          </cell>
        </row>
        <row r="81">
          <cell r="A81">
            <v>24167</v>
          </cell>
          <cell r="B81">
            <v>15</v>
          </cell>
          <cell r="C81">
            <v>15.5</v>
          </cell>
          <cell r="D81">
            <v>15.9</v>
          </cell>
          <cell r="E81">
            <v>15.5</v>
          </cell>
          <cell r="F81">
            <v>15.3</v>
          </cell>
          <cell r="G81">
            <v>15.9</v>
          </cell>
          <cell r="I81">
            <v>16.100000000000001</v>
          </cell>
          <cell r="J81">
            <v>15.4</v>
          </cell>
        </row>
        <row r="82">
          <cell r="A82">
            <v>24259</v>
          </cell>
          <cell r="B82">
            <v>15.1</v>
          </cell>
          <cell r="C82">
            <v>15.6</v>
          </cell>
          <cell r="D82">
            <v>16</v>
          </cell>
          <cell r="E82">
            <v>15.7</v>
          </cell>
          <cell r="F82">
            <v>15.6</v>
          </cell>
          <cell r="G82">
            <v>16</v>
          </cell>
          <cell r="I82">
            <v>16.100000000000001</v>
          </cell>
          <cell r="J82">
            <v>15.5</v>
          </cell>
        </row>
        <row r="83">
          <cell r="A83">
            <v>24351</v>
          </cell>
          <cell r="B83">
            <v>15.2</v>
          </cell>
          <cell r="C83">
            <v>15.7</v>
          </cell>
          <cell r="D83">
            <v>16.100000000000001</v>
          </cell>
          <cell r="E83">
            <v>15.7</v>
          </cell>
          <cell r="F83">
            <v>15.7</v>
          </cell>
          <cell r="G83">
            <v>16</v>
          </cell>
          <cell r="I83">
            <v>16.2</v>
          </cell>
          <cell r="J83">
            <v>15.5</v>
          </cell>
        </row>
        <row r="84">
          <cell r="A84">
            <v>24442</v>
          </cell>
          <cell r="B84">
            <v>15.3</v>
          </cell>
          <cell r="C84">
            <v>15.8</v>
          </cell>
          <cell r="D84">
            <v>16.2</v>
          </cell>
          <cell r="E84">
            <v>15.9</v>
          </cell>
          <cell r="F84">
            <v>15.8</v>
          </cell>
          <cell r="G84">
            <v>16.100000000000001</v>
          </cell>
          <cell r="I84">
            <v>16.3</v>
          </cell>
          <cell r="J84">
            <v>15.7</v>
          </cell>
        </row>
        <row r="85">
          <cell r="A85">
            <v>24532</v>
          </cell>
          <cell r="B85">
            <v>15.4</v>
          </cell>
          <cell r="C85">
            <v>15.9</v>
          </cell>
          <cell r="D85">
            <v>16.3</v>
          </cell>
          <cell r="E85">
            <v>16</v>
          </cell>
          <cell r="F85">
            <v>15.9</v>
          </cell>
          <cell r="G85">
            <v>16.3</v>
          </cell>
          <cell r="I85">
            <v>16.399999999999999</v>
          </cell>
          <cell r="J85">
            <v>15.8</v>
          </cell>
        </row>
        <row r="86">
          <cell r="A86">
            <v>24624</v>
          </cell>
          <cell r="B86">
            <v>15.5</v>
          </cell>
          <cell r="C86">
            <v>16.2</v>
          </cell>
          <cell r="D86">
            <v>16.399999999999999</v>
          </cell>
          <cell r="E86">
            <v>16.2</v>
          </cell>
          <cell r="F86">
            <v>16.100000000000001</v>
          </cell>
          <cell r="G86">
            <v>16.5</v>
          </cell>
          <cell r="I86">
            <v>16.600000000000001</v>
          </cell>
          <cell r="J86">
            <v>15.9</v>
          </cell>
        </row>
        <row r="87">
          <cell r="A87">
            <v>24716</v>
          </cell>
          <cell r="B87">
            <v>15.7</v>
          </cell>
          <cell r="C87">
            <v>16.399999999999999</v>
          </cell>
          <cell r="D87">
            <v>16.7</v>
          </cell>
          <cell r="E87">
            <v>16.399999999999999</v>
          </cell>
          <cell r="F87">
            <v>16.2</v>
          </cell>
          <cell r="G87">
            <v>16.899999999999999</v>
          </cell>
          <cell r="I87">
            <v>16.7</v>
          </cell>
          <cell r="J87">
            <v>16.2</v>
          </cell>
        </row>
        <row r="88">
          <cell r="A88">
            <v>24807</v>
          </cell>
          <cell r="B88">
            <v>15.8</v>
          </cell>
          <cell r="C88">
            <v>16.399999999999999</v>
          </cell>
          <cell r="D88">
            <v>16.7</v>
          </cell>
          <cell r="E88">
            <v>16.3</v>
          </cell>
          <cell r="F88">
            <v>16.3</v>
          </cell>
          <cell r="G88">
            <v>17.100000000000001</v>
          </cell>
          <cell r="I88">
            <v>16.8</v>
          </cell>
          <cell r="J88">
            <v>16.2</v>
          </cell>
        </row>
        <row r="89">
          <cell r="A89">
            <v>24898</v>
          </cell>
          <cell r="B89">
            <v>15.9</v>
          </cell>
          <cell r="C89">
            <v>16.5</v>
          </cell>
          <cell r="D89">
            <v>16.8</v>
          </cell>
          <cell r="E89">
            <v>16.399999999999999</v>
          </cell>
          <cell r="F89">
            <v>16.399999999999999</v>
          </cell>
          <cell r="G89">
            <v>17</v>
          </cell>
          <cell r="I89">
            <v>16.8</v>
          </cell>
          <cell r="J89">
            <v>16.3</v>
          </cell>
        </row>
        <row r="90">
          <cell r="A90">
            <v>24990</v>
          </cell>
          <cell r="B90">
            <v>16</v>
          </cell>
          <cell r="C90">
            <v>16.7</v>
          </cell>
          <cell r="D90">
            <v>16.8</v>
          </cell>
          <cell r="E90">
            <v>16.600000000000001</v>
          </cell>
          <cell r="F90">
            <v>16.5</v>
          </cell>
          <cell r="G90">
            <v>17</v>
          </cell>
          <cell r="I90">
            <v>16.899999999999999</v>
          </cell>
          <cell r="J90">
            <v>16.399999999999999</v>
          </cell>
        </row>
        <row r="91">
          <cell r="A91">
            <v>25082</v>
          </cell>
          <cell r="B91">
            <v>16</v>
          </cell>
          <cell r="C91">
            <v>16.7</v>
          </cell>
          <cell r="D91">
            <v>17</v>
          </cell>
          <cell r="E91">
            <v>16.600000000000001</v>
          </cell>
          <cell r="F91">
            <v>16.600000000000001</v>
          </cell>
          <cell r="G91">
            <v>17.100000000000001</v>
          </cell>
          <cell r="I91">
            <v>16.899999999999999</v>
          </cell>
          <cell r="J91">
            <v>16.5</v>
          </cell>
        </row>
        <row r="92">
          <cell r="A92">
            <v>25173</v>
          </cell>
          <cell r="B92">
            <v>16.3</v>
          </cell>
          <cell r="C92">
            <v>16.8</v>
          </cell>
          <cell r="D92">
            <v>17.100000000000001</v>
          </cell>
          <cell r="E92">
            <v>16.7</v>
          </cell>
          <cell r="F92">
            <v>16.600000000000001</v>
          </cell>
          <cell r="G92">
            <v>17.2</v>
          </cell>
          <cell r="I92">
            <v>17</v>
          </cell>
          <cell r="J92">
            <v>16.600000000000001</v>
          </cell>
        </row>
        <row r="93">
          <cell r="A93">
            <v>25263</v>
          </cell>
          <cell r="B93">
            <v>16.399999999999999</v>
          </cell>
          <cell r="C93">
            <v>16.899999999999999</v>
          </cell>
          <cell r="D93">
            <v>17.2</v>
          </cell>
          <cell r="E93">
            <v>16.8</v>
          </cell>
          <cell r="F93">
            <v>16.8</v>
          </cell>
          <cell r="G93">
            <v>17.3</v>
          </cell>
          <cell r="I93">
            <v>17.2</v>
          </cell>
          <cell r="J93">
            <v>16.8</v>
          </cell>
        </row>
        <row r="94">
          <cell r="A94">
            <v>25355</v>
          </cell>
          <cell r="B94">
            <v>16.5</v>
          </cell>
          <cell r="C94">
            <v>17</v>
          </cell>
          <cell r="D94">
            <v>17.3</v>
          </cell>
          <cell r="E94">
            <v>16.899999999999999</v>
          </cell>
          <cell r="F94">
            <v>17</v>
          </cell>
          <cell r="G94">
            <v>17.399999999999999</v>
          </cell>
          <cell r="I94">
            <v>17.2</v>
          </cell>
          <cell r="J94">
            <v>16.899999999999999</v>
          </cell>
        </row>
        <row r="95">
          <cell r="A95">
            <v>25447</v>
          </cell>
          <cell r="B95">
            <v>16.600000000000001</v>
          </cell>
          <cell r="C95">
            <v>17.100000000000001</v>
          </cell>
          <cell r="D95">
            <v>17.399999999999999</v>
          </cell>
          <cell r="E95">
            <v>17</v>
          </cell>
          <cell r="F95">
            <v>17.100000000000001</v>
          </cell>
          <cell r="G95">
            <v>17.399999999999999</v>
          </cell>
          <cell r="I95">
            <v>17.3</v>
          </cell>
          <cell r="J95">
            <v>17</v>
          </cell>
        </row>
        <row r="96">
          <cell r="A96">
            <v>25538</v>
          </cell>
          <cell r="B96">
            <v>16.8</v>
          </cell>
          <cell r="C96">
            <v>17.2</v>
          </cell>
          <cell r="D96">
            <v>17.5</v>
          </cell>
          <cell r="E96">
            <v>17.100000000000001</v>
          </cell>
          <cell r="F96">
            <v>17.3</v>
          </cell>
          <cell r="G96">
            <v>17.600000000000001</v>
          </cell>
          <cell r="I96">
            <v>17.5</v>
          </cell>
          <cell r="J96">
            <v>17.100000000000001</v>
          </cell>
        </row>
        <row r="97">
          <cell r="A97">
            <v>25628</v>
          </cell>
          <cell r="B97">
            <v>17.100000000000001</v>
          </cell>
          <cell r="C97">
            <v>17.3</v>
          </cell>
          <cell r="D97">
            <v>17.7</v>
          </cell>
          <cell r="E97">
            <v>17.2</v>
          </cell>
          <cell r="F97">
            <v>17.399999999999999</v>
          </cell>
          <cell r="G97">
            <v>17.7</v>
          </cell>
          <cell r="I97">
            <v>17.7</v>
          </cell>
          <cell r="J97">
            <v>17.3</v>
          </cell>
        </row>
        <row r="98">
          <cell r="A98">
            <v>25720</v>
          </cell>
          <cell r="B98">
            <v>17.3</v>
          </cell>
          <cell r="C98">
            <v>17.5</v>
          </cell>
          <cell r="D98">
            <v>17.8</v>
          </cell>
          <cell r="E98">
            <v>17.5</v>
          </cell>
          <cell r="F98">
            <v>17.7</v>
          </cell>
          <cell r="G98">
            <v>17.8</v>
          </cell>
          <cell r="I98">
            <v>17.8</v>
          </cell>
          <cell r="J98">
            <v>17.5</v>
          </cell>
        </row>
        <row r="99">
          <cell r="A99">
            <v>25812</v>
          </cell>
          <cell r="B99">
            <v>17.3</v>
          </cell>
          <cell r="C99">
            <v>17.600000000000001</v>
          </cell>
          <cell r="D99">
            <v>18</v>
          </cell>
          <cell r="E99">
            <v>17.5</v>
          </cell>
          <cell r="F99">
            <v>17.7</v>
          </cell>
          <cell r="G99">
            <v>17.899999999999999</v>
          </cell>
          <cell r="I99">
            <v>18</v>
          </cell>
          <cell r="J99">
            <v>17.600000000000001</v>
          </cell>
        </row>
        <row r="100">
          <cell r="A100">
            <v>25903</v>
          </cell>
          <cell r="B100">
            <v>17.8</v>
          </cell>
          <cell r="C100">
            <v>17.899999999999999</v>
          </cell>
          <cell r="D100">
            <v>18.399999999999999</v>
          </cell>
          <cell r="E100">
            <v>17.8</v>
          </cell>
          <cell r="F100">
            <v>18</v>
          </cell>
          <cell r="G100">
            <v>18.3</v>
          </cell>
          <cell r="I100">
            <v>18.5</v>
          </cell>
          <cell r="J100">
            <v>17.899999999999999</v>
          </cell>
        </row>
        <row r="101">
          <cell r="A101">
            <v>25993</v>
          </cell>
          <cell r="B101">
            <v>18</v>
          </cell>
          <cell r="C101">
            <v>18.100000000000001</v>
          </cell>
          <cell r="D101">
            <v>18.7</v>
          </cell>
          <cell r="E101">
            <v>18</v>
          </cell>
          <cell r="F101">
            <v>18.2</v>
          </cell>
          <cell r="G101">
            <v>18.399999999999999</v>
          </cell>
          <cell r="I101">
            <v>18.600000000000001</v>
          </cell>
          <cell r="J101">
            <v>18.100000000000001</v>
          </cell>
        </row>
        <row r="102">
          <cell r="A102">
            <v>26085</v>
          </cell>
          <cell r="B102">
            <v>18.399999999999999</v>
          </cell>
          <cell r="C102">
            <v>18.3</v>
          </cell>
          <cell r="D102">
            <v>19</v>
          </cell>
          <cell r="E102">
            <v>18.399999999999999</v>
          </cell>
          <cell r="F102">
            <v>18.399999999999999</v>
          </cell>
          <cell r="G102">
            <v>18.7</v>
          </cell>
          <cell r="I102">
            <v>18.899999999999999</v>
          </cell>
          <cell r="J102">
            <v>18.399999999999999</v>
          </cell>
        </row>
        <row r="103">
          <cell r="A103">
            <v>26177</v>
          </cell>
          <cell r="B103">
            <v>18.899999999999999</v>
          </cell>
          <cell r="C103">
            <v>18.5</v>
          </cell>
          <cell r="D103">
            <v>19.3</v>
          </cell>
          <cell r="E103">
            <v>18.5</v>
          </cell>
          <cell r="F103">
            <v>18.600000000000001</v>
          </cell>
          <cell r="G103">
            <v>19</v>
          </cell>
          <cell r="I103">
            <v>19.2</v>
          </cell>
          <cell r="J103">
            <v>18.8</v>
          </cell>
        </row>
        <row r="104">
          <cell r="A104">
            <v>26268</v>
          </cell>
          <cell r="B104">
            <v>19.399999999999999</v>
          </cell>
          <cell r="C104">
            <v>19</v>
          </cell>
          <cell r="D104">
            <v>19.7</v>
          </cell>
          <cell r="E104">
            <v>19</v>
          </cell>
          <cell r="F104">
            <v>19.100000000000001</v>
          </cell>
          <cell r="G104">
            <v>19.600000000000001</v>
          </cell>
          <cell r="I104">
            <v>19.5</v>
          </cell>
          <cell r="J104">
            <v>19.2</v>
          </cell>
        </row>
        <row r="105">
          <cell r="A105">
            <v>26359</v>
          </cell>
          <cell r="B105">
            <v>19.600000000000001</v>
          </cell>
          <cell r="C105">
            <v>19.2</v>
          </cell>
          <cell r="D105">
            <v>19.899999999999999</v>
          </cell>
          <cell r="E105">
            <v>19.100000000000001</v>
          </cell>
          <cell r="F105">
            <v>19.3</v>
          </cell>
          <cell r="G105">
            <v>19.7</v>
          </cell>
          <cell r="I105">
            <v>19.600000000000001</v>
          </cell>
          <cell r="J105">
            <v>19.399999999999999</v>
          </cell>
        </row>
        <row r="106">
          <cell r="A106">
            <v>26451</v>
          </cell>
          <cell r="B106">
            <v>19.8</v>
          </cell>
          <cell r="C106">
            <v>19.399999999999999</v>
          </cell>
          <cell r="D106">
            <v>20.100000000000001</v>
          </cell>
          <cell r="E106">
            <v>19.3</v>
          </cell>
          <cell r="F106">
            <v>19.5</v>
          </cell>
          <cell r="G106">
            <v>19.8</v>
          </cell>
          <cell r="I106">
            <v>19.8</v>
          </cell>
          <cell r="J106">
            <v>19.600000000000001</v>
          </cell>
        </row>
        <row r="107">
          <cell r="A107">
            <v>26543</v>
          </cell>
          <cell r="B107">
            <v>20</v>
          </cell>
          <cell r="C107">
            <v>19.600000000000001</v>
          </cell>
          <cell r="D107">
            <v>20.2</v>
          </cell>
          <cell r="E107">
            <v>19.600000000000001</v>
          </cell>
          <cell r="F107">
            <v>19.8</v>
          </cell>
          <cell r="G107">
            <v>20.100000000000001</v>
          </cell>
          <cell r="I107">
            <v>20.100000000000001</v>
          </cell>
          <cell r="J107">
            <v>19.899999999999999</v>
          </cell>
          <cell r="T107">
            <v>1</v>
          </cell>
          <cell r="U107">
            <v>1</v>
          </cell>
          <cell r="V107">
            <v>0.5</v>
          </cell>
          <cell r="W107">
            <v>1.6</v>
          </cell>
          <cell r="X107">
            <v>1.5</v>
          </cell>
          <cell r="Y107">
            <v>1.5</v>
          </cell>
          <cell r="AA107">
            <v>1.5</v>
          </cell>
          <cell r="AB107">
            <v>1.5</v>
          </cell>
        </row>
        <row r="108">
          <cell r="A108">
            <v>26634</v>
          </cell>
          <cell r="B108">
            <v>20.2</v>
          </cell>
          <cell r="C108">
            <v>19.8</v>
          </cell>
          <cell r="D108">
            <v>20.5</v>
          </cell>
          <cell r="E108">
            <v>19.8</v>
          </cell>
          <cell r="F108">
            <v>19.899999999999999</v>
          </cell>
          <cell r="G108">
            <v>20.3</v>
          </cell>
          <cell r="I108">
            <v>20.399999999999999</v>
          </cell>
          <cell r="J108">
            <v>20.100000000000001</v>
          </cell>
          <cell r="T108">
            <v>1</v>
          </cell>
          <cell r="U108">
            <v>1</v>
          </cell>
          <cell r="V108">
            <v>1.5</v>
          </cell>
          <cell r="W108">
            <v>1</v>
          </cell>
          <cell r="X108">
            <v>0.5</v>
          </cell>
          <cell r="Y108">
            <v>1</v>
          </cell>
          <cell r="AA108">
            <v>1.5</v>
          </cell>
          <cell r="AB108">
            <v>1</v>
          </cell>
        </row>
        <row r="109">
          <cell r="A109">
            <v>26724</v>
          </cell>
          <cell r="B109">
            <v>20.7</v>
          </cell>
          <cell r="C109">
            <v>20.3</v>
          </cell>
          <cell r="D109">
            <v>21</v>
          </cell>
          <cell r="E109">
            <v>20.2</v>
          </cell>
          <cell r="F109">
            <v>20.3</v>
          </cell>
          <cell r="G109">
            <v>20.7</v>
          </cell>
          <cell r="I109">
            <v>20.8</v>
          </cell>
          <cell r="J109">
            <v>20.5</v>
          </cell>
          <cell r="T109">
            <v>2.5</v>
          </cell>
          <cell r="U109">
            <v>2.5</v>
          </cell>
          <cell r="V109">
            <v>2.4</v>
          </cell>
          <cell r="W109">
            <v>2</v>
          </cell>
          <cell r="X109">
            <v>2</v>
          </cell>
          <cell r="Y109">
            <v>2</v>
          </cell>
          <cell r="AA109">
            <v>2</v>
          </cell>
          <cell r="AB109">
            <v>2</v>
          </cell>
        </row>
        <row r="110">
          <cell r="A110">
            <v>26816</v>
          </cell>
          <cell r="B110">
            <v>21.3</v>
          </cell>
          <cell r="C110">
            <v>21</v>
          </cell>
          <cell r="D110">
            <v>21.7</v>
          </cell>
          <cell r="E110">
            <v>21</v>
          </cell>
          <cell r="F110">
            <v>20.8</v>
          </cell>
          <cell r="G110">
            <v>21.3</v>
          </cell>
          <cell r="I110">
            <v>21.4</v>
          </cell>
          <cell r="J110">
            <v>21.2</v>
          </cell>
          <cell r="K110">
            <v>7.6</v>
          </cell>
          <cell r="L110">
            <v>8.1999999999999993</v>
          </cell>
          <cell r="M110">
            <v>8</v>
          </cell>
          <cell r="N110">
            <v>8.8000000000000007</v>
          </cell>
          <cell r="O110">
            <v>6.7</v>
          </cell>
          <cell r="P110">
            <v>7.6</v>
          </cell>
          <cell r="R110">
            <v>8.1</v>
          </cell>
          <cell r="S110">
            <v>8.1999999999999993</v>
          </cell>
          <cell r="T110">
            <v>2.9</v>
          </cell>
          <cell r="U110">
            <v>3.4</v>
          </cell>
          <cell r="V110">
            <v>3.3</v>
          </cell>
          <cell r="W110">
            <v>4</v>
          </cell>
          <cell r="X110">
            <v>2.5</v>
          </cell>
          <cell r="Y110">
            <v>2.9</v>
          </cell>
          <cell r="AA110">
            <v>2.9</v>
          </cell>
          <cell r="AB110">
            <v>3.4</v>
          </cell>
        </row>
        <row r="111">
          <cell r="A111">
            <v>26908</v>
          </cell>
          <cell r="B111">
            <v>22.1</v>
          </cell>
          <cell r="C111">
            <v>21.8</v>
          </cell>
          <cell r="D111">
            <v>22.6</v>
          </cell>
          <cell r="E111">
            <v>21.7</v>
          </cell>
          <cell r="F111">
            <v>21.3</v>
          </cell>
          <cell r="G111">
            <v>22</v>
          </cell>
          <cell r="I111">
            <v>22.2</v>
          </cell>
          <cell r="J111">
            <v>21.9</v>
          </cell>
          <cell r="K111">
            <v>10.5</v>
          </cell>
          <cell r="L111">
            <v>11.2</v>
          </cell>
          <cell r="M111">
            <v>11.9</v>
          </cell>
          <cell r="N111">
            <v>10.7</v>
          </cell>
          <cell r="O111">
            <v>7.6</v>
          </cell>
          <cell r="P111">
            <v>9.5</v>
          </cell>
          <cell r="R111">
            <v>10.4</v>
          </cell>
          <cell r="S111">
            <v>10.1</v>
          </cell>
          <cell r="T111">
            <v>3.8</v>
          </cell>
          <cell r="U111">
            <v>3.8</v>
          </cell>
          <cell r="V111">
            <v>4.0999999999999996</v>
          </cell>
          <cell r="W111">
            <v>3.3</v>
          </cell>
          <cell r="X111">
            <v>2.4</v>
          </cell>
          <cell r="Y111">
            <v>3.3</v>
          </cell>
          <cell r="AA111">
            <v>3.7</v>
          </cell>
          <cell r="AB111">
            <v>3.3</v>
          </cell>
        </row>
        <row r="112">
          <cell r="A112">
            <v>26999</v>
          </cell>
          <cell r="B112">
            <v>23</v>
          </cell>
          <cell r="C112">
            <v>22.5</v>
          </cell>
          <cell r="D112">
            <v>23.4</v>
          </cell>
          <cell r="E112">
            <v>22.6</v>
          </cell>
          <cell r="F112">
            <v>22</v>
          </cell>
          <cell r="G112">
            <v>22.9</v>
          </cell>
          <cell r="I112">
            <v>23.1</v>
          </cell>
          <cell r="J112">
            <v>22.7</v>
          </cell>
          <cell r="K112">
            <v>13.9</v>
          </cell>
          <cell r="L112">
            <v>13.6</v>
          </cell>
          <cell r="M112">
            <v>14.1</v>
          </cell>
          <cell r="N112">
            <v>14.1</v>
          </cell>
          <cell r="O112">
            <v>10.6</v>
          </cell>
          <cell r="P112">
            <v>12.8</v>
          </cell>
          <cell r="R112">
            <v>13.2</v>
          </cell>
          <cell r="S112">
            <v>12.9</v>
          </cell>
          <cell r="T112">
            <v>4.0999999999999996</v>
          </cell>
          <cell r="U112">
            <v>3.2</v>
          </cell>
          <cell r="V112">
            <v>3.5</v>
          </cell>
          <cell r="W112">
            <v>4.0999999999999996</v>
          </cell>
          <cell r="X112">
            <v>3.3</v>
          </cell>
          <cell r="Y112">
            <v>4.0999999999999996</v>
          </cell>
          <cell r="AA112">
            <v>4.0999999999999996</v>
          </cell>
          <cell r="AB112">
            <v>3.7</v>
          </cell>
        </row>
        <row r="113">
          <cell r="A113">
            <v>27089</v>
          </cell>
          <cell r="B113">
            <v>23.4</v>
          </cell>
          <cell r="C113">
            <v>23.1</v>
          </cell>
          <cell r="D113">
            <v>24</v>
          </cell>
          <cell r="E113">
            <v>23.2</v>
          </cell>
          <cell r="F113">
            <v>22.5</v>
          </cell>
          <cell r="G113">
            <v>23.4</v>
          </cell>
          <cell r="I113">
            <v>23.7</v>
          </cell>
          <cell r="J113">
            <v>23.3</v>
          </cell>
          <cell r="K113">
            <v>13</v>
          </cell>
          <cell r="L113">
            <v>13.8</v>
          </cell>
          <cell r="M113">
            <v>14.3</v>
          </cell>
          <cell r="N113">
            <v>14.9</v>
          </cell>
          <cell r="O113">
            <v>10.8</v>
          </cell>
          <cell r="P113">
            <v>13</v>
          </cell>
          <cell r="R113">
            <v>13.9</v>
          </cell>
          <cell r="S113">
            <v>13.7</v>
          </cell>
          <cell r="T113">
            <v>1.7</v>
          </cell>
          <cell r="U113">
            <v>2.7</v>
          </cell>
          <cell r="V113">
            <v>2.6</v>
          </cell>
          <cell r="W113">
            <v>2.7</v>
          </cell>
          <cell r="X113">
            <v>2.2999999999999998</v>
          </cell>
          <cell r="Y113">
            <v>2.2000000000000002</v>
          </cell>
          <cell r="AA113">
            <v>2.6</v>
          </cell>
          <cell r="AB113">
            <v>2.6</v>
          </cell>
        </row>
        <row r="114">
          <cell r="A114">
            <v>27181</v>
          </cell>
          <cell r="B114">
            <v>24.4</v>
          </cell>
          <cell r="C114">
            <v>24.1</v>
          </cell>
          <cell r="D114">
            <v>24.8</v>
          </cell>
          <cell r="E114">
            <v>24.2</v>
          </cell>
          <cell r="F114">
            <v>23.3</v>
          </cell>
          <cell r="G114">
            <v>24.4</v>
          </cell>
          <cell r="I114">
            <v>24.5</v>
          </cell>
          <cell r="J114">
            <v>24.3</v>
          </cell>
          <cell r="K114">
            <v>14.6</v>
          </cell>
          <cell r="L114">
            <v>14.8</v>
          </cell>
          <cell r="M114">
            <v>14.3</v>
          </cell>
          <cell r="N114">
            <v>15.2</v>
          </cell>
          <cell r="O114">
            <v>12</v>
          </cell>
          <cell r="P114">
            <v>14.6</v>
          </cell>
          <cell r="R114">
            <v>14.5</v>
          </cell>
          <cell r="S114">
            <v>14.6</v>
          </cell>
          <cell r="T114">
            <v>4.3</v>
          </cell>
          <cell r="U114">
            <v>4.3</v>
          </cell>
          <cell r="V114">
            <v>3.3</v>
          </cell>
          <cell r="W114">
            <v>4.3</v>
          </cell>
          <cell r="X114">
            <v>3.6</v>
          </cell>
          <cell r="Y114">
            <v>4.3</v>
          </cell>
          <cell r="AA114">
            <v>3.4</v>
          </cell>
          <cell r="AB114">
            <v>4.3</v>
          </cell>
        </row>
        <row r="115">
          <cell r="A115">
            <v>27273</v>
          </cell>
          <cell r="B115">
            <v>25.7</v>
          </cell>
          <cell r="C115">
            <v>25.3</v>
          </cell>
          <cell r="D115">
            <v>26.2</v>
          </cell>
          <cell r="E115">
            <v>25.4</v>
          </cell>
          <cell r="F115">
            <v>24.4</v>
          </cell>
          <cell r="G115">
            <v>25.6</v>
          </cell>
          <cell r="I115">
            <v>25.8</v>
          </cell>
          <cell r="J115">
            <v>25.5</v>
          </cell>
          <cell r="K115">
            <v>16.3</v>
          </cell>
          <cell r="L115">
            <v>16.100000000000001</v>
          </cell>
          <cell r="M115">
            <v>15.9</v>
          </cell>
          <cell r="N115">
            <v>17.100000000000001</v>
          </cell>
          <cell r="O115">
            <v>14.6</v>
          </cell>
          <cell r="P115">
            <v>16.399999999999999</v>
          </cell>
          <cell r="R115">
            <v>16.2</v>
          </cell>
          <cell r="S115">
            <v>16.399999999999999</v>
          </cell>
          <cell r="T115">
            <v>5.3</v>
          </cell>
          <cell r="U115">
            <v>5</v>
          </cell>
          <cell r="V115">
            <v>5.6</v>
          </cell>
          <cell r="W115">
            <v>5</v>
          </cell>
          <cell r="X115">
            <v>4.7</v>
          </cell>
          <cell r="Y115">
            <v>4.9000000000000004</v>
          </cell>
          <cell r="AA115">
            <v>5.3</v>
          </cell>
          <cell r="AB115">
            <v>4.9000000000000004</v>
          </cell>
        </row>
        <row r="116">
          <cell r="A116">
            <v>27364</v>
          </cell>
          <cell r="B116">
            <v>26.6</v>
          </cell>
          <cell r="C116">
            <v>26.1</v>
          </cell>
          <cell r="D116">
            <v>27</v>
          </cell>
          <cell r="E116">
            <v>26.5</v>
          </cell>
          <cell r="F116">
            <v>25.9</v>
          </cell>
          <cell r="G116">
            <v>26.9</v>
          </cell>
          <cell r="I116">
            <v>26.6</v>
          </cell>
          <cell r="J116">
            <v>26.4</v>
          </cell>
          <cell r="K116">
            <v>15.7</v>
          </cell>
          <cell r="L116">
            <v>16</v>
          </cell>
          <cell r="M116">
            <v>15.4</v>
          </cell>
          <cell r="N116">
            <v>17.3</v>
          </cell>
          <cell r="O116">
            <v>17.7</v>
          </cell>
          <cell r="P116">
            <v>17.5</v>
          </cell>
          <cell r="R116">
            <v>15.2</v>
          </cell>
          <cell r="S116">
            <v>16.3</v>
          </cell>
          <cell r="T116">
            <v>3.5</v>
          </cell>
          <cell r="U116">
            <v>3.2</v>
          </cell>
          <cell r="V116">
            <v>3.1</v>
          </cell>
          <cell r="W116">
            <v>4.3</v>
          </cell>
          <cell r="X116">
            <v>6.1</v>
          </cell>
          <cell r="Y116">
            <v>5.0999999999999996</v>
          </cell>
          <cell r="AA116">
            <v>3.1</v>
          </cell>
          <cell r="AB116">
            <v>3.5</v>
          </cell>
        </row>
        <row r="117">
          <cell r="A117">
            <v>27454</v>
          </cell>
          <cell r="B117">
            <v>27.4</v>
          </cell>
          <cell r="C117">
            <v>27.2</v>
          </cell>
          <cell r="D117">
            <v>27.7</v>
          </cell>
          <cell r="E117">
            <v>27.7</v>
          </cell>
          <cell r="F117">
            <v>26.9</v>
          </cell>
          <cell r="G117">
            <v>27.5</v>
          </cell>
          <cell r="I117">
            <v>27.2</v>
          </cell>
          <cell r="J117">
            <v>27.4</v>
          </cell>
          <cell r="K117">
            <v>17.100000000000001</v>
          </cell>
          <cell r="L117">
            <v>17.7</v>
          </cell>
          <cell r="M117">
            <v>15.4</v>
          </cell>
          <cell r="N117">
            <v>19.399999999999999</v>
          </cell>
          <cell r="O117">
            <v>19.600000000000001</v>
          </cell>
          <cell r="P117">
            <v>17.5</v>
          </cell>
          <cell r="R117">
            <v>14.8</v>
          </cell>
          <cell r="S117">
            <v>17.600000000000001</v>
          </cell>
          <cell r="T117">
            <v>3</v>
          </cell>
          <cell r="U117">
            <v>4.2</v>
          </cell>
          <cell r="V117">
            <v>2.6</v>
          </cell>
          <cell r="W117">
            <v>4.5</v>
          </cell>
          <cell r="X117">
            <v>3.9</v>
          </cell>
          <cell r="Y117">
            <v>2.2000000000000002</v>
          </cell>
          <cell r="AA117">
            <v>2.2999999999999998</v>
          </cell>
          <cell r="AB117">
            <v>3.8</v>
          </cell>
        </row>
        <row r="118">
          <cell r="A118">
            <v>27546</v>
          </cell>
          <cell r="B118">
            <v>28.5</v>
          </cell>
          <cell r="C118">
            <v>28.1</v>
          </cell>
          <cell r="D118">
            <v>28.5</v>
          </cell>
          <cell r="E118">
            <v>28.6</v>
          </cell>
          <cell r="F118">
            <v>28</v>
          </cell>
          <cell r="G118">
            <v>28.4</v>
          </cell>
          <cell r="I118">
            <v>28.4</v>
          </cell>
          <cell r="J118">
            <v>28.4</v>
          </cell>
          <cell r="K118">
            <v>16.8</v>
          </cell>
          <cell r="L118">
            <v>16.600000000000001</v>
          </cell>
          <cell r="M118">
            <v>14.9</v>
          </cell>
          <cell r="N118">
            <v>18.2</v>
          </cell>
          <cell r="O118">
            <v>20.2</v>
          </cell>
          <cell r="P118">
            <v>16.399999999999999</v>
          </cell>
          <cell r="R118">
            <v>15.9</v>
          </cell>
          <cell r="S118">
            <v>16.899999999999999</v>
          </cell>
          <cell r="T118">
            <v>4</v>
          </cell>
          <cell r="U118">
            <v>3.3</v>
          </cell>
          <cell r="V118">
            <v>2.9</v>
          </cell>
          <cell r="W118">
            <v>3.2</v>
          </cell>
          <cell r="X118">
            <v>4.0999999999999996</v>
          </cell>
          <cell r="Y118">
            <v>3.3</v>
          </cell>
          <cell r="AA118">
            <v>4.4000000000000004</v>
          </cell>
          <cell r="AB118">
            <v>3.6</v>
          </cell>
        </row>
        <row r="119">
          <cell r="A119">
            <v>27638</v>
          </cell>
          <cell r="B119">
            <v>28.9</v>
          </cell>
          <cell r="C119">
            <v>28.2</v>
          </cell>
          <cell r="D119">
            <v>29</v>
          </cell>
          <cell r="E119">
            <v>28.4</v>
          </cell>
          <cell r="F119">
            <v>28</v>
          </cell>
          <cell r="G119">
            <v>28.6</v>
          </cell>
          <cell r="I119">
            <v>28.3</v>
          </cell>
          <cell r="J119">
            <v>28.6</v>
          </cell>
          <cell r="K119">
            <v>12.5</v>
          </cell>
          <cell r="L119">
            <v>11.5</v>
          </cell>
          <cell r="M119">
            <v>10.7</v>
          </cell>
          <cell r="N119">
            <v>11.8</v>
          </cell>
          <cell r="O119">
            <v>14.8</v>
          </cell>
          <cell r="P119">
            <v>11.7</v>
          </cell>
          <cell r="R119">
            <v>9.6999999999999993</v>
          </cell>
          <cell r="S119">
            <v>12.2</v>
          </cell>
          <cell r="T119">
            <v>1.4</v>
          </cell>
          <cell r="U119">
            <v>0.4</v>
          </cell>
          <cell r="V119">
            <v>1.8</v>
          </cell>
          <cell r="W119">
            <v>-0.7</v>
          </cell>
          <cell r="X119">
            <v>0</v>
          </cell>
          <cell r="Y119">
            <v>0.7</v>
          </cell>
          <cell r="AA119">
            <v>-0.4</v>
          </cell>
          <cell r="AB119">
            <v>0.7</v>
          </cell>
        </row>
        <row r="120">
          <cell r="A120">
            <v>27729</v>
          </cell>
          <cell r="B120">
            <v>30.2</v>
          </cell>
          <cell r="C120">
            <v>29.9</v>
          </cell>
          <cell r="D120">
            <v>30.8</v>
          </cell>
          <cell r="E120">
            <v>30</v>
          </cell>
          <cell r="F120">
            <v>29.7</v>
          </cell>
          <cell r="G120">
            <v>30.8</v>
          </cell>
          <cell r="I120">
            <v>30.6</v>
          </cell>
          <cell r="J120">
            <v>30.2</v>
          </cell>
          <cell r="K120">
            <v>13.5</v>
          </cell>
          <cell r="L120">
            <v>14.6</v>
          </cell>
          <cell r="M120">
            <v>14.1</v>
          </cell>
          <cell r="N120">
            <v>13.2</v>
          </cell>
          <cell r="O120">
            <v>14.7</v>
          </cell>
          <cell r="P120">
            <v>14.5</v>
          </cell>
          <cell r="R120">
            <v>15</v>
          </cell>
          <cell r="S120">
            <v>14.4</v>
          </cell>
          <cell r="T120">
            <v>4.5</v>
          </cell>
          <cell r="U120">
            <v>6</v>
          </cell>
          <cell r="V120">
            <v>6.2</v>
          </cell>
          <cell r="W120">
            <v>5.6</v>
          </cell>
          <cell r="X120">
            <v>6.1</v>
          </cell>
          <cell r="Y120">
            <v>7.7</v>
          </cell>
          <cell r="AA120">
            <v>8.1</v>
          </cell>
          <cell r="AB120">
            <v>5.6</v>
          </cell>
        </row>
        <row r="121">
          <cell r="A121">
            <v>27820</v>
          </cell>
          <cell r="B121">
            <v>31.2</v>
          </cell>
          <cell r="C121">
            <v>30.7</v>
          </cell>
          <cell r="D121">
            <v>31.7</v>
          </cell>
          <cell r="E121">
            <v>31</v>
          </cell>
          <cell r="F121">
            <v>30.7</v>
          </cell>
          <cell r="G121">
            <v>31.6</v>
          </cell>
          <cell r="I121">
            <v>31.4</v>
          </cell>
          <cell r="J121">
            <v>31</v>
          </cell>
          <cell r="K121">
            <v>13.9</v>
          </cell>
          <cell r="L121">
            <v>12.9</v>
          </cell>
          <cell r="M121">
            <v>14.4</v>
          </cell>
          <cell r="N121">
            <v>11.9</v>
          </cell>
          <cell r="O121">
            <v>14.1</v>
          </cell>
          <cell r="P121">
            <v>14.9</v>
          </cell>
          <cell r="R121">
            <v>15.4</v>
          </cell>
          <cell r="S121">
            <v>13.1</v>
          </cell>
          <cell r="T121">
            <v>3.3</v>
          </cell>
          <cell r="U121">
            <v>2.7</v>
          </cell>
          <cell r="V121">
            <v>2.9</v>
          </cell>
          <cell r="W121">
            <v>3.3</v>
          </cell>
          <cell r="X121">
            <v>3.4</v>
          </cell>
          <cell r="Y121">
            <v>2.6</v>
          </cell>
          <cell r="AA121">
            <v>2.6</v>
          </cell>
          <cell r="AB121">
            <v>2.6</v>
          </cell>
        </row>
        <row r="122">
          <cell r="A122">
            <v>27912</v>
          </cell>
          <cell r="B122">
            <v>31.9</v>
          </cell>
          <cell r="C122">
            <v>31.5</v>
          </cell>
          <cell r="D122">
            <v>32.5</v>
          </cell>
          <cell r="E122">
            <v>31.9</v>
          </cell>
          <cell r="F122">
            <v>31.8</v>
          </cell>
          <cell r="G122">
            <v>32.6</v>
          </cell>
          <cell r="I122">
            <v>32.4</v>
          </cell>
          <cell r="J122">
            <v>31.8</v>
          </cell>
          <cell r="K122">
            <v>11.9</v>
          </cell>
          <cell r="L122">
            <v>12.1</v>
          </cell>
          <cell r="M122">
            <v>14</v>
          </cell>
          <cell r="N122">
            <v>11.5</v>
          </cell>
          <cell r="O122">
            <v>13.6</v>
          </cell>
          <cell r="P122">
            <v>14.8</v>
          </cell>
          <cell r="R122">
            <v>14.1</v>
          </cell>
          <cell r="S122">
            <v>12</v>
          </cell>
          <cell r="T122">
            <v>2.2000000000000002</v>
          </cell>
          <cell r="U122">
            <v>2.6</v>
          </cell>
          <cell r="V122">
            <v>2.5</v>
          </cell>
          <cell r="W122">
            <v>2.9</v>
          </cell>
          <cell r="X122">
            <v>3.6</v>
          </cell>
          <cell r="Y122">
            <v>3.2</v>
          </cell>
          <cell r="AA122">
            <v>3.2</v>
          </cell>
          <cell r="AB122">
            <v>2.6</v>
          </cell>
        </row>
        <row r="123">
          <cell r="A123">
            <v>28004</v>
          </cell>
          <cell r="B123">
            <v>32.4</v>
          </cell>
          <cell r="C123">
            <v>32.299999999999997</v>
          </cell>
          <cell r="D123">
            <v>33.299999999999997</v>
          </cell>
          <cell r="E123">
            <v>32.799999999999997</v>
          </cell>
          <cell r="F123">
            <v>32.6</v>
          </cell>
          <cell r="G123">
            <v>33.4</v>
          </cell>
          <cell r="I123">
            <v>33.1</v>
          </cell>
          <cell r="J123">
            <v>32.6</v>
          </cell>
          <cell r="K123">
            <v>12.1</v>
          </cell>
          <cell r="L123">
            <v>14.5</v>
          </cell>
          <cell r="M123">
            <v>14.8</v>
          </cell>
          <cell r="N123">
            <v>15.5</v>
          </cell>
          <cell r="O123">
            <v>16.399999999999999</v>
          </cell>
          <cell r="P123">
            <v>16.8</v>
          </cell>
          <cell r="R123">
            <v>17</v>
          </cell>
          <cell r="S123">
            <v>14</v>
          </cell>
          <cell r="T123">
            <v>1.6</v>
          </cell>
          <cell r="U123">
            <v>2.5</v>
          </cell>
          <cell r="V123">
            <v>2.5</v>
          </cell>
          <cell r="W123">
            <v>2.8</v>
          </cell>
          <cell r="X123">
            <v>2.5</v>
          </cell>
          <cell r="Y123">
            <v>2.5</v>
          </cell>
          <cell r="AA123">
            <v>2.2000000000000002</v>
          </cell>
          <cell r="AB123">
            <v>2.5</v>
          </cell>
        </row>
        <row r="124">
          <cell r="A124">
            <v>28095</v>
          </cell>
          <cell r="B124">
            <v>34.200000000000003</v>
          </cell>
          <cell r="C124">
            <v>34.200000000000003</v>
          </cell>
          <cell r="D124">
            <v>35.299999999999997</v>
          </cell>
          <cell r="E124">
            <v>35</v>
          </cell>
          <cell r="F124">
            <v>34.700000000000003</v>
          </cell>
          <cell r="G124">
            <v>35.299999999999997</v>
          </cell>
          <cell r="I124">
            <v>34.9</v>
          </cell>
          <cell r="J124">
            <v>34.5</v>
          </cell>
          <cell r="K124">
            <v>13.2</v>
          </cell>
          <cell r="L124">
            <v>14.4</v>
          </cell>
          <cell r="M124">
            <v>14.6</v>
          </cell>
          <cell r="N124">
            <v>16.7</v>
          </cell>
          <cell r="O124">
            <v>16.8</v>
          </cell>
          <cell r="P124">
            <v>14.6</v>
          </cell>
          <cell r="R124">
            <v>14.1</v>
          </cell>
          <cell r="S124">
            <v>14.2</v>
          </cell>
          <cell r="T124">
            <v>5.6</v>
          </cell>
          <cell r="U124">
            <v>5.9</v>
          </cell>
          <cell r="V124">
            <v>6</v>
          </cell>
          <cell r="W124">
            <v>6.7</v>
          </cell>
          <cell r="X124">
            <v>6.4</v>
          </cell>
          <cell r="Y124">
            <v>5.7</v>
          </cell>
          <cell r="AA124">
            <v>5.4</v>
          </cell>
          <cell r="AB124">
            <v>5.8</v>
          </cell>
        </row>
        <row r="125">
          <cell r="A125">
            <v>28185</v>
          </cell>
          <cell r="B125">
            <v>34.9</v>
          </cell>
          <cell r="C125">
            <v>35.1</v>
          </cell>
          <cell r="D125">
            <v>36.1</v>
          </cell>
          <cell r="E125">
            <v>35.799999999999997</v>
          </cell>
          <cell r="F125">
            <v>35.5</v>
          </cell>
          <cell r="G125">
            <v>36</v>
          </cell>
          <cell r="I125">
            <v>35.5</v>
          </cell>
          <cell r="J125">
            <v>35.299999999999997</v>
          </cell>
          <cell r="K125">
            <v>11.9</v>
          </cell>
          <cell r="L125">
            <v>14.3</v>
          </cell>
          <cell r="M125">
            <v>13.9</v>
          </cell>
          <cell r="N125">
            <v>15.5</v>
          </cell>
          <cell r="O125">
            <v>15.6</v>
          </cell>
          <cell r="P125">
            <v>13.9</v>
          </cell>
          <cell r="R125">
            <v>13.1</v>
          </cell>
          <cell r="S125">
            <v>13.9</v>
          </cell>
          <cell r="T125">
            <v>2</v>
          </cell>
          <cell r="U125">
            <v>2.6</v>
          </cell>
          <cell r="V125">
            <v>2.2999999999999998</v>
          </cell>
          <cell r="W125">
            <v>2.2999999999999998</v>
          </cell>
          <cell r="X125">
            <v>2.2999999999999998</v>
          </cell>
          <cell r="Y125">
            <v>2</v>
          </cell>
          <cell r="AA125">
            <v>1.7</v>
          </cell>
          <cell r="AB125">
            <v>2.2999999999999998</v>
          </cell>
        </row>
        <row r="126">
          <cell r="A126">
            <v>28277</v>
          </cell>
          <cell r="B126">
            <v>35.700000000000003</v>
          </cell>
          <cell r="C126">
            <v>36.1</v>
          </cell>
          <cell r="D126">
            <v>36.799999999999997</v>
          </cell>
          <cell r="E126">
            <v>36.6</v>
          </cell>
          <cell r="F126">
            <v>36.299999999999997</v>
          </cell>
          <cell r="G126">
            <v>36.9</v>
          </cell>
          <cell r="I126">
            <v>36.1</v>
          </cell>
          <cell r="J126">
            <v>36.1</v>
          </cell>
          <cell r="K126">
            <v>11.9</v>
          </cell>
          <cell r="L126">
            <v>14.6</v>
          </cell>
          <cell r="M126">
            <v>13.2</v>
          </cell>
          <cell r="N126">
            <v>14.7</v>
          </cell>
          <cell r="O126">
            <v>14.2</v>
          </cell>
          <cell r="P126">
            <v>13.2</v>
          </cell>
          <cell r="R126">
            <v>11.4</v>
          </cell>
          <cell r="S126">
            <v>13.5</v>
          </cell>
          <cell r="T126">
            <v>2.2999999999999998</v>
          </cell>
          <cell r="U126">
            <v>2.8</v>
          </cell>
          <cell r="V126">
            <v>1.9</v>
          </cell>
          <cell r="W126">
            <v>2.2000000000000002</v>
          </cell>
          <cell r="X126">
            <v>2.2999999999999998</v>
          </cell>
          <cell r="Y126">
            <v>2.5</v>
          </cell>
          <cell r="AA126">
            <v>1.7</v>
          </cell>
          <cell r="AB126">
            <v>2.2999999999999998</v>
          </cell>
        </row>
        <row r="127">
          <cell r="A127">
            <v>28369</v>
          </cell>
          <cell r="B127">
            <v>36.299999999999997</v>
          </cell>
          <cell r="C127">
            <v>36.799999999999997</v>
          </cell>
          <cell r="D127">
            <v>37.5</v>
          </cell>
          <cell r="E127">
            <v>37.5</v>
          </cell>
          <cell r="F127">
            <v>37.200000000000003</v>
          </cell>
          <cell r="G127">
            <v>37.700000000000003</v>
          </cell>
          <cell r="I127">
            <v>36.799999999999997</v>
          </cell>
          <cell r="J127">
            <v>36.799999999999997</v>
          </cell>
          <cell r="K127">
            <v>12</v>
          </cell>
          <cell r="L127">
            <v>13.9</v>
          </cell>
          <cell r="M127">
            <v>12.6</v>
          </cell>
          <cell r="N127">
            <v>14.3</v>
          </cell>
          <cell r="O127">
            <v>14.1</v>
          </cell>
          <cell r="P127">
            <v>12.9</v>
          </cell>
          <cell r="R127">
            <v>11.2</v>
          </cell>
          <cell r="S127">
            <v>12.9</v>
          </cell>
          <cell r="T127">
            <v>1.7</v>
          </cell>
          <cell r="U127">
            <v>1.9</v>
          </cell>
          <cell r="V127">
            <v>1.9</v>
          </cell>
          <cell r="W127">
            <v>2.5</v>
          </cell>
          <cell r="X127">
            <v>2.5</v>
          </cell>
          <cell r="Y127">
            <v>2.2000000000000002</v>
          </cell>
          <cell r="AA127">
            <v>1.9</v>
          </cell>
          <cell r="AB127">
            <v>1.9</v>
          </cell>
        </row>
        <row r="128">
          <cell r="A128">
            <v>28460</v>
          </cell>
          <cell r="B128">
            <v>37.1</v>
          </cell>
          <cell r="C128">
            <v>37.6</v>
          </cell>
          <cell r="D128">
            <v>38.299999999999997</v>
          </cell>
          <cell r="E128">
            <v>38.4</v>
          </cell>
          <cell r="F128">
            <v>38.5</v>
          </cell>
          <cell r="G128">
            <v>38.700000000000003</v>
          </cell>
          <cell r="I128">
            <v>38</v>
          </cell>
          <cell r="J128">
            <v>37.700000000000003</v>
          </cell>
          <cell r="K128">
            <v>8.5</v>
          </cell>
          <cell r="L128">
            <v>9.9</v>
          </cell>
          <cell r="M128">
            <v>8.5</v>
          </cell>
          <cell r="N128">
            <v>9.6999999999999993</v>
          </cell>
          <cell r="O128">
            <v>11</v>
          </cell>
          <cell r="P128">
            <v>9.6</v>
          </cell>
          <cell r="R128">
            <v>8.9</v>
          </cell>
          <cell r="S128">
            <v>9.3000000000000007</v>
          </cell>
          <cell r="T128">
            <v>2.2000000000000002</v>
          </cell>
          <cell r="U128">
            <v>2.2000000000000002</v>
          </cell>
          <cell r="V128">
            <v>2.1</v>
          </cell>
          <cell r="W128">
            <v>2.4</v>
          </cell>
          <cell r="X128">
            <v>3.5</v>
          </cell>
          <cell r="Y128">
            <v>2.7</v>
          </cell>
          <cell r="AA128">
            <v>3.3</v>
          </cell>
          <cell r="AB128">
            <v>2.4</v>
          </cell>
        </row>
        <row r="129">
          <cell r="A129">
            <v>28550</v>
          </cell>
          <cell r="B129">
            <v>37.6</v>
          </cell>
          <cell r="C129">
            <v>38</v>
          </cell>
          <cell r="D129">
            <v>39</v>
          </cell>
          <cell r="E129">
            <v>38.700000000000003</v>
          </cell>
          <cell r="F129">
            <v>38.9</v>
          </cell>
          <cell r="G129">
            <v>39.200000000000003</v>
          </cell>
          <cell r="I129">
            <v>38.4</v>
          </cell>
          <cell r="J129">
            <v>38.200000000000003</v>
          </cell>
          <cell r="K129">
            <v>7.7</v>
          </cell>
          <cell r="L129">
            <v>8.3000000000000007</v>
          </cell>
          <cell r="M129">
            <v>8</v>
          </cell>
          <cell r="N129">
            <v>8.1</v>
          </cell>
          <cell r="O129">
            <v>9.6</v>
          </cell>
          <cell r="P129">
            <v>8.9</v>
          </cell>
          <cell r="R129">
            <v>8.1999999999999993</v>
          </cell>
          <cell r="S129">
            <v>8.1999999999999993</v>
          </cell>
          <cell r="T129">
            <v>1.3</v>
          </cell>
          <cell r="U129">
            <v>1.1000000000000001</v>
          </cell>
          <cell r="V129">
            <v>1.8</v>
          </cell>
          <cell r="W129">
            <v>0.8</v>
          </cell>
          <cell r="X129">
            <v>1</v>
          </cell>
          <cell r="Y129">
            <v>1.3</v>
          </cell>
          <cell r="AA129">
            <v>1.1000000000000001</v>
          </cell>
          <cell r="AB129">
            <v>1.3</v>
          </cell>
        </row>
        <row r="130">
          <cell r="A130">
            <v>28642</v>
          </cell>
          <cell r="B130">
            <v>38.4</v>
          </cell>
          <cell r="C130">
            <v>39</v>
          </cell>
          <cell r="D130">
            <v>39.799999999999997</v>
          </cell>
          <cell r="E130">
            <v>39.5</v>
          </cell>
          <cell r="F130">
            <v>39.6</v>
          </cell>
          <cell r="G130">
            <v>39.9</v>
          </cell>
          <cell r="I130">
            <v>39</v>
          </cell>
          <cell r="J130">
            <v>39</v>
          </cell>
          <cell r="K130">
            <v>7.6</v>
          </cell>
          <cell r="L130">
            <v>8</v>
          </cell>
          <cell r="M130">
            <v>8.1999999999999993</v>
          </cell>
          <cell r="N130">
            <v>7.9</v>
          </cell>
          <cell r="O130">
            <v>9.1</v>
          </cell>
          <cell r="P130">
            <v>8.1</v>
          </cell>
          <cell r="R130">
            <v>8</v>
          </cell>
          <cell r="S130">
            <v>8</v>
          </cell>
          <cell r="T130">
            <v>2.1</v>
          </cell>
          <cell r="U130">
            <v>2.6</v>
          </cell>
          <cell r="V130">
            <v>2.1</v>
          </cell>
          <cell r="W130">
            <v>2.1</v>
          </cell>
          <cell r="X130">
            <v>1.8</v>
          </cell>
          <cell r="Y130">
            <v>1.8</v>
          </cell>
          <cell r="AA130">
            <v>1.6</v>
          </cell>
          <cell r="AB130">
            <v>2.1</v>
          </cell>
        </row>
        <row r="131">
          <cell r="A131">
            <v>28734</v>
          </cell>
          <cell r="B131">
            <v>39.200000000000003</v>
          </cell>
          <cell r="C131">
            <v>39.6</v>
          </cell>
          <cell r="D131">
            <v>40.5</v>
          </cell>
          <cell r="E131">
            <v>40.299999999999997</v>
          </cell>
          <cell r="F131">
            <v>40.4</v>
          </cell>
          <cell r="G131">
            <v>40.5</v>
          </cell>
          <cell r="I131">
            <v>39.799999999999997</v>
          </cell>
          <cell r="J131">
            <v>39.700000000000003</v>
          </cell>
          <cell r="K131">
            <v>8</v>
          </cell>
          <cell r="L131">
            <v>7.6</v>
          </cell>
          <cell r="M131">
            <v>8</v>
          </cell>
          <cell r="N131">
            <v>7.5</v>
          </cell>
          <cell r="O131">
            <v>8.6</v>
          </cell>
          <cell r="P131">
            <v>7.4</v>
          </cell>
          <cell r="R131">
            <v>8.1999999999999993</v>
          </cell>
          <cell r="S131">
            <v>7.9</v>
          </cell>
          <cell r="T131">
            <v>2.1</v>
          </cell>
          <cell r="U131">
            <v>1.5</v>
          </cell>
          <cell r="V131">
            <v>1.8</v>
          </cell>
          <cell r="W131">
            <v>2</v>
          </cell>
          <cell r="X131">
            <v>2</v>
          </cell>
          <cell r="Y131">
            <v>1.5</v>
          </cell>
          <cell r="AA131">
            <v>2.1</v>
          </cell>
          <cell r="AB131">
            <v>1.8</v>
          </cell>
        </row>
        <row r="132">
          <cell r="A132">
            <v>28825</v>
          </cell>
          <cell r="B132">
            <v>40.1</v>
          </cell>
          <cell r="C132">
            <v>40.299999999999997</v>
          </cell>
          <cell r="D132">
            <v>41.8</v>
          </cell>
          <cell r="E132">
            <v>40.9</v>
          </cell>
          <cell r="F132">
            <v>41.3</v>
          </cell>
          <cell r="G132">
            <v>41.4</v>
          </cell>
          <cell r="I132">
            <v>40.700000000000003</v>
          </cell>
          <cell r="J132">
            <v>40.6</v>
          </cell>
          <cell r="K132">
            <v>8.1</v>
          </cell>
          <cell r="L132">
            <v>7.2</v>
          </cell>
          <cell r="M132">
            <v>9.1</v>
          </cell>
          <cell r="N132">
            <v>6.5</v>
          </cell>
          <cell r="O132">
            <v>7.3</v>
          </cell>
          <cell r="P132">
            <v>7</v>
          </cell>
          <cell r="R132">
            <v>7.1</v>
          </cell>
          <cell r="S132">
            <v>7.7</v>
          </cell>
          <cell r="T132">
            <v>2.2999999999999998</v>
          </cell>
          <cell r="U132">
            <v>1.8</v>
          </cell>
          <cell r="V132">
            <v>3.2</v>
          </cell>
          <cell r="W132">
            <v>1.5</v>
          </cell>
          <cell r="X132">
            <v>2.2000000000000002</v>
          </cell>
          <cell r="Y132">
            <v>2.2000000000000002</v>
          </cell>
          <cell r="AA132">
            <v>2.2999999999999998</v>
          </cell>
          <cell r="AB132">
            <v>2.2999999999999998</v>
          </cell>
        </row>
        <row r="133">
          <cell r="A133">
            <v>28915</v>
          </cell>
          <cell r="B133">
            <v>40.9</v>
          </cell>
          <cell r="C133">
            <v>41.1</v>
          </cell>
          <cell r="D133">
            <v>42.1</v>
          </cell>
          <cell r="E133">
            <v>41.6</v>
          </cell>
          <cell r="F133">
            <v>41.9</v>
          </cell>
          <cell r="G133">
            <v>42.3</v>
          </cell>
          <cell r="I133">
            <v>41.4</v>
          </cell>
          <cell r="J133">
            <v>41.3</v>
          </cell>
          <cell r="K133">
            <v>8.8000000000000007</v>
          </cell>
          <cell r="L133">
            <v>8.1999999999999993</v>
          </cell>
          <cell r="M133">
            <v>7.9</v>
          </cell>
          <cell r="N133">
            <v>7.5</v>
          </cell>
          <cell r="O133">
            <v>7.7</v>
          </cell>
          <cell r="P133">
            <v>7.9</v>
          </cell>
          <cell r="R133">
            <v>7.8</v>
          </cell>
          <cell r="S133">
            <v>8.1</v>
          </cell>
          <cell r="T133">
            <v>2</v>
          </cell>
          <cell r="U133">
            <v>2</v>
          </cell>
          <cell r="V133">
            <v>0.7</v>
          </cell>
          <cell r="W133">
            <v>1.7</v>
          </cell>
          <cell r="X133">
            <v>1.5</v>
          </cell>
          <cell r="Y133">
            <v>2.2000000000000002</v>
          </cell>
          <cell r="AA133">
            <v>1.7</v>
          </cell>
          <cell r="AB133">
            <v>1.7</v>
          </cell>
        </row>
        <row r="134">
          <cell r="A134">
            <v>29007</v>
          </cell>
          <cell r="B134">
            <v>42.1</v>
          </cell>
          <cell r="C134">
            <v>42.1</v>
          </cell>
          <cell r="D134">
            <v>43</v>
          </cell>
          <cell r="E134">
            <v>42.7</v>
          </cell>
          <cell r="F134">
            <v>43</v>
          </cell>
          <cell r="G134">
            <v>43.4</v>
          </cell>
          <cell r="I134">
            <v>42.7</v>
          </cell>
          <cell r="J134">
            <v>42.4</v>
          </cell>
          <cell r="K134">
            <v>9.6</v>
          </cell>
          <cell r="L134">
            <v>7.9</v>
          </cell>
          <cell r="M134">
            <v>8</v>
          </cell>
          <cell r="N134">
            <v>8.1</v>
          </cell>
          <cell r="O134">
            <v>8.6</v>
          </cell>
          <cell r="P134">
            <v>8.8000000000000007</v>
          </cell>
          <cell r="R134">
            <v>9.5</v>
          </cell>
          <cell r="S134">
            <v>8.6999999999999993</v>
          </cell>
          <cell r="T134">
            <v>2.9</v>
          </cell>
          <cell r="U134">
            <v>2.4</v>
          </cell>
          <cell r="V134">
            <v>2.1</v>
          </cell>
          <cell r="W134">
            <v>2.6</v>
          </cell>
          <cell r="X134">
            <v>2.6</v>
          </cell>
          <cell r="Y134">
            <v>2.6</v>
          </cell>
          <cell r="AA134">
            <v>3.1</v>
          </cell>
          <cell r="AB134">
            <v>2.7</v>
          </cell>
        </row>
        <row r="135">
          <cell r="A135">
            <v>29099</v>
          </cell>
          <cell r="B135">
            <v>43.1</v>
          </cell>
          <cell r="C135">
            <v>43.3</v>
          </cell>
          <cell r="D135">
            <v>44</v>
          </cell>
          <cell r="E135">
            <v>43.5</v>
          </cell>
          <cell r="F135">
            <v>43.8</v>
          </cell>
          <cell r="G135">
            <v>44.5</v>
          </cell>
          <cell r="I135">
            <v>43.8</v>
          </cell>
          <cell r="J135">
            <v>43.4</v>
          </cell>
          <cell r="K135">
            <v>9.9</v>
          </cell>
          <cell r="L135">
            <v>9.3000000000000007</v>
          </cell>
          <cell r="M135">
            <v>8.6</v>
          </cell>
          <cell r="N135">
            <v>7.9</v>
          </cell>
          <cell r="O135">
            <v>8.4</v>
          </cell>
          <cell r="P135">
            <v>9.9</v>
          </cell>
          <cell r="R135">
            <v>10.1</v>
          </cell>
          <cell r="S135">
            <v>9.3000000000000007</v>
          </cell>
          <cell r="T135">
            <v>2.4</v>
          </cell>
          <cell r="U135">
            <v>2.9</v>
          </cell>
          <cell r="V135">
            <v>2.2999999999999998</v>
          </cell>
          <cell r="W135">
            <v>1.9</v>
          </cell>
          <cell r="X135">
            <v>1.9</v>
          </cell>
          <cell r="Y135">
            <v>2.5</v>
          </cell>
          <cell r="AA135">
            <v>2.6</v>
          </cell>
          <cell r="AB135">
            <v>2.4</v>
          </cell>
        </row>
        <row r="136">
          <cell r="A136">
            <v>29190</v>
          </cell>
          <cell r="B136">
            <v>44.3</v>
          </cell>
          <cell r="C136">
            <v>44.5</v>
          </cell>
          <cell r="D136">
            <v>45.4</v>
          </cell>
          <cell r="E136">
            <v>45.2</v>
          </cell>
          <cell r="F136">
            <v>45.3</v>
          </cell>
          <cell r="G136">
            <v>45.7</v>
          </cell>
          <cell r="I136">
            <v>44.9</v>
          </cell>
          <cell r="J136">
            <v>44.7</v>
          </cell>
          <cell r="K136">
            <v>10.5</v>
          </cell>
          <cell r="L136">
            <v>10.4</v>
          </cell>
          <cell r="M136">
            <v>8.6</v>
          </cell>
          <cell r="N136">
            <v>10.5</v>
          </cell>
          <cell r="O136">
            <v>9.6999999999999993</v>
          </cell>
          <cell r="P136">
            <v>10.4</v>
          </cell>
          <cell r="R136">
            <v>10.3</v>
          </cell>
          <cell r="S136">
            <v>10.1</v>
          </cell>
          <cell r="T136">
            <v>2.8</v>
          </cell>
          <cell r="U136">
            <v>2.8</v>
          </cell>
          <cell r="V136">
            <v>3.2</v>
          </cell>
          <cell r="W136">
            <v>3.9</v>
          </cell>
          <cell r="X136">
            <v>3.4</v>
          </cell>
          <cell r="Y136">
            <v>2.7</v>
          </cell>
          <cell r="AA136">
            <v>2.5</v>
          </cell>
          <cell r="AB136">
            <v>3</v>
          </cell>
        </row>
        <row r="137">
          <cell r="A137">
            <v>29281</v>
          </cell>
          <cell r="B137">
            <v>45.5</v>
          </cell>
          <cell r="C137">
            <v>45.2</v>
          </cell>
          <cell r="D137">
            <v>46.6</v>
          </cell>
          <cell r="E137">
            <v>46</v>
          </cell>
          <cell r="F137">
            <v>46.1</v>
          </cell>
          <cell r="G137">
            <v>46.7</v>
          </cell>
          <cell r="I137">
            <v>46.1</v>
          </cell>
          <cell r="J137">
            <v>45.7</v>
          </cell>
          <cell r="K137">
            <v>11.2</v>
          </cell>
          <cell r="L137">
            <v>10</v>
          </cell>
          <cell r="M137">
            <v>10.7</v>
          </cell>
          <cell r="N137">
            <v>10.6</v>
          </cell>
          <cell r="O137">
            <v>10</v>
          </cell>
          <cell r="P137">
            <v>10.4</v>
          </cell>
          <cell r="R137">
            <v>11.4</v>
          </cell>
          <cell r="S137">
            <v>10.7</v>
          </cell>
          <cell r="T137">
            <v>2.7</v>
          </cell>
          <cell r="U137">
            <v>1.6</v>
          </cell>
          <cell r="V137">
            <v>2.6</v>
          </cell>
          <cell r="W137">
            <v>1.8</v>
          </cell>
          <cell r="X137">
            <v>1.8</v>
          </cell>
          <cell r="Y137">
            <v>2.2000000000000002</v>
          </cell>
          <cell r="AA137">
            <v>2.7</v>
          </cell>
          <cell r="AB137">
            <v>2.2000000000000002</v>
          </cell>
        </row>
        <row r="138">
          <cell r="A138">
            <v>29373</v>
          </cell>
          <cell r="B138">
            <v>46.7</v>
          </cell>
          <cell r="C138">
            <v>46.6</v>
          </cell>
          <cell r="D138">
            <v>47.7</v>
          </cell>
          <cell r="E138">
            <v>47.4</v>
          </cell>
          <cell r="F138">
            <v>47.2</v>
          </cell>
          <cell r="G138">
            <v>47.8</v>
          </cell>
          <cell r="I138">
            <v>47.4</v>
          </cell>
          <cell r="J138">
            <v>47</v>
          </cell>
          <cell r="K138">
            <v>10.9</v>
          </cell>
          <cell r="L138">
            <v>10.7</v>
          </cell>
          <cell r="M138">
            <v>10.9</v>
          </cell>
          <cell r="N138">
            <v>11</v>
          </cell>
          <cell r="O138">
            <v>9.8000000000000007</v>
          </cell>
          <cell r="P138">
            <v>10.1</v>
          </cell>
          <cell r="R138">
            <v>11</v>
          </cell>
          <cell r="S138">
            <v>10.8</v>
          </cell>
          <cell r="T138">
            <v>2.6</v>
          </cell>
          <cell r="U138">
            <v>3.1</v>
          </cell>
          <cell r="V138">
            <v>2.4</v>
          </cell>
          <cell r="W138">
            <v>3</v>
          </cell>
          <cell r="X138">
            <v>2.4</v>
          </cell>
          <cell r="Y138">
            <v>2.4</v>
          </cell>
          <cell r="AA138">
            <v>2.8</v>
          </cell>
          <cell r="AB138">
            <v>2.8</v>
          </cell>
        </row>
        <row r="139">
          <cell r="A139">
            <v>29465</v>
          </cell>
          <cell r="B139">
            <v>47.6</v>
          </cell>
          <cell r="C139">
            <v>47.5</v>
          </cell>
          <cell r="D139">
            <v>48.5</v>
          </cell>
          <cell r="E139">
            <v>48</v>
          </cell>
          <cell r="F139">
            <v>48.3</v>
          </cell>
          <cell r="G139">
            <v>48.9</v>
          </cell>
          <cell r="H139">
            <v>51</v>
          </cell>
          <cell r="I139">
            <v>48.3</v>
          </cell>
          <cell r="J139">
            <v>47.8</v>
          </cell>
          <cell r="K139">
            <v>10.4</v>
          </cell>
          <cell r="L139">
            <v>9.6999999999999993</v>
          </cell>
          <cell r="M139">
            <v>10.199999999999999</v>
          </cell>
          <cell r="N139">
            <v>10.3</v>
          </cell>
          <cell r="O139">
            <v>10.3</v>
          </cell>
          <cell r="P139">
            <v>9.9</v>
          </cell>
          <cell r="R139">
            <v>10.3</v>
          </cell>
          <cell r="S139">
            <v>10.1</v>
          </cell>
          <cell r="T139">
            <v>1.9</v>
          </cell>
          <cell r="U139">
            <v>1.9</v>
          </cell>
          <cell r="V139">
            <v>1.7</v>
          </cell>
          <cell r="W139">
            <v>1.3</v>
          </cell>
          <cell r="X139">
            <v>2.2999999999999998</v>
          </cell>
          <cell r="Y139">
            <v>2.2999999999999998</v>
          </cell>
          <cell r="AA139">
            <v>1.9</v>
          </cell>
          <cell r="AB139">
            <v>1.7</v>
          </cell>
        </row>
        <row r="140">
          <cell r="A140">
            <v>29556</v>
          </cell>
          <cell r="B140">
            <v>48.6</v>
          </cell>
          <cell r="C140">
            <v>48.5</v>
          </cell>
          <cell r="D140">
            <v>49.6</v>
          </cell>
          <cell r="E140">
            <v>49</v>
          </cell>
          <cell r="F140">
            <v>49</v>
          </cell>
          <cell r="G140">
            <v>49.8</v>
          </cell>
          <cell r="H140">
            <v>52.2</v>
          </cell>
          <cell r="I140">
            <v>49.4</v>
          </cell>
          <cell r="J140">
            <v>48.8</v>
          </cell>
          <cell r="K140">
            <v>9.6999999999999993</v>
          </cell>
          <cell r="L140">
            <v>9</v>
          </cell>
          <cell r="M140">
            <v>9.3000000000000007</v>
          </cell>
          <cell r="N140">
            <v>8.4</v>
          </cell>
          <cell r="O140">
            <v>8.1999999999999993</v>
          </cell>
          <cell r="P140">
            <v>9</v>
          </cell>
          <cell r="R140">
            <v>10</v>
          </cell>
          <cell r="S140">
            <v>9.1999999999999993</v>
          </cell>
          <cell r="T140">
            <v>2.1</v>
          </cell>
          <cell r="U140">
            <v>2.1</v>
          </cell>
          <cell r="V140">
            <v>2.2999999999999998</v>
          </cell>
          <cell r="W140">
            <v>2.1</v>
          </cell>
          <cell r="X140">
            <v>1.4</v>
          </cell>
          <cell r="Y140">
            <v>1.8</v>
          </cell>
          <cell r="Z140">
            <v>2.4</v>
          </cell>
          <cell r="AA140">
            <v>2.2999999999999998</v>
          </cell>
          <cell r="AB140">
            <v>2.1</v>
          </cell>
        </row>
        <row r="141">
          <cell r="A141">
            <v>29646</v>
          </cell>
          <cell r="B141">
            <v>49.9</v>
          </cell>
          <cell r="C141">
            <v>49.6</v>
          </cell>
          <cell r="D141">
            <v>50.6</v>
          </cell>
          <cell r="E141">
            <v>50.3</v>
          </cell>
          <cell r="F141">
            <v>50</v>
          </cell>
          <cell r="G141">
            <v>50.9</v>
          </cell>
          <cell r="H141">
            <v>53.2</v>
          </cell>
          <cell r="I141">
            <v>50.4</v>
          </cell>
          <cell r="J141">
            <v>50</v>
          </cell>
          <cell r="K141">
            <v>9.6999999999999993</v>
          </cell>
          <cell r="L141">
            <v>9.6999999999999993</v>
          </cell>
          <cell r="M141">
            <v>8.6</v>
          </cell>
          <cell r="N141">
            <v>9.3000000000000007</v>
          </cell>
          <cell r="O141">
            <v>8.5</v>
          </cell>
          <cell r="P141">
            <v>9</v>
          </cell>
          <cell r="R141">
            <v>9.3000000000000007</v>
          </cell>
          <cell r="S141">
            <v>9.4</v>
          </cell>
          <cell r="T141">
            <v>2.7</v>
          </cell>
          <cell r="U141">
            <v>2.2999999999999998</v>
          </cell>
          <cell r="V141">
            <v>2</v>
          </cell>
          <cell r="W141">
            <v>2.7</v>
          </cell>
          <cell r="X141">
            <v>2</v>
          </cell>
          <cell r="Y141">
            <v>2.2000000000000002</v>
          </cell>
          <cell r="Z141">
            <v>1.9</v>
          </cell>
          <cell r="AA141">
            <v>2</v>
          </cell>
          <cell r="AB141">
            <v>2.5</v>
          </cell>
        </row>
        <row r="142">
          <cell r="A142">
            <v>29738</v>
          </cell>
          <cell r="B142">
            <v>50.9</v>
          </cell>
          <cell r="C142">
            <v>50.7</v>
          </cell>
          <cell r="D142">
            <v>52</v>
          </cell>
          <cell r="E142">
            <v>51.5</v>
          </cell>
          <cell r="F142">
            <v>51.1</v>
          </cell>
          <cell r="G142">
            <v>52</v>
          </cell>
          <cell r="H142">
            <v>54.2</v>
          </cell>
          <cell r="I142">
            <v>51.7</v>
          </cell>
          <cell r="J142">
            <v>51.1</v>
          </cell>
          <cell r="K142">
            <v>9</v>
          </cell>
          <cell r="L142">
            <v>8.8000000000000007</v>
          </cell>
          <cell r="M142">
            <v>9</v>
          </cell>
          <cell r="N142">
            <v>8.6</v>
          </cell>
          <cell r="O142">
            <v>8.3000000000000007</v>
          </cell>
          <cell r="P142">
            <v>8.8000000000000007</v>
          </cell>
          <cell r="R142">
            <v>9.1</v>
          </cell>
          <cell r="S142">
            <v>8.6999999999999993</v>
          </cell>
          <cell r="T142">
            <v>2</v>
          </cell>
          <cell r="U142">
            <v>2.2000000000000002</v>
          </cell>
          <cell r="V142">
            <v>2.8</v>
          </cell>
          <cell r="W142">
            <v>2.4</v>
          </cell>
          <cell r="X142">
            <v>2.2000000000000002</v>
          </cell>
          <cell r="Y142">
            <v>2.2000000000000002</v>
          </cell>
          <cell r="Z142">
            <v>1.9</v>
          </cell>
          <cell r="AA142">
            <v>2.6</v>
          </cell>
          <cell r="AB142">
            <v>2.2000000000000002</v>
          </cell>
        </row>
        <row r="143">
          <cell r="A143">
            <v>29830</v>
          </cell>
          <cell r="B143">
            <v>51.8</v>
          </cell>
          <cell r="C143">
            <v>51.8</v>
          </cell>
          <cell r="D143">
            <v>53.2</v>
          </cell>
          <cell r="E143">
            <v>52.6</v>
          </cell>
          <cell r="F143">
            <v>52.8</v>
          </cell>
          <cell r="G143">
            <v>53.3</v>
          </cell>
          <cell r="H143">
            <v>55.3</v>
          </cell>
          <cell r="I143">
            <v>52.8</v>
          </cell>
          <cell r="J143">
            <v>52.1</v>
          </cell>
          <cell r="K143">
            <v>8.8000000000000007</v>
          </cell>
          <cell r="L143">
            <v>9.1</v>
          </cell>
          <cell r="M143">
            <v>9.6999999999999993</v>
          </cell>
          <cell r="N143">
            <v>9.6</v>
          </cell>
          <cell r="O143">
            <v>9.3000000000000007</v>
          </cell>
          <cell r="P143">
            <v>9</v>
          </cell>
          <cell r="Q143">
            <v>8.4</v>
          </cell>
          <cell r="R143">
            <v>9.3000000000000007</v>
          </cell>
          <cell r="S143">
            <v>9</v>
          </cell>
          <cell r="T143">
            <v>1.8</v>
          </cell>
          <cell r="U143">
            <v>2.2000000000000002</v>
          </cell>
          <cell r="V143">
            <v>2.2999999999999998</v>
          </cell>
          <cell r="W143">
            <v>2.1</v>
          </cell>
          <cell r="X143">
            <v>3.3</v>
          </cell>
          <cell r="Y143">
            <v>2.5</v>
          </cell>
          <cell r="Z143">
            <v>2</v>
          </cell>
          <cell r="AA143">
            <v>2.1</v>
          </cell>
          <cell r="AB143">
            <v>2</v>
          </cell>
        </row>
        <row r="144">
          <cell r="A144">
            <v>29921</v>
          </cell>
          <cell r="B144">
            <v>53.9</v>
          </cell>
          <cell r="C144">
            <v>54.1</v>
          </cell>
          <cell r="D144">
            <v>55.2</v>
          </cell>
          <cell r="E144">
            <v>54.7</v>
          </cell>
          <cell r="F144">
            <v>55.1</v>
          </cell>
          <cell r="G144">
            <v>55.3</v>
          </cell>
          <cell r="H144">
            <v>58.6</v>
          </cell>
          <cell r="I144">
            <v>54.9</v>
          </cell>
          <cell r="J144">
            <v>54.3</v>
          </cell>
          <cell r="K144">
            <v>10.9</v>
          </cell>
          <cell r="L144">
            <v>11.5</v>
          </cell>
          <cell r="M144">
            <v>11.3</v>
          </cell>
          <cell r="N144">
            <v>11.6</v>
          </cell>
          <cell r="O144">
            <v>12.4</v>
          </cell>
          <cell r="P144">
            <v>11</v>
          </cell>
          <cell r="Q144">
            <v>12.3</v>
          </cell>
          <cell r="R144">
            <v>11.1</v>
          </cell>
          <cell r="S144">
            <v>11.3</v>
          </cell>
          <cell r="T144">
            <v>4.0999999999999996</v>
          </cell>
          <cell r="U144">
            <v>4.4000000000000004</v>
          </cell>
          <cell r="V144">
            <v>3.8</v>
          </cell>
          <cell r="W144">
            <v>4</v>
          </cell>
          <cell r="X144">
            <v>4.4000000000000004</v>
          </cell>
          <cell r="Y144">
            <v>3.8</v>
          </cell>
          <cell r="Z144">
            <v>6</v>
          </cell>
          <cell r="AA144">
            <v>4</v>
          </cell>
          <cell r="AB144">
            <v>4.2</v>
          </cell>
        </row>
        <row r="145">
          <cell r="A145">
            <v>30011</v>
          </cell>
          <cell r="B145">
            <v>54.9</v>
          </cell>
          <cell r="C145">
            <v>54.8</v>
          </cell>
          <cell r="D145">
            <v>56.5</v>
          </cell>
          <cell r="E145">
            <v>55.5</v>
          </cell>
          <cell r="F145">
            <v>55.7</v>
          </cell>
          <cell r="G145">
            <v>56.1</v>
          </cell>
          <cell r="H145">
            <v>59.5</v>
          </cell>
          <cell r="I145">
            <v>55.8</v>
          </cell>
          <cell r="J145">
            <v>55.3</v>
          </cell>
          <cell r="K145">
            <v>10</v>
          </cell>
          <cell r="L145">
            <v>10.5</v>
          </cell>
          <cell r="M145">
            <v>11.7</v>
          </cell>
          <cell r="N145">
            <v>10.3</v>
          </cell>
          <cell r="O145">
            <v>11.4</v>
          </cell>
          <cell r="P145">
            <v>10.199999999999999</v>
          </cell>
          <cell r="Q145">
            <v>11.8</v>
          </cell>
          <cell r="R145">
            <v>10.7</v>
          </cell>
          <cell r="S145">
            <v>10.6</v>
          </cell>
          <cell r="T145">
            <v>1.9</v>
          </cell>
          <cell r="U145">
            <v>1.3</v>
          </cell>
          <cell r="V145">
            <v>2.4</v>
          </cell>
          <cell r="W145">
            <v>1.5</v>
          </cell>
          <cell r="X145">
            <v>1.1000000000000001</v>
          </cell>
          <cell r="Y145">
            <v>1.4</v>
          </cell>
          <cell r="Z145">
            <v>1.5</v>
          </cell>
          <cell r="AA145">
            <v>1.6</v>
          </cell>
          <cell r="AB145">
            <v>1.8</v>
          </cell>
        </row>
        <row r="146">
          <cell r="A146">
            <v>30103</v>
          </cell>
          <cell r="B146">
            <v>56.5</v>
          </cell>
          <cell r="C146">
            <v>56.1</v>
          </cell>
          <cell r="D146">
            <v>57.3</v>
          </cell>
          <cell r="E146">
            <v>56.9</v>
          </cell>
          <cell r="F146">
            <v>56.8</v>
          </cell>
          <cell r="G146">
            <v>57.2</v>
          </cell>
          <cell r="H146">
            <v>60.5</v>
          </cell>
          <cell r="I146">
            <v>57.5</v>
          </cell>
          <cell r="J146">
            <v>56.6</v>
          </cell>
          <cell r="K146">
            <v>11</v>
          </cell>
          <cell r="L146">
            <v>10.7</v>
          </cell>
          <cell r="M146">
            <v>10.199999999999999</v>
          </cell>
          <cell r="N146">
            <v>10.5</v>
          </cell>
          <cell r="O146">
            <v>11.2</v>
          </cell>
          <cell r="P146">
            <v>10</v>
          </cell>
          <cell r="Q146">
            <v>11.6</v>
          </cell>
          <cell r="R146">
            <v>11.2</v>
          </cell>
          <cell r="S146">
            <v>10.8</v>
          </cell>
          <cell r="T146">
            <v>2.9</v>
          </cell>
          <cell r="U146">
            <v>2.4</v>
          </cell>
          <cell r="V146">
            <v>1.4</v>
          </cell>
          <cell r="W146">
            <v>2.5</v>
          </cell>
          <cell r="X146">
            <v>2</v>
          </cell>
          <cell r="Y146">
            <v>2</v>
          </cell>
          <cell r="Z146">
            <v>1.7</v>
          </cell>
          <cell r="AA146">
            <v>3</v>
          </cell>
          <cell r="AB146">
            <v>2.4</v>
          </cell>
        </row>
        <row r="147">
          <cell r="A147">
            <v>30195</v>
          </cell>
          <cell r="B147">
            <v>58.5</v>
          </cell>
          <cell r="C147">
            <v>58.1</v>
          </cell>
          <cell r="D147">
            <v>59.2</v>
          </cell>
          <cell r="E147">
            <v>58.9</v>
          </cell>
          <cell r="F147">
            <v>58.8</v>
          </cell>
          <cell r="G147">
            <v>59</v>
          </cell>
          <cell r="H147">
            <v>62.5</v>
          </cell>
          <cell r="I147">
            <v>59.3</v>
          </cell>
          <cell r="J147">
            <v>58.6</v>
          </cell>
          <cell r="K147">
            <v>12.9</v>
          </cell>
          <cell r="L147">
            <v>12.2</v>
          </cell>
          <cell r="M147">
            <v>11.3</v>
          </cell>
          <cell r="N147">
            <v>12</v>
          </cell>
          <cell r="O147">
            <v>11.4</v>
          </cell>
          <cell r="P147">
            <v>10.7</v>
          </cell>
          <cell r="Q147">
            <v>13</v>
          </cell>
          <cell r="R147">
            <v>12.3</v>
          </cell>
          <cell r="S147">
            <v>12.5</v>
          </cell>
          <cell r="T147">
            <v>3.5</v>
          </cell>
          <cell r="U147">
            <v>3.6</v>
          </cell>
          <cell r="V147">
            <v>3.3</v>
          </cell>
          <cell r="W147">
            <v>3.5</v>
          </cell>
          <cell r="X147">
            <v>3.5</v>
          </cell>
          <cell r="Y147">
            <v>3.1</v>
          </cell>
          <cell r="Z147">
            <v>3.3</v>
          </cell>
          <cell r="AA147">
            <v>3.1</v>
          </cell>
          <cell r="AB147">
            <v>3.5</v>
          </cell>
        </row>
        <row r="148">
          <cell r="A148">
            <v>30286</v>
          </cell>
          <cell r="B148">
            <v>60.3</v>
          </cell>
          <cell r="C148">
            <v>59.6</v>
          </cell>
          <cell r="D148">
            <v>61.2</v>
          </cell>
          <cell r="E148">
            <v>60.5</v>
          </cell>
          <cell r="F148">
            <v>60.4</v>
          </cell>
          <cell r="G148">
            <v>61</v>
          </cell>
          <cell r="H148">
            <v>64.3</v>
          </cell>
          <cell r="I148">
            <v>61.6</v>
          </cell>
          <cell r="J148">
            <v>60.3</v>
          </cell>
          <cell r="K148">
            <v>11.9</v>
          </cell>
          <cell r="L148">
            <v>10.199999999999999</v>
          </cell>
          <cell r="M148">
            <v>10.9</v>
          </cell>
          <cell r="N148">
            <v>10.6</v>
          </cell>
          <cell r="O148">
            <v>9.6</v>
          </cell>
          <cell r="P148">
            <v>10.3</v>
          </cell>
          <cell r="Q148">
            <v>9.6999999999999993</v>
          </cell>
          <cell r="R148">
            <v>12.2</v>
          </cell>
          <cell r="S148">
            <v>11</v>
          </cell>
          <cell r="T148">
            <v>3.1</v>
          </cell>
          <cell r="U148">
            <v>2.6</v>
          </cell>
          <cell r="V148">
            <v>3.4</v>
          </cell>
          <cell r="W148">
            <v>2.7</v>
          </cell>
          <cell r="X148">
            <v>2.7</v>
          </cell>
          <cell r="Y148">
            <v>3.4</v>
          </cell>
          <cell r="Z148">
            <v>2.9</v>
          </cell>
          <cell r="AA148">
            <v>3.9</v>
          </cell>
          <cell r="AB148">
            <v>2.9</v>
          </cell>
        </row>
        <row r="149">
          <cell r="A149">
            <v>30376</v>
          </cell>
          <cell r="B149">
            <v>61.6</v>
          </cell>
          <cell r="C149">
            <v>60.9</v>
          </cell>
          <cell r="D149">
            <v>62.7</v>
          </cell>
          <cell r="E149">
            <v>62.2</v>
          </cell>
          <cell r="F149">
            <v>61.3</v>
          </cell>
          <cell r="G149">
            <v>62.3</v>
          </cell>
          <cell r="H149">
            <v>65.599999999999994</v>
          </cell>
          <cell r="I149">
            <v>62.9</v>
          </cell>
          <cell r="J149">
            <v>61.6</v>
          </cell>
          <cell r="K149">
            <v>12.2</v>
          </cell>
          <cell r="L149">
            <v>11.1</v>
          </cell>
          <cell r="M149">
            <v>11</v>
          </cell>
          <cell r="N149">
            <v>12.1</v>
          </cell>
          <cell r="O149">
            <v>10.1</v>
          </cell>
          <cell r="P149">
            <v>11.1</v>
          </cell>
          <cell r="Q149">
            <v>10.3</v>
          </cell>
          <cell r="R149">
            <v>12.7</v>
          </cell>
          <cell r="S149">
            <v>11.4</v>
          </cell>
          <cell r="T149">
            <v>2.2000000000000002</v>
          </cell>
          <cell r="U149">
            <v>2.2000000000000002</v>
          </cell>
          <cell r="V149">
            <v>2.5</v>
          </cell>
          <cell r="W149">
            <v>2.8</v>
          </cell>
          <cell r="X149">
            <v>1.5</v>
          </cell>
          <cell r="Y149">
            <v>2.1</v>
          </cell>
          <cell r="Z149">
            <v>2</v>
          </cell>
          <cell r="AA149">
            <v>2.1</v>
          </cell>
          <cell r="AB149">
            <v>2.2000000000000002</v>
          </cell>
        </row>
        <row r="150">
          <cell r="A150">
            <v>30468</v>
          </cell>
          <cell r="B150">
            <v>62.8</v>
          </cell>
          <cell r="C150">
            <v>62.6</v>
          </cell>
          <cell r="D150">
            <v>63.5</v>
          </cell>
          <cell r="E150">
            <v>63.9</v>
          </cell>
          <cell r="F150">
            <v>62.4</v>
          </cell>
          <cell r="G150">
            <v>63.5</v>
          </cell>
          <cell r="H150">
            <v>66.8</v>
          </cell>
          <cell r="I150">
            <v>63.9</v>
          </cell>
          <cell r="J150">
            <v>62.9</v>
          </cell>
          <cell r="K150">
            <v>11.2</v>
          </cell>
          <cell r="L150">
            <v>11.6</v>
          </cell>
          <cell r="M150">
            <v>10.8</v>
          </cell>
          <cell r="N150">
            <v>12.3</v>
          </cell>
          <cell r="O150">
            <v>9.9</v>
          </cell>
          <cell r="P150">
            <v>11</v>
          </cell>
          <cell r="Q150">
            <v>10.4</v>
          </cell>
          <cell r="R150">
            <v>11.1</v>
          </cell>
          <cell r="S150">
            <v>11.1</v>
          </cell>
          <cell r="T150">
            <v>1.9</v>
          </cell>
          <cell r="U150">
            <v>2.8</v>
          </cell>
          <cell r="V150">
            <v>1.3</v>
          </cell>
          <cell r="W150">
            <v>2.7</v>
          </cell>
          <cell r="X150">
            <v>1.8</v>
          </cell>
          <cell r="Y150">
            <v>1.9</v>
          </cell>
          <cell r="Z150">
            <v>1.8</v>
          </cell>
          <cell r="AA150">
            <v>1.6</v>
          </cell>
          <cell r="AB150">
            <v>2.1</v>
          </cell>
        </row>
        <row r="151">
          <cell r="A151">
            <v>30560</v>
          </cell>
          <cell r="B151">
            <v>63.6</v>
          </cell>
          <cell r="C151">
            <v>63.6</v>
          </cell>
          <cell r="D151">
            <v>64.900000000000006</v>
          </cell>
          <cell r="E151">
            <v>64.8</v>
          </cell>
          <cell r="F151">
            <v>64.2</v>
          </cell>
          <cell r="G151">
            <v>64.3</v>
          </cell>
          <cell r="H151">
            <v>67.7</v>
          </cell>
          <cell r="I151">
            <v>64.8</v>
          </cell>
          <cell r="J151">
            <v>64</v>
          </cell>
          <cell r="K151">
            <v>8.6999999999999993</v>
          </cell>
          <cell r="L151">
            <v>9.5</v>
          </cell>
          <cell r="M151">
            <v>9.6</v>
          </cell>
          <cell r="N151">
            <v>10</v>
          </cell>
          <cell r="O151">
            <v>9.1999999999999993</v>
          </cell>
          <cell r="P151">
            <v>9</v>
          </cell>
          <cell r="Q151">
            <v>8.3000000000000007</v>
          </cell>
          <cell r="R151">
            <v>9.3000000000000007</v>
          </cell>
          <cell r="S151">
            <v>9.1999999999999993</v>
          </cell>
          <cell r="T151">
            <v>1.3</v>
          </cell>
          <cell r="U151">
            <v>1.6</v>
          </cell>
          <cell r="V151">
            <v>2.2000000000000002</v>
          </cell>
          <cell r="W151">
            <v>1.4</v>
          </cell>
          <cell r="X151">
            <v>2.9</v>
          </cell>
          <cell r="Y151">
            <v>1.3</v>
          </cell>
          <cell r="Z151">
            <v>1.3</v>
          </cell>
          <cell r="AA151">
            <v>1.4</v>
          </cell>
          <cell r="AB151">
            <v>1.7</v>
          </cell>
        </row>
        <row r="152">
          <cell r="A152">
            <v>30651</v>
          </cell>
          <cell r="B152">
            <v>64.900000000000006</v>
          </cell>
          <cell r="C152">
            <v>65.5</v>
          </cell>
          <cell r="D152">
            <v>66.2</v>
          </cell>
          <cell r="E152">
            <v>66.099999999999994</v>
          </cell>
          <cell r="F152">
            <v>65.599999999999994</v>
          </cell>
          <cell r="G152">
            <v>65.8</v>
          </cell>
          <cell r="H152">
            <v>68.599999999999994</v>
          </cell>
          <cell r="I152">
            <v>66.400000000000006</v>
          </cell>
          <cell r="J152">
            <v>65.5</v>
          </cell>
          <cell r="K152">
            <v>7.6</v>
          </cell>
          <cell r="L152">
            <v>9.9</v>
          </cell>
          <cell r="M152">
            <v>8.1999999999999993</v>
          </cell>
          <cell r="N152">
            <v>9.3000000000000007</v>
          </cell>
          <cell r="O152">
            <v>8.6</v>
          </cell>
          <cell r="P152">
            <v>7.9</v>
          </cell>
          <cell r="Q152">
            <v>6.7</v>
          </cell>
          <cell r="R152">
            <v>7.8</v>
          </cell>
          <cell r="S152">
            <v>8.6</v>
          </cell>
          <cell r="T152">
            <v>2</v>
          </cell>
          <cell r="U152">
            <v>3</v>
          </cell>
          <cell r="V152">
            <v>2</v>
          </cell>
          <cell r="W152">
            <v>2</v>
          </cell>
          <cell r="X152">
            <v>2.2000000000000002</v>
          </cell>
          <cell r="Y152">
            <v>2.2999999999999998</v>
          </cell>
          <cell r="Z152">
            <v>1.3</v>
          </cell>
          <cell r="AA152">
            <v>2.5</v>
          </cell>
          <cell r="AB152">
            <v>2.2999999999999998</v>
          </cell>
        </row>
        <row r="153">
          <cell r="A153">
            <v>30742</v>
          </cell>
          <cell r="B153">
            <v>64.599999999999994</v>
          </cell>
          <cell r="C153">
            <v>65.099999999999994</v>
          </cell>
          <cell r="D153">
            <v>66.400000000000006</v>
          </cell>
          <cell r="E153">
            <v>66.099999999999994</v>
          </cell>
          <cell r="F153">
            <v>65</v>
          </cell>
          <cell r="G153">
            <v>65.900000000000006</v>
          </cell>
          <cell r="H153">
            <v>68.900000000000006</v>
          </cell>
          <cell r="I153">
            <v>66.5</v>
          </cell>
          <cell r="J153">
            <v>65.2</v>
          </cell>
          <cell r="K153">
            <v>4.9000000000000004</v>
          </cell>
          <cell r="L153">
            <v>6.9</v>
          </cell>
          <cell r="M153">
            <v>5.9</v>
          </cell>
          <cell r="N153">
            <v>6.3</v>
          </cell>
          <cell r="O153">
            <v>6</v>
          </cell>
          <cell r="P153">
            <v>5.8</v>
          </cell>
          <cell r="Q153">
            <v>5</v>
          </cell>
          <cell r="R153">
            <v>5.7</v>
          </cell>
          <cell r="S153">
            <v>5.8</v>
          </cell>
          <cell r="T153">
            <v>-0.5</v>
          </cell>
          <cell r="U153">
            <v>-0.6</v>
          </cell>
          <cell r="V153">
            <v>0.3</v>
          </cell>
          <cell r="W153">
            <v>0</v>
          </cell>
          <cell r="X153">
            <v>-0.9</v>
          </cell>
          <cell r="Y153">
            <v>0.2</v>
          </cell>
          <cell r="Z153">
            <v>0.4</v>
          </cell>
          <cell r="AA153">
            <v>0.2</v>
          </cell>
          <cell r="AB153">
            <v>-0.5</v>
          </cell>
        </row>
        <row r="154">
          <cell r="A154">
            <v>30834</v>
          </cell>
          <cell r="B154">
            <v>64.599999999999994</v>
          </cell>
          <cell r="C154">
            <v>65.3</v>
          </cell>
          <cell r="D154">
            <v>66.900000000000006</v>
          </cell>
          <cell r="E154">
            <v>66.2</v>
          </cell>
          <cell r="F154">
            <v>65</v>
          </cell>
          <cell r="G154">
            <v>66</v>
          </cell>
          <cell r="H154">
            <v>68.900000000000006</v>
          </cell>
          <cell r="I154">
            <v>66.599999999999994</v>
          </cell>
          <cell r="J154">
            <v>65.400000000000006</v>
          </cell>
          <cell r="K154">
            <v>2.9</v>
          </cell>
          <cell r="L154">
            <v>4.3</v>
          </cell>
          <cell r="M154">
            <v>5.4</v>
          </cell>
          <cell r="N154">
            <v>3.6</v>
          </cell>
          <cell r="O154">
            <v>4.2</v>
          </cell>
          <cell r="P154">
            <v>3.9</v>
          </cell>
          <cell r="Q154">
            <v>3.1</v>
          </cell>
          <cell r="R154">
            <v>4.2</v>
          </cell>
          <cell r="S154">
            <v>4</v>
          </cell>
          <cell r="T154">
            <v>0</v>
          </cell>
          <cell r="U154">
            <v>0.3</v>
          </cell>
          <cell r="V154">
            <v>0.8</v>
          </cell>
          <cell r="W154">
            <v>0.2</v>
          </cell>
          <cell r="X154">
            <v>0</v>
          </cell>
          <cell r="Y154">
            <v>0.2</v>
          </cell>
          <cell r="Z154">
            <v>0</v>
          </cell>
          <cell r="AA154">
            <v>0.2</v>
          </cell>
          <cell r="AB154">
            <v>0.3</v>
          </cell>
        </row>
        <row r="155">
          <cell r="A155">
            <v>30926</v>
          </cell>
          <cell r="B155">
            <v>65.400000000000006</v>
          </cell>
          <cell r="C155">
            <v>66.3</v>
          </cell>
          <cell r="D155">
            <v>67.8</v>
          </cell>
          <cell r="E155">
            <v>66.900000000000006</v>
          </cell>
          <cell r="F155">
            <v>66</v>
          </cell>
          <cell r="G155">
            <v>66.7</v>
          </cell>
          <cell r="H155">
            <v>69.8</v>
          </cell>
          <cell r="I155">
            <v>67.599999999999994</v>
          </cell>
          <cell r="J155">
            <v>66.2</v>
          </cell>
          <cell r="K155">
            <v>2.8</v>
          </cell>
          <cell r="L155">
            <v>4.2</v>
          </cell>
          <cell r="M155">
            <v>4.5</v>
          </cell>
          <cell r="N155">
            <v>3.2</v>
          </cell>
          <cell r="O155">
            <v>2.8</v>
          </cell>
          <cell r="P155">
            <v>3.7</v>
          </cell>
          <cell r="Q155">
            <v>3.1</v>
          </cell>
          <cell r="R155">
            <v>4.3</v>
          </cell>
          <cell r="S155">
            <v>3.4</v>
          </cell>
          <cell r="T155">
            <v>1.2</v>
          </cell>
          <cell r="U155">
            <v>1.5</v>
          </cell>
          <cell r="V155">
            <v>1.3</v>
          </cell>
          <cell r="W155">
            <v>1.1000000000000001</v>
          </cell>
          <cell r="X155">
            <v>1.5</v>
          </cell>
          <cell r="Y155">
            <v>1.1000000000000001</v>
          </cell>
          <cell r="Z155">
            <v>1.3</v>
          </cell>
          <cell r="AA155">
            <v>1.5</v>
          </cell>
          <cell r="AB155">
            <v>1.2</v>
          </cell>
        </row>
        <row r="156">
          <cell r="A156">
            <v>31017</v>
          </cell>
          <cell r="B156">
            <v>66.400000000000006</v>
          </cell>
          <cell r="C156">
            <v>67.099999999999994</v>
          </cell>
          <cell r="D156">
            <v>68.5</v>
          </cell>
          <cell r="E156">
            <v>68.3</v>
          </cell>
          <cell r="F156">
            <v>66.8</v>
          </cell>
          <cell r="G156">
            <v>68</v>
          </cell>
          <cell r="H156">
            <v>70.5</v>
          </cell>
          <cell r="I156">
            <v>68.599999999999994</v>
          </cell>
          <cell r="J156">
            <v>67.2</v>
          </cell>
          <cell r="K156">
            <v>2.2999999999999998</v>
          </cell>
          <cell r="L156">
            <v>2.4</v>
          </cell>
          <cell r="M156">
            <v>3.5</v>
          </cell>
          <cell r="N156">
            <v>3.3</v>
          </cell>
          <cell r="O156">
            <v>1.8</v>
          </cell>
          <cell r="P156">
            <v>3.3</v>
          </cell>
          <cell r="Q156">
            <v>2.8</v>
          </cell>
          <cell r="R156">
            <v>3.3</v>
          </cell>
          <cell r="S156">
            <v>2.6</v>
          </cell>
          <cell r="T156">
            <v>1.5</v>
          </cell>
          <cell r="U156">
            <v>1.2</v>
          </cell>
          <cell r="V156">
            <v>1</v>
          </cell>
          <cell r="W156">
            <v>2.1</v>
          </cell>
          <cell r="X156">
            <v>1.2</v>
          </cell>
          <cell r="Y156">
            <v>1.9</v>
          </cell>
          <cell r="Z156">
            <v>1</v>
          </cell>
          <cell r="AA156">
            <v>1.5</v>
          </cell>
          <cell r="AB156">
            <v>1.5</v>
          </cell>
        </row>
        <row r="157">
          <cell r="A157">
            <v>31107</v>
          </cell>
          <cell r="B157">
            <v>67.400000000000006</v>
          </cell>
          <cell r="C157">
            <v>67.900000000000006</v>
          </cell>
          <cell r="D157">
            <v>69.599999999999994</v>
          </cell>
          <cell r="E157">
            <v>69.3</v>
          </cell>
          <cell r="F157">
            <v>67.8</v>
          </cell>
          <cell r="G157">
            <v>69.099999999999994</v>
          </cell>
          <cell r="H157">
            <v>71.2</v>
          </cell>
          <cell r="I157">
            <v>69.7</v>
          </cell>
          <cell r="J157">
            <v>68.099999999999994</v>
          </cell>
          <cell r="K157">
            <v>4.3</v>
          </cell>
          <cell r="L157">
            <v>4.3</v>
          </cell>
          <cell r="M157">
            <v>4.8</v>
          </cell>
          <cell r="N157">
            <v>4.8</v>
          </cell>
          <cell r="O157">
            <v>4.3</v>
          </cell>
          <cell r="P157">
            <v>4.9000000000000004</v>
          </cell>
          <cell r="Q157">
            <v>3.3</v>
          </cell>
          <cell r="R157">
            <v>4.8</v>
          </cell>
          <cell r="S157">
            <v>4.4000000000000004</v>
          </cell>
          <cell r="T157">
            <v>1.5</v>
          </cell>
          <cell r="U157">
            <v>1.2</v>
          </cell>
          <cell r="V157">
            <v>1.6</v>
          </cell>
          <cell r="W157">
            <v>1.5</v>
          </cell>
          <cell r="X157">
            <v>1.5</v>
          </cell>
          <cell r="Y157">
            <v>1.6</v>
          </cell>
          <cell r="Z157">
            <v>1</v>
          </cell>
          <cell r="AA157">
            <v>1.6</v>
          </cell>
          <cell r="AB157">
            <v>1.3</v>
          </cell>
        </row>
        <row r="158">
          <cell r="A158">
            <v>31199</v>
          </cell>
          <cell r="B158">
            <v>68.8</v>
          </cell>
          <cell r="C158">
            <v>69.900000000000006</v>
          </cell>
          <cell r="D158">
            <v>70.8</v>
          </cell>
          <cell r="E158">
            <v>71.099999999999994</v>
          </cell>
          <cell r="F158">
            <v>69.400000000000006</v>
          </cell>
          <cell r="G158">
            <v>70.7</v>
          </cell>
          <cell r="H158">
            <v>72.8</v>
          </cell>
          <cell r="I158">
            <v>71.3</v>
          </cell>
          <cell r="J158">
            <v>69.7</v>
          </cell>
          <cell r="K158">
            <v>6.5</v>
          </cell>
          <cell r="L158">
            <v>7</v>
          </cell>
          <cell r="M158">
            <v>5.8</v>
          </cell>
          <cell r="N158">
            <v>7.4</v>
          </cell>
          <cell r="O158">
            <v>6.8</v>
          </cell>
          <cell r="P158">
            <v>7.1</v>
          </cell>
          <cell r="Q158">
            <v>5.7</v>
          </cell>
          <cell r="R158">
            <v>7.1</v>
          </cell>
          <cell r="S158">
            <v>6.6</v>
          </cell>
          <cell r="T158">
            <v>2.1</v>
          </cell>
          <cell r="U158">
            <v>2.9</v>
          </cell>
          <cell r="V158">
            <v>1.7</v>
          </cell>
          <cell r="W158">
            <v>2.6</v>
          </cell>
          <cell r="X158">
            <v>2.4</v>
          </cell>
          <cell r="Y158">
            <v>2.2999999999999998</v>
          </cell>
          <cell r="Z158">
            <v>2.2000000000000002</v>
          </cell>
          <cell r="AA158">
            <v>2.2999999999999998</v>
          </cell>
          <cell r="AB158">
            <v>2.2999999999999998</v>
          </cell>
        </row>
        <row r="159">
          <cell r="A159">
            <v>31291</v>
          </cell>
          <cell r="B159">
            <v>70.3</v>
          </cell>
          <cell r="C159">
            <v>71.400000000000006</v>
          </cell>
          <cell r="D159">
            <v>72.599999999999994</v>
          </cell>
          <cell r="E159">
            <v>72.599999999999994</v>
          </cell>
          <cell r="F159">
            <v>70.8</v>
          </cell>
          <cell r="G159">
            <v>72.5</v>
          </cell>
          <cell r="H159">
            <v>75.400000000000006</v>
          </cell>
          <cell r="I159">
            <v>73</v>
          </cell>
          <cell r="J159">
            <v>71.3</v>
          </cell>
          <cell r="K159">
            <v>7.5</v>
          </cell>
          <cell r="L159">
            <v>7.7</v>
          </cell>
          <cell r="M159">
            <v>7.1</v>
          </cell>
          <cell r="N159">
            <v>8.5</v>
          </cell>
          <cell r="O159">
            <v>7.3</v>
          </cell>
          <cell r="P159">
            <v>8.6999999999999993</v>
          </cell>
          <cell r="Q159">
            <v>8</v>
          </cell>
          <cell r="R159">
            <v>8</v>
          </cell>
          <cell r="S159">
            <v>7.7</v>
          </cell>
          <cell r="T159">
            <v>2.2000000000000002</v>
          </cell>
          <cell r="U159">
            <v>2.1</v>
          </cell>
          <cell r="V159">
            <v>2.5</v>
          </cell>
          <cell r="W159">
            <v>2.1</v>
          </cell>
          <cell r="X159">
            <v>2</v>
          </cell>
          <cell r="Y159">
            <v>2.5</v>
          </cell>
          <cell r="Z159">
            <v>3.6</v>
          </cell>
          <cell r="AA159">
            <v>2.4</v>
          </cell>
          <cell r="AB159">
            <v>2.2999999999999998</v>
          </cell>
        </row>
        <row r="160">
          <cell r="A160">
            <v>31382</v>
          </cell>
          <cell r="B160">
            <v>71.900000000000006</v>
          </cell>
          <cell r="C160">
            <v>72.599999999999994</v>
          </cell>
          <cell r="D160">
            <v>74</v>
          </cell>
          <cell r="E160">
            <v>74.099999999999994</v>
          </cell>
          <cell r="F160">
            <v>72.400000000000006</v>
          </cell>
          <cell r="G160">
            <v>74</v>
          </cell>
          <cell r="H160">
            <v>76.2</v>
          </cell>
          <cell r="I160">
            <v>74.599999999999994</v>
          </cell>
          <cell r="J160">
            <v>72.7</v>
          </cell>
          <cell r="K160">
            <v>8.3000000000000007</v>
          </cell>
          <cell r="L160">
            <v>8.1999999999999993</v>
          </cell>
          <cell r="M160">
            <v>8</v>
          </cell>
          <cell r="N160">
            <v>8.5</v>
          </cell>
          <cell r="O160">
            <v>8.4</v>
          </cell>
          <cell r="P160">
            <v>8.8000000000000007</v>
          </cell>
          <cell r="Q160">
            <v>8.1</v>
          </cell>
          <cell r="R160">
            <v>8.6999999999999993</v>
          </cell>
          <cell r="S160">
            <v>8.1999999999999993</v>
          </cell>
          <cell r="T160">
            <v>2.2999999999999998</v>
          </cell>
          <cell r="U160">
            <v>1.7</v>
          </cell>
          <cell r="V160">
            <v>1.9</v>
          </cell>
          <cell r="W160">
            <v>2.1</v>
          </cell>
          <cell r="X160">
            <v>2.2999999999999998</v>
          </cell>
          <cell r="Y160">
            <v>2.1</v>
          </cell>
          <cell r="Z160">
            <v>1.1000000000000001</v>
          </cell>
          <cell r="AA160">
            <v>2.2000000000000002</v>
          </cell>
          <cell r="AB160">
            <v>2</v>
          </cell>
        </row>
        <row r="161">
          <cell r="A161">
            <v>31472</v>
          </cell>
          <cell r="B161">
            <v>73.599999999999994</v>
          </cell>
          <cell r="C161">
            <v>74.599999999999994</v>
          </cell>
          <cell r="D161">
            <v>75.8</v>
          </cell>
          <cell r="E161">
            <v>75.2</v>
          </cell>
          <cell r="F161">
            <v>73.599999999999994</v>
          </cell>
          <cell r="G161">
            <v>75.099999999999994</v>
          </cell>
          <cell r="H161">
            <v>77.599999999999994</v>
          </cell>
          <cell r="I161">
            <v>76.2</v>
          </cell>
          <cell r="J161">
            <v>74.400000000000006</v>
          </cell>
          <cell r="K161">
            <v>9.1999999999999993</v>
          </cell>
          <cell r="L161">
            <v>9.9</v>
          </cell>
          <cell r="M161">
            <v>8.9</v>
          </cell>
          <cell r="N161">
            <v>8.5</v>
          </cell>
          <cell r="O161">
            <v>8.6</v>
          </cell>
          <cell r="P161">
            <v>8.6999999999999993</v>
          </cell>
          <cell r="Q161">
            <v>9</v>
          </cell>
          <cell r="R161">
            <v>9.3000000000000007</v>
          </cell>
          <cell r="S161">
            <v>9.3000000000000007</v>
          </cell>
          <cell r="T161">
            <v>2.4</v>
          </cell>
          <cell r="U161">
            <v>2.8</v>
          </cell>
          <cell r="V161">
            <v>2.4</v>
          </cell>
          <cell r="W161">
            <v>1.5</v>
          </cell>
          <cell r="X161">
            <v>1.7</v>
          </cell>
          <cell r="Y161">
            <v>1.5</v>
          </cell>
          <cell r="Z161">
            <v>1.8</v>
          </cell>
          <cell r="AA161">
            <v>2.1</v>
          </cell>
          <cell r="AB161">
            <v>2.2999999999999998</v>
          </cell>
        </row>
        <row r="162">
          <cell r="A162">
            <v>31564</v>
          </cell>
          <cell r="B162">
            <v>74.900000000000006</v>
          </cell>
          <cell r="C162">
            <v>75.7</v>
          </cell>
          <cell r="D162">
            <v>76.599999999999994</v>
          </cell>
          <cell r="E162">
            <v>76.7</v>
          </cell>
          <cell r="F162">
            <v>74.8</v>
          </cell>
          <cell r="G162">
            <v>76.8</v>
          </cell>
          <cell r="H162">
            <v>78.599999999999994</v>
          </cell>
          <cell r="I162">
            <v>77.5</v>
          </cell>
          <cell r="J162">
            <v>75.599999999999994</v>
          </cell>
          <cell r="K162">
            <v>8.9</v>
          </cell>
          <cell r="L162">
            <v>8.3000000000000007</v>
          </cell>
          <cell r="M162">
            <v>8.1999999999999993</v>
          </cell>
          <cell r="N162">
            <v>7.9</v>
          </cell>
          <cell r="O162">
            <v>7.8</v>
          </cell>
          <cell r="P162">
            <v>8.6</v>
          </cell>
          <cell r="Q162">
            <v>8</v>
          </cell>
          <cell r="R162">
            <v>8.6999999999999993</v>
          </cell>
          <cell r="S162">
            <v>8.5</v>
          </cell>
          <cell r="T162">
            <v>1.8</v>
          </cell>
          <cell r="U162">
            <v>1.5</v>
          </cell>
          <cell r="V162">
            <v>1.1000000000000001</v>
          </cell>
          <cell r="W162">
            <v>2</v>
          </cell>
          <cell r="X162">
            <v>1.6</v>
          </cell>
          <cell r="Y162">
            <v>2.2999999999999998</v>
          </cell>
          <cell r="Z162">
            <v>1.3</v>
          </cell>
          <cell r="AA162">
            <v>1.7</v>
          </cell>
          <cell r="AB162">
            <v>1.6</v>
          </cell>
        </row>
        <row r="163">
          <cell r="A163">
            <v>31656</v>
          </cell>
          <cell r="B163">
            <v>76.7</v>
          </cell>
          <cell r="C163">
            <v>77.7</v>
          </cell>
          <cell r="D163">
            <v>78.5</v>
          </cell>
          <cell r="E163">
            <v>79</v>
          </cell>
          <cell r="F163">
            <v>77.3</v>
          </cell>
          <cell r="G163">
            <v>78.8</v>
          </cell>
          <cell r="H163">
            <v>80.7</v>
          </cell>
          <cell r="I163">
            <v>79.099999999999994</v>
          </cell>
          <cell r="J163">
            <v>77.599999999999994</v>
          </cell>
          <cell r="K163">
            <v>9.1</v>
          </cell>
          <cell r="L163">
            <v>8.8000000000000007</v>
          </cell>
          <cell r="M163">
            <v>8.1</v>
          </cell>
          <cell r="N163">
            <v>8.8000000000000007</v>
          </cell>
          <cell r="O163">
            <v>9.1999999999999993</v>
          </cell>
          <cell r="P163">
            <v>8.6999999999999993</v>
          </cell>
          <cell r="Q163">
            <v>7</v>
          </cell>
          <cell r="R163">
            <v>8.4</v>
          </cell>
          <cell r="S163">
            <v>8.8000000000000007</v>
          </cell>
          <cell r="T163">
            <v>2.4</v>
          </cell>
          <cell r="U163">
            <v>2.6</v>
          </cell>
          <cell r="V163">
            <v>2.5</v>
          </cell>
          <cell r="W163">
            <v>3</v>
          </cell>
          <cell r="X163">
            <v>3.3</v>
          </cell>
          <cell r="Y163">
            <v>2.6</v>
          </cell>
          <cell r="Z163">
            <v>2.7</v>
          </cell>
          <cell r="AA163">
            <v>2.1</v>
          </cell>
          <cell r="AB163">
            <v>2.6</v>
          </cell>
        </row>
        <row r="164">
          <cell r="A164">
            <v>31747</v>
          </cell>
          <cell r="B164">
            <v>78.900000000000006</v>
          </cell>
          <cell r="C164">
            <v>80</v>
          </cell>
          <cell r="D164">
            <v>80.599999999999994</v>
          </cell>
          <cell r="E164">
            <v>81</v>
          </cell>
          <cell r="F164">
            <v>79.7</v>
          </cell>
          <cell r="G164">
            <v>81.400000000000006</v>
          </cell>
          <cell r="H164">
            <v>83.5</v>
          </cell>
          <cell r="I164">
            <v>81.099999999999994</v>
          </cell>
          <cell r="J164">
            <v>79.8</v>
          </cell>
          <cell r="K164">
            <v>9.6999999999999993</v>
          </cell>
          <cell r="L164">
            <v>10.199999999999999</v>
          </cell>
          <cell r="M164">
            <v>8.9</v>
          </cell>
          <cell r="N164">
            <v>9.3000000000000007</v>
          </cell>
          <cell r="O164">
            <v>10.1</v>
          </cell>
          <cell r="P164">
            <v>10</v>
          </cell>
          <cell r="Q164">
            <v>9.6</v>
          </cell>
          <cell r="R164">
            <v>8.6999999999999993</v>
          </cell>
          <cell r="S164">
            <v>9.8000000000000007</v>
          </cell>
          <cell r="T164">
            <v>2.9</v>
          </cell>
          <cell r="U164">
            <v>3</v>
          </cell>
          <cell r="V164">
            <v>2.7</v>
          </cell>
          <cell r="W164">
            <v>2.5</v>
          </cell>
          <cell r="X164">
            <v>3.1</v>
          </cell>
          <cell r="Y164">
            <v>3.3</v>
          </cell>
          <cell r="Z164">
            <v>3.5</v>
          </cell>
          <cell r="AA164">
            <v>2.5</v>
          </cell>
          <cell r="AB164">
            <v>2.8</v>
          </cell>
        </row>
        <row r="165">
          <cell r="A165">
            <v>31837</v>
          </cell>
          <cell r="B165">
            <v>80.5</v>
          </cell>
          <cell r="C165">
            <v>81.5</v>
          </cell>
          <cell r="D165">
            <v>82.3</v>
          </cell>
          <cell r="E165">
            <v>82.4</v>
          </cell>
          <cell r="F165">
            <v>81.2</v>
          </cell>
          <cell r="G165">
            <v>83.1</v>
          </cell>
          <cell r="H165">
            <v>84.9</v>
          </cell>
          <cell r="I165">
            <v>82.5</v>
          </cell>
          <cell r="J165">
            <v>81.400000000000006</v>
          </cell>
          <cell r="K165">
            <v>9.4</v>
          </cell>
          <cell r="L165">
            <v>9.1999999999999993</v>
          </cell>
          <cell r="M165">
            <v>8.6</v>
          </cell>
          <cell r="N165">
            <v>9.6</v>
          </cell>
          <cell r="O165">
            <v>10.3</v>
          </cell>
          <cell r="P165">
            <v>10.7</v>
          </cell>
          <cell r="Q165">
            <v>9.4</v>
          </cell>
          <cell r="R165">
            <v>8.3000000000000007</v>
          </cell>
          <cell r="S165">
            <v>9.4</v>
          </cell>
          <cell r="T165">
            <v>2</v>
          </cell>
          <cell r="U165">
            <v>1.9</v>
          </cell>
          <cell r="V165">
            <v>2.1</v>
          </cell>
          <cell r="W165">
            <v>1.7</v>
          </cell>
          <cell r="X165">
            <v>1.9</v>
          </cell>
          <cell r="Y165">
            <v>2.1</v>
          </cell>
          <cell r="Z165">
            <v>1.7</v>
          </cell>
          <cell r="AA165">
            <v>1.7</v>
          </cell>
          <cell r="AB165">
            <v>2</v>
          </cell>
        </row>
        <row r="166">
          <cell r="A166">
            <v>31929</v>
          </cell>
          <cell r="B166">
            <v>81.8</v>
          </cell>
          <cell r="C166">
            <v>82.8</v>
          </cell>
          <cell r="D166">
            <v>83.3</v>
          </cell>
          <cell r="E166">
            <v>83.7</v>
          </cell>
          <cell r="F166">
            <v>82.6</v>
          </cell>
          <cell r="G166">
            <v>84.4</v>
          </cell>
          <cell r="H166">
            <v>86.3</v>
          </cell>
          <cell r="I166">
            <v>83.8</v>
          </cell>
          <cell r="J166">
            <v>82.6</v>
          </cell>
          <cell r="K166">
            <v>9.1999999999999993</v>
          </cell>
          <cell r="L166">
            <v>9.4</v>
          </cell>
          <cell r="M166">
            <v>8.6999999999999993</v>
          </cell>
          <cell r="N166">
            <v>9.1</v>
          </cell>
          <cell r="O166">
            <v>10.4</v>
          </cell>
          <cell r="P166">
            <v>9.9</v>
          </cell>
          <cell r="Q166">
            <v>9.8000000000000007</v>
          </cell>
          <cell r="R166">
            <v>8.1</v>
          </cell>
          <cell r="S166">
            <v>9.3000000000000007</v>
          </cell>
          <cell r="T166">
            <v>1.6</v>
          </cell>
          <cell r="U166">
            <v>1.6</v>
          </cell>
          <cell r="V166">
            <v>1.2</v>
          </cell>
          <cell r="W166">
            <v>1.6</v>
          </cell>
          <cell r="X166">
            <v>1.7</v>
          </cell>
          <cell r="Y166">
            <v>1.6</v>
          </cell>
          <cell r="Z166">
            <v>1.6</v>
          </cell>
          <cell r="AA166">
            <v>1.6</v>
          </cell>
          <cell r="AB166">
            <v>1.5</v>
          </cell>
        </row>
        <row r="167">
          <cell r="A167">
            <v>32021</v>
          </cell>
          <cell r="B167">
            <v>83.2</v>
          </cell>
          <cell r="C167">
            <v>84.3</v>
          </cell>
          <cell r="D167">
            <v>84.5</v>
          </cell>
          <cell r="E167">
            <v>84.7</v>
          </cell>
          <cell r="F167">
            <v>83.8</v>
          </cell>
          <cell r="G167">
            <v>85.9</v>
          </cell>
          <cell r="H167">
            <v>87.7</v>
          </cell>
          <cell r="I167">
            <v>84.9</v>
          </cell>
          <cell r="J167">
            <v>84</v>
          </cell>
          <cell r="K167">
            <v>8.5</v>
          </cell>
          <cell r="L167">
            <v>8.5</v>
          </cell>
          <cell r="M167">
            <v>7.6</v>
          </cell>
          <cell r="N167">
            <v>7.2</v>
          </cell>
          <cell r="O167">
            <v>8.4</v>
          </cell>
          <cell r="P167">
            <v>9</v>
          </cell>
          <cell r="Q167">
            <v>8.6999999999999993</v>
          </cell>
          <cell r="R167">
            <v>7.3</v>
          </cell>
          <cell r="S167">
            <v>8.1999999999999993</v>
          </cell>
          <cell r="T167">
            <v>1.7</v>
          </cell>
          <cell r="U167">
            <v>1.8</v>
          </cell>
          <cell r="V167">
            <v>1.4</v>
          </cell>
          <cell r="W167">
            <v>1.2</v>
          </cell>
          <cell r="X167">
            <v>1.5</v>
          </cell>
          <cell r="Y167">
            <v>1.8</v>
          </cell>
          <cell r="Z167">
            <v>1.6</v>
          </cell>
          <cell r="AA167">
            <v>1.3</v>
          </cell>
          <cell r="AB167">
            <v>1.7</v>
          </cell>
        </row>
        <row r="168">
          <cell r="A168">
            <v>32112</v>
          </cell>
          <cell r="B168">
            <v>84.6</v>
          </cell>
          <cell r="C168">
            <v>85.7</v>
          </cell>
          <cell r="D168">
            <v>86.1</v>
          </cell>
          <cell r="E168">
            <v>86.4</v>
          </cell>
          <cell r="F168">
            <v>85.2</v>
          </cell>
          <cell r="G168">
            <v>87.2</v>
          </cell>
          <cell r="H168">
            <v>89.2</v>
          </cell>
          <cell r="I168">
            <v>86.4</v>
          </cell>
          <cell r="J168">
            <v>85.5</v>
          </cell>
          <cell r="K168">
            <v>7.2</v>
          </cell>
          <cell r="L168">
            <v>7.1</v>
          </cell>
          <cell r="M168">
            <v>6.8</v>
          </cell>
          <cell r="N168">
            <v>6.7</v>
          </cell>
          <cell r="O168">
            <v>6.9</v>
          </cell>
          <cell r="P168">
            <v>7.1</v>
          </cell>
          <cell r="Q168">
            <v>6.8</v>
          </cell>
          <cell r="R168">
            <v>6.5</v>
          </cell>
          <cell r="S168">
            <v>7.1</v>
          </cell>
          <cell r="T168">
            <v>1.7</v>
          </cell>
          <cell r="U168">
            <v>1.7</v>
          </cell>
          <cell r="V168">
            <v>1.9</v>
          </cell>
          <cell r="W168">
            <v>2</v>
          </cell>
          <cell r="X168">
            <v>1.7</v>
          </cell>
          <cell r="Y168">
            <v>1.5</v>
          </cell>
          <cell r="Z168">
            <v>1.7</v>
          </cell>
          <cell r="AA168">
            <v>1.8</v>
          </cell>
          <cell r="AB168">
            <v>1.8</v>
          </cell>
        </row>
        <row r="169">
          <cell r="A169">
            <v>32203</v>
          </cell>
          <cell r="B169">
            <v>86.5</v>
          </cell>
          <cell r="C169">
            <v>87</v>
          </cell>
          <cell r="D169">
            <v>87.6</v>
          </cell>
          <cell r="E169">
            <v>87.6</v>
          </cell>
          <cell r="F169">
            <v>86.6</v>
          </cell>
          <cell r="G169">
            <v>88.7</v>
          </cell>
          <cell r="H169">
            <v>90.4</v>
          </cell>
          <cell r="I169">
            <v>88.1</v>
          </cell>
          <cell r="J169">
            <v>87</v>
          </cell>
          <cell r="K169">
            <v>7.5</v>
          </cell>
          <cell r="L169">
            <v>6.7</v>
          </cell>
          <cell r="M169">
            <v>6.4</v>
          </cell>
          <cell r="N169">
            <v>6.3</v>
          </cell>
          <cell r="O169">
            <v>6.7</v>
          </cell>
          <cell r="P169">
            <v>6.7</v>
          </cell>
          <cell r="Q169">
            <v>6.5</v>
          </cell>
          <cell r="R169">
            <v>6.8</v>
          </cell>
          <cell r="S169">
            <v>6.9</v>
          </cell>
          <cell r="T169">
            <v>2.2000000000000002</v>
          </cell>
          <cell r="U169">
            <v>1.5</v>
          </cell>
          <cell r="V169">
            <v>1.7</v>
          </cell>
          <cell r="W169">
            <v>1.4</v>
          </cell>
          <cell r="X169">
            <v>1.6</v>
          </cell>
          <cell r="Y169">
            <v>1.7</v>
          </cell>
          <cell r="Z169">
            <v>1.3</v>
          </cell>
          <cell r="AA169">
            <v>2</v>
          </cell>
          <cell r="AB169">
            <v>1.8</v>
          </cell>
        </row>
        <row r="170">
          <cell r="A170">
            <v>32295</v>
          </cell>
          <cell r="B170">
            <v>87.8</v>
          </cell>
          <cell r="C170">
            <v>88.6</v>
          </cell>
          <cell r="D170">
            <v>89.3</v>
          </cell>
          <cell r="E170">
            <v>89.1</v>
          </cell>
          <cell r="F170">
            <v>88.1</v>
          </cell>
          <cell r="G170">
            <v>90</v>
          </cell>
          <cell r="H170">
            <v>91.8</v>
          </cell>
          <cell r="I170">
            <v>89.7</v>
          </cell>
          <cell r="J170">
            <v>88.5</v>
          </cell>
          <cell r="K170">
            <v>7.3</v>
          </cell>
          <cell r="L170">
            <v>7</v>
          </cell>
          <cell r="M170">
            <v>7.2</v>
          </cell>
          <cell r="N170">
            <v>6.5</v>
          </cell>
          <cell r="O170">
            <v>6.7</v>
          </cell>
          <cell r="P170">
            <v>6.6</v>
          </cell>
          <cell r="Q170">
            <v>6.4</v>
          </cell>
          <cell r="R170">
            <v>7</v>
          </cell>
          <cell r="S170">
            <v>7.1</v>
          </cell>
          <cell r="T170">
            <v>1.5</v>
          </cell>
          <cell r="U170">
            <v>1.8</v>
          </cell>
          <cell r="V170">
            <v>1.9</v>
          </cell>
          <cell r="W170">
            <v>1.7</v>
          </cell>
          <cell r="X170">
            <v>1.7</v>
          </cell>
          <cell r="Y170">
            <v>1.5</v>
          </cell>
          <cell r="Z170">
            <v>1.5</v>
          </cell>
          <cell r="AA170">
            <v>1.8</v>
          </cell>
          <cell r="AB170">
            <v>1.7</v>
          </cell>
        </row>
        <row r="171">
          <cell r="A171">
            <v>32387</v>
          </cell>
          <cell r="B171">
            <v>90.1</v>
          </cell>
          <cell r="C171">
            <v>89.9</v>
          </cell>
          <cell r="D171">
            <v>90.6</v>
          </cell>
          <cell r="E171">
            <v>90.8</v>
          </cell>
          <cell r="F171">
            <v>89.9</v>
          </cell>
          <cell r="G171">
            <v>91.1</v>
          </cell>
          <cell r="H171">
            <v>92.4</v>
          </cell>
          <cell r="I171">
            <v>90.8</v>
          </cell>
          <cell r="J171">
            <v>90.2</v>
          </cell>
          <cell r="K171">
            <v>8.3000000000000007</v>
          </cell>
          <cell r="L171">
            <v>6.6</v>
          </cell>
          <cell r="M171">
            <v>7.2</v>
          </cell>
          <cell r="N171">
            <v>7.2</v>
          </cell>
          <cell r="O171">
            <v>7.3</v>
          </cell>
          <cell r="P171">
            <v>6.1</v>
          </cell>
          <cell r="Q171">
            <v>5.4</v>
          </cell>
          <cell r="R171">
            <v>6.9</v>
          </cell>
          <cell r="S171">
            <v>7.4</v>
          </cell>
          <cell r="T171">
            <v>2.6</v>
          </cell>
          <cell r="U171">
            <v>1.5</v>
          </cell>
          <cell r="V171">
            <v>1.5</v>
          </cell>
          <cell r="W171">
            <v>1.9</v>
          </cell>
          <cell r="X171">
            <v>2</v>
          </cell>
          <cell r="Y171">
            <v>1.2</v>
          </cell>
          <cell r="Z171">
            <v>0.7</v>
          </cell>
          <cell r="AA171">
            <v>1.2</v>
          </cell>
          <cell r="AB171">
            <v>1.9</v>
          </cell>
        </row>
        <row r="172">
          <cell r="A172">
            <v>32478</v>
          </cell>
          <cell r="B172">
            <v>92.4</v>
          </cell>
          <cell r="C172">
            <v>91.5</v>
          </cell>
          <cell r="D172">
            <v>92.2</v>
          </cell>
          <cell r="E172">
            <v>92.3</v>
          </cell>
          <cell r="F172">
            <v>91.8</v>
          </cell>
          <cell r="G172">
            <v>92.5</v>
          </cell>
          <cell r="H172">
            <v>93.3</v>
          </cell>
          <cell r="I172">
            <v>92.4</v>
          </cell>
          <cell r="J172">
            <v>92</v>
          </cell>
          <cell r="K172">
            <v>9.1999999999999993</v>
          </cell>
          <cell r="L172">
            <v>6.8</v>
          </cell>
          <cell r="M172">
            <v>7.1</v>
          </cell>
          <cell r="N172">
            <v>6.8</v>
          </cell>
          <cell r="O172">
            <v>7.7</v>
          </cell>
          <cell r="P172">
            <v>6.1</v>
          </cell>
          <cell r="Q172">
            <v>4.5999999999999996</v>
          </cell>
          <cell r="R172">
            <v>6.9</v>
          </cell>
          <cell r="S172">
            <v>7.6</v>
          </cell>
          <cell r="T172">
            <v>2.6</v>
          </cell>
          <cell r="U172">
            <v>1.8</v>
          </cell>
          <cell r="V172">
            <v>1.8</v>
          </cell>
          <cell r="W172">
            <v>1.7</v>
          </cell>
          <cell r="X172">
            <v>2.1</v>
          </cell>
          <cell r="Y172">
            <v>1.5</v>
          </cell>
          <cell r="Z172">
            <v>1</v>
          </cell>
          <cell r="AA172">
            <v>1.8</v>
          </cell>
          <cell r="AB172">
            <v>2</v>
          </cell>
        </row>
        <row r="173">
          <cell r="A173">
            <v>32568</v>
          </cell>
          <cell r="B173">
            <v>92.5</v>
          </cell>
          <cell r="C173">
            <v>92.7</v>
          </cell>
          <cell r="D173">
            <v>93.5</v>
          </cell>
          <cell r="E173">
            <v>94.2</v>
          </cell>
          <cell r="F173">
            <v>92.7</v>
          </cell>
          <cell r="G173">
            <v>94.2</v>
          </cell>
          <cell r="H173">
            <v>94.7</v>
          </cell>
          <cell r="I173">
            <v>93.5</v>
          </cell>
          <cell r="J173">
            <v>92.9</v>
          </cell>
          <cell r="K173">
            <v>6.9</v>
          </cell>
          <cell r="L173">
            <v>6.6</v>
          </cell>
          <cell r="M173">
            <v>6.7</v>
          </cell>
          <cell r="N173">
            <v>7.5</v>
          </cell>
          <cell r="O173">
            <v>7</v>
          </cell>
          <cell r="P173">
            <v>6.2</v>
          </cell>
          <cell r="Q173">
            <v>4.8</v>
          </cell>
          <cell r="R173">
            <v>6.1</v>
          </cell>
          <cell r="S173">
            <v>6.8</v>
          </cell>
          <cell r="T173">
            <v>0.1</v>
          </cell>
          <cell r="U173">
            <v>1.3</v>
          </cell>
          <cell r="V173">
            <v>1.4</v>
          </cell>
          <cell r="W173">
            <v>2.1</v>
          </cell>
          <cell r="X173">
            <v>1</v>
          </cell>
          <cell r="Y173">
            <v>1.8</v>
          </cell>
          <cell r="Z173">
            <v>1.5</v>
          </cell>
          <cell r="AA173">
            <v>1.2</v>
          </cell>
          <cell r="AB173">
            <v>1</v>
          </cell>
        </row>
        <row r="174">
          <cell r="A174">
            <v>32660</v>
          </cell>
          <cell r="B174">
            <v>94.8</v>
          </cell>
          <cell r="C174">
            <v>95.2</v>
          </cell>
          <cell r="D174">
            <v>95.8</v>
          </cell>
          <cell r="E174">
            <v>96</v>
          </cell>
          <cell r="F174">
            <v>94.7</v>
          </cell>
          <cell r="G174">
            <v>96</v>
          </cell>
          <cell r="H174">
            <v>96.3</v>
          </cell>
          <cell r="I174">
            <v>95.7</v>
          </cell>
          <cell r="J174">
            <v>95.2</v>
          </cell>
          <cell r="K174">
            <v>8</v>
          </cell>
          <cell r="L174">
            <v>7.4</v>
          </cell>
          <cell r="M174">
            <v>7.3</v>
          </cell>
          <cell r="N174">
            <v>7.7</v>
          </cell>
          <cell r="O174">
            <v>7.5</v>
          </cell>
          <cell r="P174">
            <v>6.7</v>
          </cell>
          <cell r="Q174">
            <v>4.9000000000000004</v>
          </cell>
          <cell r="R174">
            <v>6.7</v>
          </cell>
          <cell r="S174">
            <v>7.6</v>
          </cell>
          <cell r="T174">
            <v>2.5</v>
          </cell>
          <cell r="U174">
            <v>2.7</v>
          </cell>
          <cell r="V174">
            <v>2.5</v>
          </cell>
          <cell r="W174">
            <v>1.9</v>
          </cell>
          <cell r="X174">
            <v>2.2000000000000002</v>
          </cell>
          <cell r="Y174">
            <v>1.9</v>
          </cell>
          <cell r="Z174">
            <v>1.7</v>
          </cell>
          <cell r="AA174">
            <v>2.4</v>
          </cell>
          <cell r="AB174">
            <v>2.5</v>
          </cell>
        </row>
        <row r="175">
          <cell r="A175">
            <v>32752</v>
          </cell>
          <cell r="B175">
            <v>97.4</v>
          </cell>
          <cell r="C175">
            <v>97.3</v>
          </cell>
          <cell r="D175">
            <v>97.6</v>
          </cell>
          <cell r="E175">
            <v>97.7</v>
          </cell>
          <cell r="F175">
            <v>96.9</v>
          </cell>
          <cell r="G175">
            <v>97.6</v>
          </cell>
          <cell r="H175">
            <v>97.6</v>
          </cell>
          <cell r="I175">
            <v>97.2</v>
          </cell>
          <cell r="J175">
            <v>97.4</v>
          </cell>
          <cell r="K175">
            <v>8.1</v>
          </cell>
          <cell r="L175">
            <v>8.1999999999999993</v>
          </cell>
          <cell r="M175">
            <v>7.7</v>
          </cell>
          <cell r="N175">
            <v>7.6</v>
          </cell>
          <cell r="O175">
            <v>7.8</v>
          </cell>
          <cell r="P175">
            <v>7.1</v>
          </cell>
          <cell r="Q175">
            <v>5.6</v>
          </cell>
          <cell r="R175">
            <v>7</v>
          </cell>
          <cell r="S175">
            <v>8</v>
          </cell>
          <cell r="T175">
            <v>2.7</v>
          </cell>
          <cell r="U175">
            <v>2.2000000000000002</v>
          </cell>
          <cell r="V175">
            <v>1.9</v>
          </cell>
          <cell r="W175">
            <v>1.8</v>
          </cell>
          <cell r="X175">
            <v>2.2999999999999998</v>
          </cell>
          <cell r="Y175">
            <v>1.7</v>
          </cell>
          <cell r="Z175">
            <v>1.3</v>
          </cell>
          <cell r="AA175">
            <v>1.6</v>
          </cell>
          <cell r="AB175">
            <v>2.2999999999999998</v>
          </cell>
        </row>
        <row r="176">
          <cell r="A176">
            <v>32843</v>
          </cell>
          <cell r="B176">
            <v>99.2</v>
          </cell>
          <cell r="C176">
            <v>99.2</v>
          </cell>
          <cell r="D176">
            <v>99.3</v>
          </cell>
          <cell r="E176">
            <v>99.2</v>
          </cell>
          <cell r="F176">
            <v>98.9</v>
          </cell>
          <cell r="G176">
            <v>99.4</v>
          </cell>
          <cell r="H176">
            <v>99.4</v>
          </cell>
          <cell r="I176">
            <v>99.3</v>
          </cell>
          <cell r="J176">
            <v>99.2</v>
          </cell>
          <cell r="K176">
            <v>7.4</v>
          </cell>
          <cell r="L176">
            <v>8.4</v>
          </cell>
          <cell r="M176">
            <v>7.7</v>
          </cell>
          <cell r="N176">
            <v>7.5</v>
          </cell>
          <cell r="O176">
            <v>7.7</v>
          </cell>
          <cell r="P176">
            <v>7.5</v>
          </cell>
          <cell r="Q176">
            <v>6.5</v>
          </cell>
          <cell r="R176">
            <v>7.5</v>
          </cell>
          <cell r="S176">
            <v>7.8</v>
          </cell>
          <cell r="T176">
            <v>1.8</v>
          </cell>
          <cell r="U176">
            <v>2</v>
          </cell>
          <cell r="V176">
            <v>1.7</v>
          </cell>
          <cell r="W176">
            <v>1.5</v>
          </cell>
          <cell r="X176">
            <v>2.1</v>
          </cell>
          <cell r="Y176">
            <v>1.8</v>
          </cell>
          <cell r="Z176">
            <v>1.8</v>
          </cell>
          <cell r="AA176">
            <v>2.2000000000000002</v>
          </cell>
          <cell r="AB176">
            <v>1.8</v>
          </cell>
        </row>
        <row r="177">
          <cell r="A177">
            <v>32933</v>
          </cell>
          <cell r="B177">
            <v>100.9</v>
          </cell>
          <cell r="C177">
            <v>100.7</v>
          </cell>
          <cell r="D177">
            <v>100.8</v>
          </cell>
          <cell r="E177">
            <v>100.6</v>
          </cell>
          <cell r="F177">
            <v>101.2</v>
          </cell>
          <cell r="G177">
            <v>101</v>
          </cell>
          <cell r="H177">
            <v>100.6</v>
          </cell>
          <cell r="I177">
            <v>101.2</v>
          </cell>
          <cell r="J177">
            <v>100.9</v>
          </cell>
          <cell r="K177">
            <v>9.1</v>
          </cell>
          <cell r="L177">
            <v>8.6</v>
          </cell>
          <cell r="M177">
            <v>7.8</v>
          </cell>
          <cell r="N177">
            <v>6.8</v>
          </cell>
          <cell r="O177">
            <v>9.1999999999999993</v>
          </cell>
          <cell r="P177">
            <v>7.2</v>
          </cell>
          <cell r="Q177">
            <v>6.2</v>
          </cell>
          <cell r="R177">
            <v>8.1999999999999993</v>
          </cell>
          <cell r="S177">
            <v>8.6</v>
          </cell>
          <cell r="T177">
            <v>1.7</v>
          </cell>
          <cell r="U177">
            <v>1.5</v>
          </cell>
          <cell r="V177">
            <v>1.5</v>
          </cell>
          <cell r="W177">
            <v>1.4</v>
          </cell>
          <cell r="X177">
            <v>2.2999999999999998</v>
          </cell>
          <cell r="Y177">
            <v>1.6</v>
          </cell>
          <cell r="Z177">
            <v>1.2</v>
          </cell>
          <cell r="AA177">
            <v>1.9</v>
          </cell>
          <cell r="AB177">
            <v>1.7</v>
          </cell>
        </row>
        <row r="178">
          <cell r="A178">
            <v>33025</v>
          </cell>
          <cell r="B178">
            <v>102.5</v>
          </cell>
          <cell r="C178">
            <v>102.7</v>
          </cell>
          <cell r="D178">
            <v>102.2</v>
          </cell>
          <cell r="E178">
            <v>102.5</v>
          </cell>
          <cell r="F178">
            <v>102.9</v>
          </cell>
          <cell r="G178">
            <v>101.9</v>
          </cell>
          <cell r="H178">
            <v>102.4</v>
          </cell>
          <cell r="I178">
            <v>102.3</v>
          </cell>
          <cell r="J178">
            <v>102.5</v>
          </cell>
          <cell r="K178">
            <v>8.1</v>
          </cell>
          <cell r="L178">
            <v>7.9</v>
          </cell>
          <cell r="M178">
            <v>6.7</v>
          </cell>
          <cell r="N178">
            <v>6.8</v>
          </cell>
          <cell r="O178">
            <v>8.6999999999999993</v>
          </cell>
          <cell r="P178">
            <v>6.1</v>
          </cell>
          <cell r="Q178">
            <v>6.3</v>
          </cell>
          <cell r="R178">
            <v>6.9</v>
          </cell>
          <cell r="S178">
            <v>7.7</v>
          </cell>
          <cell r="T178">
            <v>1.6</v>
          </cell>
          <cell r="U178">
            <v>2</v>
          </cell>
          <cell r="V178">
            <v>1.4</v>
          </cell>
          <cell r="W178">
            <v>1.9</v>
          </cell>
          <cell r="X178">
            <v>1.7</v>
          </cell>
          <cell r="Y178">
            <v>0.9</v>
          </cell>
          <cell r="Z178">
            <v>1.8</v>
          </cell>
          <cell r="AA178">
            <v>1.1000000000000001</v>
          </cell>
          <cell r="AB178">
            <v>1.6</v>
          </cell>
        </row>
        <row r="179">
          <cell r="A179">
            <v>33117</v>
          </cell>
          <cell r="B179">
            <v>103.1</v>
          </cell>
          <cell r="C179">
            <v>103.5</v>
          </cell>
          <cell r="D179">
            <v>102.8</v>
          </cell>
          <cell r="E179">
            <v>103.8</v>
          </cell>
          <cell r="F179">
            <v>103.7</v>
          </cell>
          <cell r="G179">
            <v>103</v>
          </cell>
          <cell r="H179">
            <v>103.5</v>
          </cell>
          <cell r="I179">
            <v>103.1</v>
          </cell>
          <cell r="J179">
            <v>103.3</v>
          </cell>
          <cell r="K179">
            <v>5.9</v>
          </cell>
          <cell r="L179">
            <v>6.4</v>
          </cell>
          <cell r="M179">
            <v>5.3</v>
          </cell>
          <cell r="N179">
            <v>6.2</v>
          </cell>
          <cell r="O179">
            <v>7</v>
          </cell>
          <cell r="P179">
            <v>5.5</v>
          </cell>
          <cell r="Q179">
            <v>6</v>
          </cell>
          <cell r="R179">
            <v>6.1</v>
          </cell>
          <cell r="S179">
            <v>6.1</v>
          </cell>
          <cell r="T179">
            <v>0.6</v>
          </cell>
          <cell r="U179">
            <v>0.8</v>
          </cell>
          <cell r="V179">
            <v>0.6</v>
          </cell>
          <cell r="W179">
            <v>1.3</v>
          </cell>
          <cell r="X179">
            <v>0.8</v>
          </cell>
          <cell r="Y179">
            <v>1.1000000000000001</v>
          </cell>
          <cell r="Z179">
            <v>1.1000000000000001</v>
          </cell>
          <cell r="AA179">
            <v>0.8</v>
          </cell>
          <cell r="AB179">
            <v>0.8</v>
          </cell>
        </row>
        <row r="180">
          <cell r="A180">
            <v>33208</v>
          </cell>
          <cell r="B180">
            <v>105.5</v>
          </cell>
          <cell r="C180">
            <v>106.6</v>
          </cell>
          <cell r="D180">
            <v>105.4</v>
          </cell>
          <cell r="E180">
            <v>106.9</v>
          </cell>
          <cell r="F180">
            <v>106.2</v>
          </cell>
          <cell r="G180">
            <v>105.5</v>
          </cell>
          <cell r="H180">
            <v>106.4</v>
          </cell>
          <cell r="I180">
            <v>106</v>
          </cell>
          <cell r="J180">
            <v>106</v>
          </cell>
          <cell r="K180">
            <v>6.4</v>
          </cell>
          <cell r="L180">
            <v>7.5</v>
          </cell>
          <cell r="M180">
            <v>6.1</v>
          </cell>
          <cell r="N180">
            <v>7.8</v>
          </cell>
          <cell r="O180">
            <v>7.4</v>
          </cell>
          <cell r="P180">
            <v>6.1</v>
          </cell>
          <cell r="Q180">
            <v>7</v>
          </cell>
          <cell r="R180">
            <v>6.7</v>
          </cell>
          <cell r="S180">
            <v>6.9</v>
          </cell>
          <cell r="T180">
            <v>2.2999999999999998</v>
          </cell>
          <cell r="U180">
            <v>3</v>
          </cell>
          <cell r="V180">
            <v>2.5</v>
          </cell>
          <cell r="W180">
            <v>3</v>
          </cell>
          <cell r="X180">
            <v>2.4</v>
          </cell>
          <cell r="Y180">
            <v>2.4</v>
          </cell>
          <cell r="Z180">
            <v>2.8</v>
          </cell>
          <cell r="AA180">
            <v>2.8</v>
          </cell>
          <cell r="AB180">
            <v>2.6</v>
          </cell>
        </row>
        <row r="181">
          <cell r="A181">
            <v>33298</v>
          </cell>
          <cell r="B181">
            <v>105.7</v>
          </cell>
          <cell r="C181">
            <v>106.1</v>
          </cell>
          <cell r="D181">
            <v>105.7</v>
          </cell>
          <cell r="E181">
            <v>106.7</v>
          </cell>
          <cell r="F181">
            <v>105.2</v>
          </cell>
          <cell r="G181">
            <v>105.2</v>
          </cell>
          <cell r="H181">
            <v>106.1</v>
          </cell>
          <cell r="I181">
            <v>105.5</v>
          </cell>
          <cell r="J181">
            <v>105.8</v>
          </cell>
          <cell r="K181">
            <v>4.8</v>
          </cell>
          <cell r="L181">
            <v>5.4</v>
          </cell>
          <cell r="M181">
            <v>4.9000000000000004</v>
          </cell>
          <cell r="N181">
            <v>6.1</v>
          </cell>
          <cell r="O181">
            <v>4</v>
          </cell>
          <cell r="P181">
            <v>4.2</v>
          </cell>
          <cell r="Q181">
            <v>5.5</v>
          </cell>
          <cell r="R181">
            <v>4.2</v>
          </cell>
          <cell r="S181">
            <v>4.9000000000000004</v>
          </cell>
          <cell r="T181">
            <v>0.2</v>
          </cell>
          <cell r="U181">
            <v>-0.5</v>
          </cell>
          <cell r="V181">
            <v>0.3</v>
          </cell>
          <cell r="W181">
            <v>-0.2</v>
          </cell>
          <cell r="X181">
            <v>-0.9</v>
          </cell>
          <cell r="Y181">
            <v>-0.3</v>
          </cell>
          <cell r="Z181">
            <v>-0.3</v>
          </cell>
          <cell r="AA181">
            <v>-0.5</v>
          </cell>
          <cell r="AB181">
            <v>-0.2</v>
          </cell>
        </row>
        <row r="182">
          <cell r="A182">
            <v>33390</v>
          </cell>
          <cell r="B182">
            <v>105.4</v>
          </cell>
          <cell r="C182">
            <v>106.8</v>
          </cell>
          <cell r="D182">
            <v>105.7</v>
          </cell>
          <cell r="E182">
            <v>107.3</v>
          </cell>
          <cell r="F182">
            <v>105.1</v>
          </cell>
          <cell r="G182">
            <v>105.8</v>
          </cell>
          <cell r="H182">
            <v>106.6</v>
          </cell>
          <cell r="I182">
            <v>105.6</v>
          </cell>
          <cell r="J182">
            <v>106</v>
          </cell>
          <cell r="K182">
            <v>2.8</v>
          </cell>
          <cell r="L182">
            <v>4</v>
          </cell>
          <cell r="M182">
            <v>3.4</v>
          </cell>
          <cell r="N182">
            <v>4.7</v>
          </cell>
          <cell r="O182">
            <v>2.1</v>
          </cell>
          <cell r="P182">
            <v>3.8</v>
          </cell>
          <cell r="Q182">
            <v>4.0999999999999996</v>
          </cell>
          <cell r="R182">
            <v>3.2</v>
          </cell>
          <cell r="S182">
            <v>3.4</v>
          </cell>
          <cell r="T182">
            <v>-0.3</v>
          </cell>
          <cell r="U182">
            <v>0.7</v>
          </cell>
          <cell r="V182">
            <v>0</v>
          </cell>
          <cell r="W182">
            <v>0.6</v>
          </cell>
          <cell r="X182">
            <v>-0.1</v>
          </cell>
          <cell r="Y182">
            <v>0.6</v>
          </cell>
          <cell r="Z182">
            <v>0.5</v>
          </cell>
          <cell r="AA182">
            <v>0.1</v>
          </cell>
          <cell r="AB182">
            <v>0.2</v>
          </cell>
        </row>
        <row r="183">
          <cell r="A183">
            <v>33482</v>
          </cell>
          <cell r="B183">
            <v>106</v>
          </cell>
          <cell r="C183">
            <v>107.6</v>
          </cell>
          <cell r="D183">
            <v>106.1</v>
          </cell>
          <cell r="E183">
            <v>108</v>
          </cell>
          <cell r="F183">
            <v>105.7</v>
          </cell>
          <cell r="G183">
            <v>106.7</v>
          </cell>
          <cell r="H183">
            <v>106.9</v>
          </cell>
          <cell r="I183">
            <v>107</v>
          </cell>
          <cell r="J183">
            <v>106.6</v>
          </cell>
          <cell r="K183">
            <v>2.8</v>
          </cell>
          <cell r="L183">
            <v>4</v>
          </cell>
          <cell r="M183">
            <v>3.2</v>
          </cell>
          <cell r="N183">
            <v>4</v>
          </cell>
          <cell r="O183">
            <v>1.9</v>
          </cell>
          <cell r="P183">
            <v>3.6</v>
          </cell>
          <cell r="Q183">
            <v>3.3</v>
          </cell>
          <cell r="R183">
            <v>3.8</v>
          </cell>
          <cell r="S183">
            <v>3.2</v>
          </cell>
          <cell r="T183">
            <v>0.6</v>
          </cell>
          <cell r="U183">
            <v>0.7</v>
          </cell>
          <cell r="V183">
            <v>0.4</v>
          </cell>
          <cell r="W183">
            <v>0.7</v>
          </cell>
          <cell r="X183">
            <v>0.6</v>
          </cell>
          <cell r="Y183">
            <v>0.9</v>
          </cell>
          <cell r="Z183">
            <v>0.3</v>
          </cell>
          <cell r="AA183">
            <v>1.3</v>
          </cell>
          <cell r="AB183">
            <v>0.6</v>
          </cell>
        </row>
        <row r="184">
          <cell r="A184">
            <v>33573</v>
          </cell>
          <cell r="B184">
            <v>107.1</v>
          </cell>
          <cell r="C184">
            <v>108.4</v>
          </cell>
          <cell r="D184">
            <v>107.3</v>
          </cell>
          <cell r="E184">
            <v>108.8</v>
          </cell>
          <cell r="F184">
            <v>106.1</v>
          </cell>
          <cell r="G184">
            <v>107.4</v>
          </cell>
          <cell r="H184">
            <v>108.2</v>
          </cell>
          <cell r="I184">
            <v>107.9</v>
          </cell>
          <cell r="J184">
            <v>107.6</v>
          </cell>
          <cell r="K184">
            <v>1.5</v>
          </cell>
          <cell r="L184">
            <v>1.7</v>
          </cell>
          <cell r="M184">
            <v>1.8</v>
          </cell>
          <cell r="N184">
            <v>1.8</v>
          </cell>
          <cell r="O184">
            <v>-0.1</v>
          </cell>
          <cell r="P184">
            <v>1.8</v>
          </cell>
          <cell r="Q184">
            <v>1.7</v>
          </cell>
          <cell r="R184">
            <v>1.8</v>
          </cell>
          <cell r="S184">
            <v>1.5</v>
          </cell>
          <cell r="T184">
            <v>1</v>
          </cell>
          <cell r="U184">
            <v>0.7</v>
          </cell>
          <cell r="V184">
            <v>1.1000000000000001</v>
          </cell>
          <cell r="W184">
            <v>0.7</v>
          </cell>
          <cell r="X184">
            <v>0.4</v>
          </cell>
          <cell r="Y184">
            <v>0.7</v>
          </cell>
          <cell r="Z184">
            <v>1.2</v>
          </cell>
          <cell r="AA184">
            <v>0.8</v>
          </cell>
          <cell r="AB184">
            <v>0.9</v>
          </cell>
        </row>
        <row r="185">
          <cell r="A185">
            <v>33664</v>
          </cell>
          <cell r="B185">
            <v>107</v>
          </cell>
          <cell r="C185">
            <v>108.3</v>
          </cell>
          <cell r="D185">
            <v>107.5</v>
          </cell>
          <cell r="E185">
            <v>109.5</v>
          </cell>
          <cell r="F185">
            <v>106.1</v>
          </cell>
          <cell r="G185">
            <v>107.4</v>
          </cell>
          <cell r="H185">
            <v>108.3</v>
          </cell>
          <cell r="I185">
            <v>108.2</v>
          </cell>
          <cell r="J185">
            <v>107.6</v>
          </cell>
          <cell r="K185">
            <v>1.2</v>
          </cell>
          <cell r="L185">
            <v>2.1</v>
          </cell>
          <cell r="M185">
            <v>1.7</v>
          </cell>
          <cell r="N185">
            <v>2.6</v>
          </cell>
          <cell r="O185">
            <v>0.9</v>
          </cell>
          <cell r="P185">
            <v>2.1</v>
          </cell>
          <cell r="Q185">
            <v>2.1</v>
          </cell>
          <cell r="R185">
            <v>2.6</v>
          </cell>
          <cell r="S185">
            <v>1.7</v>
          </cell>
          <cell r="T185">
            <v>-0.1</v>
          </cell>
          <cell r="U185">
            <v>-0.1</v>
          </cell>
          <cell r="V185">
            <v>0.2</v>
          </cell>
          <cell r="W185">
            <v>0.6</v>
          </cell>
          <cell r="X185">
            <v>0</v>
          </cell>
          <cell r="Y185">
            <v>0</v>
          </cell>
          <cell r="Z185">
            <v>0.1</v>
          </cell>
          <cell r="AA185">
            <v>0.3</v>
          </cell>
          <cell r="AB185">
            <v>0</v>
          </cell>
        </row>
        <row r="186">
          <cell r="A186">
            <v>33756</v>
          </cell>
          <cell r="B186">
            <v>106.5</v>
          </cell>
          <cell r="C186">
            <v>108.2</v>
          </cell>
          <cell r="D186">
            <v>107</v>
          </cell>
          <cell r="E186">
            <v>109.4</v>
          </cell>
          <cell r="F186">
            <v>105.6</v>
          </cell>
          <cell r="G186">
            <v>107</v>
          </cell>
          <cell r="H186">
            <v>108.4</v>
          </cell>
          <cell r="I186">
            <v>107.9</v>
          </cell>
          <cell r="J186">
            <v>107.3</v>
          </cell>
          <cell r="K186">
            <v>1</v>
          </cell>
          <cell r="L186">
            <v>1.3</v>
          </cell>
          <cell r="M186">
            <v>1.2</v>
          </cell>
          <cell r="N186">
            <v>2</v>
          </cell>
          <cell r="O186">
            <v>0.5</v>
          </cell>
          <cell r="P186">
            <v>1.1000000000000001</v>
          </cell>
          <cell r="Q186">
            <v>1.7</v>
          </cell>
          <cell r="R186">
            <v>2.2000000000000002</v>
          </cell>
          <cell r="S186">
            <v>1.2</v>
          </cell>
          <cell r="T186">
            <v>-0.5</v>
          </cell>
          <cell r="U186">
            <v>-0.1</v>
          </cell>
          <cell r="V186">
            <v>-0.5</v>
          </cell>
          <cell r="W186">
            <v>-0.1</v>
          </cell>
          <cell r="X186">
            <v>-0.5</v>
          </cell>
          <cell r="Y186">
            <v>-0.4</v>
          </cell>
          <cell r="Z186">
            <v>0.1</v>
          </cell>
          <cell r="AA186">
            <v>-0.3</v>
          </cell>
          <cell r="AB186">
            <v>-0.3</v>
          </cell>
        </row>
        <row r="187">
          <cell r="A187">
            <v>33848</v>
          </cell>
          <cell r="B187">
            <v>106.9</v>
          </cell>
          <cell r="C187">
            <v>107.9</v>
          </cell>
          <cell r="D187">
            <v>106.9</v>
          </cell>
          <cell r="E187">
            <v>110.1</v>
          </cell>
          <cell r="F187">
            <v>105.5</v>
          </cell>
          <cell r="G187">
            <v>107.6</v>
          </cell>
          <cell r="H187">
            <v>108.9</v>
          </cell>
          <cell r="I187">
            <v>108.6</v>
          </cell>
          <cell r="J187">
            <v>107.4</v>
          </cell>
          <cell r="K187">
            <v>0.8</v>
          </cell>
          <cell r="L187">
            <v>0.3</v>
          </cell>
          <cell r="M187">
            <v>0.8</v>
          </cell>
          <cell r="N187">
            <v>1.9</v>
          </cell>
          <cell r="O187">
            <v>-0.2</v>
          </cell>
          <cell r="P187">
            <v>0.8</v>
          </cell>
          <cell r="Q187">
            <v>1.9</v>
          </cell>
          <cell r="R187">
            <v>1.5</v>
          </cell>
          <cell r="S187">
            <v>0.8</v>
          </cell>
          <cell r="T187">
            <v>0.4</v>
          </cell>
          <cell r="U187">
            <v>-0.3</v>
          </cell>
          <cell r="V187">
            <v>-0.1</v>
          </cell>
          <cell r="W187">
            <v>0.6</v>
          </cell>
          <cell r="X187">
            <v>-0.1</v>
          </cell>
          <cell r="Y187">
            <v>0.6</v>
          </cell>
          <cell r="Z187">
            <v>0.5</v>
          </cell>
          <cell r="AA187">
            <v>0.6</v>
          </cell>
          <cell r="AB187">
            <v>0.1</v>
          </cell>
        </row>
        <row r="188">
          <cell r="A188">
            <v>33939</v>
          </cell>
          <cell r="B188">
            <v>107.4</v>
          </cell>
          <cell r="C188">
            <v>108.2</v>
          </cell>
          <cell r="D188">
            <v>108.1</v>
          </cell>
          <cell r="E188">
            <v>110.7</v>
          </cell>
          <cell r="F188">
            <v>106.1</v>
          </cell>
          <cell r="G188">
            <v>108</v>
          </cell>
          <cell r="H188">
            <v>109.2</v>
          </cell>
          <cell r="I188">
            <v>109</v>
          </cell>
          <cell r="J188">
            <v>107.9</v>
          </cell>
          <cell r="K188">
            <v>0.3</v>
          </cell>
          <cell r="L188">
            <v>-0.2</v>
          </cell>
          <cell r="M188">
            <v>0.7</v>
          </cell>
          <cell r="N188">
            <v>1.7</v>
          </cell>
          <cell r="O188">
            <v>0</v>
          </cell>
          <cell r="P188">
            <v>0.6</v>
          </cell>
          <cell r="Q188">
            <v>0.9</v>
          </cell>
          <cell r="R188">
            <v>1</v>
          </cell>
          <cell r="S188">
            <v>0.3</v>
          </cell>
          <cell r="T188">
            <v>0.5</v>
          </cell>
          <cell r="U188">
            <v>0.3</v>
          </cell>
          <cell r="V188">
            <v>1.1000000000000001</v>
          </cell>
          <cell r="W188">
            <v>0.5</v>
          </cell>
          <cell r="X188">
            <v>0.6</v>
          </cell>
          <cell r="Y188">
            <v>0.4</v>
          </cell>
          <cell r="Z188">
            <v>0.3</v>
          </cell>
          <cell r="AA188">
            <v>0.4</v>
          </cell>
          <cell r="AB188">
            <v>0.5</v>
          </cell>
        </row>
        <row r="189">
          <cell r="A189">
            <v>34029</v>
          </cell>
          <cell r="B189">
            <v>108.2</v>
          </cell>
          <cell r="C189">
            <v>109.5</v>
          </cell>
          <cell r="D189">
            <v>109.1</v>
          </cell>
          <cell r="E189">
            <v>111.6</v>
          </cell>
          <cell r="F189">
            <v>106.4</v>
          </cell>
          <cell r="G189">
            <v>109.1</v>
          </cell>
          <cell r="H189">
            <v>109.8</v>
          </cell>
          <cell r="I189">
            <v>110.1</v>
          </cell>
          <cell r="J189">
            <v>108.9</v>
          </cell>
          <cell r="K189">
            <v>1.1000000000000001</v>
          </cell>
          <cell r="L189">
            <v>1.1000000000000001</v>
          </cell>
          <cell r="M189">
            <v>1.5</v>
          </cell>
          <cell r="N189">
            <v>1.9</v>
          </cell>
          <cell r="O189">
            <v>0.3</v>
          </cell>
          <cell r="P189">
            <v>1.6</v>
          </cell>
          <cell r="Q189">
            <v>1.4</v>
          </cell>
          <cell r="R189">
            <v>1.8</v>
          </cell>
          <cell r="S189">
            <v>1.2</v>
          </cell>
          <cell r="T189">
            <v>0.7</v>
          </cell>
          <cell r="U189">
            <v>1.2</v>
          </cell>
          <cell r="V189">
            <v>0.9</v>
          </cell>
          <cell r="W189">
            <v>0.8</v>
          </cell>
          <cell r="X189">
            <v>0.3</v>
          </cell>
          <cell r="Y189">
            <v>1</v>
          </cell>
          <cell r="Z189">
            <v>0.5</v>
          </cell>
          <cell r="AA189">
            <v>1</v>
          </cell>
          <cell r="AB189">
            <v>0.9</v>
          </cell>
        </row>
        <row r="190">
          <cell r="A190">
            <v>34121</v>
          </cell>
          <cell r="B190">
            <v>108.4</v>
          </cell>
          <cell r="C190">
            <v>110.1</v>
          </cell>
          <cell r="D190">
            <v>109.7</v>
          </cell>
          <cell r="E190">
            <v>112.3</v>
          </cell>
          <cell r="F190">
            <v>106.8</v>
          </cell>
          <cell r="G190">
            <v>109.4</v>
          </cell>
          <cell r="H190">
            <v>110</v>
          </cell>
          <cell r="I190">
            <v>110.3</v>
          </cell>
          <cell r="J190">
            <v>109.3</v>
          </cell>
          <cell r="K190">
            <v>1.8</v>
          </cell>
          <cell r="L190">
            <v>1.8</v>
          </cell>
          <cell r="M190">
            <v>2.5</v>
          </cell>
          <cell r="N190">
            <v>2.7</v>
          </cell>
          <cell r="O190">
            <v>1.1000000000000001</v>
          </cell>
          <cell r="P190">
            <v>2.2000000000000002</v>
          </cell>
          <cell r="Q190">
            <v>1.5</v>
          </cell>
          <cell r="R190">
            <v>2.2000000000000002</v>
          </cell>
          <cell r="S190">
            <v>1.9</v>
          </cell>
          <cell r="T190">
            <v>0.2</v>
          </cell>
          <cell r="U190">
            <v>0.5</v>
          </cell>
          <cell r="V190">
            <v>0.5</v>
          </cell>
          <cell r="W190">
            <v>0.6</v>
          </cell>
          <cell r="X190">
            <v>0.4</v>
          </cell>
          <cell r="Y190">
            <v>0.3</v>
          </cell>
          <cell r="Z190">
            <v>0.2</v>
          </cell>
          <cell r="AA190">
            <v>0.2</v>
          </cell>
          <cell r="AB190">
            <v>0.4</v>
          </cell>
        </row>
        <row r="191">
          <cell r="A191">
            <v>34213</v>
          </cell>
          <cell r="B191">
            <v>108.7</v>
          </cell>
          <cell r="C191">
            <v>110.5</v>
          </cell>
          <cell r="D191">
            <v>109.9</v>
          </cell>
          <cell r="E191">
            <v>112.7</v>
          </cell>
          <cell r="F191">
            <v>107.9</v>
          </cell>
          <cell r="G191">
            <v>111</v>
          </cell>
          <cell r="H191">
            <v>110.6</v>
          </cell>
          <cell r="I191">
            <v>111</v>
          </cell>
          <cell r="J191">
            <v>109.8</v>
          </cell>
          <cell r="K191">
            <v>1.7</v>
          </cell>
          <cell r="L191">
            <v>2.4</v>
          </cell>
          <cell r="M191">
            <v>2.8</v>
          </cell>
          <cell r="N191">
            <v>2.4</v>
          </cell>
          <cell r="O191">
            <v>2.2999999999999998</v>
          </cell>
          <cell r="P191">
            <v>3.2</v>
          </cell>
          <cell r="Q191">
            <v>1.6</v>
          </cell>
          <cell r="R191">
            <v>2.2000000000000002</v>
          </cell>
          <cell r="S191">
            <v>2.2000000000000002</v>
          </cell>
          <cell r="T191">
            <v>0.3</v>
          </cell>
          <cell r="U191">
            <v>0.4</v>
          </cell>
          <cell r="V191">
            <v>0.2</v>
          </cell>
          <cell r="W191">
            <v>0.4</v>
          </cell>
          <cell r="X191">
            <v>1</v>
          </cell>
          <cell r="Y191">
            <v>1.5</v>
          </cell>
          <cell r="Z191">
            <v>0.5</v>
          </cell>
          <cell r="AA191">
            <v>0.6</v>
          </cell>
          <cell r="AB191">
            <v>0.5</v>
          </cell>
        </row>
        <row r="192">
          <cell r="A192">
            <v>34304</v>
          </cell>
          <cell r="B192">
            <v>108.8</v>
          </cell>
          <cell r="C192">
            <v>110.8</v>
          </cell>
          <cell r="D192">
            <v>110.2</v>
          </cell>
          <cell r="E192">
            <v>112.8</v>
          </cell>
          <cell r="F192">
            <v>108.5</v>
          </cell>
          <cell r="G192">
            <v>111.6</v>
          </cell>
          <cell r="H192">
            <v>111.7</v>
          </cell>
          <cell r="I192">
            <v>111.3</v>
          </cell>
          <cell r="J192">
            <v>110</v>
          </cell>
          <cell r="K192">
            <v>1.3</v>
          </cell>
          <cell r="L192">
            <v>2.4</v>
          </cell>
          <cell r="M192">
            <v>1.9</v>
          </cell>
          <cell r="N192">
            <v>1.9</v>
          </cell>
          <cell r="O192">
            <v>2.2999999999999998</v>
          </cell>
          <cell r="P192">
            <v>3.3</v>
          </cell>
          <cell r="Q192">
            <v>2.2999999999999998</v>
          </cell>
          <cell r="R192">
            <v>2.1</v>
          </cell>
          <cell r="S192">
            <v>1.9</v>
          </cell>
          <cell r="T192">
            <v>0.1</v>
          </cell>
          <cell r="U192">
            <v>0.3</v>
          </cell>
          <cell r="V192">
            <v>0.3</v>
          </cell>
          <cell r="W192">
            <v>0.1</v>
          </cell>
          <cell r="X192">
            <v>0.6</v>
          </cell>
          <cell r="Y192">
            <v>0.5</v>
          </cell>
          <cell r="Z192">
            <v>1</v>
          </cell>
          <cell r="AA192">
            <v>0.3</v>
          </cell>
          <cell r="AB192">
            <v>0.2</v>
          </cell>
        </row>
        <row r="193">
          <cell r="A193">
            <v>34394</v>
          </cell>
          <cell r="B193">
            <v>109.1</v>
          </cell>
          <cell r="C193">
            <v>111.2</v>
          </cell>
          <cell r="D193">
            <v>110.8</v>
          </cell>
          <cell r="E193">
            <v>113.6</v>
          </cell>
          <cell r="F193">
            <v>108.6</v>
          </cell>
          <cell r="G193">
            <v>111.9</v>
          </cell>
          <cell r="H193">
            <v>111.4</v>
          </cell>
          <cell r="I193">
            <v>111.4</v>
          </cell>
          <cell r="J193">
            <v>110.4</v>
          </cell>
          <cell r="K193">
            <v>0.8</v>
          </cell>
          <cell r="L193">
            <v>1.6</v>
          </cell>
          <cell r="M193">
            <v>1.6</v>
          </cell>
          <cell r="N193">
            <v>1.8</v>
          </cell>
          <cell r="O193">
            <v>2.1</v>
          </cell>
          <cell r="P193">
            <v>2.6</v>
          </cell>
          <cell r="Q193">
            <v>1.5</v>
          </cell>
          <cell r="R193">
            <v>1.2</v>
          </cell>
          <cell r="S193">
            <v>1.4</v>
          </cell>
          <cell r="T193">
            <v>0.3</v>
          </cell>
          <cell r="U193">
            <v>0.4</v>
          </cell>
          <cell r="V193">
            <v>0.5</v>
          </cell>
          <cell r="W193">
            <v>0.7</v>
          </cell>
          <cell r="X193">
            <v>0.1</v>
          </cell>
          <cell r="Y193">
            <v>0.3</v>
          </cell>
          <cell r="Z193">
            <v>-0.3</v>
          </cell>
          <cell r="AA193">
            <v>0.1</v>
          </cell>
          <cell r="AB193">
            <v>0.4</v>
          </cell>
        </row>
        <row r="194">
          <cell r="A194">
            <v>34486</v>
          </cell>
          <cell r="B194">
            <v>110</v>
          </cell>
          <cell r="C194">
            <v>112</v>
          </cell>
          <cell r="D194">
            <v>111.5</v>
          </cell>
          <cell r="E194">
            <v>114.4</v>
          </cell>
          <cell r="F194">
            <v>109.1</v>
          </cell>
          <cell r="G194">
            <v>112.4</v>
          </cell>
          <cell r="H194">
            <v>112.4</v>
          </cell>
          <cell r="I194">
            <v>112</v>
          </cell>
          <cell r="J194">
            <v>111.2</v>
          </cell>
          <cell r="K194">
            <v>1.5</v>
          </cell>
          <cell r="L194">
            <v>1.7</v>
          </cell>
          <cell r="M194">
            <v>1.6</v>
          </cell>
          <cell r="N194">
            <v>1.9</v>
          </cell>
          <cell r="O194">
            <v>2.2000000000000002</v>
          </cell>
          <cell r="P194">
            <v>2.7</v>
          </cell>
          <cell r="Q194">
            <v>2.2000000000000002</v>
          </cell>
          <cell r="R194">
            <v>1.5</v>
          </cell>
          <cell r="S194">
            <v>1.7</v>
          </cell>
          <cell r="T194">
            <v>0.8</v>
          </cell>
          <cell r="U194">
            <v>0.7</v>
          </cell>
          <cell r="V194">
            <v>0.6</v>
          </cell>
          <cell r="W194">
            <v>0.7</v>
          </cell>
          <cell r="X194">
            <v>0.5</v>
          </cell>
          <cell r="Y194">
            <v>0.4</v>
          </cell>
          <cell r="Z194">
            <v>0.9</v>
          </cell>
          <cell r="AA194">
            <v>0.5</v>
          </cell>
          <cell r="AB194">
            <v>0.7</v>
          </cell>
        </row>
        <row r="195">
          <cell r="A195">
            <v>34578</v>
          </cell>
          <cell r="B195">
            <v>111</v>
          </cell>
          <cell r="C195">
            <v>112.2</v>
          </cell>
          <cell r="D195">
            <v>112.5</v>
          </cell>
          <cell r="E195">
            <v>114.9</v>
          </cell>
          <cell r="F195">
            <v>110.1</v>
          </cell>
          <cell r="G195">
            <v>113.3</v>
          </cell>
          <cell r="H195">
            <v>113</v>
          </cell>
          <cell r="I195">
            <v>112.6</v>
          </cell>
          <cell r="J195">
            <v>111.9</v>
          </cell>
          <cell r="K195">
            <v>2.1</v>
          </cell>
          <cell r="L195">
            <v>1.5</v>
          </cell>
          <cell r="M195">
            <v>2.4</v>
          </cell>
          <cell r="N195">
            <v>2</v>
          </cell>
          <cell r="O195">
            <v>2</v>
          </cell>
          <cell r="P195">
            <v>2.1</v>
          </cell>
          <cell r="Q195">
            <v>2.2000000000000002</v>
          </cell>
          <cell r="R195">
            <v>1.4</v>
          </cell>
          <cell r="S195">
            <v>1.9</v>
          </cell>
          <cell r="T195">
            <v>0.9</v>
          </cell>
          <cell r="U195">
            <v>0.2</v>
          </cell>
          <cell r="V195">
            <v>0.9</v>
          </cell>
          <cell r="W195">
            <v>0.4</v>
          </cell>
          <cell r="X195">
            <v>0.9</v>
          </cell>
          <cell r="Y195">
            <v>0.8</v>
          </cell>
          <cell r="Z195">
            <v>0.5</v>
          </cell>
          <cell r="AA195">
            <v>0.5</v>
          </cell>
          <cell r="AB195">
            <v>0.6</v>
          </cell>
        </row>
        <row r="196">
          <cell r="A196">
            <v>34669</v>
          </cell>
          <cell r="B196">
            <v>111.8</v>
          </cell>
          <cell r="C196">
            <v>113.1</v>
          </cell>
          <cell r="D196">
            <v>113.7</v>
          </cell>
          <cell r="E196">
            <v>116</v>
          </cell>
          <cell r="F196">
            <v>111</v>
          </cell>
          <cell r="G196">
            <v>114.2</v>
          </cell>
          <cell r="H196">
            <v>113.7</v>
          </cell>
          <cell r="I196">
            <v>113.8</v>
          </cell>
          <cell r="J196">
            <v>112.8</v>
          </cell>
          <cell r="K196">
            <v>2.8</v>
          </cell>
          <cell r="L196">
            <v>2.1</v>
          </cell>
          <cell r="M196">
            <v>3.2</v>
          </cell>
          <cell r="N196">
            <v>2.8</v>
          </cell>
          <cell r="O196">
            <v>2.2999999999999998</v>
          </cell>
          <cell r="P196">
            <v>2.2999999999999998</v>
          </cell>
          <cell r="Q196">
            <v>1.8</v>
          </cell>
          <cell r="R196">
            <v>2.2000000000000002</v>
          </cell>
          <cell r="S196">
            <v>2.5</v>
          </cell>
          <cell r="T196">
            <v>0.7</v>
          </cell>
          <cell r="U196">
            <v>0.8</v>
          </cell>
          <cell r="V196">
            <v>1.1000000000000001</v>
          </cell>
          <cell r="W196">
            <v>1</v>
          </cell>
          <cell r="X196">
            <v>0.8</v>
          </cell>
          <cell r="Y196">
            <v>0.8</v>
          </cell>
          <cell r="Z196">
            <v>0.6</v>
          </cell>
          <cell r="AA196">
            <v>1.1000000000000001</v>
          </cell>
          <cell r="AB196">
            <v>0.8</v>
          </cell>
        </row>
        <row r="197">
          <cell r="A197">
            <v>34759</v>
          </cell>
          <cell r="B197">
            <v>113.7</v>
          </cell>
          <cell r="C197">
            <v>115</v>
          </cell>
          <cell r="D197">
            <v>115.8</v>
          </cell>
          <cell r="E197">
            <v>117.8</v>
          </cell>
          <cell r="F197">
            <v>113</v>
          </cell>
          <cell r="G197">
            <v>116.1</v>
          </cell>
          <cell r="H197">
            <v>115.3</v>
          </cell>
          <cell r="I197">
            <v>116.3</v>
          </cell>
          <cell r="J197">
            <v>114.7</v>
          </cell>
          <cell r="K197">
            <v>4.2</v>
          </cell>
          <cell r="L197">
            <v>3.4</v>
          </cell>
          <cell r="M197">
            <v>4.5</v>
          </cell>
          <cell r="N197">
            <v>3.7</v>
          </cell>
          <cell r="O197">
            <v>4.0999999999999996</v>
          </cell>
          <cell r="P197">
            <v>3.8</v>
          </cell>
          <cell r="Q197">
            <v>3.5</v>
          </cell>
          <cell r="R197">
            <v>4.4000000000000004</v>
          </cell>
          <cell r="S197">
            <v>3.9</v>
          </cell>
          <cell r="T197">
            <v>1.7</v>
          </cell>
          <cell r="U197">
            <v>1.7</v>
          </cell>
          <cell r="V197">
            <v>1.8</v>
          </cell>
          <cell r="W197">
            <v>1.6</v>
          </cell>
          <cell r="X197">
            <v>1.8</v>
          </cell>
          <cell r="Y197">
            <v>1.7</v>
          </cell>
          <cell r="Z197">
            <v>1.4</v>
          </cell>
          <cell r="AA197">
            <v>2.2000000000000002</v>
          </cell>
          <cell r="AB197">
            <v>1.7</v>
          </cell>
        </row>
        <row r="198">
          <cell r="A198">
            <v>34851</v>
          </cell>
          <cell r="B198">
            <v>115.4</v>
          </cell>
          <cell r="C198">
            <v>116.2</v>
          </cell>
          <cell r="D198">
            <v>116.9</v>
          </cell>
          <cell r="E198">
            <v>118.8</v>
          </cell>
          <cell r="F198">
            <v>114.9</v>
          </cell>
          <cell r="G198">
            <v>117.1</v>
          </cell>
          <cell r="H198">
            <v>116.8</v>
          </cell>
          <cell r="I198">
            <v>117.6</v>
          </cell>
          <cell r="J198">
            <v>116.2</v>
          </cell>
          <cell r="K198">
            <v>4.9000000000000004</v>
          </cell>
          <cell r="L198">
            <v>3.8</v>
          </cell>
          <cell r="M198">
            <v>4.8</v>
          </cell>
          <cell r="N198">
            <v>3.8</v>
          </cell>
          <cell r="O198">
            <v>5.3</v>
          </cell>
          <cell r="P198">
            <v>4.2</v>
          </cell>
          <cell r="Q198">
            <v>3.9</v>
          </cell>
          <cell r="R198">
            <v>5</v>
          </cell>
          <cell r="S198">
            <v>4.5</v>
          </cell>
          <cell r="T198">
            <v>1.5</v>
          </cell>
          <cell r="U198">
            <v>1</v>
          </cell>
          <cell r="V198">
            <v>0.9</v>
          </cell>
          <cell r="W198">
            <v>0.8</v>
          </cell>
          <cell r="X198">
            <v>1.7</v>
          </cell>
          <cell r="Y198">
            <v>0.9</v>
          </cell>
          <cell r="Z198">
            <v>1.3</v>
          </cell>
          <cell r="AA198">
            <v>1.1000000000000001</v>
          </cell>
          <cell r="AB198">
            <v>1.3</v>
          </cell>
        </row>
        <row r="199">
          <cell r="A199">
            <v>34943</v>
          </cell>
          <cell r="B199">
            <v>117.3</v>
          </cell>
          <cell r="C199">
            <v>117.6</v>
          </cell>
          <cell r="D199">
            <v>117.9</v>
          </cell>
          <cell r="E199">
            <v>120.1</v>
          </cell>
          <cell r="F199">
            <v>115.6</v>
          </cell>
          <cell r="G199">
            <v>118.4</v>
          </cell>
          <cell r="H199">
            <v>118</v>
          </cell>
          <cell r="I199">
            <v>119.1</v>
          </cell>
          <cell r="J199">
            <v>117.6</v>
          </cell>
          <cell r="K199">
            <v>5.7</v>
          </cell>
          <cell r="L199">
            <v>4.8</v>
          </cell>
          <cell r="M199">
            <v>4.8</v>
          </cell>
          <cell r="N199">
            <v>4.5</v>
          </cell>
          <cell r="O199">
            <v>5</v>
          </cell>
          <cell r="P199">
            <v>4.5</v>
          </cell>
          <cell r="Q199">
            <v>4.4000000000000004</v>
          </cell>
          <cell r="R199">
            <v>5.8</v>
          </cell>
          <cell r="S199">
            <v>5.0999999999999996</v>
          </cell>
          <cell r="T199">
            <v>1.6</v>
          </cell>
          <cell r="U199">
            <v>1.2</v>
          </cell>
          <cell r="V199">
            <v>0.9</v>
          </cell>
          <cell r="W199">
            <v>1.1000000000000001</v>
          </cell>
          <cell r="X199">
            <v>0.6</v>
          </cell>
          <cell r="Y199">
            <v>1.1000000000000001</v>
          </cell>
          <cell r="Z199">
            <v>1</v>
          </cell>
          <cell r="AA199">
            <v>1.3</v>
          </cell>
          <cell r="AB199">
            <v>1.2</v>
          </cell>
        </row>
        <row r="200">
          <cell r="A200">
            <v>35034</v>
          </cell>
          <cell r="B200">
            <v>118.3</v>
          </cell>
          <cell r="C200">
            <v>118.5</v>
          </cell>
          <cell r="D200">
            <v>118.6</v>
          </cell>
          <cell r="E200">
            <v>121.1</v>
          </cell>
          <cell r="F200">
            <v>116.3</v>
          </cell>
          <cell r="G200">
            <v>119.2</v>
          </cell>
          <cell r="H200">
            <v>119.2</v>
          </cell>
          <cell r="I200">
            <v>120</v>
          </cell>
          <cell r="J200">
            <v>118.5</v>
          </cell>
          <cell r="K200">
            <v>5.8</v>
          </cell>
          <cell r="L200">
            <v>4.8</v>
          </cell>
          <cell r="M200">
            <v>4.3</v>
          </cell>
          <cell r="N200">
            <v>4.4000000000000004</v>
          </cell>
          <cell r="O200">
            <v>4.8</v>
          </cell>
          <cell r="P200">
            <v>4.4000000000000004</v>
          </cell>
          <cell r="Q200">
            <v>4.8</v>
          </cell>
          <cell r="R200">
            <v>5.4</v>
          </cell>
          <cell r="S200">
            <v>5.0999999999999996</v>
          </cell>
          <cell r="T200">
            <v>0.9</v>
          </cell>
          <cell r="U200">
            <v>0.8</v>
          </cell>
          <cell r="V200">
            <v>0.6</v>
          </cell>
          <cell r="W200">
            <v>0.8</v>
          </cell>
          <cell r="X200">
            <v>0.6</v>
          </cell>
          <cell r="Y200">
            <v>0.7</v>
          </cell>
          <cell r="Z200">
            <v>1</v>
          </cell>
          <cell r="AA200">
            <v>0.8</v>
          </cell>
          <cell r="AB200">
            <v>0.8</v>
          </cell>
        </row>
        <row r="201">
          <cell r="A201">
            <v>35125</v>
          </cell>
          <cell r="B201">
            <v>119.1</v>
          </cell>
          <cell r="C201">
            <v>118.3</v>
          </cell>
          <cell r="D201">
            <v>119.6</v>
          </cell>
          <cell r="E201">
            <v>121.6</v>
          </cell>
          <cell r="F201">
            <v>117.1</v>
          </cell>
          <cell r="G201">
            <v>120.1</v>
          </cell>
          <cell r="H201">
            <v>119.8</v>
          </cell>
          <cell r="I201">
            <v>120.8</v>
          </cell>
          <cell r="J201">
            <v>119</v>
          </cell>
          <cell r="K201">
            <v>4.7</v>
          </cell>
          <cell r="L201">
            <v>2.9</v>
          </cell>
          <cell r="M201">
            <v>3.3</v>
          </cell>
          <cell r="N201">
            <v>3.2</v>
          </cell>
          <cell r="O201">
            <v>3.6</v>
          </cell>
          <cell r="P201">
            <v>3.4</v>
          </cell>
          <cell r="Q201">
            <v>3.9</v>
          </cell>
          <cell r="R201">
            <v>3.9</v>
          </cell>
          <cell r="S201">
            <v>3.7</v>
          </cell>
          <cell r="T201">
            <v>0.7</v>
          </cell>
          <cell r="U201">
            <v>-0.2</v>
          </cell>
          <cell r="V201">
            <v>0.8</v>
          </cell>
          <cell r="W201">
            <v>0.4</v>
          </cell>
          <cell r="X201">
            <v>0.7</v>
          </cell>
          <cell r="Y201">
            <v>0.8</v>
          </cell>
          <cell r="Z201">
            <v>0.5</v>
          </cell>
          <cell r="AA201">
            <v>0.7</v>
          </cell>
          <cell r="AB201">
            <v>0.4</v>
          </cell>
        </row>
        <row r="202">
          <cell r="A202">
            <v>35217</v>
          </cell>
          <cell r="B202">
            <v>119.9</v>
          </cell>
          <cell r="C202">
            <v>119.2</v>
          </cell>
          <cell r="D202">
            <v>120.4</v>
          </cell>
          <cell r="E202">
            <v>122</v>
          </cell>
          <cell r="F202">
            <v>117.9</v>
          </cell>
          <cell r="G202">
            <v>120.6</v>
          </cell>
          <cell r="H202">
            <v>120.8</v>
          </cell>
          <cell r="I202">
            <v>121.4</v>
          </cell>
          <cell r="J202">
            <v>119.8</v>
          </cell>
          <cell r="K202">
            <v>3.9</v>
          </cell>
          <cell r="L202">
            <v>2.6</v>
          </cell>
          <cell r="M202">
            <v>3</v>
          </cell>
          <cell r="N202">
            <v>2.7</v>
          </cell>
          <cell r="O202">
            <v>2.6</v>
          </cell>
          <cell r="P202">
            <v>3</v>
          </cell>
          <cell r="Q202">
            <v>3.4</v>
          </cell>
          <cell r="R202">
            <v>3.2</v>
          </cell>
          <cell r="S202">
            <v>3.1</v>
          </cell>
          <cell r="T202">
            <v>0.7</v>
          </cell>
          <cell r="U202">
            <v>0.8</v>
          </cell>
          <cell r="V202">
            <v>0.7</v>
          </cell>
          <cell r="W202">
            <v>0.3</v>
          </cell>
          <cell r="X202">
            <v>0.7</v>
          </cell>
          <cell r="Y202">
            <v>0.4</v>
          </cell>
          <cell r="Z202">
            <v>0.8</v>
          </cell>
          <cell r="AA202">
            <v>0.5</v>
          </cell>
          <cell r="AB202">
            <v>0.7</v>
          </cell>
        </row>
        <row r="203">
          <cell r="A203">
            <v>35309</v>
          </cell>
          <cell r="B203">
            <v>120.2</v>
          </cell>
          <cell r="C203">
            <v>119.6</v>
          </cell>
          <cell r="D203">
            <v>120.6</v>
          </cell>
          <cell r="E203">
            <v>122.2</v>
          </cell>
          <cell r="F203">
            <v>118.3</v>
          </cell>
          <cell r="G203">
            <v>121.1</v>
          </cell>
          <cell r="H203">
            <v>121.6</v>
          </cell>
          <cell r="I203">
            <v>121.4</v>
          </cell>
          <cell r="J203">
            <v>120.1</v>
          </cell>
          <cell r="K203">
            <v>2.5</v>
          </cell>
          <cell r="L203">
            <v>1.7</v>
          </cell>
          <cell r="M203">
            <v>2.2999999999999998</v>
          </cell>
          <cell r="N203">
            <v>1.7</v>
          </cell>
          <cell r="O203">
            <v>2.2999999999999998</v>
          </cell>
          <cell r="P203">
            <v>2.2999999999999998</v>
          </cell>
          <cell r="Q203">
            <v>3.1</v>
          </cell>
          <cell r="R203">
            <v>1.9</v>
          </cell>
          <cell r="S203">
            <v>2.1</v>
          </cell>
          <cell r="T203">
            <v>0.3</v>
          </cell>
          <cell r="U203">
            <v>0.3</v>
          </cell>
          <cell r="V203">
            <v>0.2</v>
          </cell>
          <cell r="W203">
            <v>0.2</v>
          </cell>
          <cell r="X203">
            <v>0.3</v>
          </cell>
          <cell r="Y203">
            <v>0.4</v>
          </cell>
          <cell r="Z203">
            <v>0.7</v>
          </cell>
          <cell r="AA203">
            <v>0</v>
          </cell>
          <cell r="AB203">
            <v>0.3</v>
          </cell>
        </row>
        <row r="204">
          <cell r="A204">
            <v>35400</v>
          </cell>
          <cell r="B204">
            <v>120.4</v>
          </cell>
          <cell r="C204">
            <v>119.9</v>
          </cell>
          <cell r="D204">
            <v>120.8</v>
          </cell>
          <cell r="E204">
            <v>122.6</v>
          </cell>
          <cell r="F204">
            <v>118.4</v>
          </cell>
          <cell r="G204">
            <v>121.3</v>
          </cell>
          <cell r="H204">
            <v>121.7</v>
          </cell>
          <cell r="I204">
            <v>121.4</v>
          </cell>
          <cell r="J204">
            <v>120.3</v>
          </cell>
          <cell r="K204">
            <v>1.8</v>
          </cell>
          <cell r="L204">
            <v>1.2</v>
          </cell>
          <cell r="M204">
            <v>1.9</v>
          </cell>
          <cell r="N204">
            <v>1.2</v>
          </cell>
          <cell r="O204">
            <v>1.8</v>
          </cell>
          <cell r="P204">
            <v>1.8</v>
          </cell>
          <cell r="Q204">
            <v>2.1</v>
          </cell>
          <cell r="R204">
            <v>1.2</v>
          </cell>
          <cell r="S204">
            <v>1.5</v>
          </cell>
          <cell r="T204">
            <v>0.2</v>
          </cell>
          <cell r="U204">
            <v>0.3</v>
          </cell>
          <cell r="V204">
            <v>0.2</v>
          </cell>
          <cell r="W204">
            <v>0.3</v>
          </cell>
          <cell r="X204">
            <v>0.1</v>
          </cell>
          <cell r="Y204">
            <v>0.2</v>
          </cell>
          <cell r="Z204">
            <v>0.1</v>
          </cell>
          <cell r="AA204">
            <v>0</v>
          </cell>
          <cell r="AB204">
            <v>0.2</v>
          </cell>
        </row>
        <row r="205">
          <cell r="A205">
            <v>35490</v>
          </cell>
          <cell r="B205">
            <v>120.6</v>
          </cell>
          <cell r="C205">
            <v>120.1</v>
          </cell>
          <cell r="D205">
            <v>121.5</v>
          </cell>
          <cell r="E205">
            <v>122.6</v>
          </cell>
          <cell r="F205">
            <v>118.2</v>
          </cell>
          <cell r="G205">
            <v>121.9</v>
          </cell>
          <cell r="H205">
            <v>121.6</v>
          </cell>
          <cell r="I205">
            <v>121.4</v>
          </cell>
          <cell r="J205">
            <v>120.5</v>
          </cell>
          <cell r="K205">
            <v>1.3</v>
          </cell>
          <cell r="L205">
            <v>1.5</v>
          </cell>
          <cell r="M205">
            <v>1.6</v>
          </cell>
          <cell r="N205">
            <v>0.8</v>
          </cell>
          <cell r="O205">
            <v>0.9</v>
          </cell>
          <cell r="P205">
            <v>1.5</v>
          </cell>
          <cell r="Q205">
            <v>1.5</v>
          </cell>
          <cell r="R205">
            <v>0.5</v>
          </cell>
          <cell r="S205">
            <v>1.3</v>
          </cell>
          <cell r="T205">
            <v>0.2</v>
          </cell>
          <cell r="U205">
            <v>0.2</v>
          </cell>
          <cell r="V205">
            <v>0.6</v>
          </cell>
          <cell r="W205">
            <v>0</v>
          </cell>
          <cell r="X205">
            <v>-0.2</v>
          </cell>
          <cell r="Y205">
            <v>0.5</v>
          </cell>
          <cell r="Z205">
            <v>-0.1</v>
          </cell>
          <cell r="AA205">
            <v>0</v>
          </cell>
          <cell r="AB205">
            <v>0.2</v>
          </cell>
        </row>
        <row r="206">
          <cell r="A206">
            <v>35582</v>
          </cell>
          <cell r="B206">
            <v>120.2</v>
          </cell>
          <cell r="C206">
            <v>119.9</v>
          </cell>
          <cell r="D206">
            <v>121.1</v>
          </cell>
          <cell r="E206">
            <v>121.9</v>
          </cell>
          <cell r="F206">
            <v>118.1</v>
          </cell>
          <cell r="G206">
            <v>121.3</v>
          </cell>
          <cell r="H206">
            <v>121.5</v>
          </cell>
          <cell r="I206">
            <v>120.4</v>
          </cell>
          <cell r="J206">
            <v>120.2</v>
          </cell>
          <cell r="K206">
            <v>0.3</v>
          </cell>
          <cell r="L206">
            <v>0.6</v>
          </cell>
          <cell r="M206">
            <v>0.6</v>
          </cell>
          <cell r="N206">
            <v>-0.1</v>
          </cell>
          <cell r="O206">
            <v>0.2</v>
          </cell>
          <cell r="P206">
            <v>0.6</v>
          </cell>
          <cell r="Q206">
            <v>0.6</v>
          </cell>
          <cell r="R206">
            <v>-0.8</v>
          </cell>
          <cell r="S206">
            <v>0.3</v>
          </cell>
          <cell r="T206">
            <v>-0.3</v>
          </cell>
          <cell r="U206">
            <v>-0.2</v>
          </cell>
          <cell r="V206">
            <v>-0.3</v>
          </cell>
          <cell r="W206">
            <v>-0.6</v>
          </cell>
          <cell r="X206">
            <v>-0.1</v>
          </cell>
          <cell r="Y206">
            <v>-0.5</v>
          </cell>
          <cell r="Z206">
            <v>-0.1</v>
          </cell>
          <cell r="AA206">
            <v>-0.8</v>
          </cell>
          <cell r="AB206">
            <v>-0.2</v>
          </cell>
        </row>
        <row r="207">
          <cell r="A207">
            <v>35674</v>
          </cell>
          <cell r="B207">
            <v>119.8</v>
          </cell>
          <cell r="C207">
            <v>119.5</v>
          </cell>
          <cell r="D207">
            <v>120.7</v>
          </cell>
          <cell r="E207">
            <v>121.2</v>
          </cell>
          <cell r="F207">
            <v>117.5</v>
          </cell>
          <cell r="G207">
            <v>120.6</v>
          </cell>
          <cell r="H207">
            <v>121</v>
          </cell>
          <cell r="I207">
            <v>119.8</v>
          </cell>
          <cell r="J207">
            <v>119.7</v>
          </cell>
          <cell r="K207">
            <v>-0.3</v>
          </cell>
          <cell r="L207">
            <v>-0.1</v>
          </cell>
          <cell r="M207">
            <v>0.1</v>
          </cell>
          <cell r="N207">
            <v>-0.8</v>
          </cell>
          <cell r="O207">
            <v>-0.7</v>
          </cell>
          <cell r="P207">
            <v>-0.4</v>
          </cell>
          <cell r="Q207">
            <v>-0.5</v>
          </cell>
          <cell r="R207">
            <v>-1.3</v>
          </cell>
          <cell r="S207">
            <v>-0.3</v>
          </cell>
          <cell r="T207">
            <v>-0.3</v>
          </cell>
          <cell r="U207">
            <v>-0.3</v>
          </cell>
          <cell r="V207">
            <v>-0.3</v>
          </cell>
          <cell r="W207">
            <v>-0.6</v>
          </cell>
          <cell r="X207">
            <v>-0.5</v>
          </cell>
          <cell r="Y207">
            <v>-0.6</v>
          </cell>
          <cell r="Z207">
            <v>-0.4</v>
          </cell>
          <cell r="AA207">
            <v>-0.5</v>
          </cell>
          <cell r="AB207">
            <v>-0.4</v>
          </cell>
        </row>
        <row r="208">
          <cell r="A208">
            <v>35765</v>
          </cell>
          <cell r="B208">
            <v>120.1</v>
          </cell>
          <cell r="C208">
            <v>119.8</v>
          </cell>
          <cell r="D208">
            <v>121.4</v>
          </cell>
          <cell r="E208">
            <v>121.2</v>
          </cell>
          <cell r="F208">
            <v>117.6</v>
          </cell>
          <cell r="G208">
            <v>121.2</v>
          </cell>
          <cell r="H208">
            <v>120.8</v>
          </cell>
          <cell r="I208">
            <v>119.8</v>
          </cell>
          <cell r="J208">
            <v>120</v>
          </cell>
          <cell r="K208">
            <v>-0.2</v>
          </cell>
          <cell r="L208">
            <v>-0.1</v>
          </cell>
          <cell r="M208">
            <v>0.5</v>
          </cell>
          <cell r="N208">
            <v>-1.1000000000000001</v>
          </cell>
          <cell r="O208">
            <v>-0.7</v>
          </cell>
          <cell r="P208">
            <v>-0.1</v>
          </cell>
          <cell r="Q208">
            <v>-0.7</v>
          </cell>
          <cell r="R208">
            <v>-1.3</v>
          </cell>
          <cell r="S208">
            <v>-0.2</v>
          </cell>
          <cell r="T208">
            <v>0.3</v>
          </cell>
          <cell r="U208">
            <v>0.3</v>
          </cell>
          <cell r="V208">
            <v>0.6</v>
          </cell>
          <cell r="W208">
            <v>0</v>
          </cell>
          <cell r="X208">
            <v>0.1</v>
          </cell>
          <cell r="Y208">
            <v>0.5</v>
          </cell>
          <cell r="Z208">
            <v>-0.2</v>
          </cell>
          <cell r="AA208">
            <v>0</v>
          </cell>
          <cell r="AB208">
            <v>0.3</v>
          </cell>
        </row>
        <row r="209">
          <cell r="A209">
            <v>35855</v>
          </cell>
          <cell r="B209">
            <v>120.7</v>
          </cell>
          <cell r="C209">
            <v>119.6</v>
          </cell>
          <cell r="D209">
            <v>121.9</v>
          </cell>
          <cell r="E209">
            <v>121.7</v>
          </cell>
          <cell r="F209">
            <v>118</v>
          </cell>
          <cell r="G209">
            <v>121.5</v>
          </cell>
          <cell r="H209">
            <v>121.5</v>
          </cell>
          <cell r="I209">
            <v>120.6</v>
          </cell>
          <cell r="J209">
            <v>120.3</v>
          </cell>
          <cell r="K209">
            <v>0.1</v>
          </cell>
          <cell r="L209">
            <v>-0.4</v>
          </cell>
          <cell r="M209">
            <v>0.3</v>
          </cell>
          <cell r="N209">
            <v>-0.7</v>
          </cell>
          <cell r="O209">
            <v>-0.2</v>
          </cell>
          <cell r="P209">
            <v>-0.3</v>
          </cell>
          <cell r="Q209">
            <v>-0.1</v>
          </cell>
          <cell r="R209">
            <v>-0.7</v>
          </cell>
          <cell r="S209">
            <v>-0.2</v>
          </cell>
          <cell r="T209">
            <v>0.5</v>
          </cell>
          <cell r="U209">
            <v>-0.2</v>
          </cell>
          <cell r="V209">
            <v>0.4</v>
          </cell>
          <cell r="W209">
            <v>0.4</v>
          </cell>
          <cell r="X209">
            <v>0.3</v>
          </cell>
          <cell r="Y209">
            <v>0.2</v>
          </cell>
          <cell r="Z209">
            <v>0.6</v>
          </cell>
          <cell r="AA209">
            <v>0.7</v>
          </cell>
          <cell r="AB209">
            <v>0.3</v>
          </cell>
        </row>
        <row r="210">
          <cell r="A210">
            <v>35947</v>
          </cell>
          <cell r="B210">
            <v>121.4</v>
          </cell>
          <cell r="C210">
            <v>120.3</v>
          </cell>
          <cell r="D210">
            <v>122.3</v>
          </cell>
          <cell r="E210">
            <v>122.4</v>
          </cell>
          <cell r="F210">
            <v>118.9</v>
          </cell>
          <cell r="G210">
            <v>122</v>
          </cell>
          <cell r="H210">
            <v>121.8</v>
          </cell>
          <cell r="I210">
            <v>121.2</v>
          </cell>
          <cell r="J210">
            <v>121</v>
          </cell>
          <cell r="K210">
            <v>1</v>
          </cell>
          <cell r="L210">
            <v>0.3</v>
          </cell>
          <cell r="M210">
            <v>1</v>
          </cell>
          <cell r="N210">
            <v>0.4</v>
          </cell>
          <cell r="O210">
            <v>0.7</v>
          </cell>
          <cell r="P210">
            <v>0.6</v>
          </cell>
          <cell r="Q210">
            <v>0.2</v>
          </cell>
          <cell r="R210">
            <v>0.7</v>
          </cell>
          <cell r="S210">
            <v>0.7</v>
          </cell>
          <cell r="T210">
            <v>0.6</v>
          </cell>
          <cell r="U210">
            <v>0.6</v>
          </cell>
          <cell r="V210">
            <v>0.3</v>
          </cell>
          <cell r="W210">
            <v>0.6</v>
          </cell>
          <cell r="X210">
            <v>0.8</v>
          </cell>
          <cell r="Y210">
            <v>0.4</v>
          </cell>
          <cell r="Z210">
            <v>0.2</v>
          </cell>
          <cell r="AA210">
            <v>0.5</v>
          </cell>
          <cell r="AB210">
            <v>0.6</v>
          </cell>
        </row>
        <row r="211">
          <cell r="A211">
            <v>36039</v>
          </cell>
          <cell r="B211">
            <v>121.9</v>
          </cell>
          <cell r="C211">
            <v>120.4</v>
          </cell>
          <cell r="D211">
            <v>122.5</v>
          </cell>
          <cell r="E211">
            <v>123</v>
          </cell>
          <cell r="F211">
            <v>119.6</v>
          </cell>
          <cell r="G211">
            <v>122.8</v>
          </cell>
          <cell r="H211">
            <v>122.1</v>
          </cell>
          <cell r="I211">
            <v>121.3</v>
          </cell>
          <cell r="J211">
            <v>121.3</v>
          </cell>
          <cell r="K211">
            <v>1.8</v>
          </cell>
          <cell r="L211">
            <v>0.8</v>
          </cell>
          <cell r="M211">
            <v>1.5</v>
          </cell>
          <cell r="N211">
            <v>1.5</v>
          </cell>
          <cell r="O211">
            <v>1.8</v>
          </cell>
          <cell r="P211">
            <v>1.8</v>
          </cell>
          <cell r="Q211">
            <v>0.9</v>
          </cell>
          <cell r="R211">
            <v>1.3</v>
          </cell>
          <cell r="S211">
            <v>1.3</v>
          </cell>
          <cell r="T211">
            <v>0.4</v>
          </cell>
          <cell r="U211">
            <v>0.1</v>
          </cell>
          <cell r="V211">
            <v>0.2</v>
          </cell>
          <cell r="W211">
            <v>0.5</v>
          </cell>
          <cell r="X211">
            <v>0.6</v>
          </cell>
          <cell r="Y211">
            <v>0.7</v>
          </cell>
          <cell r="Z211">
            <v>0.2</v>
          </cell>
          <cell r="AA211">
            <v>0.1</v>
          </cell>
          <cell r="AB211">
            <v>0.2</v>
          </cell>
        </row>
        <row r="212">
          <cell r="A212">
            <v>36130</v>
          </cell>
          <cell r="B212">
            <v>122.4</v>
          </cell>
          <cell r="C212">
            <v>120.8</v>
          </cell>
          <cell r="D212">
            <v>123</v>
          </cell>
          <cell r="E212">
            <v>123.6</v>
          </cell>
          <cell r="F212">
            <v>120.2</v>
          </cell>
          <cell r="G212">
            <v>122.7</v>
          </cell>
          <cell r="H212">
            <v>122.7</v>
          </cell>
          <cell r="I212">
            <v>121.7</v>
          </cell>
          <cell r="J212">
            <v>121.9</v>
          </cell>
          <cell r="K212">
            <v>1.9</v>
          </cell>
          <cell r="L212">
            <v>0.8</v>
          </cell>
          <cell r="M212">
            <v>1.3</v>
          </cell>
          <cell r="N212">
            <v>2</v>
          </cell>
          <cell r="O212">
            <v>2.2000000000000002</v>
          </cell>
          <cell r="P212">
            <v>1.2</v>
          </cell>
          <cell r="Q212">
            <v>1.6</v>
          </cell>
          <cell r="R212">
            <v>1.6</v>
          </cell>
          <cell r="S212">
            <v>1.6</v>
          </cell>
          <cell r="T212">
            <v>0.4</v>
          </cell>
          <cell r="U212">
            <v>0.3</v>
          </cell>
          <cell r="V212">
            <v>0.4</v>
          </cell>
          <cell r="W212">
            <v>0.5</v>
          </cell>
          <cell r="X212">
            <v>0.5</v>
          </cell>
          <cell r="Y212">
            <v>-0.1</v>
          </cell>
          <cell r="Z212">
            <v>0.5</v>
          </cell>
          <cell r="AA212">
            <v>0.3</v>
          </cell>
          <cell r="AB212">
            <v>0.5</v>
          </cell>
        </row>
        <row r="213">
          <cell r="A213">
            <v>36220</v>
          </cell>
          <cell r="B213">
            <v>122.6</v>
          </cell>
          <cell r="C213">
            <v>121</v>
          </cell>
          <cell r="D213">
            <v>122.8</v>
          </cell>
          <cell r="E213">
            <v>122.7</v>
          </cell>
          <cell r="F213">
            <v>119.8</v>
          </cell>
          <cell r="G213">
            <v>122.1</v>
          </cell>
          <cell r="H213">
            <v>122.1</v>
          </cell>
          <cell r="I213">
            <v>121.4</v>
          </cell>
          <cell r="J213">
            <v>121.8</v>
          </cell>
          <cell r="K213">
            <v>1.6</v>
          </cell>
          <cell r="L213">
            <v>1.2</v>
          </cell>
          <cell r="M213">
            <v>0.7</v>
          </cell>
          <cell r="N213">
            <v>0.8</v>
          </cell>
          <cell r="O213">
            <v>1.5</v>
          </cell>
          <cell r="P213">
            <v>0.5</v>
          </cell>
          <cell r="Q213">
            <v>0.5</v>
          </cell>
          <cell r="R213">
            <v>0.7</v>
          </cell>
          <cell r="S213">
            <v>1.2</v>
          </cell>
          <cell r="T213">
            <v>0.2</v>
          </cell>
          <cell r="U213">
            <v>0.2</v>
          </cell>
          <cell r="V213">
            <v>-0.2</v>
          </cell>
          <cell r="W213">
            <v>-0.7</v>
          </cell>
          <cell r="X213">
            <v>-0.3</v>
          </cell>
          <cell r="Y213">
            <v>-0.5</v>
          </cell>
          <cell r="Z213">
            <v>-0.5</v>
          </cell>
          <cell r="AA213">
            <v>-0.2</v>
          </cell>
          <cell r="AB213">
            <v>-0.1</v>
          </cell>
        </row>
        <row r="214">
          <cell r="A214">
            <v>36312</v>
          </cell>
          <cell r="B214">
            <v>123</v>
          </cell>
          <cell r="C214">
            <v>121.5</v>
          </cell>
          <cell r="D214">
            <v>123.1</v>
          </cell>
          <cell r="E214">
            <v>123.6</v>
          </cell>
          <cell r="F214">
            <v>120.8</v>
          </cell>
          <cell r="G214">
            <v>122.5</v>
          </cell>
          <cell r="H214">
            <v>122.7</v>
          </cell>
          <cell r="I214">
            <v>121.5</v>
          </cell>
          <cell r="J214">
            <v>122.3</v>
          </cell>
          <cell r="K214">
            <v>1.3</v>
          </cell>
          <cell r="L214">
            <v>1</v>
          </cell>
          <cell r="M214">
            <v>0.7</v>
          </cell>
          <cell r="N214">
            <v>1</v>
          </cell>
          <cell r="O214">
            <v>1.6</v>
          </cell>
          <cell r="P214">
            <v>0.4</v>
          </cell>
          <cell r="Q214">
            <v>0.7</v>
          </cell>
          <cell r="R214">
            <v>0.2</v>
          </cell>
          <cell r="S214">
            <v>1.1000000000000001</v>
          </cell>
          <cell r="T214">
            <v>0.3</v>
          </cell>
          <cell r="U214">
            <v>0.4</v>
          </cell>
          <cell r="V214">
            <v>0.2</v>
          </cell>
          <cell r="W214">
            <v>0.7</v>
          </cell>
          <cell r="X214">
            <v>0.8</v>
          </cell>
          <cell r="Y214">
            <v>0.3</v>
          </cell>
          <cell r="Z214">
            <v>0.5</v>
          </cell>
          <cell r="AA214">
            <v>0.1</v>
          </cell>
          <cell r="AB214">
            <v>0.4</v>
          </cell>
        </row>
        <row r="215">
          <cell r="A215">
            <v>36404</v>
          </cell>
          <cell r="B215">
            <v>124.1</v>
          </cell>
          <cell r="C215">
            <v>122.7</v>
          </cell>
          <cell r="D215">
            <v>124</v>
          </cell>
          <cell r="E215">
            <v>125.1</v>
          </cell>
          <cell r="F215">
            <v>121.9</v>
          </cell>
          <cell r="G215">
            <v>123.3</v>
          </cell>
          <cell r="H215">
            <v>122.9</v>
          </cell>
          <cell r="I215">
            <v>122.4</v>
          </cell>
          <cell r="J215">
            <v>123.4</v>
          </cell>
          <cell r="K215">
            <v>1.8</v>
          </cell>
          <cell r="L215">
            <v>1.9</v>
          </cell>
          <cell r="M215">
            <v>1.2</v>
          </cell>
          <cell r="N215">
            <v>1.7</v>
          </cell>
          <cell r="O215">
            <v>1.9</v>
          </cell>
          <cell r="P215">
            <v>0.4</v>
          </cell>
          <cell r="Q215">
            <v>0.7</v>
          </cell>
          <cell r="R215">
            <v>0.9</v>
          </cell>
          <cell r="S215">
            <v>1.7</v>
          </cell>
          <cell r="T215">
            <v>0.9</v>
          </cell>
          <cell r="U215">
            <v>1</v>
          </cell>
          <cell r="V215">
            <v>0.7</v>
          </cell>
          <cell r="W215">
            <v>1.2</v>
          </cell>
          <cell r="X215">
            <v>0.9</v>
          </cell>
          <cell r="Y215">
            <v>0.7</v>
          </cell>
          <cell r="Z215">
            <v>0.2</v>
          </cell>
          <cell r="AA215">
            <v>0.7</v>
          </cell>
          <cell r="AB215">
            <v>0.9</v>
          </cell>
        </row>
        <row r="216">
          <cell r="A216">
            <v>36495</v>
          </cell>
          <cell r="B216">
            <v>124.7</v>
          </cell>
          <cell r="C216">
            <v>123.5</v>
          </cell>
          <cell r="D216">
            <v>124.1</v>
          </cell>
          <cell r="E216">
            <v>125.7</v>
          </cell>
          <cell r="F216">
            <v>122.7</v>
          </cell>
          <cell r="G216">
            <v>124</v>
          </cell>
          <cell r="H216">
            <v>123.6</v>
          </cell>
          <cell r="I216">
            <v>123.7</v>
          </cell>
          <cell r="J216">
            <v>124.1</v>
          </cell>
          <cell r="K216">
            <v>1.9</v>
          </cell>
          <cell r="L216">
            <v>2.2000000000000002</v>
          </cell>
          <cell r="M216">
            <v>0.9</v>
          </cell>
          <cell r="N216">
            <v>1.7</v>
          </cell>
          <cell r="O216">
            <v>2.1</v>
          </cell>
          <cell r="P216">
            <v>1.1000000000000001</v>
          </cell>
          <cell r="Q216">
            <v>0.7</v>
          </cell>
          <cell r="R216">
            <v>1.6</v>
          </cell>
          <cell r="S216">
            <v>1.8</v>
          </cell>
          <cell r="T216">
            <v>0.5</v>
          </cell>
          <cell r="U216">
            <v>0.7</v>
          </cell>
          <cell r="V216">
            <v>0.1</v>
          </cell>
          <cell r="W216">
            <v>0.5</v>
          </cell>
          <cell r="X216">
            <v>0.7</v>
          </cell>
          <cell r="Y216">
            <v>0.6</v>
          </cell>
          <cell r="Z216">
            <v>0.6</v>
          </cell>
          <cell r="AA216">
            <v>1.1000000000000001</v>
          </cell>
          <cell r="AB216">
            <v>0.6</v>
          </cell>
        </row>
        <row r="217">
          <cell r="A217">
            <v>36586</v>
          </cell>
          <cell r="B217">
            <v>125.8</v>
          </cell>
          <cell r="C217">
            <v>124.7</v>
          </cell>
          <cell r="D217">
            <v>125.5</v>
          </cell>
          <cell r="E217">
            <v>126.8</v>
          </cell>
          <cell r="F217">
            <v>123.1</v>
          </cell>
          <cell r="G217">
            <v>125.3</v>
          </cell>
          <cell r="H217">
            <v>124.4</v>
          </cell>
          <cell r="I217">
            <v>124.9</v>
          </cell>
          <cell r="J217">
            <v>125.2</v>
          </cell>
          <cell r="K217">
            <v>2.6</v>
          </cell>
          <cell r="L217">
            <v>3.1</v>
          </cell>
          <cell r="M217">
            <v>2.2000000000000002</v>
          </cell>
          <cell r="N217">
            <v>3.3</v>
          </cell>
          <cell r="O217">
            <v>2.8</v>
          </cell>
          <cell r="P217">
            <v>2.6</v>
          </cell>
          <cell r="Q217">
            <v>1.9</v>
          </cell>
          <cell r="R217">
            <v>2.9</v>
          </cell>
          <cell r="S217">
            <v>2.8</v>
          </cell>
          <cell r="T217">
            <v>0.9</v>
          </cell>
          <cell r="U217">
            <v>1</v>
          </cell>
          <cell r="V217">
            <v>1.1000000000000001</v>
          </cell>
          <cell r="W217">
            <v>0.9</v>
          </cell>
          <cell r="X217">
            <v>0.3</v>
          </cell>
          <cell r="Y217">
            <v>1</v>
          </cell>
          <cell r="Z217">
            <v>0.6</v>
          </cell>
          <cell r="AA217">
            <v>1</v>
          </cell>
          <cell r="AB217">
            <v>0.9</v>
          </cell>
        </row>
        <row r="218">
          <cell r="A218">
            <v>36678</v>
          </cell>
          <cell r="B218">
            <v>127</v>
          </cell>
          <cell r="C218">
            <v>125.6</v>
          </cell>
          <cell r="D218">
            <v>126.4</v>
          </cell>
          <cell r="E218">
            <v>127.6</v>
          </cell>
          <cell r="F218">
            <v>124</v>
          </cell>
          <cell r="G218">
            <v>126.5</v>
          </cell>
          <cell r="H218">
            <v>125.7</v>
          </cell>
          <cell r="I218">
            <v>125.9</v>
          </cell>
          <cell r="J218">
            <v>126.2</v>
          </cell>
          <cell r="K218">
            <v>3.3</v>
          </cell>
          <cell r="L218">
            <v>3.4</v>
          </cell>
          <cell r="M218">
            <v>2.7</v>
          </cell>
          <cell r="N218">
            <v>3.2</v>
          </cell>
          <cell r="O218">
            <v>2.6</v>
          </cell>
          <cell r="P218">
            <v>3.3</v>
          </cell>
          <cell r="Q218">
            <v>2.4</v>
          </cell>
          <cell r="R218">
            <v>3.6</v>
          </cell>
          <cell r="S218">
            <v>3.2</v>
          </cell>
          <cell r="T218">
            <v>1</v>
          </cell>
          <cell r="U218">
            <v>0.7</v>
          </cell>
          <cell r="V218">
            <v>0.7</v>
          </cell>
          <cell r="W218">
            <v>0.6</v>
          </cell>
          <cell r="X218">
            <v>0.7</v>
          </cell>
          <cell r="Y218">
            <v>1</v>
          </cell>
          <cell r="Z218">
            <v>1</v>
          </cell>
          <cell r="AA218">
            <v>0.8</v>
          </cell>
          <cell r="AB218">
            <v>0.8</v>
          </cell>
        </row>
        <row r="219">
          <cell r="A219">
            <v>36770</v>
          </cell>
          <cell r="B219">
            <v>131.6</v>
          </cell>
          <cell r="C219">
            <v>130.4</v>
          </cell>
          <cell r="D219">
            <v>131.30000000000001</v>
          </cell>
          <cell r="E219">
            <v>132.30000000000001</v>
          </cell>
          <cell r="F219">
            <v>128.6</v>
          </cell>
          <cell r="G219">
            <v>131.30000000000001</v>
          </cell>
          <cell r="H219">
            <v>130</v>
          </cell>
          <cell r="I219">
            <v>130.69999999999999</v>
          </cell>
          <cell r="J219">
            <v>130.9</v>
          </cell>
          <cell r="K219">
            <v>6</v>
          </cell>
          <cell r="L219">
            <v>6.3</v>
          </cell>
          <cell r="M219">
            <v>5.9</v>
          </cell>
          <cell r="N219">
            <v>5.8</v>
          </cell>
          <cell r="O219">
            <v>5.5</v>
          </cell>
          <cell r="P219">
            <v>6.5</v>
          </cell>
          <cell r="Q219">
            <v>5.8</v>
          </cell>
          <cell r="R219">
            <v>6.8</v>
          </cell>
          <cell r="S219">
            <v>6.1</v>
          </cell>
          <cell r="T219">
            <v>3.6</v>
          </cell>
          <cell r="U219">
            <v>3.8</v>
          </cell>
          <cell r="V219">
            <v>3.9</v>
          </cell>
          <cell r="W219">
            <v>3.7</v>
          </cell>
          <cell r="X219">
            <v>3.7</v>
          </cell>
          <cell r="Y219">
            <v>3.8</v>
          </cell>
          <cell r="Z219">
            <v>3.4</v>
          </cell>
          <cell r="AA219">
            <v>3.8</v>
          </cell>
          <cell r="AB219">
            <v>3.7</v>
          </cell>
        </row>
        <row r="220">
          <cell r="A220">
            <v>36861</v>
          </cell>
          <cell r="B220">
            <v>132.19999999999999</v>
          </cell>
          <cell r="C220">
            <v>130.80000000000001</v>
          </cell>
          <cell r="D220">
            <v>131.6</v>
          </cell>
          <cell r="E220">
            <v>132.5</v>
          </cell>
          <cell r="F220">
            <v>128.80000000000001</v>
          </cell>
          <cell r="G220">
            <v>131.19999999999999</v>
          </cell>
          <cell r="H220">
            <v>130.6</v>
          </cell>
          <cell r="I220">
            <v>131.1</v>
          </cell>
          <cell r="J220">
            <v>131.30000000000001</v>
          </cell>
          <cell r="K220">
            <v>6</v>
          </cell>
          <cell r="L220">
            <v>5.9</v>
          </cell>
          <cell r="M220">
            <v>6</v>
          </cell>
          <cell r="N220">
            <v>5.4</v>
          </cell>
          <cell r="O220">
            <v>5</v>
          </cell>
          <cell r="P220">
            <v>5.8</v>
          </cell>
          <cell r="Q220">
            <v>5.7</v>
          </cell>
          <cell r="R220">
            <v>6</v>
          </cell>
          <cell r="S220">
            <v>5.8</v>
          </cell>
          <cell r="T220">
            <v>0.5</v>
          </cell>
          <cell r="U220">
            <v>0.3</v>
          </cell>
          <cell r="V220">
            <v>0.2</v>
          </cell>
          <cell r="W220">
            <v>0.2</v>
          </cell>
          <cell r="X220">
            <v>0.2</v>
          </cell>
          <cell r="Y220">
            <v>-0.1</v>
          </cell>
          <cell r="Z220">
            <v>0.5</v>
          </cell>
          <cell r="AA220">
            <v>0.3</v>
          </cell>
          <cell r="AB220">
            <v>0.3</v>
          </cell>
        </row>
        <row r="221">
          <cell r="A221">
            <v>36951</v>
          </cell>
          <cell r="B221">
            <v>134</v>
          </cell>
          <cell r="C221">
            <v>132.19999999999999</v>
          </cell>
          <cell r="D221">
            <v>132.69999999999999</v>
          </cell>
          <cell r="E221">
            <v>134.1</v>
          </cell>
          <cell r="F221">
            <v>129.6</v>
          </cell>
          <cell r="G221">
            <v>132.1</v>
          </cell>
          <cell r="H221">
            <v>130.69999999999999</v>
          </cell>
          <cell r="I221">
            <v>132.19999999999999</v>
          </cell>
          <cell r="J221">
            <v>132.69999999999999</v>
          </cell>
          <cell r="K221">
            <v>6.5</v>
          </cell>
          <cell r="L221">
            <v>6</v>
          </cell>
          <cell r="M221">
            <v>5.7</v>
          </cell>
          <cell r="N221">
            <v>5.8</v>
          </cell>
          <cell r="O221">
            <v>5.3</v>
          </cell>
          <cell r="P221">
            <v>5.4</v>
          </cell>
          <cell r="Q221">
            <v>5.0999999999999996</v>
          </cell>
          <cell r="R221">
            <v>5.8</v>
          </cell>
          <cell r="S221">
            <v>6</v>
          </cell>
          <cell r="T221">
            <v>1.4</v>
          </cell>
          <cell r="U221">
            <v>1.1000000000000001</v>
          </cell>
          <cell r="V221">
            <v>0.8</v>
          </cell>
          <cell r="W221">
            <v>1.2</v>
          </cell>
          <cell r="X221">
            <v>0.6</v>
          </cell>
          <cell r="Y221">
            <v>0.7</v>
          </cell>
          <cell r="Z221">
            <v>0.1</v>
          </cell>
          <cell r="AA221">
            <v>0.8</v>
          </cell>
          <cell r="AB221">
            <v>1.1000000000000001</v>
          </cell>
        </row>
        <row r="222">
          <cell r="A222">
            <v>37043</v>
          </cell>
          <cell r="B222">
            <v>135</v>
          </cell>
          <cell r="C222">
            <v>133</v>
          </cell>
          <cell r="D222">
            <v>134</v>
          </cell>
          <cell r="E222">
            <v>135.1</v>
          </cell>
          <cell r="F222">
            <v>131.4</v>
          </cell>
          <cell r="G222">
            <v>133.4</v>
          </cell>
          <cell r="H222">
            <v>132.19999999999999</v>
          </cell>
          <cell r="I222">
            <v>133.4</v>
          </cell>
          <cell r="J222">
            <v>133.80000000000001</v>
          </cell>
          <cell r="K222">
            <v>6.3</v>
          </cell>
          <cell r="L222">
            <v>5.9</v>
          </cell>
          <cell r="M222">
            <v>6</v>
          </cell>
          <cell r="N222">
            <v>5.9</v>
          </cell>
          <cell r="O222">
            <v>6</v>
          </cell>
          <cell r="P222">
            <v>5.5</v>
          </cell>
          <cell r="Q222">
            <v>5.2</v>
          </cell>
          <cell r="R222">
            <v>6</v>
          </cell>
          <cell r="S222">
            <v>6</v>
          </cell>
          <cell r="T222">
            <v>0.7</v>
          </cell>
          <cell r="U222">
            <v>0.6</v>
          </cell>
          <cell r="V222">
            <v>1</v>
          </cell>
          <cell r="W222">
            <v>0.7</v>
          </cell>
          <cell r="X222">
            <v>1.4</v>
          </cell>
          <cell r="Y222">
            <v>1</v>
          </cell>
          <cell r="Z222">
            <v>1.1000000000000001</v>
          </cell>
          <cell r="AA222">
            <v>0.9</v>
          </cell>
          <cell r="AB222">
            <v>0.8</v>
          </cell>
        </row>
        <row r="223">
          <cell r="A223">
            <v>37135</v>
          </cell>
          <cell r="B223">
            <v>135.4</v>
          </cell>
          <cell r="C223">
            <v>133.6</v>
          </cell>
          <cell r="D223">
            <v>134.19999999999999</v>
          </cell>
          <cell r="E223">
            <v>135.30000000000001</v>
          </cell>
          <cell r="F223">
            <v>131.5</v>
          </cell>
          <cell r="G223">
            <v>132.80000000000001</v>
          </cell>
          <cell r="H223">
            <v>132.5</v>
          </cell>
          <cell r="I223">
            <v>133.19999999999999</v>
          </cell>
          <cell r="J223">
            <v>134.19999999999999</v>
          </cell>
          <cell r="K223">
            <v>2.9</v>
          </cell>
          <cell r="L223">
            <v>2.5</v>
          </cell>
          <cell r="M223">
            <v>2.2000000000000002</v>
          </cell>
          <cell r="N223">
            <v>2.2999999999999998</v>
          </cell>
          <cell r="O223">
            <v>2.2999999999999998</v>
          </cell>
          <cell r="P223">
            <v>1.1000000000000001</v>
          </cell>
          <cell r="Q223">
            <v>1.9</v>
          </cell>
          <cell r="R223">
            <v>1.9</v>
          </cell>
          <cell r="S223">
            <v>2.5</v>
          </cell>
          <cell r="T223">
            <v>0.3</v>
          </cell>
          <cell r="U223">
            <v>0.5</v>
          </cell>
          <cell r="V223">
            <v>0.1</v>
          </cell>
          <cell r="W223">
            <v>0.1</v>
          </cell>
          <cell r="X223">
            <v>0.1</v>
          </cell>
          <cell r="Y223">
            <v>-0.4</v>
          </cell>
          <cell r="Z223">
            <v>0.2</v>
          </cell>
          <cell r="AA223">
            <v>-0.1</v>
          </cell>
          <cell r="AB223">
            <v>0.3</v>
          </cell>
        </row>
        <row r="224">
          <cell r="A224">
            <v>37226</v>
          </cell>
          <cell r="B224">
            <v>136.6</v>
          </cell>
          <cell r="C224">
            <v>134.80000000000001</v>
          </cell>
          <cell r="D224">
            <v>135.80000000000001</v>
          </cell>
          <cell r="E224">
            <v>136.6</v>
          </cell>
          <cell r="F224">
            <v>132.6</v>
          </cell>
          <cell r="G224">
            <v>133.9</v>
          </cell>
          <cell r="H224">
            <v>133.5</v>
          </cell>
          <cell r="I224">
            <v>134.9</v>
          </cell>
          <cell r="J224">
            <v>135.4</v>
          </cell>
          <cell r="K224">
            <v>3.3</v>
          </cell>
          <cell r="L224">
            <v>3.1</v>
          </cell>
          <cell r="M224">
            <v>3.2</v>
          </cell>
          <cell r="N224">
            <v>3.1</v>
          </cell>
          <cell r="O224">
            <v>3</v>
          </cell>
          <cell r="P224">
            <v>2.1</v>
          </cell>
          <cell r="Q224">
            <v>2.2000000000000002</v>
          </cell>
          <cell r="R224">
            <v>2.9</v>
          </cell>
          <cell r="S224">
            <v>3.1</v>
          </cell>
          <cell r="T224">
            <v>0.9</v>
          </cell>
          <cell r="U224">
            <v>0.9</v>
          </cell>
          <cell r="V224">
            <v>1.2</v>
          </cell>
          <cell r="W224">
            <v>1</v>
          </cell>
          <cell r="X224">
            <v>0.8</v>
          </cell>
          <cell r="Y224">
            <v>0.8</v>
          </cell>
          <cell r="Z224">
            <v>0.8</v>
          </cell>
          <cell r="AA224">
            <v>1.3</v>
          </cell>
          <cell r="AB224">
            <v>0.9</v>
          </cell>
        </row>
        <row r="225">
          <cell r="A225">
            <v>37316</v>
          </cell>
          <cell r="B225">
            <v>137.9</v>
          </cell>
          <cell r="C225">
            <v>136</v>
          </cell>
          <cell r="D225">
            <v>137.1</v>
          </cell>
          <cell r="E225">
            <v>137.69999999999999</v>
          </cell>
          <cell r="F225">
            <v>133.69999999999999</v>
          </cell>
          <cell r="G225">
            <v>135.19999999999999</v>
          </cell>
          <cell r="H225">
            <v>133.80000000000001</v>
          </cell>
          <cell r="I225">
            <v>135.6</v>
          </cell>
          <cell r="J225">
            <v>136.6</v>
          </cell>
          <cell r="K225">
            <v>2.9</v>
          </cell>
          <cell r="L225">
            <v>2.9</v>
          </cell>
          <cell r="M225">
            <v>3.3</v>
          </cell>
          <cell r="N225">
            <v>2.7</v>
          </cell>
          <cell r="O225">
            <v>3.2</v>
          </cell>
          <cell r="P225">
            <v>2.2999999999999998</v>
          </cell>
          <cell r="Q225">
            <v>2.4</v>
          </cell>
          <cell r="R225">
            <v>2.6</v>
          </cell>
          <cell r="S225">
            <v>2.9</v>
          </cell>
          <cell r="T225">
            <v>1</v>
          </cell>
          <cell r="U225">
            <v>0.9</v>
          </cell>
          <cell r="V225">
            <v>1</v>
          </cell>
          <cell r="W225">
            <v>0.8</v>
          </cell>
          <cell r="X225">
            <v>0.8</v>
          </cell>
          <cell r="Y225">
            <v>1</v>
          </cell>
          <cell r="Z225">
            <v>0.2</v>
          </cell>
          <cell r="AA225">
            <v>0.5</v>
          </cell>
          <cell r="AB225">
            <v>0.9</v>
          </cell>
        </row>
        <row r="226">
          <cell r="A226">
            <v>37408</v>
          </cell>
          <cell r="B226">
            <v>138.80000000000001</v>
          </cell>
          <cell r="C226">
            <v>136.9</v>
          </cell>
          <cell r="D226">
            <v>138.1</v>
          </cell>
          <cell r="E226">
            <v>139.1</v>
          </cell>
          <cell r="F226">
            <v>134.6</v>
          </cell>
          <cell r="G226">
            <v>137</v>
          </cell>
          <cell r="H226">
            <v>135</v>
          </cell>
          <cell r="I226">
            <v>137.19999999999999</v>
          </cell>
          <cell r="J226">
            <v>137.6</v>
          </cell>
          <cell r="K226">
            <v>2.8</v>
          </cell>
          <cell r="L226">
            <v>2.9</v>
          </cell>
          <cell r="M226">
            <v>3.1</v>
          </cell>
          <cell r="N226">
            <v>3</v>
          </cell>
          <cell r="O226">
            <v>2.4</v>
          </cell>
          <cell r="P226">
            <v>2.7</v>
          </cell>
          <cell r="Q226">
            <v>2.1</v>
          </cell>
          <cell r="R226">
            <v>2.8</v>
          </cell>
          <cell r="S226">
            <v>2.8</v>
          </cell>
          <cell r="T226">
            <v>0.7</v>
          </cell>
          <cell r="U226">
            <v>0.7</v>
          </cell>
          <cell r="V226">
            <v>0.7</v>
          </cell>
          <cell r="W226">
            <v>1</v>
          </cell>
          <cell r="X226">
            <v>0.7</v>
          </cell>
          <cell r="Y226">
            <v>1.3</v>
          </cell>
          <cell r="Z226">
            <v>0.9</v>
          </cell>
          <cell r="AA226">
            <v>1.2</v>
          </cell>
          <cell r="AB226">
            <v>0.7</v>
          </cell>
        </row>
        <row r="227">
          <cell r="A227">
            <v>37500</v>
          </cell>
          <cell r="B227">
            <v>139.6</v>
          </cell>
          <cell r="C227">
            <v>137.80000000000001</v>
          </cell>
          <cell r="D227">
            <v>139.19999999999999</v>
          </cell>
          <cell r="E227">
            <v>140.30000000000001</v>
          </cell>
          <cell r="F227">
            <v>135.80000000000001</v>
          </cell>
          <cell r="G227">
            <v>137.5</v>
          </cell>
          <cell r="H227">
            <v>135.4</v>
          </cell>
          <cell r="I227">
            <v>138.1</v>
          </cell>
          <cell r="J227">
            <v>138.5</v>
          </cell>
          <cell r="K227">
            <v>3.1</v>
          </cell>
          <cell r="L227">
            <v>3.1</v>
          </cell>
          <cell r="M227">
            <v>3.7</v>
          </cell>
          <cell r="N227">
            <v>3.7</v>
          </cell>
          <cell r="O227">
            <v>3.3</v>
          </cell>
          <cell r="P227">
            <v>3.5</v>
          </cell>
          <cell r="Q227">
            <v>2.2000000000000002</v>
          </cell>
          <cell r="R227">
            <v>3.7</v>
          </cell>
          <cell r="S227">
            <v>3.2</v>
          </cell>
          <cell r="T227">
            <v>0.6</v>
          </cell>
          <cell r="U227">
            <v>0.7</v>
          </cell>
          <cell r="V227">
            <v>0.8</v>
          </cell>
          <cell r="W227">
            <v>0.9</v>
          </cell>
          <cell r="X227">
            <v>0.9</v>
          </cell>
          <cell r="Y227">
            <v>0.4</v>
          </cell>
          <cell r="Z227">
            <v>0.3</v>
          </cell>
          <cell r="AA227">
            <v>0.7</v>
          </cell>
          <cell r="AB227">
            <v>0.7</v>
          </cell>
        </row>
        <row r="228">
          <cell r="A228">
            <v>37591</v>
          </cell>
          <cell r="B228">
            <v>140.4</v>
          </cell>
          <cell r="C228">
            <v>139</v>
          </cell>
          <cell r="D228">
            <v>139.9</v>
          </cell>
          <cell r="E228">
            <v>141.5</v>
          </cell>
          <cell r="F228">
            <v>136.4</v>
          </cell>
          <cell r="G228">
            <v>138</v>
          </cell>
          <cell r="H228">
            <v>136.19999999999999</v>
          </cell>
          <cell r="I228">
            <v>139.19999999999999</v>
          </cell>
          <cell r="J228">
            <v>139.5</v>
          </cell>
          <cell r="K228">
            <v>2.8</v>
          </cell>
          <cell r="L228">
            <v>3.1</v>
          </cell>
          <cell r="M228">
            <v>3</v>
          </cell>
          <cell r="N228">
            <v>3.6</v>
          </cell>
          <cell r="O228">
            <v>2.9</v>
          </cell>
          <cell r="P228">
            <v>3.1</v>
          </cell>
          <cell r="Q228">
            <v>2</v>
          </cell>
          <cell r="R228">
            <v>3.2</v>
          </cell>
          <cell r="S228">
            <v>3</v>
          </cell>
          <cell r="T228">
            <v>0.6</v>
          </cell>
          <cell r="U228">
            <v>0.9</v>
          </cell>
          <cell r="V228">
            <v>0.5</v>
          </cell>
          <cell r="W228">
            <v>0.9</v>
          </cell>
          <cell r="X228">
            <v>0.4</v>
          </cell>
          <cell r="Y228">
            <v>0.4</v>
          </cell>
          <cell r="Z228">
            <v>0.6</v>
          </cell>
          <cell r="AA228">
            <v>0.8</v>
          </cell>
          <cell r="AB228">
            <v>0.7</v>
          </cell>
        </row>
        <row r="229">
          <cell r="A229">
            <v>37681</v>
          </cell>
          <cell r="B229">
            <v>142.1</v>
          </cell>
          <cell r="C229">
            <v>140.9</v>
          </cell>
          <cell r="D229">
            <v>141.80000000000001</v>
          </cell>
          <cell r="E229">
            <v>144.6</v>
          </cell>
          <cell r="F229">
            <v>137.4</v>
          </cell>
          <cell r="G229">
            <v>140</v>
          </cell>
          <cell r="H229">
            <v>137.5</v>
          </cell>
          <cell r="I229">
            <v>140.69999999999999</v>
          </cell>
          <cell r="J229">
            <v>141.30000000000001</v>
          </cell>
          <cell r="K229">
            <v>3</v>
          </cell>
          <cell r="L229">
            <v>3.6</v>
          </cell>
          <cell r="M229">
            <v>3.4</v>
          </cell>
          <cell r="N229">
            <v>5</v>
          </cell>
          <cell r="O229">
            <v>2.8</v>
          </cell>
          <cell r="P229">
            <v>3.6</v>
          </cell>
          <cell r="Q229">
            <v>2.8</v>
          </cell>
          <cell r="R229">
            <v>3.8</v>
          </cell>
          <cell r="S229">
            <v>3.4</v>
          </cell>
          <cell r="T229">
            <v>1.2</v>
          </cell>
          <cell r="U229">
            <v>1.4</v>
          </cell>
          <cell r="V229">
            <v>1.4</v>
          </cell>
          <cell r="W229">
            <v>2.2000000000000002</v>
          </cell>
          <cell r="X229">
            <v>0.7</v>
          </cell>
          <cell r="Y229">
            <v>1.4</v>
          </cell>
          <cell r="Z229">
            <v>1</v>
          </cell>
          <cell r="AA229">
            <v>1.1000000000000001</v>
          </cell>
          <cell r="AB229">
            <v>1.3</v>
          </cell>
        </row>
        <row r="230">
          <cell r="A230">
            <v>37773</v>
          </cell>
          <cell r="B230">
            <v>142.19999999999999</v>
          </cell>
          <cell r="C230">
            <v>140.9</v>
          </cell>
          <cell r="D230">
            <v>141.80000000000001</v>
          </cell>
          <cell r="E230">
            <v>144.30000000000001</v>
          </cell>
          <cell r="F230">
            <v>137.4</v>
          </cell>
          <cell r="G230">
            <v>140.80000000000001</v>
          </cell>
          <cell r="H230">
            <v>137.9</v>
          </cell>
          <cell r="I230">
            <v>140.69999999999999</v>
          </cell>
          <cell r="J230">
            <v>141.30000000000001</v>
          </cell>
          <cell r="K230">
            <v>2.4</v>
          </cell>
          <cell r="L230">
            <v>2.9</v>
          </cell>
          <cell r="M230">
            <v>2.7</v>
          </cell>
          <cell r="N230">
            <v>3.7</v>
          </cell>
          <cell r="O230">
            <v>2.1</v>
          </cell>
          <cell r="P230">
            <v>2.8</v>
          </cell>
          <cell r="Q230">
            <v>2.1</v>
          </cell>
          <cell r="R230">
            <v>2.6</v>
          </cell>
          <cell r="S230">
            <v>2.7</v>
          </cell>
          <cell r="T230">
            <v>0.1</v>
          </cell>
          <cell r="U230">
            <v>0</v>
          </cell>
          <cell r="V230">
            <v>0</v>
          </cell>
          <cell r="W230">
            <v>-0.2</v>
          </cell>
          <cell r="X230">
            <v>0</v>
          </cell>
          <cell r="Y230">
            <v>0.6</v>
          </cell>
          <cell r="Z230">
            <v>0.3</v>
          </cell>
          <cell r="AA230">
            <v>0</v>
          </cell>
          <cell r="AB230">
            <v>0</v>
          </cell>
        </row>
        <row r="231">
          <cell r="A231">
            <v>37865</v>
          </cell>
          <cell r="B231">
            <v>142.4</v>
          </cell>
          <cell r="C231">
            <v>141.80000000000001</v>
          </cell>
          <cell r="D231">
            <v>143.30000000000001</v>
          </cell>
          <cell r="E231">
            <v>145.4</v>
          </cell>
          <cell r="F231">
            <v>138.6</v>
          </cell>
          <cell r="G231">
            <v>141.1</v>
          </cell>
          <cell r="H231">
            <v>137.80000000000001</v>
          </cell>
          <cell r="I231">
            <v>141.9</v>
          </cell>
          <cell r="J231">
            <v>142.1</v>
          </cell>
          <cell r="K231">
            <v>2</v>
          </cell>
          <cell r="L231">
            <v>2.9</v>
          </cell>
          <cell r="M231">
            <v>2.9</v>
          </cell>
          <cell r="N231">
            <v>3.6</v>
          </cell>
          <cell r="O231">
            <v>2.1</v>
          </cell>
          <cell r="P231">
            <v>2.6</v>
          </cell>
          <cell r="Q231">
            <v>1.8</v>
          </cell>
          <cell r="R231">
            <v>2.8</v>
          </cell>
          <cell r="S231">
            <v>2.6</v>
          </cell>
          <cell r="T231">
            <v>0.1</v>
          </cell>
          <cell r="U231">
            <v>0.6</v>
          </cell>
          <cell r="V231">
            <v>1.1000000000000001</v>
          </cell>
          <cell r="W231">
            <v>0.8</v>
          </cell>
          <cell r="X231">
            <v>0.9</v>
          </cell>
          <cell r="Y231">
            <v>0.2</v>
          </cell>
          <cell r="Z231">
            <v>-0.1</v>
          </cell>
          <cell r="AA231">
            <v>0.9</v>
          </cell>
          <cell r="AB231">
            <v>0.6</v>
          </cell>
        </row>
        <row r="232">
          <cell r="A232">
            <v>37956</v>
          </cell>
          <cell r="B232">
            <v>143.6</v>
          </cell>
          <cell r="C232">
            <v>142.1</v>
          </cell>
          <cell r="D232">
            <v>144.19999999999999</v>
          </cell>
          <cell r="E232">
            <v>146.19999999999999</v>
          </cell>
          <cell r="F232">
            <v>139.19999999999999</v>
          </cell>
          <cell r="G232">
            <v>142</v>
          </cell>
          <cell r="H232">
            <v>138.5</v>
          </cell>
          <cell r="I232">
            <v>142.9</v>
          </cell>
          <cell r="J232">
            <v>142.80000000000001</v>
          </cell>
          <cell r="K232">
            <v>2.2999999999999998</v>
          </cell>
          <cell r="L232">
            <v>2.2000000000000002</v>
          </cell>
          <cell r="M232">
            <v>3.1</v>
          </cell>
          <cell r="N232">
            <v>3.3</v>
          </cell>
          <cell r="O232">
            <v>2.1</v>
          </cell>
          <cell r="P232">
            <v>2.9</v>
          </cell>
          <cell r="Q232">
            <v>1.7</v>
          </cell>
          <cell r="R232">
            <v>2.7</v>
          </cell>
          <cell r="S232">
            <v>2.4</v>
          </cell>
          <cell r="T232">
            <v>0.8</v>
          </cell>
          <cell r="U232">
            <v>0.2</v>
          </cell>
          <cell r="V232">
            <v>0.6</v>
          </cell>
          <cell r="W232">
            <v>0.6</v>
          </cell>
          <cell r="X232">
            <v>0.4</v>
          </cell>
          <cell r="Y232">
            <v>0.6</v>
          </cell>
          <cell r="Z232">
            <v>0.5</v>
          </cell>
          <cell r="AA232">
            <v>0.7</v>
          </cell>
          <cell r="AB232">
            <v>0.5</v>
          </cell>
        </row>
        <row r="233">
          <cell r="A233">
            <v>38047</v>
          </cell>
          <cell r="B233">
            <v>145</v>
          </cell>
          <cell r="C233">
            <v>143.5</v>
          </cell>
          <cell r="D233">
            <v>145.4</v>
          </cell>
          <cell r="E233">
            <v>147.69999999999999</v>
          </cell>
          <cell r="F233">
            <v>139.6</v>
          </cell>
          <cell r="G233">
            <v>143</v>
          </cell>
          <cell r="H233">
            <v>139</v>
          </cell>
          <cell r="I233">
            <v>143.9</v>
          </cell>
          <cell r="J233">
            <v>144.1</v>
          </cell>
          <cell r="K233">
            <v>2</v>
          </cell>
          <cell r="L233">
            <v>1.8</v>
          </cell>
          <cell r="M233">
            <v>2.5</v>
          </cell>
          <cell r="N233">
            <v>2.1</v>
          </cell>
          <cell r="O233">
            <v>1.6</v>
          </cell>
          <cell r="P233">
            <v>2.1</v>
          </cell>
          <cell r="Q233">
            <v>1.1000000000000001</v>
          </cell>
          <cell r="R233">
            <v>2.2999999999999998</v>
          </cell>
          <cell r="S233">
            <v>2</v>
          </cell>
          <cell r="T233">
            <v>1</v>
          </cell>
          <cell r="U233">
            <v>1</v>
          </cell>
          <cell r="V233">
            <v>0.8</v>
          </cell>
          <cell r="W233">
            <v>1</v>
          </cell>
          <cell r="X233">
            <v>0.3</v>
          </cell>
          <cell r="Y233">
            <v>0.7</v>
          </cell>
          <cell r="Z233">
            <v>0.4</v>
          </cell>
          <cell r="AA233">
            <v>0.7</v>
          </cell>
          <cell r="AB233">
            <v>0.9</v>
          </cell>
        </row>
        <row r="234">
          <cell r="A234">
            <v>38139</v>
          </cell>
          <cell r="B234">
            <v>145.5</v>
          </cell>
          <cell r="C234">
            <v>143.9</v>
          </cell>
          <cell r="D234">
            <v>146.30000000000001</v>
          </cell>
          <cell r="E234">
            <v>148.6</v>
          </cell>
          <cell r="F234">
            <v>141</v>
          </cell>
          <cell r="G234">
            <v>144.30000000000001</v>
          </cell>
          <cell r="H234">
            <v>139.6</v>
          </cell>
          <cell r="I234">
            <v>144.80000000000001</v>
          </cell>
          <cell r="J234">
            <v>144.80000000000001</v>
          </cell>
          <cell r="K234">
            <v>2.2999999999999998</v>
          </cell>
          <cell r="L234">
            <v>2.1</v>
          </cell>
          <cell r="M234">
            <v>3.2</v>
          </cell>
          <cell r="N234">
            <v>3</v>
          </cell>
          <cell r="O234">
            <v>2.6</v>
          </cell>
          <cell r="P234">
            <v>2.5</v>
          </cell>
          <cell r="Q234">
            <v>1.2</v>
          </cell>
          <cell r="R234">
            <v>2.9</v>
          </cell>
          <cell r="S234">
            <v>2.5</v>
          </cell>
          <cell r="T234">
            <v>0.3</v>
          </cell>
          <cell r="U234">
            <v>0.3</v>
          </cell>
          <cell r="V234">
            <v>0.6</v>
          </cell>
          <cell r="W234">
            <v>0.6</v>
          </cell>
          <cell r="X234">
            <v>1</v>
          </cell>
          <cell r="Y234">
            <v>0.9</v>
          </cell>
          <cell r="Z234">
            <v>0.4</v>
          </cell>
          <cell r="AA234">
            <v>0.6</v>
          </cell>
          <cell r="AB234">
            <v>0.5</v>
          </cell>
        </row>
        <row r="235">
          <cell r="A235">
            <v>38231</v>
          </cell>
          <cell r="B235">
            <v>146.19999999999999</v>
          </cell>
          <cell r="C235">
            <v>144.19999999999999</v>
          </cell>
          <cell r="D235">
            <v>146.80000000000001</v>
          </cell>
          <cell r="E235">
            <v>149</v>
          </cell>
          <cell r="F235">
            <v>142</v>
          </cell>
          <cell r="G235">
            <v>145</v>
          </cell>
          <cell r="H235">
            <v>140.80000000000001</v>
          </cell>
          <cell r="I235">
            <v>145.5</v>
          </cell>
          <cell r="J235">
            <v>145.4</v>
          </cell>
          <cell r="K235">
            <v>2.7</v>
          </cell>
          <cell r="L235">
            <v>1.7</v>
          </cell>
          <cell r="M235">
            <v>2.4</v>
          </cell>
          <cell r="N235">
            <v>2.5</v>
          </cell>
          <cell r="O235">
            <v>2.5</v>
          </cell>
          <cell r="P235">
            <v>2.8</v>
          </cell>
          <cell r="Q235">
            <v>2.2000000000000002</v>
          </cell>
          <cell r="R235">
            <v>2.5</v>
          </cell>
          <cell r="S235">
            <v>2.2999999999999998</v>
          </cell>
          <cell r="T235">
            <v>0.5</v>
          </cell>
          <cell r="U235">
            <v>0.2</v>
          </cell>
          <cell r="V235">
            <v>0.3</v>
          </cell>
          <cell r="W235">
            <v>0.3</v>
          </cell>
          <cell r="X235">
            <v>0.7</v>
          </cell>
          <cell r="Y235">
            <v>0.5</v>
          </cell>
          <cell r="Z235">
            <v>0.9</v>
          </cell>
          <cell r="AA235">
            <v>0.5</v>
          </cell>
          <cell r="AB235">
            <v>0.4</v>
          </cell>
        </row>
        <row r="236">
          <cell r="A236">
            <v>38322</v>
          </cell>
          <cell r="B236">
            <v>147.30000000000001</v>
          </cell>
          <cell r="C236">
            <v>145.30000000000001</v>
          </cell>
          <cell r="D236">
            <v>148</v>
          </cell>
          <cell r="E236">
            <v>150</v>
          </cell>
          <cell r="F236">
            <v>143.30000000000001</v>
          </cell>
          <cell r="G236">
            <v>146.69999999999999</v>
          </cell>
          <cell r="H236">
            <v>141.1</v>
          </cell>
          <cell r="I236">
            <v>146.30000000000001</v>
          </cell>
          <cell r="J236">
            <v>146.5</v>
          </cell>
          <cell r="K236">
            <v>2.6</v>
          </cell>
          <cell r="L236">
            <v>2.2999999999999998</v>
          </cell>
          <cell r="M236">
            <v>2.6</v>
          </cell>
          <cell r="N236">
            <v>2.6</v>
          </cell>
          <cell r="O236">
            <v>2.9</v>
          </cell>
          <cell r="P236">
            <v>3.3</v>
          </cell>
          <cell r="Q236">
            <v>1.9</v>
          </cell>
          <cell r="R236">
            <v>2.4</v>
          </cell>
          <cell r="S236">
            <v>2.6</v>
          </cell>
          <cell r="T236">
            <v>0.8</v>
          </cell>
          <cell r="U236">
            <v>0.8</v>
          </cell>
          <cell r="V236">
            <v>0.8</v>
          </cell>
          <cell r="W236">
            <v>0.7</v>
          </cell>
          <cell r="X236">
            <v>0.9</v>
          </cell>
          <cell r="Y236">
            <v>1.2</v>
          </cell>
          <cell r="Z236">
            <v>0.2</v>
          </cell>
          <cell r="AA236">
            <v>0.5</v>
          </cell>
          <cell r="AB236">
            <v>0.8</v>
          </cell>
        </row>
        <row r="237">
          <cell r="A237">
            <v>38412</v>
          </cell>
          <cell r="B237">
            <v>148.19999999999999</v>
          </cell>
          <cell r="C237">
            <v>146.4</v>
          </cell>
          <cell r="D237">
            <v>149.19999999999999</v>
          </cell>
          <cell r="E237">
            <v>150.9</v>
          </cell>
          <cell r="F237">
            <v>144.4</v>
          </cell>
          <cell r="G237">
            <v>148</v>
          </cell>
          <cell r="H237">
            <v>141.9</v>
          </cell>
          <cell r="I237">
            <v>147</v>
          </cell>
          <cell r="J237">
            <v>147.5</v>
          </cell>
          <cell r="K237">
            <v>2.2000000000000002</v>
          </cell>
          <cell r="L237">
            <v>2</v>
          </cell>
          <cell r="M237">
            <v>2.6</v>
          </cell>
          <cell r="N237">
            <v>2.2000000000000002</v>
          </cell>
          <cell r="O237">
            <v>3.4</v>
          </cell>
          <cell r="P237">
            <v>3.5</v>
          </cell>
          <cell r="Q237">
            <v>2.1</v>
          </cell>
          <cell r="R237">
            <v>2.2000000000000002</v>
          </cell>
          <cell r="S237">
            <v>2.4</v>
          </cell>
          <cell r="T237">
            <v>0.6</v>
          </cell>
          <cell r="U237">
            <v>0.8</v>
          </cell>
          <cell r="V237">
            <v>0.8</v>
          </cell>
          <cell r="W237">
            <v>0.6</v>
          </cell>
          <cell r="X237">
            <v>0.8</v>
          </cell>
          <cell r="Y237">
            <v>0.9</v>
          </cell>
          <cell r="Z237">
            <v>0.6</v>
          </cell>
          <cell r="AA237">
            <v>0.5</v>
          </cell>
          <cell r="AB237">
            <v>0.7</v>
          </cell>
        </row>
        <row r="238">
          <cell r="A238">
            <v>38504</v>
          </cell>
          <cell r="B238">
            <v>149</v>
          </cell>
          <cell r="C238">
            <v>146.9</v>
          </cell>
          <cell r="D238">
            <v>150</v>
          </cell>
          <cell r="E238">
            <v>151.80000000000001</v>
          </cell>
          <cell r="F238">
            <v>146.30000000000001</v>
          </cell>
          <cell r="G238">
            <v>148.80000000000001</v>
          </cell>
          <cell r="H238">
            <v>143.19999999999999</v>
          </cell>
          <cell r="I238">
            <v>147.80000000000001</v>
          </cell>
          <cell r="J238">
            <v>148.4</v>
          </cell>
          <cell r="K238">
            <v>2.4</v>
          </cell>
          <cell r="L238">
            <v>2.1</v>
          </cell>
          <cell r="M238">
            <v>2.5</v>
          </cell>
          <cell r="N238">
            <v>2.2000000000000002</v>
          </cell>
          <cell r="O238">
            <v>3.8</v>
          </cell>
          <cell r="P238">
            <v>3.1</v>
          </cell>
          <cell r="Q238">
            <v>2.6</v>
          </cell>
          <cell r="R238">
            <v>2.1</v>
          </cell>
          <cell r="S238">
            <v>2.5</v>
          </cell>
          <cell r="T238">
            <v>0.5</v>
          </cell>
          <cell r="U238">
            <v>0.3</v>
          </cell>
          <cell r="V238">
            <v>0.5</v>
          </cell>
          <cell r="W238">
            <v>0.6</v>
          </cell>
          <cell r="X238">
            <v>1.3</v>
          </cell>
          <cell r="Y238">
            <v>0.5</v>
          </cell>
          <cell r="Z238">
            <v>0.9</v>
          </cell>
          <cell r="AA238">
            <v>0.5</v>
          </cell>
          <cell r="AB238">
            <v>0.6</v>
          </cell>
        </row>
        <row r="239">
          <cell r="A239">
            <v>38596</v>
          </cell>
          <cell r="B239">
            <v>150.5</v>
          </cell>
          <cell r="C239">
            <v>148.6</v>
          </cell>
          <cell r="D239">
            <v>150.9</v>
          </cell>
          <cell r="E239">
            <v>153.4</v>
          </cell>
          <cell r="F239">
            <v>147.80000000000001</v>
          </cell>
          <cell r="G239">
            <v>150.1</v>
          </cell>
          <cell r="H239">
            <v>144.69999999999999</v>
          </cell>
          <cell r="I239">
            <v>149.69999999999999</v>
          </cell>
          <cell r="J239">
            <v>149.80000000000001</v>
          </cell>
          <cell r="K239">
            <v>2.9</v>
          </cell>
          <cell r="L239">
            <v>3.1</v>
          </cell>
          <cell r="M239">
            <v>2.8</v>
          </cell>
          <cell r="N239">
            <v>3</v>
          </cell>
          <cell r="O239">
            <v>4.0999999999999996</v>
          </cell>
          <cell r="P239">
            <v>3.5</v>
          </cell>
          <cell r="Q239">
            <v>2.8</v>
          </cell>
          <cell r="R239">
            <v>2.9</v>
          </cell>
          <cell r="S239">
            <v>3</v>
          </cell>
          <cell r="T239">
            <v>1</v>
          </cell>
          <cell r="U239">
            <v>1.2</v>
          </cell>
          <cell r="V239">
            <v>0.6</v>
          </cell>
          <cell r="W239">
            <v>1.1000000000000001</v>
          </cell>
          <cell r="X239">
            <v>1</v>
          </cell>
          <cell r="Y239">
            <v>0.9</v>
          </cell>
          <cell r="Z239">
            <v>1</v>
          </cell>
          <cell r="AA239">
            <v>1.3</v>
          </cell>
          <cell r="AB239">
            <v>0.9</v>
          </cell>
        </row>
        <row r="240">
          <cell r="A240">
            <v>38687</v>
          </cell>
          <cell r="B240">
            <v>151</v>
          </cell>
          <cell r="C240">
            <v>149.19999999999999</v>
          </cell>
          <cell r="D240">
            <v>152.1</v>
          </cell>
          <cell r="E240">
            <v>154.1</v>
          </cell>
          <cell r="F240">
            <v>149</v>
          </cell>
          <cell r="G240">
            <v>151</v>
          </cell>
          <cell r="H240">
            <v>145.4</v>
          </cell>
          <cell r="I240">
            <v>150.9</v>
          </cell>
          <cell r="J240">
            <v>150.6</v>
          </cell>
          <cell r="K240">
            <v>2.5</v>
          </cell>
          <cell r="L240">
            <v>2.7</v>
          </cell>
          <cell r="M240">
            <v>2.8</v>
          </cell>
          <cell r="N240">
            <v>2.7</v>
          </cell>
          <cell r="O240">
            <v>4</v>
          </cell>
          <cell r="P240">
            <v>2.9</v>
          </cell>
          <cell r="Q240">
            <v>3</v>
          </cell>
          <cell r="R240">
            <v>3.1</v>
          </cell>
          <cell r="S240">
            <v>2.8</v>
          </cell>
          <cell r="T240">
            <v>0.3</v>
          </cell>
          <cell r="U240">
            <v>0.4</v>
          </cell>
          <cell r="V240">
            <v>0.8</v>
          </cell>
          <cell r="W240">
            <v>0.5</v>
          </cell>
          <cell r="X240">
            <v>0.8</v>
          </cell>
          <cell r="Y240">
            <v>0.6</v>
          </cell>
          <cell r="Z240">
            <v>0.5</v>
          </cell>
          <cell r="AA240">
            <v>0.8</v>
          </cell>
          <cell r="AB240">
            <v>0.5</v>
          </cell>
        </row>
        <row r="241">
          <cell r="A241">
            <v>38777</v>
          </cell>
          <cell r="B241">
            <v>152.19999999999999</v>
          </cell>
          <cell r="C241">
            <v>150.5</v>
          </cell>
          <cell r="D241">
            <v>153.5</v>
          </cell>
          <cell r="E241">
            <v>155.6</v>
          </cell>
          <cell r="F241">
            <v>150.5</v>
          </cell>
          <cell r="G241">
            <v>152.19999999999999</v>
          </cell>
          <cell r="H241">
            <v>146.69999999999999</v>
          </cell>
          <cell r="I241">
            <v>152.19999999999999</v>
          </cell>
          <cell r="J241">
            <v>151.9</v>
          </cell>
          <cell r="K241">
            <v>2.7</v>
          </cell>
          <cell r="L241">
            <v>2.8</v>
          </cell>
          <cell r="M241">
            <v>2.9</v>
          </cell>
          <cell r="N241">
            <v>3.1</v>
          </cell>
          <cell r="O241">
            <v>4.2</v>
          </cell>
          <cell r="P241">
            <v>2.8</v>
          </cell>
          <cell r="Q241">
            <v>3.4</v>
          </cell>
          <cell r="R241">
            <v>3.5</v>
          </cell>
          <cell r="S241">
            <v>3</v>
          </cell>
          <cell r="T241">
            <v>0.8</v>
          </cell>
          <cell r="U241">
            <v>0.9</v>
          </cell>
          <cell r="V241">
            <v>0.9</v>
          </cell>
          <cell r="W241">
            <v>1</v>
          </cell>
          <cell r="X241">
            <v>1</v>
          </cell>
          <cell r="Y241">
            <v>0.8</v>
          </cell>
          <cell r="Z241">
            <v>0.9</v>
          </cell>
          <cell r="AA241">
            <v>0.9</v>
          </cell>
          <cell r="AB241">
            <v>0.9</v>
          </cell>
        </row>
        <row r="242">
          <cell r="A242">
            <v>38869</v>
          </cell>
          <cell r="B242">
            <v>154.69999999999999</v>
          </cell>
          <cell r="C242">
            <v>152.6</v>
          </cell>
          <cell r="D242">
            <v>156.19999999999999</v>
          </cell>
          <cell r="E242">
            <v>157.6</v>
          </cell>
          <cell r="F242">
            <v>153.19999999999999</v>
          </cell>
          <cell r="G242">
            <v>154</v>
          </cell>
          <cell r="H242">
            <v>149.19999999999999</v>
          </cell>
          <cell r="I242">
            <v>154.9</v>
          </cell>
          <cell r="J242">
            <v>154.30000000000001</v>
          </cell>
          <cell r="K242">
            <v>3.8</v>
          </cell>
          <cell r="L242">
            <v>3.9</v>
          </cell>
          <cell r="M242">
            <v>4.0999999999999996</v>
          </cell>
          <cell r="N242">
            <v>3.8</v>
          </cell>
          <cell r="O242">
            <v>4.7</v>
          </cell>
          <cell r="P242">
            <v>3.5</v>
          </cell>
          <cell r="Q242">
            <v>4.2</v>
          </cell>
          <cell r="R242">
            <v>4.8</v>
          </cell>
          <cell r="S242">
            <v>4</v>
          </cell>
          <cell r="T242">
            <v>1.6</v>
          </cell>
          <cell r="U242">
            <v>1.4</v>
          </cell>
          <cell r="V242">
            <v>1.8</v>
          </cell>
          <cell r="W242">
            <v>1.3</v>
          </cell>
          <cell r="X242">
            <v>1.8</v>
          </cell>
          <cell r="Y242">
            <v>1.2</v>
          </cell>
          <cell r="Z242">
            <v>1.7</v>
          </cell>
          <cell r="AA242">
            <v>1.8</v>
          </cell>
          <cell r="AB242">
            <v>1.6</v>
          </cell>
        </row>
        <row r="243">
          <cell r="A243">
            <v>38961</v>
          </cell>
          <cell r="B243">
            <v>156.1</v>
          </cell>
          <cell r="C243">
            <v>153.69999999999999</v>
          </cell>
          <cell r="D243">
            <v>157.5</v>
          </cell>
          <cell r="E243">
            <v>159.30000000000001</v>
          </cell>
          <cell r="F243">
            <v>154.9</v>
          </cell>
          <cell r="G243">
            <v>155.1</v>
          </cell>
          <cell r="H243">
            <v>151.80000000000001</v>
          </cell>
          <cell r="I243">
            <v>156</v>
          </cell>
          <cell r="J243">
            <v>155.69999999999999</v>
          </cell>
          <cell r="K243">
            <v>3.7</v>
          </cell>
          <cell r="L243">
            <v>3.4</v>
          </cell>
          <cell r="M243">
            <v>4.4000000000000004</v>
          </cell>
          <cell r="N243">
            <v>3.8</v>
          </cell>
          <cell r="O243">
            <v>4.8</v>
          </cell>
          <cell r="P243">
            <v>3.3</v>
          </cell>
          <cell r="Q243">
            <v>4.9000000000000004</v>
          </cell>
          <cell r="R243">
            <v>4.2</v>
          </cell>
          <cell r="S243">
            <v>3.9</v>
          </cell>
          <cell r="T243">
            <v>0.9</v>
          </cell>
          <cell r="U243">
            <v>0.7</v>
          </cell>
          <cell r="V243">
            <v>0.8</v>
          </cell>
          <cell r="W243">
            <v>1.1000000000000001</v>
          </cell>
          <cell r="X243">
            <v>1.1000000000000001</v>
          </cell>
          <cell r="Y243">
            <v>0.7</v>
          </cell>
          <cell r="Z243">
            <v>1.7</v>
          </cell>
          <cell r="AA243">
            <v>0.7</v>
          </cell>
          <cell r="AB243">
            <v>0.9</v>
          </cell>
        </row>
      </sheetData>
      <sheetData sheetId="22"/>
      <sheetData sheetId="23">
        <row r="1">
          <cell r="B1" t="str">
            <v>Quarterly Index ;  Total hourly rates of pay excluding bonuses ;  Australia ;  Mining ;  Private ;  All occupations ;</v>
          </cell>
          <cell r="C1" t="str">
            <v>Quarterly Index ;  Total hourly rates of pay excluding bonuses ;  Australia ;  Manufacturing ;  Private ;  All occupations ;</v>
          </cell>
          <cell r="D1" t="str">
            <v>Quarterly Index ;  Total hourly rates of pay excluding bonuses ;  Australia ;  Electricity, gas and water supply ;  Private ;  All occupations ;</v>
          </cell>
          <cell r="F1" t="str">
            <v>Quarterly Index ;  Total hourly rates of pay excluding bonuses ;  Australia ;  Construction ;  Private ;  All occupations ;</v>
          </cell>
          <cell r="G1" t="str">
            <v>Quarterly Index ;  Total hourly rates of pay excluding bonuses ;  Australia ;  Wholesale trade ;  Private ;  All occupations ;</v>
          </cell>
          <cell r="H1" t="str">
            <v>Quarterly Index ;  Total hourly rates of pay excluding bonuses ;  Australia ;  Retail trade ;  Private ;  All occupations ;</v>
          </cell>
          <cell r="I1" t="str">
            <v>Quarterly Index ;  Total hourly rates of pay excluding bonuses ;  Australia ;  Accommodation, cafes and restaurants ;  Private ;  All occupations ;</v>
          </cell>
          <cell r="J1" t="str">
            <v>Quarterly Index ;  Total hourly rates of pay excluding bonuses ;  Australia ;  Transport and storage ;  Private ;  All occupations ;</v>
          </cell>
          <cell r="K1" t="str">
            <v>Quarterly Index ;  Total hourly rates of pay excluding bonuses ;  Australia ;  Communication services ;  Private ;  All occupations ;</v>
          </cell>
          <cell r="L1" t="str">
            <v>Quarterly Index ;  Total hourly rates of pay excluding bonuses ;  Australia ;  Finance and insurance ;  Private ;  All occupations ;</v>
          </cell>
          <cell r="M1" t="str">
            <v>Quarterly Index ;  Total hourly rates of pay excluding bonuses ;  Australia ;  Property and business services ;  Private ;  All occupations ;</v>
          </cell>
          <cell r="N1" t="str">
            <v>Quarterly Index ;  Total hourly rates of pay excluding bonuses ;  Australia ;  Education ;  Private ;  All occupations ;</v>
          </cell>
          <cell r="O1" t="str">
            <v>Quarterly Index ;  Total hourly rates of pay excluding bonuses ;  Australia ;  Health and community services ;  Private ;  All occupations ;</v>
          </cell>
          <cell r="P1" t="str">
            <v>Quarterly Index ;  Total hourly rates of pay excluding bonuses ;  Australia ;  Cultural and recreational services ;  Private ;  All occupations ;</v>
          </cell>
          <cell r="Q1" t="str">
            <v>Quarterly Index ;  Total hourly rates of pay excluding bonuses ;  Australia ;  Personal and other services ;  Private ;  All occupations ;</v>
          </cell>
          <cell r="R1" t="str">
            <v>Quarterly Index ;  Total hourly rates of pay excluding bonuses ;  Australia ;  All industries ;  Private ;  All occupations ;</v>
          </cell>
          <cell r="S1" t="str">
            <v>Quarterly Index ;  Total hourly rates of pay excluding bonuses ;  Australia ;  Government administration and defence ;  Public ;  All occupations ;</v>
          </cell>
          <cell r="T1" t="str">
            <v>Quarterly Index ;  Total hourly rates of pay excluding bonuses ;  Australia ;  Education ;  Public ;  All occupations ;</v>
          </cell>
          <cell r="U1" t="str">
            <v>Quarterly Index ;  Total hourly rates of pay excluding bonuses ;  Australia ;  Health and community services ;  Public ;  All occupations ;</v>
          </cell>
          <cell r="V1" t="str">
            <v>Quarterly Index ;  Total hourly rates of pay excluding bonuses ;  Australia ;  Cultural and recreational services ;  Public ;  All occupations ;</v>
          </cell>
          <cell r="W1" t="str">
            <v>Quarterly Index ;  Total hourly rates of pay excluding bonuses ;  Australia ;  Personal and other services ;  Public ;  All occupations ;</v>
          </cell>
          <cell r="X1" t="str">
            <v>Quarterly Index ;  Total hourly rates of pay excluding bonuses ;  Australia ;  All industries ;  Public ;  All occupations ;</v>
          </cell>
          <cell r="Y1" t="str">
            <v>Quarterly Index ;  Total hourly rates of pay excluding bonuses ;  Australia ;  Mining ;  Private and Public ;  All occupations ;</v>
          </cell>
          <cell r="Z1" t="str">
            <v>Quarterly Index ;  Total hourly rates of pay excluding bonuses ;  Australia ;  Manufacturing ;  Private and Public ;  All occupations ;</v>
          </cell>
          <cell r="AA1" t="str">
            <v>Quarterly Index ;  Total hourly rates of pay excluding bonuses ;  Australia ;  Electricity, gas and water supply ;  Private and Public ;  All occupations ;</v>
          </cell>
          <cell r="AB1" t="str">
            <v>Quarterly Index ;  Total hourly rates of pay excluding bonuses ;  Australia ;  Construction ;  Private and Public ;  All occupations ;</v>
          </cell>
          <cell r="AC1" t="str">
            <v>Quarterly Index ;  Total hourly rates of pay excluding bonuses ;  Australia ;  Wholesale trade ;  Private and Public ;  All occupations ;</v>
          </cell>
          <cell r="AD1" t="str">
            <v>Quarterly Index ;  Total hourly rates of pay excluding bonuses ;  Australia ;  Retail trade ;  Private and Public ;  All occupations ;</v>
          </cell>
          <cell r="AE1" t="str">
            <v>Quarterly Index ;  Total hourly rates of pay excluding bonuses ;  Australia ;  Accommodation, cafes and restaurants ;  Private and Public ;  All occupations ;</v>
          </cell>
          <cell r="AF1" t="str">
            <v>Quarterly Index ;  Total hourly rates of pay excluding bonuses ;  Australia ;  Transport and storage ;  Private and Public ;  All occupations ;</v>
          </cell>
          <cell r="AG1" t="str">
            <v>Quarterly Index ;  Total hourly rates of pay excluding bonuses ;  Australia ;  Communication services ;  Private and Public ;  All occupations ;</v>
          </cell>
          <cell r="AH1" t="str">
            <v>Quarterly Index ;  Total hourly rates of pay excluding bonuses ;  Australia ;  Finance and insurance ;  Private and Public ;  All occupations ;</v>
          </cell>
          <cell r="AI1" t="str">
            <v>Quarterly Index ;  Total hourly rates of pay excluding bonuses ;  Australia ;  Property and business services ;  Private and Public ;  All occupations ;</v>
          </cell>
          <cell r="AJ1" t="str">
            <v>Quarterly Index ;  Total hourly rates of pay excluding bonuses ;  Australia ;  Government administration and defence ;  Private and Public ;  All occupations ;</v>
          </cell>
          <cell r="AK1" t="str">
            <v>Quarterly Index ;  Total hourly rates of pay excluding bonuses ;  Australia ;  Education ;  Private and Public ;  All occupations ;</v>
          </cell>
          <cell r="AL1" t="str">
            <v>Quarterly Index ;  Total hourly rates of pay excluding bonuses ;  Australia ;  Health and community services ;  Private and Public ;  All occupations ;</v>
          </cell>
          <cell r="AM1" t="str">
            <v>Quarterly Index ;  Total hourly rates of pay excluding bonuses ;  Australia ;  Cultural and recreational services ;  Private and Public ;  All occupations ;</v>
          </cell>
          <cell r="AN1" t="str">
            <v>Quarterly Index ;  Total hourly rates of pay excluding bonuses ;  Australia ;  Personal and other services ;  Private and Public ;  All occupations ;</v>
          </cell>
          <cell r="AO1" t="str">
            <v>Quarterly Index ;  Total hourly rates of pay excluding bonuses ;  Australia ;  All industries ;  Private and Public ;  All occupations ;</v>
          </cell>
        </row>
        <row r="2">
          <cell r="B2" t="str">
            <v>Index Numbers</v>
          </cell>
          <cell r="C2" t="str">
            <v>Index Numbers</v>
          </cell>
          <cell r="D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Index Numbers</v>
          </cell>
          <cell r="L2" t="str">
            <v>Index Numbers</v>
          </cell>
          <cell r="M2" t="str">
            <v>Index Numbers</v>
          </cell>
          <cell r="N2" t="str">
            <v>Index Numbers</v>
          </cell>
          <cell r="O2" t="str">
            <v>Index Numbers</v>
          </cell>
          <cell r="P2" t="str">
            <v>Index Numbers</v>
          </cell>
          <cell r="Q2" t="str">
            <v>Index Numbers</v>
          </cell>
          <cell r="R2" t="str">
            <v>Index Numbers</v>
          </cell>
          <cell r="S2" t="str">
            <v>Index Numbers</v>
          </cell>
          <cell r="T2" t="str">
            <v>Index Numbers</v>
          </cell>
          <cell r="U2" t="str">
            <v>Index Numbers</v>
          </cell>
          <cell r="V2" t="str">
            <v>Index Numbers</v>
          </cell>
          <cell r="W2" t="str">
            <v>Index Numbers</v>
          </cell>
          <cell r="X2" t="str">
            <v>Index Numbers</v>
          </cell>
          <cell r="Y2" t="str">
            <v>Index Numbers</v>
          </cell>
          <cell r="Z2" t="str">
            <v>Index Numbers</v>
          </cell>
          <cell r="AA2" t="str">
            <v>Index Numbers</v>
          </cell>
          <cell r="AB2" t="str">
            <v>Index Numbers</v>
          </cell>
          <cell r="AC2" t="str">
            <v>Index Numbers</v>
          </cell>
          <cell r="AD2" t="str">
            <v>Index Numbers</v>
          </cell>
          <cell r="AE2" t="str">
            <v>Index Numbers</v>
          </cell>
          <cell r="AF2" t="str">
            <v>Index Numbers</v>
          </cell>
          <cell r="AG2" t="str">
            <v>Index Numbers</v>
          </cell>
          <cell r="AH2" t="str">
            <v>Index Numbers</v>
          </cell>
          <cell r="AI2" t="str">
            <v>Index Numbers</v>
          </cell>
          <cell r="AJ2" t="str">
            <v>Index Numbers</v>
          </cell>
          <cell r="AK2" t="str">
            <v>Index Numbers</v>
          </cell>
          <cell r="AL2" t="str">
            <v>Index Numbers</v>
          </cell>
          <cell r="AM2" t="str">
            <v>Index Numbers</v>
          </cell>
          <cell r="AN2" t="str">
            <v>Index Numbers</v>
          </cell>
          <cell r="AO2" t="str">
            <v>Index Numbers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</row>
        <row r="4">
          <cell r="B4" t="str">
            <v>INDEX</v>
          </cell>
          <cell r="C4" t="str">
            <v>INDEX</v>
          </cell>
          <cell r="D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INDEX</v>
          </cell>
          <cell r="L4" t="str">
            <v>INDEX</v>
          </cell>
          <cell r="M4" t="str">
            <v>INDEX</v>
          </cell>
          <cell r="N4" t="str">
            <v>INDEX</v>
          </cell>
          <cell r="O4" t="str">
            <v>INDEX</v>
          </cell>
          <cell r="P4" t="str">
            <v>INDEX</v>
          </cell>
          <cell r="Q4" t="str">
            <v>INDEX</v>
          </cell>
          <cell r="R4" t="str">
            <v>INDEX</v>
          </cell>
          <cell r="S4" t="str">
            <v>INDEX</v>
          </cell>
          <cell r="T4" t="str">
            <v>INDEX</v>
          </cell>
          <cell r="U4" t="str">
            <v>INDEX</v>
          </cell>
          <cell r="V4" t="str">
            <v>INDEX</v>
          </cell>
          <cell r="W4" t="str">
            <v>INDEX</v>
          </cell>
          <cell r="X4" t="str">
            <v>INDEX</v>
          </cell>
          <cell r="Y4" t="str">
            <v>INDEX</v>
          </cell>
          <cell r="Z4" t="str">
            <v>INDEX</v>
          </cell>
          <cell r="AA4" t="str">
            <v>INDEX</v>
          </cell>
          <cell r="AB4" t="str">
            <v>INDEX</v>
          </cell>
          <cell r="AC4" t="str">
            <v>INDEX</v>
          </cell>
          <cell r="AD4" t="str">
            <v>INDEX</v>
          </cell>
          <cell r="AE4" t="str">
            <v>INDEX</v>
          </cell>
          <cell r="AF4" t="str">
            <v>INDEX</v>
          </cell>
          <cell r="AG4" t="str">
            <v>INDEX</v>
          </cell>
          <cell r="AH4" t="str">
            <v>INDEX</v>
          </cell>
          <cell r="AI4" t="str">
            <v>INDEX</v>
          </cell>
          <cell r="AJ4" t="str">
            <v>INDEX</v>
          </cell>
          <cell r="AK4" t="str">
            <v>INDEX</v>
          </cell>
          <cell r="AL4" t="str">
            <v>INDEX</v>
          </cell>
          <cell r="AM4" t="str">
            <v>INDEX</v>
          </cell>
          <cell r="AN4" t="str">
            <v>INDEX</v>
          </cell>
          <cell r="AO4" t="str">
            <v>INDEX</v>
          </cell>
        </row>
        <row r="5">
          <cell r="B5" t="str">
            <v>Quarter</v>
          </cell>
          <cell r="C5" t="str">
            <v>Quarter</v>
          </cell>
          <cell r="D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  <cell r="AC5" t="str">
            <v>Quarter</v>
          </cell>
          <cell r="AD5" t="str">
            <v>Quarter</v>
          </cell>
          <cell r="AE5" t="str">
            <v>Quarter</v>
          </cell>
          <cell r="AF5" t="str">
            <v>Quarter</v>
          </cell>
          <cell r="AG5" t="str">
            <v>Quarter</v>
          </cell>
          <cell r="AH5" t="str">
            <v>Quarter</v>
          </cell>
          <cell r="AI5" t="str">
            <v>Quarter</v>
          </cell>
          <cell r="AJ5" t="str">
            <v>Quarter</v>
          </cell>
          <cell r="AK5" t="str">
            <v>Quarter</v>
          </cell>
          <cell r="AL5" t="str">
            <v>Quarter</v>
          </cell>
          <cell r="AM5" t="str">
            <v>Quarter</v>
          </cell>
          <cell r="AN5" t="str">
            <v>Quarter</v>
          </cell>
          <cell r="AO5" t="str">
            <v>Quarter</v>
          </cell>
        </row>
        <row r="6">
          <cell r="B6">
            <v>3</v>
          </cell>
          <cell r="C6">
            <v>3</v>
          </cell>
          <cell r="D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  <cell r="AC6">
            <v>3</v>
          </cell>
          <cell r="AD6">
            <v>3</v>
          </cell>
          <cell r="AE6">
            <v>3</v>
          </cell>
          <cell r="AF6">
            <v>3</v>
          </cell>
          <cell r="AG6">
            <v>3</v>
          </cell>
          <cell r="AH6">
            <v>3</v>
          </cell>
          <cell r="AI6">
            <v>3</v>
          </cell>
          <cell r="AJ6">
            <v>3</v>
          </cell>
          <cell r="AK6">
            <v>3</v>
          </cell>
          <cell r="AL6">
            <v>3</v>
          </cell>
          <cell r="AM6">
            <v>3</v>
          </cell>
          <cell r="AN6">
            <v>3</v>
          </cell>
          <cell r="AO6">
            <v>3</v>
          </cell>
        </row>
        <row r="7">
          <cell r="B7">
            <v>35674</v>
          </cell>
          <cell r="C7">
            <v>35674</v>
          </cell>
          <cell r="D7">
            <v>35674</v>
          </cell>
          <cell r="F7">
            <v>35674</v>
          </cell>
          <cell r="G7">
            <v>35674</v>
          </cell>
          <cell r="H7">
            <v>35674</v>
          </cell>
          <cell r="I7">
            <v>35674</v>
          </cell>
          <cell r="J7">
            <v>35674</v>
          </cell>
          <cell r="K7">
            <v>35674</v>
          </cell>
          <cell r="L7">
            <v>35674</v>
          </cell>
          <cell r="M7">
            <v>35674</v>
          </cell>
          <cell r="N7">
            <v>35674</v>
          </cell>
          <cell r="O7">
            <v>35674</v>
          </cell>
          <cell r="P7">
            <v>35674</v>
          </cell>
          <cell r="Q7">
            <v>35674</v>
          </cell>
          <cell r="R7">
            <v>35674</v>
          </cell>
          <cell r="S7">
            <v>35674</v>
          </cell>
          <cell r="T7">
            <v>35674</v>
          </cell>
          <cell r="U7">
            <v>35674</v>
          </cell>
          <cell r="V7">
            <v>35674</v>
          </cell>
          <cell r="W7">
            <v>35674</v>
          </cell>
          <cell r="X7">
            <v>35674</v>
          </cell>
          <cell r="Y7">
            <v>35674</v>
          </cell>
          <cell r="Z7">
            <v>35674</v>
          </cell>
          <cell r="AA7">
            <v>35674</v>
          </cell>
          <cell r="AB7">
            <v>35674</v>
          </cell>
          <cell r="AC7">
            <v>35674</v>
          </cell>
          <cell r="AD7">
            <v>35674</v>
          </cell>
          <cell r="AE7">
            <v>35674</v>
          </cell>
          <cell r="AF7">
            <v>35674</v>
          </cell>
          <cell r="AG7">
            <v>35674</v>
          </cell>
          <cell r="AH7">
            <v>35674</v>
          </cell>
          <cell r="AI7">
            <v>35674</v>
          </cell>
          <cell r="AJ7">
            <v>35674</v>
          </cell>
          <cell r="AK7">
            <v>35674</v>
          </cell>
          <cell r="AL7">
            <v>35674</v>
          </cell>
          <cell r="AM7">
            <v>35674</v>
          </cell>
          <cell r="AN7">
            <v>35674</v>
          </cell>
          <cell r="AO7">
            <v>35674</v>
          </cell>
        </row>
        <row r="8">
          <cell r="B8">
            <v>38961</v>
          </cell>
          <cell r="C8">
            <v>38961</v>
          </cell>
          <cell r="D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  <cell r="AC8">
            <v>38961</v>
          </cell>
          <cell r="AD8">
            <v>38961</v>
          </cell>
          <cell r="AE8">
            <v>38961</v>
          </cell>
          <cell r="AF8">
            <v>38961</v>
          </cell>
          <cell r="AG8">
            <v>38961</v>
          </cell>
          <cell r="AH8">
            <v>38961</v>
          </cell>
          <cell r="AI8">
            <v>38961</v>
          </cell>
          <cell r="AJ8">
            <v>38961</v>
          </cell>
          <cell r="AK8">
            <v>38961</v>
          </cell>
          <cell r="AL8">
            <v>38961</v>
          </cell>
          <cell r="AM8">
            <v>38961</v>
          </cell>
          <cell r="AN8">
            <v>38961</v>
          </cell>
          <cell r="AO8">
            <v>38961</v>
          </cell>
        </row>
        <row r="9">
          <cell r="B9">
            <v>37</v>
          </cell>
          <cell r="C9">
            <v>37</v>
          </cell>
          <cell r="D9">
            <v>37</v>
          </cell>
          <cell r="F9">
            <v>37</v>
          </cell>
          <cell r="G9">
            <v>37</v>
          </cell>
          <cell r="H9">
            <v>37</v>
          </cell>
          <cell r="I9">
            <v>37</v>
          </cell>
          <cell r="J9">
            <v>37</v>
          </cell>
          <cell r="K9">
            <v>37</v>
          </cell>
          <cell r="L9">
            <v>37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>
            <v>37</v>
          </cell>
          <cell r="R9">
            <v>37</v>
          </cell>
          <cell r="S9">
            <v>37</v>
          </cell>
          <cell r="T9">
            <v>37</v>
          </cell>
          <cell r="U9">
            <v>37</v>
          </cell>
          <cell r="V9">
            <v>37</v>
          </cell>
          <cell r="W9">
            <v>37</v>
          </cell>
          <cell r="X9">
            <v>37</v>
          </cell>
          <cell r="Y9">
            <v>37</v>
          </cell>
          <cell r="Z9">
            <v>37</v>
          </cell>
          <cell r="AA9">
            <v>37</v>
          </cell>
          <cell r="AB9">
            <v>37</v>
          </cell>
          <cell r="AC9">
            <v>37</v>
          </cell>
          <cell r="AD9">
            <v>37</v>
          </cell>
          <cell r="AE9">
            <v>37</v>
          </cell>
          <cell r="AF9">
            <v>37</v>
          </cell>
          <cell r="AG9">
            <v>37</v>
          </cell>
          <cell r="AH9">
            <v>37</v>
          </cell>
          <cell r="AI9">
            <v>37</v>
          </cell>
          <cell r="AJ9">
            <v>37</v>
          </cell>
          <cell r="AK9">
            <v>37</v>
          </cell>
          <cell r="AL9">
            <v>37</v>
          </cell>
          <cell r="AM9">
            <v>37</v>
          </cell>
          <cell r="AN9">
            <v>37</v>
          </cell>
          <cell r="AO9">
            <v>37</v>
          </cell>
        </row>
        <row r="10">
          <cell r="B10" t="str">
            <v>A2159263L</v>
          </cell>
          <cell r="C10" t="str">
            <v>A2159264R</v>
          </cell>
          <cell r="D10" t="str">
            <v>A2159265T</v>
          </cell>
          <cell r="F10" t="str">
            <v>A2159266V</v>
          </cell>
          <cell r="G10" t="str">
            <v>A2159267W</v>
          </cell>
          <cell r="H10" t="str">
            <v>A2159268X</v>
          </cell>
          <cell r="I10" t="str">
            <v>A2159269A</v>
          </cell>
          <cell r="J10" t="str">
            <v>A2159270K</v>
          </cell>
          <cell r="K10" t="str">
            <v>A2159271L</v>
          </cell>
          <cell r="L10" t="str">
            <v>A2159272R</v>
          </cell>
          <cell r="M10" t="str">
            <v>A2159273T</v>
          </cell>
          <cell r="N10" t="str">
            <v>A2159274V</v>
          </cell>
          <cell r="O10" t="str">
            <v>A2159275W</v>
          </cell>
          <cell r="P10" t="str">
            <v>A2159276X</v>
          </cell>
          <cell r="Q10" t="str">
            <v>A2159277A</v>
          </cell>
          <cell r="R10" t="str">
            <v>A2159244F</v>
          </cell>
          <cell r="S10" t="str">
            <v>A2159278C</v>
          </cell>
          <cell r="T10" t="str">
            <v>A2159279F</v>
          </cell>
          <cell r="U10" t="str">
            <v>A2159280R</v>
          </cell>
          <cell r="V10" t="str">
            <v>A2159281T</v>
          </cell>
          <cell r="W10" t="str">
            <v>A2159282V</v>
          </cell>
          <cell r="X10" t="str">
            <v>A2159253J</v>
          </cell>
          <cell r="Y10" t="str">
            <v>A2159283W</v>
          </cell>
          <cell r="Z10" t="str">
            <v>A2159284X</v>
          </cell>
          <cell r="AA10" t="str">
            <v>A2159285A</v>
          </cell>
          <cell r="AB10" t="str">
            <v>A2159286C</v>
          </cell>
          <cell r="AC10" t="str">
            <v>A2159287F</v>
          </cell>
          <cell r="AD10" t="str">
            <v>A2159288J</v>
          </cell>
          <cell r="AE10" t="str">
            <v>A2159289K</v>
          </cell>
          <cell r="AF10" t="str">
            <v>A2159290V</v>
          </cell>
          <cell r="AG10" t="str">
            <v>A2159291W</v>
          </cell>
          <cell r="AH10" t="str">
            <v>A2159292X</v>
          </cell>
          <cell r="AI10" t="str">
            <v>A2159293A</v>
          </cell>
          <cell r="AJ10" t="str">
            <v>A2159294C</v>
          </cell>
          <cell r="AK10" t="str">
            <v>A2159295F</v>
          </cell>
          <cell r="AL10" t="str">
            <v>A2159296J</v>
          </cell>
          <cell r="AM10" t="str">
            <v>A2159297K</v>
          </cell>
          <cell r="AN10" t="str">
            <v>A2159298L</v>
          </cell>
          <cell r="AO10" t="str">
            <v>A2159262K</v>
          </cell>
        </row>
        <row r="11">
          <cell r="B11">
            <v>82.7</v>
          </cell>
          <cell r="C11">
            <v>80.8</v>
          </cell>
          <cell r="D11">
            <v>79.5</v>
          </cell>
          <cell r="F11">
            <v>79.8</v>
          </cell>
          <cell r="G11">
            <v>83.1</v>
          </cell>
          <cell r="H11">
            <v>84.5</v>
          </cell>
          <cell r="I11">
            <v>83.8</v>
          </cell>
          <cell r="J11">
            <v>83.7</v>
          </cell>
          <cell r="K11">
            <v>82</v>
          </cell>
          <cell r="L11">
            <v>80</v>
          </cell>
          <cell r="M11">
            <v>79.8</v>
          </cell>
          <cell r="N11">
            <v>80.7</v>
          </cell>
          <cell r="O11">
            <v>82.4</v>
          </cell>
          <cell r="P11">
            <v>82.9</v>
          </cell>
          <cell r="Q11">
            <v>83.9</v>
          </cell>
          <cell r="R11">
            <v>81.8</v>
          </cell>
          <cell r="S11">
            <v>80.5</v>
          </cell>
          <cell r="T11">
            <v>79.099999999999994</v>
          </cell>
          <cell r="U11">
            <v>78.400000000000006</v>
          </cell>
          <cell r="V11">
            <v>81.8</v>
          </cell>
          <cell r="W11">
            <v>79</v>
          </cell>
          <cell r="X11">
            <v>79.7</v>
          </cell>
          <cell r="Y11">
            <v>82.6</v>
          </cell>
          <cell r="Z11">
            <v>80.8</v>
          </cell>
          <cell r="AA11">
            <v>78</v>
          </cell>
          <cell r="AB11">
            <v>79.8</v>
          </cell>
          <cell r="AC11">
            <v>83.1</v>
          </cell>
          <cell r="AD11">
            <v>84.5</v>
          </cell>
          <cell r="AE11">
            <v>83.9</v>
          </cell>
          <cell r="AF11">
            <v>83.1</v>
          </cell>
          <cell r="AG11">
            <v>82.3</v>
          </cell>
          <cell r="AH11">
            <v>80.099999999999994</v>
          </cell>
          <cell r="AI11">
            <v>79.8</v>
          </cell>
          <cell r="AJ11">
            <v>80.5</v>
          </cell>
          <cell r="AK11">
            <v>79.599999999999994</v>
          </cell>
          <cell r="AL11">
            <v>80.599999999999994</v>
          </cell>
          <cell r="AM11">
            <v>82.6</v>
          </cell>
          <cell r="AN11">
            <v>81.599999999999994</v>
          </cell>
          <cell r="AO11">
            <v>81.2</v>
          </cell>
        </row>
        <row r="12">
          <cell r="B12">
            <v>83.3</v>
          </cell>
          <cell r="C12">
            <v>81.599999999999994</v>
          </cell>
          <cell r="D12">
            <v>80</v>
          </cell>
          <cell r="F12">
            <v>80.599999999999994</v>
          </cell>
          <cell r="G12">
            <v>83.3</v>
          </cell>
          <cell r="H12">
            <v>85.4</v>
          </cell>
          <cell r="I12">
            <v>84.4</v>
          </cell>
          <cell r="J12">
            <v>84.6</v>
          </cell>
          <cell r="K12">
            <v>82.3</v>
          </cell>
          <cell r="L12">
            <v>80.8</v>
          </cell>
          <cell r="M12">
            <v>80.400000000000006</v>
          </cell>
          <cell r="N12">
            <v>81.099999999999994</v>
          </cell>
          <cell r="O12">
            <v>82.9</v>
          </cell>
          <cell r="P12">
            <v>83.3</v>
          </cell>
          <cell r="Q12">
            <v>84.1</v>
          </cell>
          <cell r="R12">
            <v>82.4</v>
          </cell>
          <cell r="S12">
            <v>80.900000000000006</v>
          </cell>
          <cell r="T12">
            <v>79.7</v>
          </cell>
          <cell r="U12">
            <v>79.5</v>
          </cell>
          <cell r="V12">
            <v>82.2</v>
          </cell>
          <cell r="W12">
            <v>79.3</v>
          </cell>
          <cell r="X12">
            <v>80.3</v>
          </cell>
          <cell r="Y12">
            <v>83.3</v>
          </cell>
          <cell r="Z12">
            <v>81.599999999999994</v>
          </cell>
          <cell r="AA12">
            <v>79</v>
          </cell>
          <cell r="AB12">
            <v>80.599999999999994</v>
          </cell>
          <cell r="AC12">
            <v>83.3</v>
          </cell>
          <cell r="AD12">
            <v>85.3</v>
          </cell>
          <cell r="AE12">
            <v>84.5</v>
          </cell>
          <cell r="AF12">
            <v>83.8</v>
          </cell>
          <cell r="AG12">
            <v>82.9</v>
          </cell>
          <cell r="AH12">
            <v>80.900000000000006</v>
          </cell>
          <cell r="AI12">
            <v>80.400000000000006</v>
          </cell>
          <cell r="AJ12">
            <v>80.900000000000006</v>
          </cell>
          <cell r="AK12">
            <v>80.2</v>
          </cell>
          <cell r="AL12">
            <v>81.400000000000006</v>
          </cell>
          <cell r="AM12">
            <v>83</v>
          </cell>
          <cell r="AN12">
            <v>81.900000000000006</v>
          </cell>
          <cell r="AO12">
            <v>81.900000000000006</v>
          </cell>
        </row>
        <row r="13">
          <cell r="B13">
            <v>83.9</v>
          </cell>
          <cell r="C13">
            <v>82.6</v>
          </cell>
          <cell r="D13">
            <v>80.900000000000006</v>
          </cell>
          <cell r="F13">
            <v>81.7</v>
          </cell>
          <cell r="G13">
            <v>84</v>
          </cell>
          <cell r="H13">
            <v>85.7</v>
          </cell>
          <cell r="I13">
            <v>85.3</v>
          </cell>
          <cell r="J13">
            <v>85</v>
          </cell>
          <cell r="K13">
            <v>82.4</v>
          </cell>
          <cell r="L13">
            <v>81.8</v>
          </cell>
          <cell r="M13">
            <v>81.3</v>
          </cell>
          <cell r="N13">
            <v>81.7</v>
          </cell>
          <cell r="O13">
            <v>83.2</v>
          </cell>
          <cell r="P13">
            <v>83.9</v>
          </cell>
          <cell r="Q13">
            <v>84.7</v>
          </cell>
          <cell r="R13">
            <v>83.1</v>
          </cell>
          <cell r="S13">
            <v>81.599999999999994</v>
          </cell>
          <cell r="T13">
            <v>80.7</v>
          </cell>
          <cell r="U13">
            <v>80.400000000000006</v>
          </cell>
          <cell r="V13">
            <v>82.7</v>
          </cell>
          <cell r="W13">
            <v>80.400000000000006</v>
          </cell>
          <cell r="X13">
            <v>81.099999999999994</v>
          </cell>
          <cell r="Y13">
            <v>83.8</v>
          </cell>
          <cell r="Z13">
            <v>82.6</v>
          </cell>
          <cell r="AA13">
            <v>79.7</v>
          </cell>
          <cell r="AB13">
            <v>81.7</v>
          </cell>
          <cell r="AC13">
            <v>84</v>
          </cell>
          <cell r="AD13">
            <v>85.6</v>
          </cell>
          <cell r="AE13">
            <v>85.3</v>
          </cell>
          <cell r="AF13">
            <v>84.4</v>
          </cell>
          <cell r="AG13">
            <v>82.9</v>
          </cell>
          <cell r="AH13">
            <v>81.900000000000006</v>
          </cell>
          <cell r="AI13">
            <v>81.2</v>
          </cell>
          <cell r="AJ13">
            <v>81.599999999999994</v>
          </cell>
          <cell r="AK13">
            <v>81</v>
          </cell>
          <cell r="AL13">
            <v>81.900000000000006</v>
          </cell>
          <cell r="AM13">
            <v>83.6</v>
          </cell>
          <cell r="AN13">
            <v>82.7</v>
          </cell>
          <cell r="AO13">
            <v>82.6</v>
          </cell>
        </row>
        <row r="14">
          <cell r="B14">
            <v>84.2</v>
          </cell>
          <cell r="C14">
            <v>83</v>
          </cell>
          <cell r="D14">
            <v>81.400000000000006</v>
          </cell>
          <cell r="F14">
            <v>82.2</v>
          </cell>
          <cell r="G14">
            <v>84.4</v>
          </cell>
          <cell r="H14">
            <v>86.1</v>
          </cell>
          <cell r="I14">
            <v>85.5</v>
          </cell>
          <cell r="J14">
            <v>85.2</v>
          </cell>
          <cell r="K14">
            <v>82.6</v>
          </cell>
          <cell r="L14">
            <v>82.4</v>
          </cell>
          <cell r="M14">
            <v>81.400000000000006</v>
          </cell>
          <cell r="N14">
            <v>81.900000000000006</v>
          </cell>
          <cell r="O14">
            <v>83.5</v>
          </cell>
          <cell r="P14">
            <v>84.3</v>
          </cell>
          <cell r="Q14">
            <v>85.1</v>
          </cell>
          <cell r="R14">
            <v>83.5</v>
          </cell>
          <cell r="S14">
            <v>81.900000000000006</v>
          </cell>
          <cell r="T14">
            <v>81</v>
          </cell>
          <cell r="U14">
            <v>80.8</v>
          </cell>
          <cell r="V14">
            <v>83.6</v>
          </cell>
          <cell r="W14">
            <v>80.400000000000006</v>
          </cell>
          <cell r="X14">
            <v>81.5</v>
          </cell>
          <cell r="Y14">
            <v>84.2</v>
          </cell>
          <cell r="Z14">
            <v>83.1</v>
          </cell>
          <cell r="AA14">
            <v>80.099999999999994</v>
          </cell>
          <cell r="AB14">
            <v>82.3</v>
          </cell>
          <cell r="AC14">
            <v>84.4</v>
          </cell>
          <cell r="AD14">
            <v>86.1</v>
          </cell>
          <cell r="AE14">
            <v>85.5</v>
          </cell>
          <cell r="AF14">
            <v>84.7</v>
          </cell>
          <cell r="AG14">
            <v>83.4</v>
          </cell>
          <cell r="AH14">
            <v>82.5</v>
          </cell>
          <cell r="AI14">
            <v>81.400000000000006</v>
          </cell>
          <cell r="AJ14">
            <v>81.900000000000006</v>
          </cell>
          <cell r="AK14">
            <v>81.3</v>
          </cell>
          <cell r="AL14">
            <v>82.3</v>
          </cell>
          <cell r="AM14">
            <v>84.1</v>
          </cell>
          <cell r="AN14">
            <v>82.9</v>
          </cell>
          <cell r="AO14">
            <v>83</v>
          </cell>
        </row>
        <row r="15">
          <cell r="B15">
            <v>84.9</v>
          </cell>
          <cell r="C15">
            <v>83.8</v>
          </cell>
          <cell r="D15">
            <v>82</v>
          </cell>
          <cell r="F15">
            <v>83.1</v>
          </cell>
          <cell r="G15">
            <v>85.3</v>
          </cell>
          <cell r="H15">
            <v>86.7</v>
          </cell>
          <cell r="I15">
            <v>86</v>
          </cell>
          <cell r="J15">
            <v>86.1</v>
          </cell>
          <cell r="K15">
            <v>84.1</v>
          </cell>
          <cell r="L15">
            <v>83.2</v>
          </cell>
          <cell r="M15">
            <v>82.6</v>
          </cell>
          <cell r="N15">
            <v>83.1</v>
          </cell>
          <cell r="O15">
            <v>84.6</v>
          </cell>
          <cell r="P15">
            <v>85.1</v>
          </cell>
          <cell r="Q15">
            <v>85.4</v>
          </cell>
          <cell r="R15">
            <v>84.4</v>
          </cell>
          <cell r="S15">
            <v>83.4</v>
          </cell>
          <cell r="T15">
            <v>82.2</v>
          </cell>
          <cell r="U15">
            <v>82.1</v>
          </cell>
          <cell r="V15">
            <v>85.1</v>
          </cell>
          <cell r="W15">
            <v>82.3</v>
          </cell>
          <cell r="X15">
            <v>82.7</v>
          </cell>
          <cell r="Y15">
            <v>84.8</v>
          </cell>
          <cell r="Z15">
            <v>83.9</v>
          </cell>
          <cell r="AA15">
            <v>80.5</v>
          </cell>
          <cell r="AB15">
            <v>83.1</v>
          </cell>
          <cell r="AC15">
            <v>85.3</v>
          </cell>
          <cell r="AD15">
            <v>86.7</v>
          </cell>
          <cell r="AE15">
            <v>86.1</v>
          </cell>
          <cell r="AF15">
            <v>85.6</v>
          </cell>
          <cell r="AG15">
            <v>83.5</v>
          </cell>
          <cell r="AH15">
            <v>83.3</v>
          </cell>
          <cell r="AI15">
            <v>82.7</v>
          </cell>
          <cell r="AJ15">
            <v>83.4</v>
          </cell>
          <cell r="AK15">
            <v>82.5</v>
          </cell>
          <cell r="AL15">
            <v>83.5</v>
          </cell>
          <cell r="AM15">
            <v>85.1</v>
          </cell>
          <cell r="AN15">
            <v>83.9</v>
          </cell>
          <cell r="AO15">
            <v>83.9</v>
          </cell>
        </row>
        <row r="16">
          <cell r="B16">
            <v>85.2</v>
          </cell>
          <cell r="C16">
            <v>84.4</v>
          </cell>
          <cell r="D16">
            <v>82.2</v>
          </cell>
          <cell r="F16">
            <v>83.5</v>
          </cell>
          <cell r="G16">
            <v>85.8</v>
          </cell>
          <cell r="H16">
            <v>87.1</v>
          </cell>
          <cell r="I16">
            <v>86.4</v>
          </cell>
          <cell r="J16">
            <v>86.5</v>
          </cell>
          <cell r="K16">
            <v>84.3</v>
          </cell>
          <cell r="L16">
            <v>83.7</v>
          </cell>
          <cell r="M16">
            <v>83</v>
          </cell>
          <cell r="N16">
            <v>83.2</v>
          </cell>
          <cell r="O16">
            <v>85.8</v>
          </cell>
          <cell r="P16">
            <v>85.4</v>
          </cell>
          <cell r="Q16">
            <v>86</v>
          </cell>
          <cell r="R16">
            <v>84.9</v>
          </cell>
          <cell r="S16">
            <v>83.9</v>
          </cell>
          <cell r="T16">
            <v>82.8</v>
          </cell>
          <cell r="U16">
            <v>82.9</v>
          </cell>
          <cell r="V16">
            <v>85.3</v>
          </cell>
          <cell r="W16">
            <v>82.6</v>
          </cell>
          <cell r="X16">
            <v>83.2</v>
          </cell>
          <cell r="Y16">
            <v>85.2</v>
          </cell>
          <cell r="Z16">
            <v>84.5</v>
          </cell>
          <cell r="AA16">
            <v>81.2</v>
          </cell>
          <cell r="AB16">
            <v>83.7</v>
          </cell>
          <cell r="AC16">
            <v>85.8</v>
          </cell>
          <cell r="AD16">
            <v>87</v>
          </cell>
          <cell r="AE16">
            <v>86.4</v>
          </cell>
          <cell r="AF16">
            <v>85.8</v>
          </cell>
          <cell r="AG16">
            <v>83.7</v>
          </cell>
          <cell r="AH16">
            <v>83.9</v>
          </cell>
          <cell r="AI16">
            <v>83</v>
          </cell>
          <cell r="AJ16">
            <v>83.9</v>
          </cell>
          <cell r="AK16">
            <v>82.9</v>
          </cell>
          <cell r="AL16">
            <v>84.5</v>
          </cell>
          <cell r="AM16">
            <v>85.4</v>
          </cell>
          <cell r="AN16">
            <v>84.3</v>
          </cell>
          <cell r="AO16">
            <v>84.4</v>
          </cell>
        </row>
        <row r="17">
          <cell r="B17">
            <v>86</v>
          </cell>
          <cell r="C17">
            <v>84.9</v>
          </cell>
          <cell r="D17">
            <v>83.8</v>
          </cell>
          <cell r="F17">
            <v>83.9</v>
          </cell>
          <cell r="G17">
            <v>86.1</v>
          </cell>
          <cell r="H17">
            <v>87.7</v>
          </cell>
          <cell r="I17">
            <v>87</v>
          </cell>
          <cell r="J17">
            <v>87.2</v>
          </cell>
          <cell r="K17">
            <v>84.4</v>
          </cell>
          <cell r="L17">
            <v>84.2</v>
          </cell>
          <cell r="M17">
            <v>83.6</v>
          </cell>
          <cell r="N17">
            <v>84.2</v>
          </cell>
          <cell r="O17">
            <v>86.3</v>
          </cell>
          <cell r="P17">
            <v>85.8</v>
          </cell>
          <cell r="Q17">
            <v>86.3</v>
          </cell>
          <cell r="R17">
            <v>85.4</v>
          </cell>
          <cell r="S17">
            <v>85</v>
          </cell>
          <cell r="T17">
            <v>83.9</v>
          </cell>
          <cell r="U17">
            <v>84.2</v>
          </cell>
          <cell r="V17">
            <v>86.4</v>
          </cell>
          <cell r="W17">
            <v>84.1</v>
          </cell>
          <cell r="X17">
            <v>84.5</v>
          </cell>
          <cell r="Y17">
            <v>86</v>
          </cell>
          <cell r="Z17">
            <v>84.9</v>
          </cell>
          <cell r="AA17">
            <v>82.1</v>
          </cell>
          <cell r="AB17">
            <v>84.1</v>
          </cell>
          <cell r="AC17">
            <v>86.1</v>
          </cell>
          <cell r="AD17">
            <v>87.7</v>
          </cell>
          <cell r="AE17">
            <v>87</v>
          </cell>
          <cell r="AF17">
            <v>86.6</v>
          </cell>
          <cell r="AG17">
            <v>85.7</v>
          </cell>
          <cell r="AH17">
            <v>84.4</v>
          </cell>
          <cell r="AI17">
            <v>83.7</v>
          </cell>
          <cell r="AJ17">
            <v>85</v>
          </cell>
          <cell r="AK17">
            <v>84</v>
          </cell>
          <cell r="AL17">
            <v>85.3</v>
          </cell>
          <cell r="AM17">
            <v>86</v>
          </cell>
          <cell r="AN17">
            <v>85.3</v>
          </cell>
          <cell r="AO17">
            <v>85.2</v>
          </cell>
        </row>
        <row r="18">
          <cell r="B18">
            <v>86.9</v>
          </cell>
          <cell r="C18">
            <v>85.5</v>
          </cell>
          <cell r="D18">
            <v>84.3</v>
          </cell>
          <cell r="F18">
            <v>84.5</v>
          </cell>
          <cell r="G18">
            <v>86.5</v>
          </cell>
          <cell r="H18">
            <v>88</v>
          </cell>
          <cell r="I18">
            <v>87.1</v>
          </cell>
          <cell r="J18">
            <v>87.5</v>
          </cell>
          <cell r="K18">
            <v>84.8</v>
          </cell>
          <cell r="L18">
            <v>85</v>
          </cell>
          <cell r="M18">
            <v>84.1</v>
          </cell>
          <cell r="N18">
            <v>84.8</v>
          </cell>
          <cell r="O18">
            <v>86.7</v>
          </cell>
          <cell r="P18">
            <v>86</v>
          </cell>
          <cell r="Q18">
            <v>87.1</v>
          </cell>
          <cell r="R18">
            <v>85.9</v>
          </cell>
          <cell r="S18">
            <v>85.1</v>
          </cell>
          <cell r="T18">
            <v>84.2</v>
          </cell>
          <cell r="U18">
            <v>84.2</v>
          </cell>
          <cell r="V18">
            <v>86.7</v>
          </cell>
          <cell r="W18">
            <v>84.5</v>
          </cell>
          <cell r="X18">
            <v>84.7</v>
          </cell>
          <cell r="Y18">
            <v>86.8</v>
          </cell>
          <cell r="Z18">
            <v>85.5</v>
          </cell>
          <cell r="AA18">
            <v>82.8</v>
          </cell>
          <cell r="AB18">
            <v>84.6</v>
          </cell>
          <cell r="AC18">
            <v>86.5</v>
          </cell>
          <cell r="AD18">
            <v>87.9</v>
          </cell>
          <cell r="AE18">
            <v>87.2</v>
          </cell>
          <cell r="AF18">
            <v>87</v>
          </cell>
          <cell r="AG18">
            <v>85.7</v>
          </cell>
          <cell r="AH18">
            <v>85.1</v>
          </cell>
          <cell r="AI18">
            <v>84.2</v>
          </cell>
          <cell r="AJ18">
            <v>85.1</v>
          </cell>
          <cell r="AK18">
            <v>84.4</v>
          </cell>
          <cell r="AL18">
            <v>85.6</v>
          </cell>
          <cell r="AM18">
            <v>86.3</v>
          </cell>
          <cell r="AN18">
            <v>85.8</v>
          </cell>
          <cell r="AO18">
            <v>85.6</v>
          </cell>
        </row>
        <row r="19">
          <cell r="B19">
            <v>87.4</v>
          </cell>
          <cell r="C19">
            <v>86.3</v>
          </cell>
          <cell r="D19">
            <v>85</v>
          </cell>
          <cell r="F19">
            <v>85.1</v>
          </cell>
          <cell r="G19">
            <v>87.4</v>
          </cell>
          <cell r="H19">
            <v>88.6</v>
          </cell>
          <cell r="I19">
            <v>88.1</v>
          </cell>
          <cell r="J19">
            <v>88.5</v>
          </cell>
          <cell r="K19">
            <v>87.3</v>
          </cell>
          <cell r="L19">
            <v>86</v>
          </cell>
          <cell r="M19">
            <v>85.8</v>
          </cell>
          <cell r="N19">
            <v>85.3</v>
          </cell>
          <cell r="O19">
            <v>87.3</v>
          </cell>
          <cell r="P19">
            <v>86.5</v>
          </cell>
          <cell r="Q19">
            <v>87.9</v>
          </cell>
          <cell r="R19">
            <v>86.8</v>
          </cell>
          <cell r="S19">
            <v>86</v>
          </cell>
          <cell r="T19">
            <v>84.9</v>
          </cell>
          <cell r="U19">
            <v>85.3</v>
          </cell>
          <cell r="V19">
            <v>87.4</v>
          </cell>
          <cell r="W19">
            <v>85.5</v>
          </cell>
          <cell r="X19">
            <v>85.5</v>
          </cell>
          <cell r="Y19">
            <v>87.4</v>
          </cell>
          <cell r="Z19">
            <v>86.4</v>
          </cell>
          <cell r="AA19">
            <v>83.6</v>
          </cell>
          <cell r="AB19">
            <v>85.2</v>
          </cell>
          <cell r="AC19">
            <v>87.4</v>
          </cell>
          <cell r="AD19">
            <v>88.6</v>
          </cell>
          <cell r="AE19">
            <v>88.1</v>
          </cell>
          <cell r="AF19">
            <v>87.8</v>
          </cell>
          <cell r="AG19">
            <v>86.7</v>
          </cell>
          <cell r="AH19">
            <v>86.1</v>
          </cell>
          <cell r="AI19">
            <v>85.9</v>
          </cell>
          <cell r="AJ19">
            <v>86</v>
          </cell>
          <cell r="AK19">
            <v>85.1</v>
          </cell>
          <cell r="AL19">
            <v>86.4</v>
          </cell>
          <cell r="AM19">
            <v>86.9</v>
          </cell>
          <cell r="AN19">
            <v>86.7</v>
          </cell>
          <cell r="AO19">
            <v>86.5</v>
          </cell>
        </row>
        <row r="20">
          <cell r="B20">
            <v>87.8</v>
          </cell>
          <cell r="C20">
            <v>86.8</v>
          </cell>
          <cell r="D20">
            <v>85.5</v>
          </cell>
          <cell r="F20">
            <v>85.6</v>
          </cell>
          <cell r="G20">
            <v>87.9</v>
          </cell>
          <cell r="H20">
            <v>89.1</v>
          </cell>
          <cell r="I20">
            <v>88.6</v>
          </cell>
          <cell r="J20">
            <v>88.9</v>
          </cell>
          <cell r="K20">
            <v>87.4</v>
          </cell>
          <cell r="L20">
            <v>86.4</v>
          </cell>
          <cell r="M20">
            <v>86.3</v>
          </cell>
          <cell r="N20">
            <v>85.7</v>
          </cell>
          <cell r="O20">
            <v>87.6</v>
          </cell>
          <cell r="P20">
            <v>86.7</v>
          </cell>
          <cell r="Q20">
            <v>88.4</v>
          </cell>
          <cell r="R20">
            <v>87.2</v>
          </cell>
          <cell r="S20">
            <v>86.8</v>
          </cell>
          <cell r="T20">
            <v>85.3</v>
          </cell>
          <cell r="U20">
            <v>85.8</v>
          </cell>
          <cell r="V20">
            <v>87.6</v>
          </cell>
          <cell r="W20">
            <v>86</v>
          </cell>
          <cell r="X20">
            <v>86.1</v>
          </cell>
          <cell r="Y20">
            <v>87.7</v>
          </cell>
          <cell r="Z20">
            <v>86.8</v>
          </cell>
          <cell r="AA20">
            <v>84.4</v>
          </cell>
          <cell r="AB20">
            <v>85.8</v>
          </cell>
          <cell r="AC20">
            <v>87.9</v>
          </cell>
          <cell r="AD20">
            <v>89.1</v>
          </cell>
          <cell r="AE20">
            <v>88.6</v>
          </cell>
          <cell r="AF20">
            <v>88.2</v>
          </cell>
          <cell r="AG20">
            <v>87.4</v>
          </cell>
          <cell r="AH20">
            <v>86.5</v>
          </cell>
          <cell r="AI20">
            <v>86.4</v>
          </cell>
          <cell r="AJ20">
            <v>86.8</v>
          </cell>
          <cell r="AK20">
            <v>85.4</v>
          </cell>
          <cell r="AL20">
            <v>86.8</v>
          </cell>
          <cell r="AM20">
            <v>87</v>
          </cell>
          <cell r="AN20">
            <v>87.2</v>
          </cell>
          <cell r="AO20">
            <v>86.9</v>
          </cell>
        </row>
        <row r="21">
          <cell r="B21">
            <v>88.3</v>
          </cell>
          <cell r="C21">
            <v>87.3</v>
          </cell>
          <cell r="D21">
            <v>86.2</v>
          </cell>
          <cell r="F21">
            <v>86.7</v>
          </cell>
          <cell r="G21">
            <v>88.5</v>
          </cell>
          <cell r="H21">
            <v>89.7</v>
          </cell>
          <cell r="I21">
            <v>88.9</v>
          </cell>
          <cell r="J21">
            <v>89.2</v>
          </cell>
          <cell r="K21">
            <v>88.4</v>
          </cell>
          <cell r="L21">
            <v>87.2</v>
          </cell>
          <cell r="M21">
            <v>86.8</v>
          </cell>
          <cell r="N21">
            <v>86.9</v>
          </cell>
          <cell r="O21">
            <v>87.9</v>
          </cell>
          <cell r="P21">
            <v>87.6</v>
          </cell>
          <cell r="Q21">
            <v>88.6</v>
          </cell>
          <cell r="R21">
            <v>87.9</v>
          </cell>
          <cell r="S21">
            <v>87</v>
          </cell>
          <cell r="T21">
            <v>85.5</v>
          </cell>
          <cell r="U21">
            <v>86.1</v>
          </cell>
          <cell r="V21">
            <v>87.8</v>
          </cell>
          <cell r="W21">
            <v>87.1</v>
          </cell>
          <cell r="X21">
            <v>86.5</v>
          </cell>
          <cell r="Y21">
            <v>88.2</v>
          </cell>
          <cell r="Z21">
            <v>87.3</v>
          </cell>
          <cell r="AA21">
            <v>85.4</v>
          </cell>
          <cell r="AB21">
            <v>86.8</v>
          </cell>
          <cell r="AC21">
            <v>88.5</v>
          </cell>
          <cell r="AD21">
            <v>89.7</v>
          </cell>
          <cell r="AE21">
            <v>88.9</v>
          </cell>
          <cell r="AF21">
            <v>88.6</v>
          </cell>
          <cell r="AG21">
            <v>88.8</v>
          </cell>
          <cell r="AH21">
            <v>87.3</v>
          </cell>
          <cell r="AI21">
            <v>86.8</v>
          </cell>
          <cell r="AJ21">
            <v>87</v>
          </cell>
          <cell r="AK21">
            <v>85.9</v>
          </cell>
          <cell r="AL21">
            <v>87</v>
          </cell>
          <cell r="AM21">
            <v>87.8</v>
          </cell>
          <cell r="AN21">
            <v>87.9</v>
          </cell>
          <cell r="AO21">
            <v>87.5</v>
          </cell>
        </row>
        <row r="22">
          <cell r="B22">
            <v>88.7</v>
          </cell>
          <cell r="C22">
            <v>88</v>
          </cell>
          <cell r="D22">
            <v>87.1</v>
          </cell>
          <cell r="F22">
            <v>87.4</v>
          </cell>
          <cell r="G22">
            <v>88.7</v>
          </cell>
          <cell r="H22">
            <v>90.1</v>
          </cell>
          <cell r="I22">
            <v>89.1</v>
          </cell>
          <cell r="J22">
            <v>89.5</v>
          </cell>
          <cell r="K22">
            <v>88.8</v>
          </cell>
          <cell r="L22">
            <v>88</v>
          </cell>
          <cell r="M22">
            <v>87.3</v>
          </cell>
          <cell r="N22">
            <v>88.2</v>
          </cell>
          <cell r="O22">
            <v>88.2</v>
          </cell>
          <cell r="P22">
            <v>88.1</v>
          </cell>
          <cell r="Q22">
            <v>89.3</v>
          </cell>
          <cell r="R22">
            <v>88.4</v>
          </cell>
          <cell r="S22">
            <v>87.4</v>
          </cell>
          <cell r="T22">
            <v>86</v>
          </cell>
          <cell r="U22">
            <v>86.7</v>
          </cell>
          <cell r="V22">
            <v>88</v>
          </cell>
          <cell r="W22">
            <v>87.5</v>
          </cell>
          <cell r="X22">
            <v>87</v>
          </cell>
          <cell r="Y22">
            <v>88.6</v>
          </cell>
          <cell r="Z22">
            <v>88</v>
          </cell>
          <cell r="AA22">
            <v>85.8</v>
          </cell>
          <cell r="AB22">
            <v>87.6</v>
          </cell>
          <cell r="AC22">
            <v>88.7</v>
          </cell>
          <cell r="AD22">
            <v>90.1</v>
          </cell>
          <cell r="AE22">
            <v>89.1</v>
          </cell>
          <cell r="AF22">
            <v>89.1</v>
          </cell>
          <cell r="AG22">
            <v>89.2</v>
          </cell>
          <cell r="AH22">
            <v>88.1</v>
          </cell>
          <cell r="AI22">
            <v>87.3</v>
          </cell>
          <cell r="AJ22">
            <v>87.4</v>
          </cell>
          <cell r="AK22">
            <v>86.6</v>
          </cell>
          <cell r="AL22">
            <v>87.5</v>
          </cell>
          <cell r="AM22">
            <v>88.1</v>
          </cell>
          <cell r="AN22">
            <v>88.4</v>
          </cell>
          <cell r="AO22">
            <v>88.1</v>
          </cell>
        </row>
        <row r="23">
          <cell r="B23">
            <v>89.7</v>
          </cell>
          <cell r="C23">
            <v>88.9</v>
          </cell>
          <cell r="D23">
            <v>87.6</v>
          </cell>
          <cell r="F23">
            <v>89</v>
          </cell>
          <cell r="G23">
            <v>90.3</v>
          </cell>
          <cell r="H23">
            <v>91</v>
          </cell>
          <cell r="I23">
            <v>90.7</v>
          </cell>
          <cell r="J23">
            <v>90.7</v>
          </cell>
          <cell r="K23">
            <v>90.4</v>
          </cell>
          <cell r="L23">
            <v>88.7</v>
          </cell>
          <cell r="M23">
            <v>88.9</v>
          </cell>
          <cell r="N23">
            <v>88.9</v>
          </cell>
          <cell r="O23">
            <v>89.4</v>
          </cell>
          <cell r="P23">
            <v>89</v>
          </cell>
          <cell r="Q23">
            <v>90.2</v>
          </cell>
          <cell r="R23">
            <v>89.5</v>
          </cell>
          <cell r="S23">
            <v>88.4</v>
          </cell>
          <cell r="T23">
            <v>87.3</v>
          </cell>
          <cell r="U23">
            <v>87.2</v>
          </cell>
          <cell r="V23">
            <v>89.6</v>
          </cell>
          <cell r="W23">
            <v>88.4</v>
          </cell>
          <cell r="X23">
            <v>88</v>
          </cell>
          <cell r="Y23">
            <v>89.6</v>
          </cell>
          <cell r="Z23">
            <v>88.9</v>
          </cell>
          <cell r="AA23">
            <v>86.8</v>
          </cell>
          <cell r="AB23">
            <v>89</v>
          </cell>
          <cell r="AC23">
            <v>90.3</v>
          </cell>
          <cell r="AD23">
            <v>91</v>
          </cell>
          <cell r="AE23">
            <v>90.8</v>
          </cell>
          <cell r="AF23">
            <v>90.2</v>
          </cell>
          <cell r="AG23">
            <v>89.4</v>
          </cell>
          <cell r="AH23">
            <v>88.8</v>
          </cell>
          <cell r="AI23">
            <v>88.9</v>
          </cell>
          <cell r="AJ23">
            <v>88.4</v>
          </cell>
          <cell r="AK23">
            <v>87.8</v>
          </cell>
          <cell r="AL23">
            <v>88.4</v>
          </cell>
          <cell r="AM23">
            <v>89.2</v>
          </cell>
          <cell r="AN23">
            <v>89.3</v>
          </cell>
          <cell r="AO23">
            <v>89.1</v>
          </cell>
        </row>
        <row r="24">
          <cell r="B24">
            <v>90</v>
          </cell>
          <cell r="C24">
            <v>89.7</v>
          </cell>
          <cell r="D24">
            <v>88.3</v>
          </cell>
          <cell r="F24">
            <v>89.4</v>
          </cell>
          <cell r="G24">
            <v>91.1</v>
          </cell>
          <cell r="H24">
            <v>91.6</v>
          </cell>
          <cell r="I24">
            <v>91.5</v>
          </cell>
          <cell r="J24">
            <v>91.3</v>
          </cell>
          <cell r="K24">
            <v>90.6</v>
          </cell>
          <cell r="L24">
            <v>89.6</v>
          </cell>
          <cell r="M24">
            <v>89.9</v>
          </cell>
          <cell r="N24">
            <v>89.2</v>
          </cell>
          <cell r="O24">
            <v>89.9</v>
          </cell>
          <cell r="P24">
            <v>89.6</v>
          </cell>
          <cell r="Q24">
            <v>90.9</v>
          </cell>
          <cell r="R24">
            <v>90.3</v>
          </cell>
          <cell r="S24">
            <v>89.3</v>
          </cell>
          <cell r="T24">
            <v>87.6</v>
          </cell>
          <cell r="U24">
            <v>88.2</v>
          </cell>
          <cell r="V24">
            <v>89.9</v>
          </cell>
          <cell r="W24">
            <v>89.1</v>
          </cell>
          <cell r="X24">
            <v>88.7</v>
          </cell>
          <cell r="Y24">
            <v>90</v>
          </cell>
          <cell r="Z24">
            <v>89.8</v>
          </cell>
          <cell r="AA24">
            <v>87.6</v>
          </cell>
          <cell r="AB24">
            <v>89.6</v>
          </cell>
          <cell r="AC24">
            <v>91.1</v>
          </cell>
          <cell r="AD24">
            <v>91.7</v>
          </cell>
          <cell r="AE24">
            <v>91.5</v>
          </cell>
          <cell r="AF24">
            <v>90.9</v>
          </cell>
          <cell r="AG24">
            <v>90.1</v>
          </cell>
          <cell r="AH24">
            <v>89.6</v>
          </cell>
          <cell r="AI24">
            <v>89.9</v>
          </cell>
          <cell r="AJ24">
            <v>89.3</v>
          </cell>
          <cell r="AK24">
            <v>88.1</v>
          </cell>
          <cell r="AL24">
            <v>89.1</v>
          </cell>
          <cell r="AM24">
            <v>89.7</v>
          </cell>
          <cell r="AN24">
            <v>90</v>
          </cell>
          <cell r="AO24">
            <v>89.9</v>
          </cell>
        </row>
        <row r="25">
          <cell r="B25">
            <v>91.2</v>
          </cell>
          <cell r="C25">
            <v>90.7</v>
          </cell>
          <cell r="D25">
            <v>88.8</v>
          </cell>
          <cell r="F25">
            <v>90.3</v>
          </cell>
          <cell r="G25">
            <v>91.6</v>
          </cell>
          <cell r="H25">
            <v>92</v>
          </cell>
          <cell r="I25">
            <v>91.7</v>
          </cell>
          <cell r="J25">
            <v>91.9</v>
          </cell>
          <cell r="K25">
            <v>91.7</v>
          </cell>
          <cell r="L25">
            <v>90.5</v>
          </cell>
          <cell r="M25">
            <v>90.9</v>
          </cell>
          <cell r="N25">
            <v>90.1</v>
          </cell>
          <cell r="O25">
            <v>90.3</v>
          </cell>
          <cell r="P25">
            <v>90.9</v>
          </cell>
          <cell r="Q25">
            <v>91.6</v>
          </cell>
          <cell r="R25">
            <v>91.1</v>
          </cell>
          <cell r="S25">
            <v>90</v>
          </cell>
          <cell r="T25">
            <v>89.2</v>
          </cell>
          <cell r="U25">
            <v>89.1</v>
          </cell>
          <cell r="V25">
            <v>90.4</v>
          </cell>
          <cell r="W25">
            <v>89.7</v>
          </cell>
          <cell r="X25">
            <v>89.8</v>
          </cell>
          <cell r="Y25">
            <v>91</v>
          </cell>
          <cell r="Z25">
            <v>90.7</v>
          </cell>
          <cell r="AA25">
            <v>88.6</v>
          </cell>
          <cell r="AB25">
            <v>90.4</v>
          </cell>
          <cell r="AC25">
            <v>91.6</v>
          </cell>
          <cell r="AD25">
            <v>92.1</v>
          </cell>
          <cell r="AE25">
            <v>91.8</v>
          </cell>
          <cell r="AF25">
            <v>91.7</v>
          </cell>
          <cell r="AG25">
            <v>92.2</v>
          </cell>
          <cell r="AH25">
            <v>90.5</v>
          </cell>
          <cell r="AI25">
            <v>90.9</v>
          </cell>
          <cell r="AJ25">
            <v>90</v>
          </cell>
          <cell r="AK25">
            <v>89.5</v>
          </cell>
          <cell r="AL25">
            <v>89.7</v>
          </cell>
          <cell r="AM25">
            <v>90.7</v>
          </cell>
          <cell r="AN25">
            <v>90.7</v>
          </cell>
          <cell r="AO25">
            <v>90.8</v>
          </cell>
        </row>
        <row r="26">
          <cell r="B26">
            <v>91.9</v>
          </cell>
          <cell r="C26">
            <v>91.4</v>
          </cell>
          <cell r="D26">
            <v>89.3</v>
          </cell>
          <cell r="F26">
            <v>91.2</v>
          </cell>
          <cell r="G26">
            <v>92.3</v>
          </cell>
          <cell r="H26">
            <v>92.3</v>
          </cell>
          <cell r="I26">
            <v>92</v>
          </cell>
          <cell r="J26">
            <v>92.2</v>
          </cell>
          <cell r="K26">
            <v>92</v>
          </cell>
          <cell r="L26">
            <v>91.4</v>
          </cell>
          <cell r="M26">
            <v>91.6</v>
          </cell>
          <cell r="N26">
            <v>91</v>
          </cell>
          <cell r="O26">
            <v>91</v>
          </cell>
          <cell r="P26">
            <v>91.3</v>
          </cell>
          <cell r="Q26">
            <v>91.9</v>
          </cell>
          <cell r="R26">
            <v>91.6</v>
          </cell>
          <cell r="S26">
            <v>90.3</v>
          </cell>
          <cell r="T26">
            <v>90.2</v>
          </cell>
          <cell r="U26">
            <v>89.9</v>
          </cell>
          <cell r="V26">
            <v>90.7</v>
          </cell>
          <cell r="W26">
            <v>90.1</v>
          </cell>
          <cell r="X26">
            <v>90.4</v>
          </cell>
          <cell r="Y26">
            <v>91.8</v>
          </cell>
          <cell r="Z26">
            <v>91.3</v>
          </cell>
          <cell r="AA26">
            <v>89.3</v>
          </cell>
          <cell r="AB26">
            <v>91.3</v>
          </cell>
          <cell r="AC26">
            <v>92.3</v>
          </cell>
          <cell r="AD26">
            <v>92.3</v>
          </cell>
          <cell r="AE26">
            <v>92</v>
          </cell>
          <cell r="AF26">
            <v>92.1</v>
          </cell>
          <cell r="AG26">
            <v>92.2</v>
          </cell>
          <cell r="AH26">
            <v>91.3</v>
          </cell>
          <cell r="AI26">
            <v>91.5</v>
          </cell>
          <cell r="AJ26">
            <v>90.3</v>
          </cell>
          <cell r="AK26">
            <v>90.4</v>
          </cell>
          <cell r="AL26">
            <v>90.5</v>
          </cell>
          <cell r="AM26">
            <v>91.1</v>
          </cell>
          <cell r="AN26">
            <v>91</v>
          </cell>
          <cell r="AO26">
            <v>91.3</v>
          </cell>
        </row>
        <row r="27">
          <cell r="B27">
            <v>92.4</v>
          </cell>
          <cell r="C27">
            <v>92.3</v>
          </cell>
          <cell r="D27">
            <v>91.2</v>
          </cell>
          <cell r="F27">
            <v>92.2</v>
          </cell>
          <cell r="G27">
            <v>93.1</v>
          </cell>
          <cell r="H27">
            <v>93.1</v>
          </cell>
          <cell r="I27">
            <v>93.4</v>
          </cell>
          <cell r="J27">
            <v>93.2</v>
          </cell>
          <cell r="K27">
            <v>95.1</v>
          </cell>
          <cell r="L27">
            <v>92.2</v>
          </cell>
          <cell r="M27">
            <v>92.8</v>
          </cell>
          <cell r="N27">
            <v>92.1</v>
          </cell>
          <cell r="O27">
            <v>92.5</v>
          </cell>
          <cell r="P27">
            <v>92.1</v>
          </cell>
          <cell r="Q27">
            <v>93.7</v>
          </cell>
          <cell r="R27">
            <v>92.7</v>
          </cell>
          <cell r="S27">
            <v>91.4</v>
          </cell>
          <cell r="T27">
            <v>91.4</v>
          </cell>
          <cell r="U27">
            <v>90.3</v>
          </cell>
          <cell r="V27">
            <v>91.8</v>
          </cell>
          <cell r="W27">
            <v>90.8</v>
          </cell>
          <cell r="X27">
            <v>91.2</v>
          </cell>
          <cell r="Y27">
            <v>92.4</v>
          </cell>
          <cell r="Z27">
            <v>92.3</v>
          </cell>
          <cell r="AA27">
            <v>90.7</v>
          </cell>
          <cell r="AB27">
            <v>92.3</v>
          </cell>
          <cell r="AC27">
            <v>93.1</v>
          </cell>
          <cell r="AD27">
            <v>93.1</v>
          </cell>
          <cell r="AE27">
            <v>93.5</v>
          </cell>
          <cell r="AF27">
            <v>93.1</v>
          </cell>
          <cell r="AG27">
            <v>93.1</v>
          </cell>
          <cell r="AH27">
            <v>92.1</v>
          </cell>
          <cell r="AI27">
            <v>92.8</v>
          </cell>
          <cell r="AJ27">
            <v>91.4</v>
          </cell>
          <cell r="AK27">
            <v>91.6</v>
          </cell>
          <cell r="AL27">
            <v>91.5</v>
          </cell>
          <cell r="AM27">
            <v>92.1</v>
          </cell>
          <cell r="AN27">
            <v>92.3</v>
          </cell>
          <cell r="AO27">
            <v>92.3</v>
          </cell>
        </row>
        <row r="28">
          <cell r="B28">
            <v>93.2</v>
          </cell>
          <cell r="C28">
            <v>92.9</v>
          </cell>
          <cell r="D28">
            <v>92.2</v>
          </cell>
          <cell r="F28">
            <v>92.8</v>
          </cell>
          <cell r="G28">
            <v>93.8</v>
          </cell>
          <cell r="H28">
            <v>93.9</v>
          </cell>
          <cell r="I28">
            <v>93.8</v>
          </cell>
          <cell r="J28">
            <v>93.5</v>
          </cell>
          <cell r="K28">
            <v>95.1</v>
          </cell>
          <cell r="L28">
            <v>93.5</v>
          </cell>
          <cell r="M28">
            <v>93.1</v>
          </cell>
          <cell r="N28">
            <v>92.4</v>
          </cell>
          <cell r="O28">
            <v>93.1</v>
          </cell>
          <cell r="P28">
            <v>92.8</v>
          </cell>
          <cell r="Q28">
            <v>94.6</v>
          </cell>
          <cell r="R28">
            <v>93.3</v>
          </cell>
          <cell r="S28">
            <v>92.2</v>
          </cell>
          <cell r="T28">
            <v>91.9</v>
          </cell>
          <cell r="U28">
            <v>90.8</v>
          </cell>
          <cell r="V28">
            <v>92.2</v>
          </cell>
          <cell r="W28">
            <v>91.1</v>
          </cell>
          <cell r="X28">
            <v>91.8</v>
          </cell>
          <cell r="Y28">
            <v>93.1</v>
          </cell>
          <cell r="Z28">
            <v>92.9</v>
          </cell>
          <cell r="AA28">
            <v>91.2</v>
          </cell>
          <cell r="AB28">
            <v>92.8</v>
          </cell>
          <cell r="AC28">
            <v>93.8</v>
          </cell>
          <cell r="AD28">
            <v>93.9</v>
          </cell>
          <cell r="AE28">
            <v>93.9</v>
          </cell>
          <cell r="AF28">
            <v>93.3</v>
          </cell>
          <cell r="AG28">
            <v>93.6</v>
          </cell>
          <cell r="AH28">
            <v>93.4</v>
          </cell>
          <cell r="AI28">
            <v>93.1</v>
          </cell>
          <cell r="AJ28">
            <v>92.2</v>
          </cell>
          <cell r="AK28">
            <v>92</v>
          </cell>
          <cell r="AL28">
            <v>92</v>
          </cell>
          <cell r="AM28">
            <v>92.7</v>
          </cell>
          <cell r="AN28">
            <v>92.9</v>
          </cell>
          <cell r="AO28">
            <v>93</v>
          </cell>
        </row>
        <row r="29">
          <cell r="B29">
            <v>94.5</v>
          </cell>
          <cell r="C29">
            <v>93.5</v>
          </cell>
          <cell r="D29">
            <v>92.6</v>
          </cell>
          <cell r="F29">
            <v>93.6</v>
          </cell>
          <cell r="G29">
            <v>94</v>
          </cell>
          <cell r="H29">
            <v>94.4</v>
          </cell>
          <cell r="I29">
            <v>94.4</v>
          </cell>
          <cell r="J29">
            <v>94.1</v>
          </cell>
          <cell r="K29">
            <v>95.3</v>
          </cell>
          <cell r="L29">
            <v>94.1</v>
          </cell>
          <cell r="M29">
            <v>93.7</v>
          </cell>
          <cell r="N29">
            <v>93.1</v>
          </cell>
          <cell r="O29">
            <v>93.8</v>
          </cell>
          <cell r="P29">
            <v>93.8</v>
          </cell>
          <cell r="Q29">
            <v>95</v>
          </cell>
          <cell r="R29">
            <v>93.9</v>
          </cell>
          <cell r="S29">
            <v>93</v>
          </cell>
          <cell r="T29">
            <v>92.2</v>
          </cell>
          <cell r="U29">
            <v>92</v>
          </cell>
          <cell r="V29">
            <v>92.9</v>
          </cell>
          <cell r="W29">
            <v>93.2</v>
          </cell>
          <cell r="X29">
            <v>92.8</v>
          </cell>
          <cell r="Y29">
            <v>94.3</v>
          </cell>
          <cell r="Z29">
            <v>93.4</v>
          </cell>
          <cell r="AA29">
            <v>92.6</v>
          </cell>
          <cell r="AB29">
            <v>93.5</v>
          </cell>
          <cell r="AC29">
            <v>94</v>
          </cell>
          <cell r="AD29">
            <v>94.4</v>
          </cell>
          <cell r="AE29">
            <v>94.5</v>
          </cell>
          <cell r="AF29">
            <v>93.9</v>
          </cell>
          <cell r="AG29">
            <v>95.3</v>
          </cell>
          <cell r="AH29">
            <v>94.1</v>
          </cell>
          <cell r="AI29">
            <v>93.8</v>
          </cell>
          <cell r="AJ29">
            <v>93</v>
          </cell>
          <cell r="AK29">
            <v>92.5</v>
          </cell>
          <cell r="AL29">
            <v>93</v>
          </cell>
          <cell r="AM29">
            <v>93.5</v>
          </cell>
          <cell r="AN29">
            <v>94.1</v>
          </cell>
          <cell r="AO29">
            <v>93.6</v>
          </cell>
        </row>
        <row r="30">
          <cell r="B30">
            <v>95</v>
          </cell>
          <cell r="C30">
            <v>94.2</v>
          </cell>
          <cell r="D30">
            <v>93.6</v>
          </cell>
          <cell r="F30">
            <v>93.9</v>
          </cell>
          <cell r="G30">
            <v>94.7</v>
          </cell>
          <cell r="H30">
            <v>94.9</v>
          </cell>
          <cell r="I30">
            <v>94.8</v>
          </cell>
          <cell r="J30">
            <v>94.4</v>
          </cell>
          <cell r="K30">
            <v>95.5</v>
          </cell>
          <cell r="L30">
            <v>94.8</v>
          </cell>
          <cell r="M30">
            <v>94.3</v>
          </cell>
          <cell r="N30">
            <v>94</v>
          </cell>
          <cell r="O30">
            <v>94.3</v>
          </cell>
          <cell r="P30">
            <v>94.3</v>
          </cell>
          <cell r="Q30">
            <v>95.7</v>
          </cell>
          <cell r="R30">
            <v>94.5</v>
          </cell>
          <cell r="S30">
            <v>93.1</v>
          </cell>
          <cell r="T30">
            <v>93.4</v>
          </cell>
          <cell r="U30">
            <v>92.4</v>
          </cell>
          <cell r="V30">
            <v>93.1</v>
          </cell>
          <cell r="W30">
            <v>93.4</v>
          </cell>
          <cell r="X30">
            <v>93.2</v>
          </cell>
          <cell r="Y30">
            <v>94.9</v>
          </cell>
          <cell r="Z30">
            <v>94.2</v>
          </cell>
          <cell r="AA30">
            <v>92.9</v>
          </cell>
          <cell r="AB30">
            <v>93.8</v>
          </cell>
          <cell r="AC30">
            <v>94.7</v>
          </cell>
          <cell r="AD30">
            <v>94.9</v>
          </cell>
          <cell r="AE30">
            <v>94.8</v>
          </cell>
          <cell r="AF30">
            <v>94.4</v>
          </cell>
          <cell r="AG30">
            <v>95.3</v>
          </cell>
          <cell r="AH30">
            <v>94.7</v>
          </cell>
          <cell r="AI30">
            <v>94.3</v>
          </cell>
          <cell r="AJ30">
            <v>93.1</v>
          </cell>
          <cell r="AK30">
            <v>93.5</v>
          </cell>
          <cell r="AL30">
            <v>93.4</v>
          </cell>
          <cell r="AM30">
            <v>93.9</v>
          </cell>
          <cell r="AN30">
            <v>94.6</v>
          </cell>
          <cell r="AO30">
            <v>94.2</v>
          </cell>
        </row>
        <row r="31">
          <cell r="B31">
            <v>96.4</v>
          </cell>
          <cell r="C31">
            <v>95.5</v>
          </cell>
          <cell r="D31">
            <v>95.1</v>
          </cell>
          <cell r="F31">
            <v>95.4</v>
          </cell>
          <cell r="G31">
            <v>96.3</v>
          </cell>
          <cell r="H31">
            <v>96.2</v>
          </cell>
          <cell r="I31">
            <v>96.2</v>
          </cell>
          <cell r="J31">
            <v>95.3</v>
          </cell>
          <cell r="K31">
            <v>97.2</v>
          </cell>
          <cell r="L31">
            <v>95.5</v>
          </cell>
          <cell r="M31">
            <v>95.9</v>
          </cell>
          <cell r="N31">
            <v>95.3</v>
          </cell>
          <cell r="O31">
            <v>95.3</v>
          </cell>
          <cell r="P31">
            <v>95.5</v>
          </cell>
          <cell r="Q31">
            <v>96.6</v>
          </cell>
          <cell r="R31">
            <v>95.8</v>
          </cell>
          <cell r="S31">
            <v>94.1</v>
          </cell>
          <cell r="T31">
            <v>95.1</v>
          </cell>
          <cell r="U31">
            <v>92.8</v>
          </cell>
          <cell r="V31">
            <v>94.5</v>
          </cell>
          <cell r="W31">
            <v>94.5</v>
          </cell>
          <cell r="X31">
            <v>94.3</v>
          </cell>
          <cell r="Y31">
            <v>96.3</v>
          </cell>
          <cell r="Z31">
            <v>95.5</v>
          </cell>
          <cell r="AA31">
            <v>94.4</v>
          </cell>
          <cell r="AB31">
            <v>95.1</v>
          </cell>
          <cell r="AC31">
            <v>96.3</v>
          </cell>
          <cell r="AD31">
            <v>96.1</v>
          </cell>
          <cell r="AE31">
            <v>96.2</v>
          </cell>
          <cell r="AF31">
            <v>95.2</v>
          </cell>
          <cell r="AG31">
            <v>95.8</v>
          </cell>
          <cell r="AH31">
            <v>95.4</v>
          </cell>
          <cell r="AI31">
            <v>95.9</v>
          </cell>
          <cell r="AJ31">
            <v>94.1</v>
          </cell>
          <cell r="AK31">
            <v>95.1</v>
          </cell>
          <cell r="AL31">
            <v>94.2</v>
          </cell>
          <cell r="AM31">
            <v>95.3</v>
          </cell>
          <cell r="AN31">
            <v>95.5</v>
          </cell>
          <cell r="AO31">
            <v>95.4</v>
          </cell>
        </row>
        <row r="32">
          <cell r="B32">
            <v>97.1</v>
          </cell>
          <cell r="C32">
            <v>96.4</v>
          </cell>
          <cell r="D32">
            <v>95.8</v>
          </cell>
          <cell r="F32">
            <v>95.8</v>
          </cell>
          <cell r="G32">
            <v>96.9</v>
          </cell>
          <cell r="H32">
            <v>96.8</v>
          </cell>
          <cell r="I32">
            <v>97.3</v>
          </cell>
          <cell r="J32">
            <v>96.5</v>
          </cell>
          <cell r="K32">
            <v>97.4</v>
          </cell>
          <cell r="L32">
            <v>96.8</v>
          </cell>
          <cell r="M32">
            <v>96.3</v>
          </cell>
          <cell r="N32">
            <v>95.6</v>
          </cell>
          <cell r="O32">
            <v>96.1</v>
          </cell>
          <cell r="P32">
            <v>96.5</v>
          </cell>
          <cell r="Q32">
            <v>97.3</v>
          </cell>
          <cell r="R32">
            <v>96.5</v>
          </cell>
          <cell r="S32">
            <v>95.1</v>
          </cell>
          <cell r="T32">
            <v>95.7</v>
          </cell>
          <cell r="U32">
            <v>93.3</v>
          </cell>
          <cell r="V32">
            <v>95.2</v>
          </cell>
          <cell r="W32">
            <v>94.8</v>
          </cell>
          <cell r="X32">
            <v>95</v>
          </cell>
          <cell r="Y32">
            <v>97.1</v>
          </cell>
          <cell r="Z32">
            <v>96.4</v>
          </cell>
          <cell r="AA32">
            <v>95.4</v>
          </cell>
          <cell r="AB32">
            <v>95.7</v>
          </cell>
          <cell r="AC32">
            <v>96.9</v>
          </cell>
          <cell r="AD32">
            <v>96.9</v>
          </cell>
          <cell r="AE32">
            <v>97.3</v>
          </cell>
          <cell r="AF32">
            <v>96.4</v>
          </cell>
          <cell r="AG32">
            <v>96.4</v>
          </cell>
          <cell r="AH32">
            <v>96.6</v>
          </cell>
          <cell r="AI32">
            <v>96.3</v>
          </cell>
          <cell r="AJ32">
            <v>95.1</v>
          </cell>
          <cell r="AK32">
            <v>95.7</v>
          </cell>
          <cell r="AL32">
            <v>94.8</v>
          </cell>
          <cell r="AM32">
            <v>96.2</v>
          </cell>
          <cell r="AN32">
            <v>96.1</v>
          </cell>
          <cell r="AO32">
            <v>96.1</v>
          </cell>
        </row>
        <row r="33">
          <cell r="B33">
            <v>97.5</v>
          </cell>
          <cell r="C33">
            <v>97</v>
          </cell>
          <cell r="D33">
            <v>96</v>
          </cell>
          <cell r="F33">
            <v>96.9</v>
          </cell>
          <cell r="G33">
            <v>97.4</v>
          </cell>
          <cell r="H33">
            <v>97.4</v>
          </cell>
          <cell r="I33">
            <v>97.9</v>
          </cell>
          <cell r="J33">
            <v>97.4</v>
          </cell>
          <cell r="K33">
            <v>97.8</v>
          </cell>
          <cell r="L33">
            <v>97.2</v>
          </cell>
          <cell r="M33">
            <v>96.8</v>
          </cell>
          <cell r="N33">
            <v>97.4</v>
          </cell>
          <cell r="O33">
            <v>96.7</v>
          </cell>
          <cell r="P33">
            <v>97.6</v>
          </cell>
          <cell r="Q33">
            <v>97.9</v>
          </cell>
          <cell r="R33">
            <v>97.2</v>
          </cell>
          <cell r="S33">
            <v>96.4</v>
          </cell>
          <cell r="T33">
            <v>97.1</v>
          </cell>
          <cell r="U33">
            <v>96.2</v>
          </cell>
          <cell r="V33">
            <v>96.2</v>
          </cell>
          <cell r="W33">
            <v>96.9</v>
          </cell>
          <cell r="X33">
            <v>96.6</v>
          </cell>
          <cell r="Y33">
            <v>97.5</v>
          </cell>
          <cell r="Z33">
            <v>97</v>
          </cell>
          <cell r="AA33">
            <v>96.2</v>
          </cell>
          <cell r="AB33">
            <v>96.9</v>
          </cell>
          <cell r="AC33">
            <v>97.4</v>
          </cell>
          <cell r="AD33">
            <v>97.4</v>
          </cell>
          <cell r="AE33">
            <v>97.9</v>
          </cell>
          <cell r="AF33">
            <v>97.5</v>
          </cell>
          <cell r="AG33">
            <v>96.7</v>
          </cell>
          <cell r="AH33">
            <v>97.2</v>
          </cell>
          <cell r="AI33">
            <v>96.8</v>
          </cell>
          <cell r="AJ33">
            <v>96.4</v>
          </cell>
          <cell r="AK33">
            <v>97.2</v>
          </cell>
          <cell r="AL33">
            <v>96.5</v>
          </cell>
          <cell r="AM33">
            <v>97.2</v>
          </cell>
          <cell r="AN33">
            <v>97.4</v>
          </cell>
          <cell r="AO33">
            <v>97</v>
          </cell>
        </row>
        <row r="34">
          <cell r="B34">
            <v>98</v>
          </cell>
          <cell r="C34">
            <v>97.7</v>
          </cell>
          <cell r="D34">
            <v>97.2</v>
          </cell>
          <cell r="F34">
            <v>97.3</v>
          </cell>
          <cell r="G34">
            <v>98</v>
          </cell>
          <cell r="H34">
            <v>97.8</v>
          </cell>
          <cell r="I34">
            <v>98.1</v>
          </cell>
          <cell r="J34">
            <v>97.6</v>
          </cell>
          <cell r="K34">
            <v>98</v>
          </cell>
          <cell r="L34">
            <v>97.9</v>
          </cell>
          <cell r="M34">
            <v>97.5</v>
          </cell>
          <cell r="N34">
            <v>98</v>
          </cell>
          <cell r="O34">
            <v>97.2</v>
          </cell>
          <cell r="P34">
            <v>97.7</v>
          </cell>
          <cell r="Q34">
            <v>98.2</v>
          </cell>
          <cell r="R34">
            <v>97.7</v>
          </cell>
          <cell r="S34">
            <v>96.7</v>
          </cell>
          <cell r="T34">
            <v>97.8</v>
          </cell>
          <cell r="U34">
            <v>96.5</v>
          </cell>
          <cell r="V34">
            <v>96.7</v>
          </cell>
          <cell r="W34">
            <v>97.2</v>
          </cell>
          <cell r="X34">
            <v>97.1</v>
          </cell>
          <cell r="Y34">
            <v>97.9</v>
          </cell>
          <cell r="Z34">
            <v>97.6</v>
          </cell>
          <cell r="AA34">
            <v>97.2</v>
          </cell>
          <cell r="AB34">
            <v>97.4</v>
          </cell>
          <cell r="AC34">
            <v>98</v>
          </cell>
          <cell r="AD34">
            <v>97.7</v>
          </cell>
          <cell r="AE34">
            <v>98.1</v>
          </cell>
          <cell r="AF34">
            <v>97.8</v>
          </cell>
          <cell r="AG34">
            <v>97.4</v>
          </cell>
          <cell r="AH34">
            <v>97.8</v>
          </cell>
          <cell r="AI34">
            <v>97.4</v>
          </cell>
          <cell r="AJ34">
            <v>96.7</v>
          </cell>
          <cell r="AK34">
            <v>97.9</v>
          </cell>
          <cell r="AL34">
            <v>96.9</v>
          </cell>
          <cell r="AM34">
            <v>97.5</v>
          </cell>
          <cell r="AN34">
            <v>97.7</v>
          </cell>
          <cell r="AO34">
            <v>97.6</v>
          </cell>
        </row>
        <row r="35">
          <cell r="B35">
            <v>98.9</v>
          </cell>
          <cell r="C35">
            <v>98.7</v>
          </cell>
          <cell r="D35">
            <v>98.2</v>
          </cell>
          <cell r="F35">
            <v>98.8</v>
          </cell>
          <cell r="G35">
            <v>99.1</v>
          </cell>
          <cell r="H35">
            <v>98.7</v>
          </cell>
          <cell r="I35">
            <v>99.4</v>
          </cell>
          <cell r="J35">
            <v>99</v>
          </cell>
          <cell r="K35">
            <v>99.6</v>
          </cell>
          <cell r="L35">
            <v>98.6</v>
          </cell>
          <cell r="M35">
            <v>99.1</v>
          </cell>
          <cell r="N35">
            <v>98.5</v>
          </cell>
          <cell r="O35">
            <v>98.5</v>
          </cell>
          <cell r="P35">
            <v>98.9</v>
          </cell>
          <cell r="Q35">
            <v>99.1</v>
          </cell>
          <cell r="R35">
            <v>98.8</v>
          </cell>
          <cell r="S35">
            <v>98.4</v>
          </cell>
          <cell r="T35">
            <v>98.8</v>
          </cell>
          <cell r="U35">
            <v>99.1</v>
          </cell>
          <cell r="V35">
            <v>99.5</v>
          </cell>
          <cell r="W35">
            <v>98.6</v>
          </cell>
          <cell r="X35">
            <v>98.7</v>
          </cell>
          <cell r="Y35">
            <v>99</v>
          </cell>
          <cell r="Z35">
            <v>98.7</v>
          </cell>
          <cell r="AA35">
            <v>98.3</v>
          </cell>
          <cell r="AB35">
            <v>98.8</v>
          </cell>
          <cell r="AC35">
            <v>99.1</v>
          </cell>
          <cell r="AD35">
            <v>98.7</v>
          </cell>
          <cell r="AE35">
            <v>99.3</v>
          </cell>
          <cell r="AF35">
            <v>99</v>
          </cell>
          <cell r="AG35">
            <v>98.9</v>
          </cell>
          <cell r="AH35">
            <v>98.6</v>
          </cell>
          <cell r="AI35">
            <v>99.1</v>
          </cell>
          <cell r="AJ35">
            <v>98.4</v>
          </cell>
          <cell r="AK35">
            <v>98.7</v>
          </cell>
          <cell r="AL35">
            <v>98.8</v>
          </cell>
          <cell r="AM35">
            <v>99.1</v>
          </cell>
          <cell r="AN35">
            <v>98.9</v>
          </cell>
          <cell r="AO35">
            <v>98.8</v>
          </cell>
        </row>
        <row r="36">
          <cell r="B36">
            <v>99.8</v>
          </cell>
          <cell r="C36">
            <v>99.8</v>
          </cell>
          <cell r="D36">
            <v>99.7</v>
          </cell>
          <cell r="F36">
            <v>99.1</v>
          </cell>
          <cell r="G36">
            <v>99.6</v>
          </cell>
          <cell r="H36">
            <v>100</v>
          </cell>
          <cell r="I36">
            <v>99.9</v>
          </cell>
          <cell r="J36">
            <v>99.8</v>
          </cell>
          <cell r="K36">
            <v>99.7</v>
          </cell>
          <cell r="L36">
            <v>99.6</v>
          </cell>
          <cell r="M36">
            <v>99.9</v>
          </cell>
          <cell r="N36">
            <v>98.8</v>
          </cell>
          <cell r="O36">
            <v>100.1</v>
          </cell>
          <cell r="P36">
            <v>99.6</v>
          </cell>
          <cell r="Q36">
            <v>99.8</v>
          </cell>
          <cell r="R36">
            <v>99.7</v>
          </cell>
          <cell r="S36">
            <v>100</v>
          </cell>
          <cell r="T36">
            <v>99.1</v>
          </cell>
          <cell r="U36">
            <v>99.5</v>
          </cell>
          <cell r="V36">
            <v>100.1</v>
          </cell>
          <cell r="W36">
            <v>99.9</v>
          </cell>
          <cell r="X36">
            <v>99.5</v>
          </cell>
          <cell r="Y36">
            <v>99.8</v>
          </cell>
          <cell r="Z36">
            <v>99.9</v>
          </cell>
          <cell r="AA36">
            <v>99.3</v>
          </cell>
          <cell r="AB36">
            <v>99.1</v>
          </cell>
          <cell r="AC36">
            <v>99.6</v>
          </cell>
          <cell r="AD36">
            <v>99.9</v>
          </cell>
          <cell r="AE36">
            <v>99.9</v>
          </cell>
          <cell r="AF36">
            <v>99.6</v>
          </cell>
          <cell r="AG36">
            <v>99.4</v>
          </cell>
          <cell r="AH36">
            <v>99.6</v>
          </cell>
          <cell r="AI36">
            <v>99.9</v>
          </cell>
          <cell r="AJ36">
            <v>100</v>
          </cell>
          <cell r="AK36">
            <v>99</v>
          </cell>
          <cell r="AL36">
            <v>99.8</v>
          </cell>
          <cell r="AM36">
            <v>99.7</v>
          </cell>
          <cell r="AN36">
            <v>99.9</v>
          </cell>
          <cell r="AO36">
            <v>99.7</v>
          </cell>
        </row>
        <row r="37">
          <cell r="B37">
            <v>100.3</v>
          </cell>
          <cell r="C37">
            <v>100.4</v>
          </cell>
          <cell r="D37">
            <v>100.6</v>
          </cell>
          <cell r="F37">
            <v>100.4</v>
          </cell>
          <cell r="G37">
            <v>100.4</v>
          </cell>
          <cell r="H37">
            <v>100.5</v>
          </cell>
          <cell r="I37">
            <v>100.3</v>
          </cell>
          <cell r="J37">
            <v>100.5</v>
          </cell>
          <cell r="K37">
            <v>100.2</v>
          </cell>
          <cell r="L37">
            <v>100.4</v>
          </cell>
          <cell r="M37">
            <v>100.2</v>
          </cell>
          <cell r="N37">
            <v>101</v>
          </cell>
          <cell r="O37">
            <v>100.4</v>
          </cell>
          <cell r="P37">
            <v>100.6</v>
          </cell>
          <cell r="Q37">
            <v>100.5</v>
          </cell>
          <cell r="R37">
            <v>100.4</v>
          </cell>
          <cell r="S37">
            <v>100.8</v>
          </cell>
          <cell r="T37">
            <v>100.9</v>
          </cell>
          <cell r="U37">
            <v>100.5</v>
          </cell>
          <cell r="V37">
            <v>100.1</v>
          </cell>
          <cell r="W37">
            <v>100.6</v>
          </cell>
          <cell r="X37">
            <v>100.7</v>
          </cell>
          <cell r="Y37">
            <v>100.3</v>
          </cell>
          <cell r="Z37">
            <v>100.3</v>
          </cell>
          <cell r="AA37">
            <v>100.6</v>
          </cell>
          <cell r="AB37">
            <v>100.3</v>
          </cell>
          <cell r="AC37">
            <v>100.4</v>
          </cell>
          <cell r="AD37">
            <v>100.4</v>
          </cell>
          <cell r="AE37">
            <v>100.4</v>
          </cell>
          <cell r="AF37">
            <v>100.5</v>
          </cell>
          <cell r="AG37">
            <v>100.8</v>
          </cell>
          <cell r="AH37">
            <v>100.3</v>
          </cell>
          <cell r="AI37">
            <v>100.2</v>
          </cell>
          <cell r="AJ37">
            <v>100.8</v>
          </cell>
          <cell r="AK37">
            <v>100.9</v>
          </cell>
          <cell r="AL37">
            <v>100.5</v>
          </cell>
          <cell r="AM37">
            <v>100.5</v>
          </cell>
          <cell r="AN37">
            <v>100.6</v>
          </cell>
          <cell r="AO37">
            <v>100.5</v>
          </cell>
        </row>
        <row r="38">
          <cell r="B38">
            <v>101</v>
          </cell>
          <cell r="C38">
            <v>101.1</v>
          </cell>
          <cell r="D38">
            <v>101.5</v>
          </cell>
          <cell r="F38">
            <v>101.7</v>
          </cell>
          <cell r="G38">
            <v>100.9</v>
          </cell>
          <cell r="H38">
            <v>100.9</v>
          </cell>
          <cell r="I38">
            <v>100.5</v>
          </cell>
          <cell r="J38">
            <v>100.7</v>
          </cell>
          <cell r="K38">
            <v>100.5</v>
          </cell>
          <cell r="L38">
            <v>101.5</v>
          </cell>
          <cell r="M38">
            <v>100.7</v>
          </cell>
          <cell r="N38">
            <v>101.7</v>
          </cell>
          <cell r="O38">
            <v>100.9</v>
          </cell>
          <cell r="P38">
            <v>100.9</v>
          </cell>
          <cell r="Q38">
            <v>100.6</v>
          </cell>
          <cell r="R38">
            <v>101</v>
          </cell>
          <cell r="S38">
            <v>100.9</v>
          </cell>
          <cell r="T38">
            <v>101.2</v>
          </cell>
          <cell r="U38">
            <v>100.8</v>
          </cell>
          <cell r="V38">
            <v>100.3</v>
          </cell>
          <cell r="W38">
            <v>100.8</v>
          </cell>
          <cell r="X38">
            <v>101</v>
          </cell>
          <cell r="Y38">
            <v>101</v>
          </cell>
          <cell r="Z38">
            <v>101.1</v>
          </cell>
          <cell r="AA38">
            <v>101.8</v>
          </cell>
          <cell r="AB38">
            <v>101.7</v>
          </cell>
          <cell r="AC38">
            <v>100.9</v>
          </cell>
          <cell r="AD38">
            <v>101</v>
          </cell>
          <cell r="AE38">
            <v>100.4</v>
          </cell>
          <cell r="AF38">
            <v>100.8</v>
          </cell>
          <cell r="AG38">
            <v>100.9</v>
          </cell>
          <cell r="AH38">
            <v>101.4</v>
          </cell>
          <cell r="AI38">
            <v>100.7</v>
          </cell>
          <cell r="AJ38">
            <v>100.9</v>
          </cell>
          <cell r="AK38">
            <v>101.3</v>
          </cell>
          <cell r="AL38">
            <v>100.9</v>
          </cell>
          <cell r="AM38">
            <v>100.7</v>
          </cell>
          <cell r="AN38">
            <v>100.7</v>
          </cell>
          <cell r="AO38">
            <v>101</v>
          </cell>
        </row>
        <row r="39">
          <cell r="B39">
            <v>102.3</v>
          </cell>
          <cell r="C39">
            <v>102.5</v>
          </cell>
          <cell r="D39">
            <v>103.2</v>
          </cell>
          <cell r="F39">
            <v>103.3</v>
          </cell>
          <cell r="G39">
            <v>101.9</v>
          </cell>
          <cell r="H39">
            <v>102</v>
          </cell>
          <cell r="I39">
            <v>101.7</v>
          </cell>
          <cell r="J39">
            <v>101.8</v>
          </cell>
          <cell r="K39">
            <v>102.2</v>
          </cell>
          <cell r="L39">
            <v>102.3</v>
          </cell>
          <cell r="M39">
            <v>102</v>
          </cell>
          <cell r="N39">
            <v>102.8</v>
          </cell>
          <cell r="O39">
            <v>102.2</v>
          </cell>
          <cell r="P39">
            <v>101.9</v>
          </cell>
          <cell r="Q39">
            <v>101.6</v>
          </cell>
          <cell r="R39">
            <v>102.3</v>
          </cell>
          <cell r="S39">
            <v>102.3</v>
          </cell>
          <cell r="T39">
            <v>103.7</v>
          </cell>
          <cell r="U39">
            <v>101.4</v>
          </cell>
          <cell r="V39">
            <v>102.4</v>
          </cell>
          <cell r="W39">
            <v>103.1</v>
          </cell>
          <cell r="X39">
            <v>102.6</v>
          </cell>
          <cell r="Y39">
            <v>102.3</v>
          </cell>
          <cell r="Z39">
            <v>102.5</v>
          </cell>
          <cell r="AA39">
            <v>102.9</v>
          </cell>
          <cell r="AB39">
            <v>103.2</v>
          </cell>
          <cell r="AC39">
            <v>101.9</v>
          </cell>
          <cell r="AD39">
            <v>102</v>
          </cell>
          <cell r="AE39">
            <v>101.7</v>
          </cell>
          <cell r="AF39">
            <v>101.8</v>
          </cell>
          <cell r="AG39">
            <v>102.1</v>
          </cell>
          <cell r="AH39">
            <v>102.3</v>
          </cell>
          <cell r="AI39">
            <v>102.1</v>
          </cell>
          <cell r="AJ39">
            <v>102.3</v>
          </cell>
          <cell r="AK39">
            <v>103.4</v>
          </cell>
          <cell r="AL39">
            <v>101.9</v>
          </cell>
          <cell r="AM39">
            <v>102</v>
          </cell>
          <cell r="AN39">
            <v>102.4</v>
          </cell>
          <cell r="AO39">
            <v>102.3</v>
          </cell>
        </row>
        <row r="40">
          <cell r="B40">
            <v>103.6</v>
          </cell>
          <cell r="C40">
            <v>103.1</v>
          </cell>
          <cell r="D40">
            <v>104.5</v>
          </cell>
          <cell r="F40">
            <v>104.7</v>
          </cell>
          <cell r="G40">
            <v>102.7</v>
          </cell>
          <cell r="H40">
            <v>103</v>
          </cell>
          <cell r="I40">
            <v>102.6</v>
          </cell>
          <cell r="J40">
            <v>102.5</v>
          </cell>
          <cell r="K40">
            <v>102.3</v>
          </cell>
          <cell r="L40">
            <v>103.6</v>
          </cell>
          <cell r="M40">
            <v>102.6</v>
          </cell>
          <cell r="N40">
            <v>103.7</v>
          </cell>
          <cell r="O40">
            <v>103.7</v>
          </cell>
          <cell r="P40">
            <v>102.9</v>
          </cell>
          <cell r="Q40">
            <v>102.1</v>
          </cell>
          <cell r="R40">
            <v>103.2</v>
          </cell>
          <cell r="S40">
            <v>103.9</v>
          </cell>
          <cell r="T40">
            <v>104.4</v>
          </cell>
          <cell r="U40">
            <v>102.2</v>
          </cell>
          <cell r="V40">
            <v>103.1</v>
          </cell>
          <cell r="W40">
            <v>104.6</v>
          </cell>
          <cell r="X40">
            <v>103.7</v>
          </cell>
          <cell r="Y40">
            <v>103.6</v>
          </cell>
          <cell r="Z40">
            <v>103.1</v>
          </cell>
          <cell r="AA40">
            <v>103.6</v>
          </cell>
          <cell r="AB40">
            <v>104.6</v>
          </cell>
          <cell r="AC40">
            <v>102.7</v>
          </cell>
          <cell r="AD40">
            <v>103</v>
          </cell>
          <cell r="AE40">
            <v>102.6</v>
          </cell>
          <cell r="AF40">
            <v>102.6</v>
          </cell>
          <cell r="AG40">
            <v>103.2</v>
          </cell>
          <cell r="AH40">
            <v>103.5</v>
          </cell>
          <cell r="AI40">
            <v>102.7</v>
          </cell>
          <cell r="AJ40">
            <v>103.9</v>
          </cell>
          <cell r="AK40">
            <v>104.2</v>
          </cell>
          <cell r="AL40">
            <v>103</v>
          </cell>
          <cell r="AM40">
            <v>103</v>
          </cell>
          <cell r="AN40">
            <v>103.4</v>
          </cell>
          <cell r="AO40">
            <v>103.3</v>
          </cell>
        </row>
        <row r="41">
          <cell r="B41">
            <v>104.4</v>
          </cell>
          <cell r="C41">
            <v>104</v>
          </cell>
          <cell r="D41">
            <v>105.2</v>
          </cell>
          <cell r="F41">
            <v>106</v>
          </cell>
          <cell r="G41">
            <v>104</v>
          </cell>
          <cell r="H41">
            <v>103.6</v>
          </cell>
          <cell r="I41">
            <v>103.3</v>
          </cell>
          <cell r="J41">
            <v>103.6</v>
          </cell>
          <cell r="K41">
            <v>102.9</v>
          </cell>
          <cell r="L41">
            <v>104.3</v>
          </cell>
          <cell r="M41">
            <v>103.5</v>
          </cell>
          <cell r="N41">
            <v>106.3</v>
          </cell>
          <cell r="O41">
            <v>104.8</v>
          </cell>
          <cell r="P41">
            <v>103.6</v>
          </cell>
          <cell r="Q41">
            <v>102.9</v>
          </cell>
          <cell r="R41">
            <v>104.1</v>
          </cell>
          <cell r="S41">
            <v>105.1</v>
          </cell>
          <cell r="T41">
            <v>106.5</v>
          </cell>
          <cell r="U41">
            <v>104.2</v>
          </cell>
          <cell r="V41">
            <v>104.3</v>
          </cell>
          <cell r="W41">
            <v>105.5</v>
          </cell>
          <cell r="X41">
            <v>105.2</v>
          </cell>
          <cell r="Y41">
            <v>104.3</v>
          </cell>
          <cell r="Z41">
            <v>104</v>
          </cell>
          <cell r="AA41">
            <v>105.1</v>
          </cell>
          <cell r="AB41">
            <v>105.9</v>
          </cell>
          <cell r="AC41">
            <v>104</v>
          </cell>
          <cell r="AD41">
            <v>103.6</v>
          </cell>
          <cell r="AE41">
            <v>103.4</v>
          </cell>
          <cell r="AF41">
            <v>103.6</v>
          </cell>
          <cell r="AG41">
            <v>104.1</v>
          </cell>
          <cell r="AH41">
            <v>104.3</v>
          </cell>
          <cell r="AI41">
            <v>103.6</v>
          </cell>
          <cell r="AJ41">
            <v>105.1</v>
          </cell>
          <cell r="AK41">
            <v>106.4</v>
          </cell>
          <cell r="AL41">
            <v>104.5</v>
          </cell>
          <cell r="AM41">
            <v>103.8</v>
          </cell>
          <cell r="AN41">
            <v>104.3</v>
          </cell>
          <cell r="AO41">
            <v>104.4</v>
          </cell>
        </row>
        <row r="42">
          <cell r="B42">
            <v>105.8</v>
          </cell>
          <cell r="C42">
            <v>105</v>
          </cell>
          <cell r="D42">
            <v>105.8</v>
          </cell>
          <cell r="F42">
            <v>106.9</v>
          </cell>
          <cell r="G42">
            <v>104.5</v>
          </cell>
          <cell r="H42">
            <v>104.6</v>
          </cell>
          <cell r="I42">
            <v>103.5</v>
          </cell>
          <cell r="J42">
            <v>103.9</v>
          </cell>
          <cell r="K42">
            <v>103.1</v>
          </cell>
          <cell r="L42">
            <v>105.9</v>
          </cell>
          <cell r="M42">
            <v>104.1</v>
          </cell>
          <cell r="N42">
            <v>106.9</v>
          </cell>
          <cell r="O42">
            <v>105.5</v>
          </cell>
          <cell r="P42">
            <v>105.2</v>
          </cell>
          <cell r="Q42">
            <v>103.5</v>
          </cell>
          <cell r="R42">
            <v>105</v>
          </cell>
          <cell r="S42">
            <v>105.8</v>
          </cell>
          <cell r="T42">
            <v>107.1</v>
          </cell>
          <cell r="U42">
            <v>104.4</v>
          </cell>
          <cell r="V42">
            <v>105.1</v>
          </cell>
          <cell r="W42">
            <v>105.9</v>
          </cell>
          <cell r="X42">
            <v>105.7</v>
          </cell>
          <cell r="Y42">
            <v>105.8</v>
          </cell>
          <cell r="Z42">
            <v>105</v>
          </cell>
          <cell r="AA42">
            <v>105.7</v>
          </cell>
          <cell r="AB42">
            <v>106.7</v>
          </cell>
          <cell r="AC42">
            <v>104.6</v>
          </cell>
          <cell r="AD42">
            <v>104.6</v>
          </cell>
          <cell r="AE42">
            <v>103.6</v>
          </cell>
          <cell r="AF42">
            <v>103.9</v>
          </cell>
          <cell r="AG42">
            <v>104.1</v>
          </cell>
          <cell r="AH42">
            <v>105.9</v>
          </cell>
          <cell r="AI42">
            <v>104.1</v>
          </cell>
          <cell r="AJ42">
            <v>105.8</v>
          </cell>
          <cell r="AK42">
            <v>107.1</v>
          </cell>
          <cell r="AL42">
            <v>105</v>
          </cell>
          <cell r="AM42">
            <v>105.1</v>
          </cell>
          <cell r="AN42">
            <v>104.8</v>
          </cell>
          <cell r="AO42">
            <v>105.1</v>
          </cell>
        </row>
        <row r="43">
          <cell r="B43">
            <v>107.5</v>
          </cell>
          <cell r="C43">
            <v>106.3</v>
          </cell>
          <cell r="D43">
            <v>107.3</v>
          </cell>
          <cell r="F43">
            <v>108.3</v>
          </cell>
          <cell r="G43">
            <v>105.9</v>
          </cell>
          <cell r="H43">
            <v>105.9</v>
          </cell>
          <cell r="I43">
            <v>104.9</v>
          </cell>
          <cell r="J43">
            <v>105.3</v>
          </cell>
          <cell r="K43">
            <v>105.3</v>
          </cell>
          <cell r="L43">
            <v>106.8</v>
          </cell>
          <cell r="M43">
            <v>105.6</v>
          </cell>
          <cell r="N43">
            <v>107.7</v>
          </cell>
          <cell r="O43">
            <v>107.3</v>
          </cell>
          <cell r="P43">
            <v>106.8</v>
          </cell>
          <cell r="Q43">
            <v>104.5</v>
          </cell>
          <cell r="R43">
            <v>106.3</v>
          </cell>
          <cell r="S43">
            <v>107.4</v>
          </cell>
          <cell r="T43">
            <v>108.3</v>
          </cell>
          <cell r="U43">
            <v>106.6</v>
          </cell>
          <cell r="V43">
            <v>107.8</v>
          </cell>
          <cell r="W43">
            <v>108.5</v>
          </cell>
          <cell r="X43">
            <v>107.4</v>
          </cell>
          <cell r="Y43">
            <v>107.4</v>
          </cell>
          <cell r="Z43">
            <v>106.3</v>
          </cell>
          <cell r="AA43">
            <v>107.5</v>
          </cell>
          <cell r="AB43">
            <v>108.1</v>
          </cell>
          <cell r="AC43">
            <v>106</v>
          </cell>
          <cell r="AD43">
            <v>105.9</v>
          </cell>
          <cell r="AE43">
            <v>105</v>
          </cell>
          <cell r="AF43">
            <v>105.8</v>
          </cell>
          <cell r="AG43">
            <v>105.4</v>
          </cell>
          <cell r="AH43">
            <v>106.7</v>
          </cell>
          <cell r="AI43">
            <v>105.6</v>
          </cell>
          <cell r="AJ43">
            <v>107.4</v>
          </cell>
          <cell r="AK43">
            <v>108.1</v>
          </cell>
          <cell r="AL43">
            <v>107</v>
          </cell>
          <cell r="AM43">
            <v>107.1</v>
          </cell>
          <cell r="AN43">
            <v>106.5</v>
          </cell>
          <cell r="AO43">
            <v>106.6</v>
          </cell>
        </row>
        <row r="44">
          <cell r="B44">
            <v>108.1</v>
          </cell>
          <cell r="C44">
            <v>107.3</v>
          </cell>
          <cell r="D44">
            <v>109.3</v>
          </cell>
          <cell r="F44">
            <v>109.4</v>
          </cell>
          <cell r="G44">
            <v>106.6</v>
          </cell>
          <cell r="H44">
            <v>107</v>
          </cell>
          <cell r="I44">
            <v>106.1</v>
          </cell>
          <cell r="J44">
            <v>106.3</v>
          </cell>
          <cell r="K44">
            <v>105.6</v>
          </cell>
          <cell r="L44">
            <v>108.1</v>
          </cell>
          <cell r="M44">
            <v>106.2</v>
          </cell>
          <cell r="N44">
            <v>108.2</v>
          </cell>
          <cell r="O44">
            <v>108.6</v>
          </cell>
          <cell r="P44">
            <v>107.6</v>
          </cell>
          <cell r="Q44">
            <v>105.3</v>
          </cell>
          <cell r="R44">
            <v>107.3</v>
          </cell>
          <cell r="S44">
            <v>108.6</v>
          </cell>
          <cell r="T44">
            <v>109</v>
          </cell>
          <cell r="U44">
            <v>107.4</v>
          </cell>
          <cell r="V44">
            <v>107.9</v>
          </cell>
          <cell r="W44">
            <v>108.9</v>
          </cell>
          <cell r="X44">
            <v>108.3</v>
          </cell>
          <cell r="Y44">
            <v>108.1</v>
          </cell>
          <cell r="Z44">
            <v>107.3</v>
          </cell>
          <cell r="AA44">
            <v>108.5</v>
          </cell>
          <cell r="AB44">
            <v>109.3</v>
          </cell>
          <cell r="AC44">
            <v>106.6</v>
          </cell>
          <cell r="AD44">
            <v>107</v>
          </cell>
          <cell r="AE44">
            <v>106.2</v>
          </cell>
          <cell r="AF44">
            <v>106.7</v>
          </cell>
          <cell r="AG44">
            <v>106.8</v>
          </cell>
          <cell r="AH44">
            <v>107.9</v>
          </cell>
          <cell r="AI44">
            <v>106.2</v>
          </cell>
          <cell r="AJ44">
            <v>108.6</v>
          </cell>
          <cell r="AK44">
            <v>108.7</v>
          </cell>
          <cell r="AL44">
            <v>108.1</v>
          </cell>
          <cell r="AM44">
            <v>107.7</v>
          </cell>
          <cell r="AN44">
            <v>107.2</v>
          </cell>
          <cell r="AO44">
            <v>107.5</v>
          </cell>
        </row>
        <row r="45">
          <cell r="B45">
            <v>109.5</v>
          </cell>
          <cell r="C45">
            <v>108.1</v>
          </cell>
          <cell r="D45">
            <v>110</v>
          </cell>
          <cell r="F45">
            <v>111.3</v>
          </cell>
          <cell r="G45">
            <v>107.5</v>
          </cell>
          <cell r="H45">
            <v>107.8</v>
          </cell>
          <cell r="I45">
            <v>106.6</v>
          </cell>
          <cell r="J45">
            <v>107.4</v>
          </cell>
          <cell r="K45">
            <v>106.3</v>
          </cell>
          <cell r="L45">
            <v>108.4</v>
          </cell>
          <cell r="M45">
            <v>107.6</v>
          </cell>
          <cell r="N45">
            <v>110.6</v>
          </cell>
          <cell r="O45">
            <v>109.3</v>
          </cell>
          <cell r="P45">
            <v>108.1</v>
          </cell>
          <cell r="Q45">
            <v>106</v>
          </cell>
          <cell r="R45">
            <v>108.3</v>
          </cell>
          <cell r="S45">
            <v>109.6</v>
          </cell>
          <cell r="T45">
            <v>111</v>
          </cell>
          <cell r="U45">
            <v>108.2</v>
          </cell>
          <cell r="V45">
            <v>108.5</v>
          </cell>
          <cell r="W45">
            <v>110</v>
          </cell>
          <cell r="X45">
            <v>109.6</v>
          </cell>
          <cell r="Y45">
            <v>109.4</v>
          </cell>
          <cell r="Z45">
            <v>108.1</v>
          </cell>
          <cell r="AA45">
            <v>111.3</v>
          </cell>
          <cell r="AB45">
            <v>111.2</v>
          </cell>
          <cell r="AC45">
            <v>107.6</v>
          </cell>
          <cell r="AD45">
            <v>107.8</v>
          </cell>
          <cell r="AE45">
            <v>106.7</v>
          </cell>
          <cell r="AF45">
            <v>108</v>
          </cell>
          <cell r="AG45">
            <v>107.2</v>
          </cell>
          <cell r="AH45">
            <v>108.4</v>
          </cell>
          <cell r="AI45">
            <v>107.5</v>
          </cell>
          <cell r="AJ45">
            <v>109.6</v>
          </cell>
          <cell r="AK45">
            <v>110.8</v>
          </cell>
          <cell r="AL45">
            <v>108.8</v>
          </cell>
          <cell r="AM45">
            <v>108.3</v>
          </cell>
          <cell r="AN45">
            <v>108.1</v>
          </cell>
          <cell r="AO45">
            <v>108.6</v>
          </cell>
        </row>
        <row r="46">
          <cell r="B46">
            <v>112</v>
          </cell>
          <cell r="C46">
            <v>109</v>
          </cell>
          <cell r="D46">
            <v>111.3</v>
          </cell>
          <cell r="F46">
            <v>112.8</v>
          </cell>
          <cell r="G46">
            <v>108.5</v>
          </cell>
          <cell r="H46">
            <v>108.2</v>
          </cell>
          <cell r="I46">
            <v>106.9</v>
          </cell>
          <cell r="J46">
            <v>107.9</v>
          </cell>
          <cell r="K46">
            <v>106.5</v>
          </cell>
          <cell r="L46">
            <v>110</v>
          </cell>
          <cell r="M46">
            <v>108.3</v>
          </cell>
          <cell r="N46">
            <v>111</v>
          </cell>
          <cell r="O46">
            <v>110.6</v>
          </cell>
          <cell r="P46">
            <v>108.6</v>
          </cell>
          <cell r="Q46">
            <v>107</v>
          </cell>
          <cell r="R46">
            <v>109.2</v>
          </cell>
          <cell r="S46">
            <v>110</v>
          </cell>
          <cell r="T46">
            <v>112.2</v>
          </cell>
          <cell r="U46">
            <v>108.6</v>
          </cell>
          <cell r="V46">
            <v>108.7</v>
          </cell>
          <cell r="W46">
            <v>110.4</v>
          </cell>
          <cell r="X46">
            <v>110.4</v>
          </cell>
          <cell r="Y46">
            <v>112</v>
          </cell>
          <cell r="Z46">
            <v>109</v>
          </cell>
          <cell r="AA46">
            <v>113</v>
          </cell>
          <cell r="AB46">
            <v>112.6</v>
          </cell>
          <cell r="AC46">
            <v>108.5</v>
          </cell>
          <cell r="AD46">
            <v>108.2</v>
          </cell>
          <cell r="AE46">
            <v>107</v>
          </cell>
          <cell r="AF46">
            <v>108.8</v>
          </cell>
          <cell r="AG46">
            <v>107.6</v>
          </cell>
          <cell r="AH46">
            <v>110</v>
          </cell>
          <cell r="AI46">
            <v>108.3</v>
          </cell>
          <cell r="AJ46">
            <v>110</v>
          </cell>
          <cell r="AK46">
            <v>111.8</v>
          </cell>
          <cell r="AL46">
            <v>109.7</v>
          </cell>
          <cell r="AM46">
            <v>108.6</v>
          </cell>
          <cell r="AN46">
            <v>108.7</v>
          </cell>
          <cell r="AO46">
            <v>109.5</v>
          </cell>
        </row>
        <row r="47">
          <cell r="B47">
            <v>113.8</v>
          </cell>
          <cell r="C47">
            <v>110.1</v>
          </cell>
          <cell r="D47">
            <v>112.9</v>
          </cell>
          <cell r="F47">
            <v>113.7</v>
          </cell>
          <cell r="G47">
            <v>109.4</v>
          </cell>
          <cell r="H47">
            <v>108.9</v>
          </cell>
          <cell r="I47">
            <v>107.4</v>
          </cell>
          <cell r="J47">
            <v>109.1</v>
          </cell>
          <cell r="K47">
            <v>110.1</v>
          </cell>
          <cell r="L47">
            <v>110.8</v>
          </cell>
          <cell r="M47">
            <v>110.2</v>
          </cell>
          <cell r="N47">
            <v>111.7</v>
          </cell>
          <cell r="O47">
            <v>111.3</v>
          </cell>
          <cell r="P47">
            <v>110.6</v>
          </cell>
          <cell r="Q47">
            <v>108.1</v>
          </cell>
          <cell r="R47">
            <v>110.3</v>
          </cell>
          <cell r="S47">
            <v>111.7</v>
          </cell>
          <cell r="T47">
            <v>112.9</v>
          </cell>
          <cell r="U47">
            <v>111.5</v>
          </cell>
          <cell r="V47">
            <v>111.3</v>
          </cell>
          <cell r="W47">
            <v>112.7</v>
          </cell>
          <cell r="X47">
            <v>111.9</v>
          </cell>
          <cell r="Y47">
            <v>113.8</v>
          </cell>
          <cell r="Z47">
            <v>110.1</v>
          </cell>
          <cell r="AA47">
            <v>114.1</v>
          </cell>
          <cell r="AB47">
            <v>113.5</v>
          </cell>
          <cell r="AC47">
            <v>109.5</v>
          </cell>
          <cell r="AD47">
            <v>108.9</v>
          </cell>
          <cell r="AE47">
            <v>107.5</v>
          </cell>
          <cell r="AF47">
            <v>109.9</v>
          </cell>
          <cell r="AG47">
            <v>109.1</v>
          </cell>
          <cell r="AH47">
            <v>110.8</v>
          </cell>
          <cell r="AI47">
            <v>110.2</v>
          </cell>
          <cell r="AJ47">
            <v>111.7</v>
          </cell>
          <cell r="AK47">
            <v>112.5</v>
          </cell>
          <cell r="AL47">
            <v>111.4</v>
          </cell>
          <cell r="AM47">
            <v>110.8</v>
          </cell>
          <cell r="AN47">
            <v>110.4</v>
          </cell>
          <cell r="AO47">
            <v>110.7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3">
          <cell r="M93">
            <v>95.5</v>
          </cell>
        </row>
      </sheetData>
      <sheetData sheetId="6">
        <row r="106">
          <cell r="W106">
            <v>91.329146341463414</v>
          </cell>
        </row>
      </sheetData>
      <sheetData sheetId="7">
        <row r="108">
          <cell r="M108">
            <v>91.329146341463414</v>
          </cell>
        </row>
      </sheetData>
      <sheetData sheetId="8">
        <row r="95">
          <cell r="M95">
            <v>51.164212860310414</v>
          </cell>
        </row>
      </sheetData>
      <sheetData sheetId="9">
        <row r="2">
          <cell r="B2">
            <v>0</v>
          </cell>
        </row>
      </sheetData>
      <sheetData sheetId="10">
        <row r="7">
          <cell r="E7" t="str">
            <v>PTOT</v>
          </cell>
        </row>
      </sheetData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3">
          <cell r="M93">
            <v>95.5</v>
          </cell>
        </row>
      </sheetData>
      <sheetData sheetId="6">
        <row r="106">
          <cell r="W106">
            <v>91.329146341463414</v>
          </cell>
        </row>
      </sheetData>
      <sheetData sheetId="7">
        <row r="108">
          <cell r="M108">
            <v>91.329146341463414</v>
          </cell>
        </row>
      </sheetData>
      <sheetData sheetId="8">
        <row r="95">
          <cell r="M95">
            <v>51.164212860310414</v>
          </cell>
        </row>
      </sheetData>
      <sheetData sheetId="9">
        <row r="2">
          <cell r="B2">
            <v>0</v>
          </cell>
        </row>
      </sheetData>
      <sheetData sheetId="10">
        <row r="7">
          <cell r="E7" t="str">
            <v>PTOT</v>
          </cell>
        </row>
      </sheetData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Worksheet Key"/>
      <sheetName val="Database Variable Key"/>
      <sheetName val="BM Variable References"/>
      <sheetName val="TFP Variable References"/>
      <sheetName val="data changes"/>
      <sheetName val="Industry TFP Calculations"/>
      <sheetName val="BM Database"/>
      <sheetName val="TFP Database"/>
      <sheetName val="OM&amp;A Calculation"/>
      <sheetName val="Capital Calculations for TFP"/>
      <sheetName val="Capital Calculations for BM"/>
      <sheetName val="AWE cansim"/>
      <sheetName val="smart meter OM&amp;A adjustment"/>
      <sheetName val="Late DR companies"/>
      <sheetName val="2012 data"/>
      <sheetName val="2012 data raw "/>
      <sheetName val="gdpipi fdd can"/>
      <sheetName val="2012DR"/>
      <sheetName val="1860 2012"/>
      <sheetName val="Q Capital Data"/>
      <sheetName val="1860 meter data"/>
      <sheetName val="OM&amp;A Price"/>
      <sheetName val="Z variables"/>
      <sheetName val="peer group data"/>
      <sheetName val="Output Indexes"/>
      <sheetName val="Historical Asset Price"/>
      <sheetName val="Q OM&amp;A"/>
      <sheetName val="Q Output"/>
      <sheetName val="Q Business Conditions"/>
      <sheetName val="data request responses"/>
      <sheetName val="Aggregate HV charges"/>
      <sheetName val="HV-Related O&amp;M Exp"/>
      <sheetName val="GDPIPI Ontario"/>
      <sheetName val="data021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Gross Pl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 xml:space="preserve">Customers- General Service </v>
          </cell>
          <cell r="C12">
            <v>2011</v>
          </cell>
          <cell r="D12">
            <v>983</v>
          </cell>
          <cell r="E12">
            <v>253</v>
          </cell>
          <cell r="F12">
            <v>3928</v>
          </cell>
          <cell r="G12">
            <v>1434</v>
          </cell>
          <cell r="H12">
            <v>3170</v>
          </cell>
          <cell r="I12">
            <v>6066</v>
          </cell>
          <cell r="J12">
            <v>5459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21926</v>
          </cell>
          <cell r="T12">
            <v>8162</v>
          </cell>
          <cell r="U12">
            <v>1941</v>
          </cell>
          <cell r="V12">
            <v>450</v>
          </cell>
          <cell r="W12">
            <v>2105</v>
          </cell>
          <cell r="X12">
            <v>2231</v>
          </cell>
          <cell r="Y12">
            <v>467</v>
          </cell>
          <cell r="Z12">
            <v>4469</v>
          </cell>
          <cell r="AA12">
            <v>788</v>
          </cell>
          <cell r="AB12">
            <v>4336</v>
          </cell>
          <cell r="AC12">
            <v>2516</v>
          </cell>
          <cell r="AD12">
            <v>1878</v>
          </cell>
          <cell r="AE12">
            <v>476</v>
          </cell>
          <cell r="AF12">
            <v>20291</v>
          </cell>
          <cell r="AG12">
            <v>153</v>
          </cell>
          <cell r="AH12">
            <v>686</v>
          </cell>
          <cell r="AI12">
            <v>9894</v>
          </cell>
          <cell r="AJ12">
            <v>118342</v>
          </cell>
          <cell r="AK12">
            <v>27199</v>
          </cell>
          <cell r="AL12">
            <v>972</v>
          </cell>
          <cell r="AM12">
            <v>815</v>
          </cell>
          <cell r="AN12">
            <v>3583</v>
          </cell>
          <cell r="AO12">
            <v>8571</v>
          </cell>
          <cell r="AP12">
            <v>1209</v>
          </cell>
          <cell r="AQ12">
            <v>1668</v>
          </cell>
          <cell r="AR12">
            <v>13614</v>
          </cell>
          <cell r="AS12">
            <v>876</v>
          </cell>
          <cell r="AT12">
            <v>859</v>
          </cell>
          <cell r="AU12">
            <v>2657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4408</v>
          </cell>
          <cell r="BF12">
            <v>1518</v>
          </cell>
          <cell r="BG12">
            <v>604</v>
          </cell>
          <cell r="BH12">
            <v>3954</v>
          </cell>
          <cell r="BI12">
            <v>977</v>
          </cell>
          <cell r="BJ12">
            <v>35030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80222</v>
          </cell>
          <cell r="BS12">
            <v>9645</v>
          </cell>
          <cell r="BT12">
            <v>820</v>
          </cell>
          <cell r="BU12">
            <v>6085</v>
          </cell>
          <cell r="BV12">
            <v>1862</v>
          </cell>
          <cell r="BW12">
            <v>523</v>
          </cell>
          <cell r="BX12">
            <v>498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Customers- Large User, Sub- Transmission, Intermediate/ Embedded Distributor</v>
          </cell>
          <cell r="C13">
            <v>2011</v>
          </cell>
          <cell r="D13">
            <v>10</v>
          </cell>
          <cell r="E13">
            <v>0</v>
          </cell>
          <cell r="F13">
            <v>3</v>
          </cell>
          <cell r="G13">
            <v>0</v>
          </cell>
          <cell r="H13">
            <v>6</v>
          </cell>
          <cell r="I13">
            <v>0</v>
          </cell>
          <cell r="J13">
            <v>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e">
            <v>#N/A</v>
          </cell>
          <cell r="P13">
            <v>0</v>
          </cell>
          <cell r="Q13">
            <v>0</v>
          </cell>
          <cell r="R13">
            <v>0</v>
          </cell>
          <cell r="S13">
            <v>11</v>
          </cell>
          <cell r="T13">
            <v>6</v>
          </cell>
          <cell r="U13">
            <v>5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8</v>
          </cell>
          <cell r="AD13">
            <v>0</v>
          </cell>
          <cell r="AE13">
            <v>0</v>
          </cell>
          <cell r="AF13">
            <v>11</v>
          </cell>
          <cell r="AG13">
            <v>0</v>
          </cell>
          <cell r="AH13">
            <v>0</v>
          </cell>
          <cell r="AI13">
            <v>6</v>
          </cell>
          <cell r="AJ13">
            <v>794</v>
          </cell>
          <cell r="AK13">
            <v>11</v>
          </cell>
          <cell r="AL13">
            <v>0</v>
          </cell>
          <cell r="AM13">
            <v>0</v>
          </cell>
          <cell r="AN13">
            <v>3</v>
          </cell>
          <cell r="AO13">
            <v>3</v>
          </cell>
          <cell r="AP13">
            <v>0</v>
          </cell>
          <cell r="AQ13">
            <v>0</v>
          </cell>
          <cell r="AR13">
            <v>3</v>
          </cell>
          <cell r="AS13">
            <v>1</v>
          </cell>
          <cell r="AT13">
            <v>0</v>
          </cell>
          <cell r="AU13">
            <v>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1</v>
          </cell>
          <cell r="BF13">
            <v>0</v>
          </cell>
          <cell r="BG13">
            <v>0</v>
          </cell>
          <cell r="BH13">
            <v>2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52</v>
          </cell>
          <cell r="BS13">
            <v>4</v>
          </cell>
          <cell r="BT13">
            <v>0</v>
          </cell>
          <cell r="BU13">
            <v>2</v>
          </cell>
          <cell r="BV13">
            <v>1</v>
          </cell>
          <cell r="BW13">
            <v>0</v>
          </cell>
          <cell r="BX13">
            <v>1</v>
          </cell>
          <cell r="BY13" t="e">
            <v>#N/A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</row>
        <row r="14">
          <cell r="A14" t="str">
            <v>Customers- Street Lighting</v>
          </cell>
        </row>
        <row r="15">
          <cell r="A15" t="str">
            <v>Customers- Sentinel Lighting</v>
          </cell>
        </row>
        <row r="16">
          <cell r="A16" t="str">
            <v>kWh</v>
          </cell>
          <cell r="B16" t="str">
            <v>YNST</v>
          </cell>
          <cell r="C16">
            <v>2011</v>
          </cell>
          <cell r="D16">
            <v>188825588.5</v>
          </cell>
          <cell r="E16">
            <v>21914149</v>
          </cell>
          <cell r="F16">
            <v>1013462454</v>
          </cell>
          <cell r="G16">
            <v>276100189</v>
          </cell>
          <cell r="H16">
            <v>909897725.10000002</v>
          </cell>
          <cell r="I16">
            <v>1697206413</v>
          </cell>
          <cell r="J16">
            <v>1488576772.01</v>
          </cell>
          <cell r="K16">
            <v>273617384</v>
          </cell>
          <cell r="L16">
            <v>147194209</v>
          </cell>
          <cell r="M16">
            <v>26562880</v>
          </cell>
          <cell r="N16">
            <v>713235664</v>
          </cell>
          <cell r="O16" t="e">
            <v>#N/A</v>
          </cell>
          <cell r="P16">
            <v>304695726</v>
          </cell>
          <cell r="Q16">
            <v>28988375</v>
          </cell>
          <cell r="R16">
            <v>243982199</v>
          </cell>
          <cell r="S16">
            <v>7575590224</v>
          </cell>
          <cell r="T16">
            <v>2250502159</v>
          </cell>
          <cell r="U16">
            <v>456033398</v>
          </cell>
          <cell r="V16">
            <v>63642400</v>
          </cell>
          <cell r="W16">
            <v>533687309</v>
          </cell>
          <cell r="X16">
            <v>577484414</v>
          </cell>
          <cell r="Y16">
            <v>78311374</v>
          </cell>
          <cell r="Z16">
            <v>923827081.64999998</v>
          </cell>
          <cell r="AA16">
            <v>180803939.70999998</v>
          </cell>
          <cell r="AB16">
            <v>1664955455</v>
          </cell>
          <cell r="AC16">
            <v>421078100</v>
          </cell>
          <cell r="AD16">
            <v>491642005</v>
          </cell>
          <cell r="AE16">
            <v>77706108</v>
          </cell>
          <cell r="AF16">
            <v>4626970393</v>
          </cell>
          <cell r="AG16">
            <v>19660484</v>
          </cell>
          <cell r="AH16">
            <v>152469854</v>
          </cell>
          <cell r="AI16">
            <v>3807829878.9700003</v>
          </cell>
          <cell r="AJ16">
            <v>23414000000</v>
          </cell>
          <cell r="AK16">
            <v>7542801651</v>
          </cell>
          <cell r="AL16">
            <v>247768900</v>
          </cell>
          <cell r="AM16">
            <v>105544154</v>
          </cell>
          <cell r="AN16">
            <v>710434028</v>
          </cell>
          <cell r="AO16">
            <v>1836015046</v>
          </cell>
          <cell r="AP16">
            <v>231056870</v>
          </cell>
          <cell r="AQ16">
            <v>204378205</v>
          </cell>
          <cell r="AR16">
            <v>3286890316</v>
          </cell>
          <cell r="AS16">
            <v>215118957</v>
          </cell>
          <cell r="AT16">
            <v>199189616</v>
          </cell>
          <cell r="AU16">
            <v>746591129</v>
          </cell>
          <cell r="AV16">
            <v>680451871</v>
          </cell>
          <cell r="AW16">
            <v>1176025374</v>
          </cell>
          <cell r="AX16">
            <v>182461223</v>
          </cell>
          <cell r="AY16">
            <v>364192396</v>
          </cell>
          <cell r="AZ16">
            <v>561135444</v>
          </cell>
          <cell r="BA16">
            <v>114314366</v>
          </cell>
          <cell r="BB16">
            <v>1507117575.8099999</v>
          </cell>
          <cell r="BC16">
            <v>243474417</v>
          </cell>
          <cell r="BD16">
            <v>303545330</v>
          </cell>
          <cell r="BE16">
            <v>1097496802</v>
          </cell>
          <cell r="BF16">
            <v>186403533.46000004</v>
          </cell>
          <cell r="BG16">
            <v>84106262.439999998</v>
          </cell>
          <cell r="BH16">
            <v>805584296</v>
          </cell>
          <cell r="BI16">
            <v>201194502</v>
          </cell>
          <cell r="BJ16">
            <v>8322749725</v>
          </cell>
          <cell r="BK16">
            <v>693540710</v>
          </cell>
          <cell r="BL16">
            <v>88568831</v>
          </cell>
          <cell r="BM16">
            <v>106753165</v>
          </cell>
          <cell r="BN16">
            <v>72584384.75</v>
          </cell>
          <cell r="BO16">
            <v>291893294</v>
          </cell>
          <cell r="BP16">
            <v>943030337.75999999</v>
          </cell>
          <cell r="BQ16">
            <v>182329432</v>
          </cell>
          <cell r="BR16">
            <v>24556469348</v>
          </cell>
          <cell r="BS16">
            <v>2526635929</v>
          </cell>
          <cell r="BT16">
            <v>119660738</v>
          </cell>
          <cell r="BU16">
            <v>1427314949</v>
          </cell>
          <cell r="BV16">
            <v>423225290</v>
          </cell>
          <cell r="BW16">
            <v>89373924</v>
          </cell>
          <cell r="BX16">
            <v>144028502</v>
          </cell>
          <cell r="BY16" t="e">
            <v>#N/A</v>
          </cell>
          <cell r="BZ16">
            <v>430635546</v>
          </cell>
          <cell r="CA16">
            <v>861945119</v>
          </cell>
          <cell r="CB16">
            <v>371114633</v>
          </cell>
          <cell r="CC16">
            <v>58825503</v>
          </cell>
        </row>
        <row r="17">
          <cell r="A17" t="str">
            <v>kWh - Residential</v>
          </cell>
          <cell r="B17" t="str">
            <v>YNSL</v>
          </cell>
          <cell r="C17">
            <v>2011</v>
          </cell>
          <cell r="D17">
            <v>89074837.200000003</v>
          </cell>
          <cell r="E17">
            <v>9619204</v>
          </cell>
          <cell r="F17">
            <v>262832708</v>
          </cell>
          <cell r="G17">
            <v>81900003</v>
          </cell>
          <cell r="H17">
            <v>291380972</v>
          </cell>
          <cell r="I17">
            <v>572972972</v>
          </cell>
          <cell r="J17">
            <v>401509896</v>
          </cell>
          <cell r="K17">
            <v>113713474</v>
          </cell>
          <cell r="L17">
            <v>45610704</v>
          </cell>
          <cell r="M17">
            <v>14223450</v>
          </cell>
          <cell r="N17">
            <v>235820564</v>
          </cell>
          <cell r="O17" t="e">
            <v>#N/A</v>
          </cell>
          <cell r="P17">
            <v>116182693</v>
          </cell>
          <cell r="Q17">
            <v>19799668</v>
          </cell>
          <cell r="R17">
            <v>91867820</v>
          </cell>
          <cell r="S17">
            <v>1583986482</v>
          </cell>
          <cell r="T17">
            <v>639713622</v>
          </cell>
          <cell r="U17">
            <v>141582564</v>
          </cell>
          <cell r="V17">
            <v>33345047</v>
          </cell>
          <cell r="W17">
            <v>256110722</v>
          </cell>
          <cell r="X17">
            <v>140929999</v>
          </cell>
          <cell r="Y17">
            <v>38677253</v>
          </cell>
          <cell r="Z17">
            <v>397659452.85000002</v>
          </cell>
          <cell r="AA17">
            <v>92957574</v>
          </cell>
          <cell r="AB17">
            <v>365414554</v>
          </cell>
          <cell r="AC17">
            <v>171241285</v>
          </cell>
          <cell r="AD17">
            <v>213773795</v>
          </cell>
          <cell r="AE17">
            <v>24683731</v>
          </cell>
          <cell r="AF17">
            <v>1657856641</v>
          </cell>
          <cell r="AG17">
            <v>14717280</v>
          </cell>
          <cell r="AH17">
            <v>51273093</v>
          </cell>
          <cell r="AI17">
            <v>1171420497</v>
          </cell>
          <cell r="AJ17">
            <v>12008000000</v>
          </cell>
          <cell r="AK17">
            <v>2234649169</v>
          </cell>
          <cell r="AL17">
            <v>161295429</v>
          </cell>
          <cell r="AM17">
            <v>38295451</v>
          </cell>
          <cell r="AN17">
            <v>189907882</v>
          </cell>
          <cell r="AO17">
            <v>647280211</v>
          </cell>
          <cell r="AP17">
            <v>52183168</v>
          </cell>
          <cell r="AQ17">
            <v>77905420</v>
          </cell>
          <cell r="AR17">
            <v>1128889459</v>
          </cell>
          <cell r="AS17">
            <v>63675422</v>
          </cell>
          <cell r="AT17">
            <v>47493182</v>
          </cell>
          <cell r="AU17">
            <v>268725505</v>
          </cell>
          <cell r="AV17">
            <v>279717978</v>
          </cell>
          <cell r="AW17">
            <v>423279611</v>
          </cell>
          <cell r="AX17">
            <v>67755761</v>
          </cell>
          <cell r="AY17">
            <v>144425322</v>
          </cell>
          <cell r="AZ17">
            <v>207358082</v>
          </cell>
          <cell r="BA17">
            <v>42010127</v>
          </cell>
          <cell r="BB17">
            <v>588602039.60000002</v>
          </cell>
          <cell r="BC17">
            <v>85903538</v>
          </cell>
          <cell r="BD17">
            <v>106490221</v>
          </cell>
          <cell r="BE17">
            <v>484617834</v>
          </cell>
          <cell r="BF17">
            <v>79270519.859999999</v>
          </cell>
          <cell r="BG17">
            <v>33051993.399999999</v>
          </cell>
          <cell r="BH17">
            <v>291989685</v>
          </cell>
          <cell r="BI17">
            <v>64016802</v>
          </cell>
          <cell r="BJ17">
            <v>2727580225</v>
          </cell>
          <cell r="BK17">
            <v>331996914</v>
          </cell>
          <cell r="BL17">
            <v>30085520</v>
          </cell>
          <cell r="BM17">
            <v>43287278</v>
          </cell>
          <cell r="BN17">
            <v>32694600.370000001</v>
          </cell>
          <cell r="BO17">
            <v>118988254</v>
          </cell>
          <cell r="BP17">
            <v>337828769</v>
          </cell>
          <cell r="BQ17">
            <v>50395810</v>
          </cell>
          <cell r="BR17">
            <v>5204012541</v>
          </cell>
          <cell r="BS17">
            <v>955895335</v>
          </cell>
          <cell r="BT17">
            <v>81939538</v>
          </cell>
          <cell r="BU17">
            <v>408768579</v>
          </cell>
          <cell r="BV17">
            <v>158621921</v>
          </cell>
          <cell r="BW17">
            <v>22862125</v>
          </cell>
          <cell r="BX17">
            <v>25980284</v>
          </cell>
          <cell r="BY17" t="e">
            <v>#N/A</v>
          </cell>
          <cell r="BZ17">
            <v>200662039</v>
          </cell>
          <cell r="CA17">
            <v>361978770</v>
          </cell>
          <cell r="CB17">
            <v>109805906</v>
          </cell>
          <cell r="CC17">
            <v>29052645</v>
          </cell>
        </row>
        <row r="18">
          <cell r="A18" t="str">
            <v xml:space="preserve">kWh- General Service </v>
          </cell>
          <cell r="B18" t="str">
            <v>YV</v>
          </cell>
          <cell r="C18">
            <v>2011</v>
          </cell>
          <cell r="D18">
            <v>91661213.699999988</v>
          </cell>
          <cell r="E18">
            <v>12294945</v>
          </cell>
          <cell r="F18">
            <v>497013703</v>
          </cell>
          <cell r="G18">
            <v>194200186</v>
          </cell>
          <cell r="H18">
            <v>529252640</v>
          </cell>
          <cell r="I18">
            <v>1124233441</v>
          </cell>
          <cell r="J18">
            <v>893449166</v>
          </cell>
          <cell r="K18">
            <v>159903910</v>
          </cell>
          <cell r="L18">
            <v>101583505</v>
          </cell>
          <cell r="M18">
            <v>12339430</v>
          </cell>
          <cell r="N18">
            <v>477415100</v>
          </cell>
          <cell r="O18" t="e">
            <v>#N/A</v>
          </cell>
          <cell r="P18">
            <v>188513033</v>
          </cell>
          <cell r="Q18">
            <v>9188707</v>
          </cell>
          <cell r="R18">
            <v>152114379</v>
          </cell>
          <cell r="S18">
            <v>4953358663</v>
          </cell>
          <cell r="T18">
            <v>1214520347</v>
          </cell>
          <cell r="U18">
            <v>207311584</v>
          </cell>
          <cell r="V18">
            <v>30297353</v>
          </cell>
          <cell r="W18">
            <v>277576587</v>
          </cell>
          <cell r="X18">
            <v>405964855</v>
          </cell>
          <cell r="Y18">
            <v>39634121</v>
          </cell>
          <cell r="Z18">
            <v>526167628.80000001</v>
          </cell>
          <cell r="AA18">
            <v>87846365.709999993</v>
          </cell>
          <cell r="AB18">
            <v>1038284556</v>
          </cell>
          <cell r="AC18">
            <v>175644565</v>
          </cell>
          <cell r="AD18">
            <v>277868210</v>
          </cell>
          <cell r="AE18">
            <v>53022377</v>
          </cell>
          <cell r="AF18">
            <v>2439314360</v>
          </cell>
          <cell r="AG18">
            <v>4943204</v>
          </cell>
          <cell r="AH18">
            <v>101196761</v>
          </cell>
          <cell r="AI18">
            <v>2242519768.9700003</v>
          </cell>
          <cell r="AJ18">
            <v>6423000000</v>
          </cell>
          <cell r="AK18">
            <v>4646107008</v>
          </cell>
          <cell r="AL18">
            <v>86473471</v>
          </cell>
          <cell r="AM18">
            <v>67248703</v>
          </cell>
          <cell r="AN18">
            <v>366196236</v>
          </cell>
          <cell r="AO18">
            <v>1111409571</v>
          </cell>
          <cell r="AP18">
            <v>178873702</v>
          </cell>
          <cell r="AQ18">
            <v>126472785</v>
          </cell>
          <cell r="AR18">
            <v>1964451709</v>
          </cell>
          <cell r="AS18">
            <v>117144545</v>
          </cell>
          <cell r="AT18">
            <v>151696434</v>
          </cell>
          <cell r="AU18">
            <v>397529090</v>
          </cell>
          <cell r="AV18">
            <v>400733893</v>
          </cell>
          <cell r="AW18">
            <v>752745763</v>
          </cell>
          <cell r="AX18">
            <v>114705462</v>
          </cell>
          <cell r="AY18">
            <v>219767074</v>
          </cell>
          <cell r="AZ18">
            <v>353777362</v>
          </cell>
          <cell r="BA18">
            <v>72304239</v>
          </cell>
          <cell r="BB18">
            <v>918515536.21000004</v>
          </cell>
          <cell r="BC18">
            <v>157570879</v>
          </cell>
          <cell r="BD18">
            <v>197055109</v>
          </cell>
          <cell r="BE18">
            <v>575138269</v>
          </cell>
          <cell r="BF18">
            <v>107133013.60000001</v>
          </cell>
          <cell r="BG18">
            <v>51054269.039999999</v>
          </cell>
          <cell r="BH18">
            <v>457353731</v>
          </cell>
          <cell r="BI18">
            <v>137177700</v>
          </cell>
          <cell r="BJ18">
            <v>5568053095</v>
          </cell>
          <cell r="BK18">
            <v>361543796</v>
          </cell>
          <cell r="BL18">
            <v>58483311</v>
          </cell>
          <cell r="BM18">
            <v>63465887</v>
          </cell>
          <cell r="BN18">
            <v>39889784.380000003</v>
          </cell>
          <cell r="BO18">
            <v>172905040</v>
          </cell>
          <cell r="BP18">
            <v>605201568.75999999</v>
          </cell>
          <cell r="BQ18">
            <v>131933622</v>
          </cell>
          <cell r="BR18">
            <v>16997313734</v>
          </cell>
          <cell r="BS18">
            <v>1370969487</v>
          </cell>
          <cell r="BT18">
            <v>37721200</v>
          </cell>
          <cell r="BU18">
            <v>912194093</v>
          </cell>
          <cell r="BV18">
            <v>204609877</v>
          </cell>
          <cell r="BW18">
            <v>66511799</v>
          </cell>
          <cell r="BX18">
            <v>49859294</v>
          </cell>
          <cell r="BY18" t="e">
            <v>#N/A</v>
          </cell>
          <cell r="BZ18">
            <v>229973507</v>
          </cell>
          <cell r="CA18">
            <v>499966349</v>
          </cell>
          <cell r="CB18">
            <v>261308727</v>
          </cell>
          <cell r="CC18">
            <v>29772858</v>
          </cell>
        </row>
        <row r="19">
          <cell r="A19" t="str">
            <v>kWh- Large User, Sub- Transmission, Intermediate/ Embedded Distributor</v>
          </cell>
          <cell r="B19" t="str">
            <v>YVR</v>
          </cell>
          <cell r="C19">
            <v>2011</v>
          </cell>
          <cell r="D19">
            <v>8089537.5999999996</v>
          </cell>
          <cell r="E19">
            <v>0</v>
          </cell>
          <cell r="F19">
            <v>253616043</v>
          </cell>
          <cell r="G19">
            <v>0</v>
          </cell>
          <cell r="H19">
            <v>89264113.099999994</v>
          </cell>
          <cell r="I19">
            <v>0</v>
          </cell>
          <cell r="J19">
            <v>193617710.00999999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e">
            <v>#N/A</v>
          </cell>
          <cell r="P19">
            <v>0</v>
          </cell>
          <cell r="Q19">
            <v>0</v>
          </cell>
          <cell r="R19">
            <v>0</v>
          </cell>
          <cell r="S19">
            <v>1038245079</v>
          </cell>
          <cell r="T19">
            <v>396268190</v>
          </cell>
          <cell r="U19">
            <v>107139250</v>
          </cell>
          <cell r="V19">
            <v>0</v>
          </cell>
          <cell r="W19">
            <v>0</v>
          </cell>
          <cell r="X19">
            <v>30589560</v>
          </cell>
          <cell r="Y19">
            <v>0</v>
          </cell>
          <cell r="Z19">
            <v>0</v>
          </cell>
          <cell r="AA19">
            <v>0</v>
          </cell>
          <cell r="AB19">
            <v>261256345</v>
          </cell>
          <cell r="AC19">
            <v>74192250</v>
          </cell>
          <cell r="AD19">
            <v>0</v>
          </cell>
          <cell r="AE19">
            <v>0</v>
          </cell>
          <cell r="AF19">
            <v>529799392</v>
          </cell>
          <cell r="AG19">
            <v>0</v>
          </cell>
          <cell r="AH19">
            <v>0</v>
          </cell>
          <cell r="AI19">
            <v>393889613</v>
          </cell>
          <cell r="AJ19">
            <v>4983000000</v>
          </cell>
          <cell r="AK19">
            <v>662045474</v>
          </cell>
          <cell r="AL19">
            <v>0</v>
          </cell>
          <cell r="AM19">
            <v>0</v>
          </cell>
          <cell r="AN19">
            <v>154329910</v>
          </cell>
          <cell r="AO19">
            <v>77325264</v>
          </cell>
          <cell r="AP19">
            <v>0</v>
          </cell>
          <cell r="AQ19">
            <v>0</v>
          </cell>
          <cell r="AR19">
            <v>193549148</v>
          </cell>
          <cell r="AS19">
            <v>34298990</v>
          </cell>
          <cell r="AT19">
            <v>0</v>
          </cell>
          <cell r="AU19">
            <v>80336534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37740699</v>
          </cell>
          <cell r="BF19">
            <v>0</v>
          </cell>
          <cell r="BG19">
            <v>0</v>
          </cell>
          <cell r="BH19">
            <v>56240880</v>
          </cell>
          <cell r="BI19">
            <v>0</v>
          </cell>
          <cell r="BJ19">
            <v>27116405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2355143073</v>
          </cell>
          <cell r="BS19">
            <v>199771107</v>
          </cell>
          <cell r="BT19">
            <v>0</v>
          </cell>
          <cell r="BU19">
            <v>106352277</v>
          </cell>
          <cell r="BV19">
            <v>59993492</v>
          </cell>
          <cell r="BW19">
            <v>0</v>
          </cell>
          <cell r="BX19">
            <v>68188924</v>
          </cell>
          <cell r="BY19" t="e">
            <v>#N/A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</row>
        <row r="20">
          <cell r="A20" t="str">
            <v>kWh- Street Lighting</v>
          </cell>
          <cell r="C20">
            <v>2011</v>
          </cell>
        </row>
        <row r="21">
          <cell r="A21" t="str">
            <v>kWh- Sentinel Lighting</v>
          </cell>
          <cell r="C21">
            <v>2011</v>
          </cell>
        </row>
        <row r="22">
          <cell r="A22" t="str">
            <v>kW</v>
          </cell>
          <cell r="B22" t="str">
            <v>YVST</v>
          </cell>
          <cell r="C22">
            <v>2011</v>
          </cell>
          <cell r="D22">
            <v>176514</v>
          </cell>
          <cell r="E22">
            <v>3940</v>
          </cell>
          <cell r="F22">
            <v>1361225</v>
          </cell>
          <cell r="G22">
            <v>306914</v>
          </cell>
          <cell r="H22">
            <v>1501091</v>
          </cell>
          <cell r="I22">
            <v>2414370</v>
          </cell>
          <cell r="J22">
            <v>2480010</v>
          </cell>
          <cell r="K22">
            <v>342446</v>
          </cell>
          <cell r="L22">
            <v>206965</v>
          </cell>
          <cell r="M22">
            <v>19548</v>
          </cell>
          <cell r="N22">
            <v>1026002</v>
          </cell>
          <cell r="O22" t="e">
            <v>#N/A</v>
          </cell>
          <cell r="P22">
            <v>327346</v>
          </cell>
          <cell r="Q22">
            <v>12041</v>
          </cell>
          <cell r="R22">
            <v>121671195</v>
          </cell>
          <cell r="S22">
            <v>13100702</v>
          </cell>
          <cell r="T22">
            <v>3329464</v>
          </cell>
          <cell r="U22">
            <v>692866</v>
          </cell>
          <cell r="V22">
            <v>40289</v>
          </cell>
          <cell r="W22">
            <v>472700</v>
          </cell>
          <cell r="X22">
            <v>952949</v>
          </cell>
          <cell r="Y22">
            <v>63157</v>
          </cell>
          <cell r="Z22">
            <v>957195</v>
          </cell>
          <cell r="AA22">
            <v>180394</v>
          </cell>
          <cell r="AB22">
            <v>2522857</v>
          </cell>
          <cell r="AC22">
            <v>597505</v>
          </cell>
          <cell r="AD22">
            <v>613138</v>
          </cell>
          <cell r="AE22">
            <v>124842</v>
          </cell>
          <cell r="AF22">
            <v>7566355</v>
          </cell>
          <cell r="AG22">
            <v>11645</v>
          </cell>
          <cell r="AH22">
            <v>211682</v>
          </cell>
          <cell r="AI22">
            <v>5660214</v>
          </cell>
          <cell r="AJ22">
            <v>27482944</v>
          </cell>
          <cell r="AK22">
            <v>10275130</v>
          </cell>
          <cell r="AL22">
            <v>149826</v>
          </cell>
          <cell r="AM22">
            <v>104670</v>
          </cell>
          <cell r="AN22">
            <v>1060695</v>
          </cell>
          <cell r="AO22">
            <v>2399792</v>
          </cell>
          <cell r="AP22">
            <v>0</v>
          </cell>
          <cell r="AQ22">
            <v>202946</v>
          </cell>
          <cell r="AR22">
            <v>4430654</v>
          </cell>
          <cell r="AS22">
            <v>303852</v>
          </cell>
          <cell r="AT22">
            <v>325169</v>
          </cell>
          <cell r="AU22">
            <v>939588</v>
          </cell>
          <cell r="AV22">
            <v>0</v>
          </cell>
          <cell r="AW22">
            <v>1793543</v>
          </cell>
          <cell r="AX22">
            <v>191907</v>
          </cell>
          <cell r="AY22">
            <v>339114</v>
          </cell>
          <cell r="AZ22">
            <v>653419</v>
          </cell>
          <cell r="BA22">
            <v>167396</v>
          </cell>
          <cell r="BB22">
            <v>1924820</v>
          </cell>
          <cell r="BC22">
            <v>298210</v>
          </cell>
          <cell r="BD22">
            <v>390760</v>
          </cell>
          <cell r="BE22">
            <v>1143474</v>
          </cell>
          <cell r="BF22">
            <v>203575</v>
          </cell>
          <cell r="BG22">
            <v>81419</v>
          </cell>
          <cell r="BH22">
            <v>970160</v>
          </cell>
          <cell r="BI22">
            <v>374429</v>
          </cell>
          <cell r="BJ22">
            <v>12137194</v>
          </cell>
          <cell r="BK22">
            <v>629024</v>
          </cell>
          <cell r="BL22">
            <v>130980</v>
          </cell>
          <cell r="BM22">
            <v>130762</v>
          </cell>
          <cell r="BN22">
            <v>66653</v>
          </cell>
          <cell r="BO22">
            <v>340694</v>
          </cell>
          <cell r="BP22">
            <v>1259579</v>
          </cell>
          <cell r="BQ22">
            <v>273364</v>
          </cell>
          <cell r="BR22">
            <v>42472355</v>
          </cell>
          <cell r="BS22">
            <v>2908072</v>
          </cell>
          <cell r="BT22">
            <v>52755</v>
          </cell>
          <cell r="BU22">
            <v>1976076</v>
          </cell>
          <cell r="BV22">
            <v>587446</v>
          </cell>
          <cell r="BW22">
            <v>139574</v>
          </cell>
          <cell r="BX22">
            <v>249291</v>
          </cell>
          <cell r="BY22" t="e">
            <v>#N/A</v>
          </cell>
          <cell r="BZ22">
            <v>466442</v>
          </cell>
          <cell r="CA22">
            <v>966654</v>
          </cell>
          <cell r="CB22">
            <v>572496</v>
          </cell>
          <cell r="CC22">
            <v>48371</v>
          </cell>
        </row>
        <row r="23">
          <cell r="A23" t="str">
            <v>kW - Residential</v>
          </cell>
          <cell r="B23" t="str">
            <v>YVSL</v>
          </cell>
          <cell r="C23">
            <v>2011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e">
            <v>#N/A</v>
          </cell>
          <cell r="P23">
            <v>0</v>
          </cell>
          <cell r="Q23">
            <v>0</v>
          </cell>
          <cell r="R23">
            <v>91867820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 t="e">
            <v>#N/A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B24" t="str">
            <v>YD</v>
          </cell>
          <cell r="C24">
            <v>2011</v>
          </cell>
          <cell r="D24">
            <v>161407</v>
          </cell>
          <cell r="E24">
            <v>3940</v>
          </cell>
          <cell r="F24">
            <v>959890</v>
          </cell>
          <cell r="G24">
            <v>306914</v>
          </cell>
          <cell r="H24">
            <v>1156162</v>
          </cell>
          <cell r="I24">
            <v>2414370</v>
          </cell>
          <cell r="J24">
            <v>1958282</v>
          </cell>
          <cell r="K24">
            <v>342446</v>
          </cell>
          <cell r="L24">
            <v>206965</v>
          </cell>
          <cell r="M24">
            <v>19548</v>
          </cell>
          <cell r="N24">
            <v>1026002</v>
          </cell>
          <cell r="O24" t="e">
            <v>#N/A</v>
          </cell>
          <cell r="P24">
            <v>327346</v>
          </cell>
          <cell r="Q24">
            <v>12041</v>
          </cell>
          <cell r="R24">
            <v>29803375</v>
          </cell>
          <cell r="S24">
            <v>11262965</v>
          </cell>
          <cell r="T24">
            <v>2566544</v>
          </cell>
          <cell r="U24">
            <v>496754</v>
          </cell>
          <cell r="V24">
            <v>40289</v>
          </cell>
          <cell r="W24">
            <v>472700</v>
          </cell>
          <cell r="X24">
            <v>893506</v>
          </cell>
          <cell r="Y24">
            <v>63157</v>
          </cell>
          <cell r="Z24">
            <v>957195</v>
          </cell>
          <cell r="AA24">
            <v>180394</v>
          </cell>
          <cell r="AB24">
            <v>2056845</v>
          </cell>
          <cell r="AC24">
            <v>332718</v>
          </cell>
          <cell r="AD24">
            <v>613138</v>
          </cell>
          <cell r="AE24">
            <v>124842</v>
          </cell>
          <cell r="AF24">
            <v>5289672</v>
          </cell>
          <cell r="AG24">
            <v>11645</v>
          </cell>
          <cell r="AH24">
            <v>211682</v>
          </cell>
          <cell r="AI24">
            <v>4943471</v>
          </cell>
          <cell r="AJ24">
            <v>13969086</v>
          </cell>
          <cell r="AK24">
            <v>9092735</v>
          </cell>
          <cell r="AL24">
            <v>149826</v>
          </cell>
          <cell r="AM24">
            <v>104670</v>
          </cell>
          <cell r="AN24">
            <v>766581</v>
          </cell>
          <cell r="AO24">
            <v>2244883</v>
          </cell>
          <cell r="AP24">
            <v>0</v>
          </cell>
          <cell r="AQ24">
            <v>202946</v>
          </cell>
          <cell r="AR24">
            <v>4021566</v>
          </cell>
          <cell r="AS24">
            <v>239996</v>
          </cell>
          <cell r="AT24">
            <v>325169</v>
          </cell>
          <cell r="AU24">
            <v>764203</v>
          </cell>
          <cell r="AV24">
            <v>0</v>
          </cell>
          <cell r="AW24">
            <v>1793543</v>
          </cell>
          <cell r="AX24">
            <v>191907</v>
          </cell>
          <cell r="AY24">
            <v>339114</v>
          </cell>
          <cell r="AZ24">
            <v>653419</v>
          </cell>
          <cell r="BA24">
            <v>167396</v>
          </cell>
          <cell r="BB24">
            <v>1924820</v>
          </cell>
          <cell r="BC24">
            <v>298210</v>
          </cell>
          <cell r="BD24">
            <v>390760</v>
          </cell>
          <cell r="BE24">
            <v>1059770</v>
          </cell>
          <cell r="BF24">
            <v>203575</v>
          </cell>
          <cell r="BG24">
            <v>81419</v>
          </cell>
          <cell r="BH24">
            <v>848381</v>
          </cell>
          <cell r="BI24">
            <v>374429</v>
          </cell>
          <cell r="BJ24">
            <v>12056896</v>
          </cell>
          <cell r="BK24">
            <v>629024</v>
          </cell>
          <cell r="BL24">
            <v>130980</v>
          </cell>
          <cell r="BM24">
            <v>130762</v>
          </cell>
          <cell r="BN24">
            <v>66653</v>
          </cell>
          <cell r="BO24">
            <v>340694</v>
          </cell>
          <cell r="BP24">
            <v>1259579.1299999999</v>
          </cell>
          <cell r="BQ24">
            <v>273364</v>
          </cell>
          <cell r="BR24">
            <v>37250092</v>
          </cell>
          <cell r="BS24">
            <v>2557875</v>
          </cell>
          <cell r="BT24">
            <v>52755</v>
          </cell>
          <cell r="BU24">
            <v>1775934</v>
          </cell>
          <cell r="BV24">
            <v>417210</v>
          </cell>
          <cell r="BW24">
            <v>139574</v>
          </cell>
          <cell r="BX24">
            <v>99925</v>
          </cell>
          <cell r="BY24" t="e">
            <v>#N/A</v>
          </cell>
          <cell r="BZ24">
            <v>466442</v>
          </cell>
          <cell r="CA24">
            <v>966654</v>
          </cell>
          <cell r="CB24">
            <v>572496</v>
          </cell>
          <cell r="CC24">
            <v>48371</v>
          </cell>
        </row>
        <row r="25">
          <cell r="A25" t="str">
            <v>kW- Large User, Sub- Transmission, Intermediate/ Embedded Distributor</v>
          </cell>
          <cell r="B25" t="str">
            <v>YDR</v>
          </cell>
          <cell r="C25">
            <v>2011</v>
          </cell>
          <cell r="D25">
            <v>15107</v>
          </cell>
          <cell r="E25">
            <v>0</v>
          </cell>
          <cell r="F25">
            <v>401335</v>
          </cell>
          <cell r="G25">
            <v>0</v>
          </cell>
          <cell r="H25">
            <v>344929</v>
          </cell>
          <cell r="I25">
            <v>0</v>
          </cell>
          <cell r="J25">
            <v>521728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 t="e">
            <v>#N/A</v>
          </cell>
          <cell r="P25">
            <v>0</v>
          </cell>
          <cell r="Q25">
            <v>0</v>
          </cell>
          <cell r="R25">
            <v>0</v>
          </cell>
          <cell r="S25">
            <v>1837737</v>
          </cell>
          <cell r="T25">
            <v>762920</v>
          </cell>
          <cell r="U25">
            <v>196112</v>
          </cell>
          <cell r="V25">
            <v>0</v>
          </cell>
          <cell r="W25">
            <v>0</v>
          </cell>
          <cell r="X25">
            <v>59443</v>
          </cell>
          <cell r="Y25">
            <v>0</v>
          </cell>
          <cell r="Z25">
            <v>0</v>
          </cell>
          <cell r="AA25">
            <v>0</v>
          </cell>
          <cell r="AB25">
            <v>466012</v>
          </cell>
          <cell r="AC25">
            <v>264787</v>
          </cell>
          <cell r="AD25">
            <v>0</v>
          </cell>
          <cell r="AE25">
            <v>0</v>
          </cell>
          <cell r="AF25">
            <v>2276683</v>
          </cell>
          <cell r="AG25">
            <v>0</v>
          </cell>
          <cell r="AH25">
            <v>0</v>
          </cell>
          <cell r="AI25">
            <v>716743</v>
          </cell>
          <cell r="AJ25">
            <v>13513858</v>
          </cell>
          <cell r="AK25">
            <v>1182395</v>
          </cell>
          <cell r="AL25">
            <v>0</v>
          </cell>
          <cell r="AM25">
            <v>0</v>
          </cell>
          <cell r="AN25">
            <v>294114</v>
          </cell>
          <cell r="AO25">
            <v>154909</v>
          </cell>
          <cell r="AP25">
            <v>0</v>
          </cell>
          <cell r="AQ25">
            <v>0</v>
          </cell>
          <cell r="AR25">
            <v>409088</v>
          </cell>
          <cell r="AS25">
            <v>63856</v>
          </cell>
          <cell r="AT25">
            <v>0</v>
          </cell>
          <cell r="AU25">
            <v>175385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83704</v>
          </cell>
          <cell r="BF25">
            <v>0</v>
          </cell>
          <cell r="BG25">
            <v>0</v>
          </cell>
          <cell r="BH25">
            <v>121779</v>
          </cell>
          <cell r="BI25">
            <v>0</v>
          </cell>
          <cell r="BJ25">
            <v>80298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5222263</v>
          </cell>
          <cell r="BS25">
            <v>350197</v>
          </cell>
          <cell r="BT25">
            <v>0</v>
          </cell>
          <cell r="BU25">
            <v>200142</v>
          </cell>
          <cell r="BV25">
            <v>170236</v>
          </cell>
          <cell r="BW25">
            <v>0</v>
          </cell>
          <cell r="BX25">
            <v>149366</v>
          </cell>
          <cell r="BY25" t="e">
            <v>#N/A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</row>
        <row r="26">
          <cell r="A26" t="str">
            <v>kW- Street Lighting</v>
          </cell>
          <cell r="C26">
            <v>2011</v>
          </cell>
        </row>
        <row r="27">
          <cell r="A27" t="str">
            <v>kW- Sentinel Lighting</v>
          </cell>
          <cell r="C27">
            <v>2011</v>
          </cell>
        </row>
        <row r="28">
          <cell r="A28" t="str">
            <v>Billed Total Distribution Revenues</v>
          </cell>
          <cell r="C28">
            <v>2011</v>
          </cell>
          <cell r="D28">
            <v>8041723.620000001</v>
          </cell>
          <cell r="E28">
            <v>1027326</v>
          </cell>
          <cell r="F28">
            <v>17592211</v>
          </cell>
          <cell r="G28">
            <v>5333156</v>
          </cell>
          <cell r="H28">
            <v>15306098.030000001</v>
          </cell>
          <cell r="I28">
            <v>29158059.91</v>
          </cell>
          <cell r="J28">
            <v>23024248</v>
          </cell>
          <cell r="K28">
            <v>8427255.2800000012</v>
          </cell>
          <cell r="L28">
            <v>2684314.8199999998</v>
          </cell>
          <cell r="M28">
            <v>589641</v>
          </cell>
          <cell r="N28">
            <v>14403070.109999999</v>
          </cell>
          <cell r="O28" t="e">
            <v>#N/A</v>
          </cell>
          <cell r="P28">
            <v>5380638</v>
          </cell>
          <cell r="Q28">
            <v>744559.14</v>
          </cell>
          <cell r="R28">
            <v>4441091.7700000005</v>
          </cell>
          <cell r="S28">
            <v>106433109</v>
          </cell>
          <cell r="T28">
            <v>45802443</v>
          </cell>
          <cell r="U28">
            <v>7321186.709999999</v>
          </cell>
          <cell r="V28">
            <v>1189937.8999999999</v>
          </cell>
          <cell r="W28">
            <v>10743101</v>
          </cell>
          <cell r="X28">
            <v>-9567316</v>
          </cell>
          <cell r="Y28">
            <v>-1430955.96</v>
          </cell>
          <cell r="Z28">
            <v>21570047.210000001</v>
          </cell>
          <cell r="AA28">
            <v>3362363.82</v>
          </cell>
          <cell r="AB28">
            <v>24514368.899999999</v>
          </cell>
          <cell r="AC28">
            <v>12462418</v>
          </cell>
          <cell r="AD28">
            <v>8905202.7200000007</v>
          </cell>
          <cell r="AE28">
            <v>946506.51</v>
          </cell>
          <cell r="AF28">
            <v>97065747</v>
          </cell>
          <cell r="AG28">
            <v>302796.01</v>
          </cell>
          <cell r="AH28">
            <v>1291271</v>
          </cell>
          <cell r="AI28">
            <v>57375753</v>
          </cell>
          <cell r="AJ28">
            <v>1104959000</v>
          </cell>
          <cell r="AK28">
            <v>143910186</v>
          </cell>
          <cell r="AL28">
            <v>7229315.79</v>
          </cell>
          <cell r="AM28">
            <v>2190176</v>
          </cell>
          <cell r="AN28">
            <v>10202178</v>
          </cell>
          <cell r="AO28">
            <v>37682603.260000005</v>
          </cell>
          <cell r="AP28">
            <v>3840426.8840000001</v>
          </cell>
          <cell r="AQ28">
            <v>4349262</v>
          </cell>
          <cell r="AR28">
            <v>57583279</v>
          </cell>
          <cell r="AS28">
            <v>2808515.46</v>
          </cell>
          <cell r="AT28">
            <v>3301746.8800000004</v>
          </cell>
          <cell r="AU28">
            <v>12712369.84</v>
          </cell>
          <cell r="AV28">
            <v>16255922</v>
          </cell>
          <cell r="AW28">
            <v>27156951</v>
          </cell>
          <cell r="AX28">
            <v>4393782.9800000004</v>
          </cell>
          <cell r="AY28">
            <v>10940529.17</v>
          </cell>
          <cell r="AZ28">
            <v>10678210</v>
          </cell>
          <cell r="BA28">
            <v>2400033</v>
          </cell>
          <cell r="BB28">
            <v>31032646</v>
          </cell>
          <cell r="BC28">
            <v>4769455.97</v>
          </cell>
          <cell r="BD28">
            <v>6905232</v>
          </cell>
          <cell r="BE28">
            <v>20671828.620000001</v>
          </cell>
          <cell r="BF28">
            <v>3868446.99</v>
          </cell>
          <cell r="BG28">
            <v>1992360.8399999999</v>
          </cell>
          <cell r="BH28">
            <v>13186079.280000001</v>
          </cell>
          <cell r="BI28">
            <v>4980077.05</v>
          </cell>
          <cell r="BJ28">
            <v>149651732</v>
          </cell>
          <cell r="BK28">
            <v>13953059</v>
          </cell>
          <cell r="BL28">
            <v>1740413</v>
          </cell>
          <cell r="BM28">
            <v>1858647.98</v>
          </cell>
          <cell r="BN28">
            <v>1643146.92</v>
          </cell>
          <cell r="BO28">
            <v>5904775.6300000008</v>
          </cell>
          <cell r="BP28">
            <v>16652988.33</v>
          </cell>
          <cell r="BQ28">
            <v>2859057.63</v>
          </cell>
          <cell r="BR28">
            <v>515342681</v>
          </cell>
          <cell r="BS28">
            <v>46031063</v>
          </cell>
          <cell r="BT28">
            <v>3582287.4400000004</v>
          </cell>
          <cell r="BU28">
            <v>28047303</v>
          </cell>
          <cell r="BV28">
            <v>8137261</v>
          </cell>
          <cell r="BW28">
            <v>1738461.8000000003</v>
          </cell>
          <cell r="BX28">
            <v>2171262.88</v>
          </cell>
          <cell r="BY28" t="e">
            <v>#N/A</v>
          </cell>
          <cell r="BZ28">
            <v>8184954</v>
          </cell>
          <cell r="CA28">
            <v>19267099</v>
          </cell>
          <cell r="CB28">
            <v>7334876.8099999996</v>
          </cell>
          <cell r="CC28">
            <v>1867510.9500000002</v>
          </cell>
        </row>
        <row r="29">
          <cell r="A29" t="str">
            <v>Billed Residential Distribution Revenue</v>
          </cell>
          <cell r="C29">
            <v>2011</v>
          </cell>
          <cell r="D29">
            <v>6277997.3399999999</v>
          </cell>
          <cell r="E29">
            <v>638394</v>
          </cell>
          <cell r="F29">
            <v>10032358</v>
          </cell>
          <cell r="G29">
            <v>2943344</v>
          </cell>
          <cell r="H29">
            <v>8726464.7200000007</v>
          </cell>
          <cell r="I29">
            <v>18030401</v>
          </cell>
          <cell r="J29">
            <v>11562319</v>
          </cell>
          <cell r="K29">
            <v>4772323.7300000004</v>
          </cell>
          <cell r="L29">
            <v>1542061.72</v>
          </cell>
          <cell r="M29">
            <v>387729.9</v>
          </cell>
          <cell r="N29">
            <v>8180032</v>
          </cell>
          <cell r="O29" t="e">
            <v>#N/A</v>
          </cell>
          <cell r="P29">
            <v>3608400</v>
          </cell>
          <cell r="Q29">
            <v>542969.18000000005</v>
          </cell>
          <cell r="R29">
            <v>2522101.64</v>
          </cell>
          <cell r="S29">
            <v>40969478</v>
          </cell>
          <cell r="T29">
            <v>22810643</v>
          </cell>
          <cell r="U29">
            <v>4516877.55</v>
          </cell>
          <cell r="V29">
            <v>732469.36</v>
          </cell>
          <cell r="W29">
            <v>7721301</v>
          </cell>
          <cell r="X29">
            <v>-5514546</v>
          </cell>
          <cell r="Y29">
            <v>-831973.74</v>
          </cell>
          <cell r="Z29">
            <v>12903869.210000001</v>
          </cell>
          <cell r="AA29">
            <v>2499149.89</v>
          </cell>
          <cell r="AB29">
            <v>13829552.66</v>
          </cell>
          <cell r="AC29">
            <v>8607062</v>
          </cell>
          <cell r="AD29">
            <v>5557689.7000000002</v>
          </cell>
          <cell r="AE29">
            <v>539998.49</v>
          </cell>
          <cell r="AF29">
            <v>60715244</v>
          </cell>
          <cell r="AG29">
            <v>197828.31</v>
          </cell>
          <cell r="AH29">
            <v>761751</v>
          </cell>
          <cell r="AI29">
            <v>32468379</v>
          </cell>
          <cell r="AJ29">
            <v>783917000</v>
          </cell>
          <cell r="AK29">
            <v>80374707</v>
          </cell>
          <cell r="AL29">
            <v>5971858.5</v>
          </cell>
          <cell r="AM29">
            <v>1322167</v>
          </cell>
          <cell r="AN29">
            <v>5851100</v>
          </cell>
          <cell r="AO29">
            <v>20577428.059999999</v>
          </cell>
          <cell r="AP29">
            <v>1943183.53</v>
          </cell>
          <cell r="AQ29">
            <v>2509429</v>
          </cell>
          <cell r="AR29">
            <v>36388835</v>
          </cell>
          <cell r="AS29">
            <v>2169192.63</v>
          </cell>
          <cell r="AT29">
            <v>1832475.9300000002</v>
          </cell>
          <cell r="AU29">
            <v>8329252.6799999997</v>
          </cell>
          <cell r="AV29">
            <v>9242788</v>
          </cell>
          <cell r="AW29">
            <v>14533786</v>
          </cell>
          <cell r="AX29">
            <v>2303061.5</v>
          </cell>
          <cell r="AY29">
            <v>7167679.54</v>
          </cell>
          <cell r="AZ29">
            <v>6291162</v>
          </cell>
          <cell r="BA29">
            <v>1660377</v>
          </cell>
          <cell r="BB29">
            <v>18241865</v>
          </cell>
          <cell r="BC29">
            <v>3125258.1</v>
          </cell>
          <cell r="BD29">
            <v>3687251</v>
          </cell>
          <cell r="BE29">
            <v>12986955.15</v>
          </cell>
          <cell r="BF29">
            <v>2388211.13</v>
          </cell>
          <cell r="BG29">
            <v>1144729.69</v>
          </cell>
          <cell r="BH29">
            <v>7759948.6900000004</v>
          </cell>
          <cell r="BI29">
            <v>2943330.01</v>
          </cell>
          <cell r="BJ29">
            <v>81026110</v>
          </cell>
          <cell r="BK29">
            <v>8189191</v>
          </cell>
          <cell r="BL29">
            <v>1058579</v>
          </cell>
          <cell r="BM29">
            <v>1131184.4099999999</v>
          </cell>
          <cell r="BN29">
            <v>1010129.49</v>
          </cell>
          <cell r="BO29">
            <v>3865040.54</v>
          </cell>
          <cell r="BP29">
            <v>10099179.949999999</v>
          </cell>
          <cell r="BQ29">
            <v>1603851.3900000001</v>
          </cell>
          <cell r="BR29">
            <v>218867923</v>
          </cell>
          <cell r="BS29">
            <v>29855043</v>
          </cell>
          <cell r="BT29">
            <v>2953398.5300000003</v>
          </cell>
          <cell r="BU29">
            <v>15023363</v>
          </cell>
          <cell r="BV29">
            <v>5629383</v>
          </cell>
          <cell r="BW29">
            <v>902620.75</v>
          </cell>
          <cell r="BX29">
            <v>1036087.13</v>
          </cell>
          <cell r="BY29" t="e">
            <v>#N/A</v>
          </cell>
          <cell r="BZ29">
            <v>5352474</v>
          </cell>
          <cell r="CA29">
            <v>12902856</v>
          </cell>
          <cell r="CB29">
            <v>4768148.1399999997</v>
          </cell>
          <cell r="CC29">
            <v>1098978.03</v>
          </cell>
        </row>
        <row r="30">
          <cell r="A30" t="str">
            <v>Billed General Service Customers Distribution Revenue</v>
          </cell>
          <cell r="B30" t="str">
            <v>RTOT</v>
          </cell>
          <cell r="C30">
            <v>2011</v>
          </cell>
          <cell r="D30">
            <v>1715604.63</v>
          </cell>
          <cell r="E30">
            <v>388932</v>
          </cell>
          <cell r="F30">
            <v>6269729</v>
          </cell>
          <cell r="G30">
            <v>2389812</v>
          </cell>
          <cell r="H30">
            <v>5834625.0099999998</v>
          </cell>
          <cell r="I30">
            <v>11127658.91</v>
          </cell>
          <cell r="J30">
            <v>10283891</v>
          </cell>
          <cell r="K30">
            <v>3654931.55</v>
          </cell>
          <cell r="L30">
            <v>1142253.1000000001</v>
          </cell>
          <cell r="M30">
            <v>201911.1</v>
          </cell>
          <cell r="N30">
            <v>6223038.1099999994</v>
          </cell>
          <cell r="O30" t="e">
            <v>#N/A</v>
          </cell>
          <cell r="P30">
            <v>1772238</v>
          </cell>
          <cell r="Q30">
            <v>201589.96000000002</v>
          </cell>
          <cell r="R30">
            <v>1918990.1300000001</v>
          </cell>
          <cell r="S30">
            <v>59454314</v>
          </cell>
          <cell r="T30">
            <v>18237487</v>
          </cell>
          <cell r="U30">
            <v>2294324.09</v>
          </cell>
          <cell r="V30">
            <v>457468.54000000004</v>
          </cell>
          <cell r="W30">
            <v>3021800</v>
          </cell>
          <cell r="X30">
            <v>-3884586</v>
          </cell>
          <cell r="Y30">
            <v>-598982.22</v>
          </cell>
          <cell r="Z30">
            <v>8666178</v>
          </cell>
          <cell r="AA30">
            <v>862768.24</v>
          </cell>
          <cell r="AB30">
            <v>9641048.7400000002</v>
          </cell>
          <cell r="AC30">
            <v>3689868</v>
          </cell>
          <cell r="AD30">
            <v>3347513.02</v>
          </cell>
          <cell r="AE30">
            <v>406508.02</v>
          </cell>
          <cell r="AF30">
            <v>30576022</v>
          </cell>
          <cell r="AG30">
            <v>104967.70000000001</v>
          </cell>
          <cell r="AH30">
            <v>529520</v>
          </cell>
          <cell r="AI30">
            <v>23020529</v>
          </cell>
          <cell r="AJ30">
            <v>285198000</v>
          </cell>
          <cell r="AK30">
            <v>59507149.439999998</v>
          </cell>
          <cell r="AL30">
            <v>1257457.29</v>
          </cell>
          <cell r="AM30">
            <v>868009</v>
          </cell>
          <cell r="AN30">
            <v>3977406</v>
          </cell>
          <cell r="AO30">
            <v>16677042.040000001</v>
          </cell>
          <cell r="AP30">
            <v>1897243.3540000001</v>
          </cell>
          <cell r="AQ30">
            <v>1839833</v>
          </cell>
          <cell r="AR30">
            <v>19533529</v>
          </cell>
          <cell r="AS30">
            <v>629988.12000000011</v>
          </cell>
          <cell r="AT30">
            <v>1469270.95</v>
          </cell>
          <cell r="AU30">
            <v>3916117.38</v>
          </cell>
          <cell r="AV30">
            <v>7013134</v>
          </cell>
          <cell r="AW30">
            <v>12623165</v>
          </cell>
          <cell r="AX30">
            <v>2090721.48</v>
          </cell>
          <cell r="AY30">
            <v>3772849.63</v>
          </cell>
          <cell r="AZ30">
            <v>4387048</v>
          </cell>
          <cell r="BA30">
            <v>739656</v>
          </cell>
          <cell r="BB30">
            <v>12790781</v>
          </cell>
          <cell r="BC30">
            <v>1644197.87</v>
          </cell>
          <cell r="BD30">
            <v>3217981</v>
          </cell>
          <cell r="BE30">
            <v>7451916.5299999993</v>
          </cell>
          <cell r="BF30">
            <v>1480235.8599999999</v>
          </cell>
          <cell r="BG30">
            <v>847631.15</v>
          </cell>
          <cell r="BH30">
            <v>5191321.1100000003</v>
          </cell>
          <cell r="BI30">
            <v>2036747.04</v>
          </cell>
          <cell r="BJ30">
            <v>68516095</v>
          </cell>
          <cell r="BK30">
            <v>5763868</v>
          </cell>
          <cell r="BL30">
            <v>681834</v>
          </cell>
          <cell r="BM30">
            <v>727463.57000000007</v>
          </cell>
          <cell r="BN30">
            <v>633017.42999999993</v>
          </cell>
          <cell r="BO30">
            <v>2039735.09</v>
          </cell>
          <cell r="BP30">
            <v>6553808.3799999999</v>
          </cell>
          <cell r="BQ30">
            <v>1255206.24</v>
          </cell>
          <cell r="BR30">
            <v>266581884</v>
          </cell>
          <cell r="BS30">
            <v>15387805</v>
          </cell>
          <cell r="BT30">
            <v>628888.91</v>
          </cell>
          <cell r="BU30">
            <v>12471931</v>
          </cell>
          <cell r="BV30">
            <v>2208086</v>
          </cell>
          <cell r="BW30">
            <v>835841.05</v>
          </cell>
          <cell r="BX30">
            <v>849039.7</v>
          </cell>
          <cell r="BY30" t="e">
            <v>#N/A</v>
          </cell>
          <cell r="BZ30">
            <v>2832480</v>
          </cell>
          <cell r="CA30">
            <v>6364243</v>
          </cell>
          <cell r="CB30">
            <v>2566728.67</v>
          </cell>
          <cell r="CC30">
            <v>768532.92</v>
          </cell>
        </row>
        <row r="31">
          <cell r="A31" t="str">
            <v>Billed Large User, Sub- Transmission, Intermediate/ Embedded Distributor Distribution Revenue</v>
          </cell>
          <cell r="B31" t="str">
            <v>RR</v>
          </cell>
          <cell r="C31">
            <v>2011</v>
          </cell>
          <cell r="D31">
            <v>48121.65</v>
          </cell>
          <cell r="E31">
            <v>0</v>
          </cell>
          <cell r="F31">
            <v>1290124</v>
          </cell>
          <cell r="G31">
            <v>0</v>
          </cell>
          <cell r="H31">
            <v>745008.3</v>
          </cell>
          <cell r="I31">
            <v>0</v>
          </cell>
          <cell r="J31">
            <v>1178038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e">
            <v>#N/A</v>
          </cell>
          <cell r="P31">
            <v>0</v>
          </cell>
          <cell r="Q31">
            <v>0</v>
          </cell>
          <cell r="R31">
            <v>0</v>
          </cell>
          <cell r="S31">
            <v>6009317</v>
          </cell>
          <cell r="T31">
            <v>4754313</v>
          </cell>
          <cell r="U31">
            <v>509985.07000000007</v>
          </cell>
          <cell r="V31">
            <v>0</v>
          </cell>
          <cell r="W31">
            <v>0</v>
          </cell>
          <cell r="X31">
            <v>-168184</v>
          </cell>
          <cell r="Y31">
            <v>0</v>
          </cell>
          <cell r="Z31">
            <v>0</v>
          </cell>
          <cell r="AA31">
            <v>445.69</v>
          </cell>
          <cell r="AB31">
            <v>1043767.5</v>
          </cell>
          <cell r="AC31">
            <v>165488</v>
          </cell>
          <cell r="AD31">
            <v>0</v>
          </cell>
          <cell r="AE31">
            <v>0</v>
          </cell>
          <cell r="AF31">
            <v>5774481</v>
          </cell>
          <cell r="AG31">
            <v>0</v>
          </cell>
          <cell r="AH31">
            <v>0</v>
          </cell>
          <cell r="AI31">
            <v>1886845</v>
          </cell>
          <cell r="AJ31">
            <v>35844000</v>
          </cell>
          <cell r="AK31">
            <v>4028329.56</v>
          </cell>
          <cell r="AL31">
            <v>0</v>
          </cell>
          <cell r="AM31">
            <v>0</v>
          </cell>
          <cell r="AN31">
            <v>373672</v>
          </cell>
          <cell r="AO31">
            <v>428133.16</v>
          </cell>
          <cell r="AP31">
            <v>0</v>
          </cell>
          <cell r="AQ31">
            <v>0</v>
          </cell>
          <cell r="AR31">
            <v>1660915</v>
          </cell>
          <cell r="AS31">
            <v>9334.7100000000009</v>
          </cell>
          <cell r="AT31">
            <v>0</v>
          </cell>
          <cell r="AU31">
            <v>466999.78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232956.94</v>
          </cell>
          <cell r="BF31">
            <v>0</v>
          </cell>
          <cell r="BG31">
            <v>0</v>
          </cell>
          <cell r="BH31">
            <v>234809.48</v>
          </cell>
          <cell r="BI31">
            <v>0</v>
          </cell>
          <cell r="BJ31">
            <v>109527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29892874</v>
          </cell>
          <cell r="BS31">
            <v>788215</v>
          </cell>
          <cell r="BT31">
            <v>0</v>
          </cell>
          <cell r="BU31">
            <v>552009</v>
          </cell>
          <cell r="BV31">
            <v>299792</v>
          </cell>
          <cell r="BW31">
            <v>0</v>
          </cell>
          <cell r="BX31">
            <v>286136.05</v>
          </cell>
          <cell r="BY31" t="e">
            <v>#N/A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RGS</v>
          </cell>
          <cell r="C32">
            <v>2011</v>
          </cell>
        </row>
        <row r="33">
          <cell r="A33" t="str">
            <v>Billed Sentinel Lighting Distribution Revenue</v>
          </cell>
          <cell r="B33" t="str">
            <v>RST</v>
          </cell>
          <cell r="C33">
            <v>2011</v>
          </cell>
        </row>
        <row r="34">
          <cell r="A34" t="str">
            <v>Total service area</v>
          </cell>
          <cell r="B34" t="str">
            <v>AREA</v>
          </cell>
          <cell r="C34">
            <v>2011</v>
          </cell>
          <cell r="D34">
            <v>14200</v>
          </cell>
          <cell r="E34">
            <v>380</v>
          </cell>
          <cell r="F34">
            <v>201</v>
          </cell>
          <cell r="G34">
            <v>258</v>
          </cell>
          <cell r="H34">
            <v>74</v>
          </cell>
          <cell r="I34">
            <v>188</v>
          </cell>
          <cell r="J34">
            <v>303</v>
          </cell>
          <cell r="K34">
            <v>168</v>
          </cell>
          <cell r="L34">
            <v>10</v>
          </cell>
          <cell r="M34">
            <v>2</v>
          </cell>
          <cell r="N34">
            <v>70</v>
          </cell>
          <cell r="O34" t="e">
            <v>#N/A</v>
          </cell>
          <cell r="P34">
            <v>57</v>
          </cell>
          <cell r="Q34">
            <v>5</v>
          </cell>
          <cell r="R34">
            <v>22</v>
          </cell>
          <cell r="S34">
            <v>287</v>
          </cell>
          <cell r="T34">
            <v>120</v>
          </cell>
          <cell r="U34">
            <v>1887</v>
          </cell>
          <cell r="V34">
            <v>99</v>
          </cell>
          <cell r="W34">
            <v>104</v>
          </cell>
          <cell r="X34">
            <v>44</v>
          </cell>
          <cell r="Y34">
            <v>26</v>
          </cell>
          <cell r="Z34">
            <v>410</v>
          </cell>
          <cell r="AA34">
            <v>69</v>
          </cell>
          <cell r="AB34">
            <v>93</v>
          </cell>
          <cell r="AC34">
            <v>1252</v>
          </cell>
          <cell r="AD34">
            <v>280</v>
          </cell>
          <cell r="AE34">
            <v>93</v>
          </cell>
          <cell r="AF34">
            <v>426</v>
          </cell>
          <cell r="AG34">
            <v>9</v>
          </cell>
          <cell r="AH34">
            <v>8</v>
          </cell>
          <cell r="AI34">
            <v>269</v>
          </cell>
          <cell r="AJ34">
            <v>650000</v>
          </cell>
          <cell r="AK34">
            <v>1104</v>
          </cell>
          <cell r="AL34">
            <v>292</v>
          </cell>
          <cell r="AM34">
            <v>24</v>
          </cell>
          <cell r="AN34">
            <v>32</v>
          </cell>
          <cell r="AO34">
            <v>405</v>
          </cell>
          <cell r="AP34">
            <v>27</v>
          </cell>
          <cell r="AQ34">
            <v>144</v>
          </cell>
          <cell r="AR34">
            <v>421</v>
          </cell>
          <cell r="AS34">
            <v>26</v>
          </cell>
          <cell r="AT34">
            <v>25</v>
          </cell>
          <cell r="AU34">
            <v>371</v>
          </cell>
          <cell r="AV34">
            <v>74</v>
          </cell>
          <cell r="AW34">
            <v>827</v>
          </cell>
          <cell r="AX34">
            <v>133</v>
          </cell>
          <cell r="AY34">
            <v>693</v>
          </cell>
          <cell r="AZ34">
            <v>330</v>
          </cell>
          <cell r="BA34">
            <v>28</v>
          </cell>
          <cell r="BB34">
            <v>143</v>
          </cell>
          <cell r="BC34">
            <v>17</v>
          </cell>
          <cell r="BD34">
            <v>27</v>
          </cell>
          <cell r="BE34">
            <v>149</v>
          </cell>
          <cell r="BF34">
            <v>35</v>
          </cell>
          <cell r="BG34">
            <v>15</v>
          </cell>
          <cell r="BH34">
            <v>63</v>
          </cell>
          <cell r="BI34">
            <v>122</v>
          </cell>
          <cell r="BJ34">
            <v>806</v>
          </cell>
          <cell r="BK34">
            <v>342</v>
          </cell>
          <cell r="BL34">
            <v>13</v>
          </cell>
          <cell r="BM34">
            <v>18</v>
          </cell>
          <cell r="BN34">
            <v>536</v>
          </cell>
          <cell r="BO34">
            <v>33</v>
          </cell>
          <cell r="BP34">
            <v>381</v>
          </cell>
          <cell r="BQ34">
            <v>24</v>
          </cell>
          <cell r="BR34">
            <v>630</v>
          </cell>
          <cell r="BS34">
            <v>639</v>
          </cell>
          <cell r="BT34">
            <v>61</v>
          </cell>
          <cell r="BU34">
            <v>672</v>
          </cell>
          <cell r="BV34">
            <v>86</v>
          </cell>
          <cell r="BW34">
            <v>14</v>
          </cell>
          <cell r="BX34">
            <v>8</v>
          </cell>
          <cell r="BY34" t="e">
            <v>#N/A</v>
          </cell>
          <cell r="BZ34">
            <v>64</v>
          </cell>
          <cell r="CA34">
            <v>148</v>
          </cell>
          <cell r="CB34">
            <v>29</v>
          </cell>
          <cell r="CC34">
            <v>66</v>
          </cell>
        </row>
        <row r="35">
          <cell r="A35" t="str">
            <v>Urban service area</v>
          </cell>
          <cell r="B35" t="str">
            <v>AREAURB</v>
          </cell>
          <cell r="C35">
            <v>2011</v>
          </cell>
          <cell r="D35">
            <v>3</v>
          </cell>
          <cell r="E35">
            <v>380</v>
          </cell>
          <cell r="F35">
            <v>54</v>
          </cell>
          <cell r="G35">
            <v>4</v>
          </cell>
          <cell r="H35">
            <v>74</v>
          </cell>
          <cell r="I35">
            <v>98</v>
          </cell>
          <cell r="J35">
            <v>90</v>
          </cell>
          <cell r="K35">
            <v>35</v>
          </cell>
          <cell r="L35">
            <v>10</v>
          </cell>
          <cell r="M35">
            <v>2</v>
          </cell>
          <cell r="N35">
            <v>70</v>
          </cell>
          <cell r="O35" t="e">
            <v>#N/A</v>
          </cell>
          <cell r="P35">
            <v>57</v>
          </cell>
          <cell r="Q35">
            <v>5</v>
          </cell>
          <cell r="R35">
            <v>22</v>
          </cell>
          <cell r="S35">
            <v>287</v>
          </cell>
          <cell r="T35">
            <v>120</v>
          </cell>
          <cell r="U35">
            <v>57</v>
          </cell>
          <cell r="V35">
            <v>26</v>
          </cell>
          <cell r="W35">
            <v>66</v>
          </cell>
          <cell r="X35">
            <v>44</v>
          </cell>
          <cell r="Y35">
            <v>26</v>
          </cell>
          <cell r="Z35">
            <v>290</v>
          </cell>
          <cell r="AA35">
            <v>19</v>
          </cell>
          <cell r="AB35">
            <v>93</v>
          </cell>
          <cell r="AC35">
            <v>36</v>
          </cell>
          <cell r="AD35">
            <v>25</v>
          </cell>
          <cell r="AE35">
            <v>93</v>
          </cell>
          <cell r="AF35">
            <v>338</v>
          </cell>
          <cell r="AG35">
            <v>9</v>
          </cell>
          <cell r="AH35">
            <v>8</v>
          </cell>
          <cell r="AI35">
            <v>269</v>
          </cell>
          <cell r="AJ35">
            <v>0</v>
          </cell>
          <cell r="AK35">
            <v>454</v>
          </cell>
          <cell r="AL35">
            <v>71</v>
          </cell>
          <cell r="AM35">
            <v>24</v>
          </cell>
          <cell r="AN35">
            <v>32</v>
          </cell>
          <cell r="AO35">
            <v>125</v>
          </cell>
          <cell r="AP35">
            <v>27</v>
          </cell>
          <cell r="AQ35">
            <v>16</v>
          </cell>
          <cell r="AR35">
            <v>163</v>
          </cell>
          <cell r="AS35">
            <v>26</v>
          </cell>
          <cell r="AT35">
            <v>25</v>
          </cell>
          <cell r="AU35">
            <v>56</v>
          </cell>
          <cell r="AV35">
            <v>71</v>
          </cell>
          <cell r="AW35">
            <v>68</v>
          </cell>
          <cell r="AX35">
            <v>14</v>
          </cell>
          <cell r="AY35">
            <v>144</v>
          </cell>
          <cell r="AZ35">
            <v>51</v>
          </cell>
          <cell r="BA35">
            <v>28</v>
          </cell>
          <cell r="BB35">
            <v>102</v>
          </cell>
          <cell r="BC35">
            <v>17</v>
          </cell>
          <cell r="BD35">
            <v>27</v>
          </cell>
          <cell r="BE35">
            <v>71</v>
          </cell>
          <cell r="BF35">
            <v>35</v>
          </cell>
          <cell r="BG35">
            <v>15</v>
          </cell>
          <cell r="BH35">
            <v>63</v>
          </cell>
          <cell r="BI35">
            <v>20</v>
          </cell>
          <cell r="BJ35">
            <v>503</v>
          </cell>
          <cell r="BK35">
            <v>58</v>
          </cell>
          <cell r="BL35">
            <v>13</v>
          </cell>
          <cell r="BM35">
            <v>11</v>
          </cell>
          <cell r="BN35">
            <v>6</v>
          </cell>
          <cell r="BO35">
            <v>33</v>
          </cell>
          <cell r="BP35">
            <v>122</v>
          </cell>
          <cell r="BQ35">
            <v>21</v>
          </cell>
          <cell r="BR35">
            <v>630</v>
          </cell>
          <cell r="BS35">
            <v>253</v>
          </cell>
          <cell r="BT35">
            <v>53</v>
          </cell>
          <cell r="BU35">
            <v>65</v>
          </cell>
          <cell r="BV35">
            <v>86</v>
          </cell>
          <cell r="BW35">
            <v>14</v>
          </cell>
          <cell r="BX35">
            <v>8</v>
          </cell>
          <cell r="BY35" t="e">
            <v>#N/A</v>
          </cell>
          <cell r="BZ35">
            <v>64</v>
          </cell>
          <cell r="CA35">
            <v>67</v>
          </cell>
          <cell r="CB35">
            <v>29</v>
          </cell>
          <cell r="CC35">
            <v>18</v>
          </cell>
        </row>
        <row r="36">
          <cell r="A36" t="str">
            <v>Rural service area</v>
          </cell>
          <cell r="B36" t="str">
            <v>AREARUR</v>
          </cell>
          <cell r="C36">
            <v>2011</v>
          </cell>
          <cell r="D36">
            <v>14197</v>
          </cell>
          <cell r="E36">
            <v>0</v>
          </cell>
          <cell r="F36">
            <v>147</v>
          </cell>
          <cell r="G36">
            <v>254</v>
          </cell>
          <cell r="H36">
            <v>0</v>
          </cell>
          <cell r="I36">
            <v>90</v>
          </cell>
          <cell r="J36">
            <v>213</v>
          </cell>
          <cell r="K36">
            <v>133</v>
          </cell>
          <cell r="L36">
            <v>0</v>
          </cell>
          <cell r="M36">
            <v>0</v>
          </cell>
          <cell r="N36">
            <v>0</v>
          </cell>
          <cell r="O36" t="e">
            <v>#N/A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1830</v>
          </cell>
          <cell r="V36">
            <v>73</v>
          </cell>
          <cell r="W36">
            <v>38</v>
          </cell>
          <cell r="X36">
            <v>0</v>
          </cell>
          <cell r="Y36">
            <v>0</v>
          </cell>
          <cell r="Z36">
            <v>120</v>
          </cell>
          <cell r="AA36">
            <v>50</v>
          </cell>
          <cell r="AB36">
            <v>0</v>
          </cell>
          <cell r="AC36">
            <v>1216</v>
          </cell>
          <cell r="AD36">
            <v>255</v>
          </cell>
          <cell r="AE36">
            <v>0</v>
          </cell>
          <cell r="AF36">
            <v>88</v>
          </cell>
          <cell r="AG36">
            <v>0</v>
          </cell>
          <cell r="AH36">
            <v>0</v>
          </cell>
          <cell r="AI36">
            <v>0</v>
          </cell>
          <cell r="AJ36">
            <v>650000</v>
          </cell>
          <cell r="AK36">
            <v>650</v>
          </cell>
          <cell r="AL36">
            <v>221</v>
          </cell>
          <cell r="AM36">
            <v>0</v>
          </cell>
          <cell r="AN36">
            <v>0</v>
          </cell>
          <cell r="AO36">
            <v>280</v>
          </cell>
          <cell r="AP36">
            <v>0</v>
          </cell>
          <cell r="AQ36">
            <v>128</v>
          </cell>
          <cell r="AR36">
            <v>258</v>
          </cell>
          <cell r="AS36">
            <v>0</v>
          </cell>
          <cell r="AT36">
            <v>0</v>
          </cell>
          <cell r="AU36">
            <v>315</v>
          </cell>
          <cell r="AV36">
            <v>3</v>
          </cell>
          <cell r="AW36">
            <v>759</v>
          </cell>
          <cell r="AX36">
            <v>119</v>
          </cell>
          <cell r="AY36">
            <v>549</v>
          </cell>
          <cell r="AZ36">
            <v>279</v>
          </cell>
          <cell r="BA36">
            <v>0</v>
          </cell>
          <cell r="BB36">
            <v>41</v>
          </cell>
          <cell r="BC36">
            <v>0</v>
          </cell>
          <cell r="BD36">
            <v>0</v>
          </cell>
          <cell r="BE36">
            <v>78</v>
          </cell>
          <cell r="BF36">
            <v>0</v>
          </cell>
          <cell r="BG36">
            <v>0</v>
          </cell>
          <cell r="BH36">
            <v>0</v>
          </cell>
          <cell r="BI36">
            <v>102</v>
          </cell>
          <cell r="BJ36">
            <v>303</v>
          </cell>
          <cell r="BK36">
            <v>284</v>
          </cell>
          <cell r="BL36">
            <v>0</v>
          </cell>
          <cell r="BM36">
            <v>7</v>
          </cell>
          <cell r="BN36">
            <v>530</v>
          </cell>
          <cell r="BO36">
            <v>0</v>
          </cell>
          <cell r="BP36">
            <v>259</v>
          </cell>
          <cell r="BQ36">
            <v>3</v>
          </cell>
          <cell r="BR36">
            <v>0</v>
          </cell>
          <cell r="BS36">
            <v>386</v>
          </cell>
          <cell r="BT36">
            <v>8</v>
          </cell>
          <cell r="BU36">
            <v>607</v>
          </cell>
          <cell r="BV36">
            <v>0</v>
          </cell>
          <cell r="BW36">
            <v>0</v>
          </cell>
          <cell r="BX36">
            <v>0</v>
          </cell>
          <cell r="BY36" t="e">
            <v>#N/A</v>
          </cell>
          <cell r="BZ36">
            <v>0</v>
          </cell>
          <cell r="CA36">
            <v>81</v>
          </cell>
          <cell r="CB36">
            <v>0</v>
          </cell>
          <cell r="CC36">
            <v>48</v>
          </cell>
        </row>
        <row r="37">
          <cell r="A37" t="str">
            <v>Service area population</v>
          </cell>
          <cell r="B37" t="str">
            <v>POP</v>
          </cell>
          <cell r="C37">
            <v>2011</v>
          </cell>
          <cell r="D37">
            <v>16789</v>
          </cell>
          <cell r="E37">
            <v>3000</v>
          </cell>
          <cell r="F37">
            <v>82368</v>
          </cell>
          <cell r="G37">
            <v>25000</v>
          </cell>
          <cell r="H37">
            <v>95960</v>
          </cell>
          <cell r="I37">
            <v>175779</v>
          </cell>
          <cell r="J37">
            <v>139500</v>
          </cell>
          <cell r="K37">
            <v>27698</v>
          </cell>
          <cell r="L37">
            <v>21640</v>
          </cell>
          <cell r="M37">
            <v>2428</v>
          </cell>
          <cell r="N37">
            <v>94769</v>
          </cell>
          <cell r="O37" t="e">
            <v>#N/A</v>
          </cell>
          <cell r="P37">
            <v>27000</v>
          </cell>
          <cell r="Q37">
            <v>4000</v>
          </cell>
          <cell r="R37">
            <v>21873</v>
          </cell>
          <cell r="S37">
            <v>738000</v>
          </cell>
          <cell r="T37">
            <v>215718</v>
          </cell>
          <cell r="U37">
            <v>39042</v>
          </cell>
          <cell r="V37">
            <v>7138</v>
          </cell>
          <cell r="W37">
            <v>73654</v>
          </cell>
          <cell r="X37">
            <v>44186</v>
          </cell>
          <cell r="Y37">
            <v>7952</v>
          </cell>
          <cell r="Z37">
            <v>112234</v>
          </cell>
          <cell r="AA37">
            <v>25325</v>
          </cell>
          <cell r="AB37">
            <v>136466</v>
          </cell>
          <cell r="AC37">
            <v>45212</v>
          </cell>
          <cell r="AD37">
            <v>59008</v>
          </cell>
          <cell r="AE37">
            <v>5620</v>
          </cell>
          <cell r="AF37">
            <v>575673</v>
          </cell>
          <cell r="AG37">
            <v>2650</v>
          </cell>
          <cell r="AH37">
            <v>10500</v>
          </cell>
          <cell r="AI37">
            <v>523911</v>
          </cell>
          <cell r="AJ37">
            <v>3029722</v>
          </cell>
          <cell r="AK37">
            <v>834406</v>
          </cell>
          <cell r="AL37">
            <v>34000</v>
          </cell>
          <cell r="AM37">
            <v>12000</v>
          </cell>
          <cell r="AN37">
            <v>58000</v>
          </cell>
          <cell r="AO37">
            <v>243445</v>
          </cell>
          <cell r="AP37">
            <v>22000</v>
          </cell>
          <cell r="AQ37">
            <v>22641</v>
          </cell>
          <cell r="AR37">
            <v>366151</v>
          </cell>
          <cell r="AS37">
            <v>7831</v>
          </cell>
          <cell r="AT37">
            <v>15572</v>
          </cell>
          <cell r="AU37">
            <v>94500</v>
          </cell>
          <cell r="AV37">
            <v>91547</v>
          </cell>
          <cell r="AW37">
            <v>140017</v>
          </cell>
          <cell r="AX37">
            <v>15000</v>
          </cell>
          <cell r="AY37">
            <v>31500</v>
          </cell>
          <cell r="AZ37">
            <v>55000</v>
          </cell>
          <cell r="BA37">
            <v>14000</v>
          </cell>
          <cell r="BB37">
            <v>183700</v>
          </cell>
          <cell r="BC37">
            <v>29575</v>
          </cell>
          <cell r="BD37">
            <v>31586</v>
          </cell>
          <cell r="BE37">
            <v>155000</v>
          </cell>
          <cell r="BF37">
            <v>20200</v>
          </cell>
          <cell r="BG37">
            <v>6500</v>
          </cell>
          <cell r="BH37">
            <v>83173</v>
          </cell>
          <cell r="BI37">
            <v>18003</v>
          </cell>
          <cell r="BJ37">
            <v>1026559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36110</v>
          </cell>
          <cell r="BP37">
            <v>109219</v>
          </cell>
          <cell r="BQ37">
            <v>15140</v>
          </cell>
          <cell r="BR37">
            <v>2503281</v>
          </cell>
          <cell r="BS37">
            <v>316309</v>
          </cell>
          <cell r="BT37">
            <v>17300</v>
          </cell>
          <cell r="BU37">
            <v>160278</v>
          </cell>
          <cell r="BV37">
            <v>50331</v>
          </cell>
          <cell r="BW37">
            <v>7200</v>
          </cell>
          <cell r="BX37">
            <v>7521</v>
          </cell>
          <cell r="BY37" t="e">
            <v>#N/A</v>
          </cell>
          <cell r="BZ37">
            <v>43225</v>
          </cell>
          <cell r="CA37">
            <v>125900</v>
          </cell>
          <cell r="CB37">
            <v>36000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2011</v>
          </cell>
          <cell r="D38">
            <v>10552</v>
          </cell>
          <cell r="E38">
            <v>3000</v>
          </cell>
          <cell r="F38">
            <v>126199</v>
          </cell>
          <cell r="G38">
            <v>30000</v>
          </cell>
          <cell r="H38">
            <v>95960</v>
          </cell>
          <cell r="I38">
            <v>175779</v>
          </cell>
          <cell r="J38">
            <v>139500</v>
          </cell>
          <cell r="K38">
            <v>27698</v>
          </cell>
          <cell r="L38">
            <v>28530</v>
          </cell>
          <cell r="M38">
            <v>2428</v>
          </cell>
          <cell r="N38">
            <v>107615</v>
          </cell>
          <cell r="O38" t="e">
            <v>#N/A</v>
          </cell>
          <cell r="P38">
            <v>27000</v>
          </cell>
          <cell r="Q38">
            <v>12500</v>
          </cell>
          <cell r="R38">
            <v>74185</v>
          </cell>
          <cell r="S38">
            <v>738000</v>
          </cell>
          <cell r="T38">
            <v>216473</v>
          </cell>
          <cell r="U38">
            <v>37346</v>
          </cell>
          <cell r="V38">
            <v>8700</v>
          </cell>
          <cell r="W38">
            <v>105663</v>
          </cell>
          <cell r="X38">
            <v>44186</v>
          </cell>
          <cell r="Y38">
            <v>7952</v>
          </cell>
          <cell r="Z38">
            <v>174423</v>
          </cell>
          <cell r="AA38">
            <v>25325</v>
          </cell>
          <cell r="AB38">
            <v>136466</v>
          </cell>
          <cell r="AC38">
            <v>45212</v>
          </cell>
          <cell r="AD38">
            <v>59008</v>
          </cell>
          <cell r="AE38">
            <v>5620</v>
          </cell>
          <cell r="AF38">
            <v>670580</v>
          </cell>
          <cell r="AG38">
            <v>9500</v>
          </cell>
          <cell r="AH38">
            <v>10500</v>
          </cell>
          <cell r="AI38">
            <v>523911</v>
          </cell>
          <cell r="AJ38">
            <v>3029722</v>
          </cell>
          <cell r="AK38">
            <v>927118</v>
          </cell>
          <cell r="AL38">
            <v>34000</v>
          </cell>
          <cell r="AM38">
            <v>16500</v>
          </cell>
          <cell r="AN38">
            <v>123363</v>
          </cell>
          <cell r="AO38">
            <v>551300</v>
          </cell>
          <cell r="AP38">
            <v>22000</v>
          </cell>
          <cell r="AQ38">
            <v>36682</v>
          </cell>
          <cell r="AR38">
            <v>366151</v>
          </cell>
          <cell r="AS38">
            <v>21749</v>
          </cell>
          <cell r="AT38">
            <v>16572</v>
          </cell>
          <cell r="AU38">
            <v>94500</v>
          </cell>
          <cell r="AV38">
            <v>137369</v>
          </cell>
          <cell r="AW38">
            <v>140946</v>
          </cell>
          <cell r="AX38">
            <v>15000</v>
          </cell>
          <cell r="AY38">
            <v>63000</v>
          </cell>
          <cell r="AZ38">
            <v>55000</v>
          </cell>
          <cell r="BA38">
            <v>18777</v>
          </cell>
          <cell r="BB38">
            <v>183700</v>
          </cell>
          <cell r="BC38">
            <v>31031</v>
          </cell>
          <cell r="BD38">
            <v>31586</v>
          </cell>
          <cell r="BE38">
            <v>155000</v>
          </cell>
          <cell r="BF38">
            <v>20200</v>
          </cell>
          <cell r="BG38">
            <v>6500</v>
          </cell>
          <cell r="BH38">
            <v>83173</v>
          </cell>
          <cell r="BI38">
            <v>18003</v>
          </cell>
          <cell r="BJ38">
            <v>1026559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36110</v>
          </cell>
          <cell r="BP38">
            <v>108359</v>
          </cell>
          <cell r="BQ38">
            <v>15000</v>
          </cell>
          <cell r="BR38">
            <v>2503281</v>
          </cell>
          <cell r="BS38">
            <v>413710</v>
          </cell>
          <cell r="BT38">
            <v>17300</v>
          </cell>
          <cell r="BU38">
            <v>160278</v>
          </cell>
          <cell r="BV38">
            <v>50331</v>
          </cell>
          <cell r="BW38">
            <v>11500</v>
          </cell>
          <cell r="BX38">
            <v>0</v>
          </cell>
          <cell r="BY38" t="e">
            <v>#N/A</v>
          </cell>
          <cell r="BZ38">
            <v>78736</v>
          </cell>
          <cell r="CA38">
            <v>125900</v>
          </cell>
          <cell r="CB38">
            <v>37754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2011</v>
          </cell>
          <cell r="D39">
            <v>3565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 t="e">
            <v>#N/A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154799</v>
          </cell>
          <cell r="AK39">
            <v>0</v>
          </cell>
          <cell r="AL39">
            <v>500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192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1589</v>
          </cell>
          <cell r="BT39">
            <v>1000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 t="e">
            <v>#N/A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2011</v>
          </cell>
          <cell r="D40">
            <v>42342</v>
          </cell>
          <cell r="E40">
            <v>4503</v>
          </cell>
          <cell r="F40">
            <v>140212</v>
          </cell>
          <cell r="G40">
            <v>47834</v>
          </cell>
          <cell r="H40">
            <v>150179</v>
          </cell>
          <cell r="I40">
            <v>269328</v>
          </cell>
          <cell r="J40">
            <v>235762</v>
          </cell>
          <cell r="K40">
            <v>45700</v>
          </cell>
          <cell r="L40">
            <v>26436</v>
          </cell>
          <cell r="M40">
            <v>6676</v>
          </cell>
          <cell r="N40">
            <v>104348</v>
          </cell>
          <cell r="O40" t="e">
            <v>#N/A</v>
          </cell>
          <cell r="P40">
            <v>58755</v>
          </cell>
          <cell r="Q40">
            <v>6744</v>
          </cell>
          <cell r="R40">
            <v>41770</v>
          </cell>
          <cell r="S40">
            <v>1170459</v>
          </cell>
          <cell r="T40">
            <v>366400</v>
          </cell>
          <cell r="U40">
            <v>74900</v>
          </cell>
          <cell r="V40">
            <v>13753</v>
          </cell>
          <cell r="W40">
            <v>82710</v>
          </cell>
          <cell r="X40">
            <v>94031</v>
          </cell>
          <cell r="Y40">
            <v>16925</v>
          </cell>
          <cell r="Z40">
            <v>196115</v>
          </cell>
          <cell r="AA40">
            <v>29983</v>
          </cell>
          <cell r="AB40">
            <v>253600</v>
          </cell>
          <cell r="AC40">
            <v>81845</v>
          </cell>
          <cell r="AD40">
            <v>84038</v>
          </cell>
          <cell r="AE40">
            <v>16328</v>
          </cell>
          <cell r="AF40">
            <v>819019</v>
          </cell>
          <cell r="AG40">
            <v>6368</v>
          </cell>
          <cell r="AH40">
            <v>31966</v>
          </cell>
          <cell r="AI40">
            <v>595700</v>
          </cell>
          <cell r="AJ40">
            <v>3923771</v>
          </cell>
          <cell r="AK40">
            <v>1305498</v>
          </cell>
          <cell r="AL40">
            <v>49220</v>
          </cell>
          <cell r="AM40">
            <v>20492</v>
          </cell>
          <cell r="AN40">
            <v>136597</v>
          </cell>
          <cell r="AO40">
            <v>309627</v>
          </cell>
          <cell r="AP40">
            <v>44452</v>
          </cell>
          <cell r="AQ40">
            <v>41419</v>
          </cell>
          <cell r="AR40">
            <v>531481</v>
          </cell>
          <cell r="AS40">
            <v>32939</v>
          </cell>
          <cell r="AT40">
            <v>35345</v>
          </cell>
          <cell r="AU40">
            <v>118892</v>
          </cell>
          <cell r="AV40">
            <v>116122</v>
          </cell>
          <cell r="AW40">
            <v>191328</v>
          </cell>
          <cell r="AX40">
            <v>28568</v>
          </cell>
          <cell r="AY40">
            <v>61767</v>
          </cell>
          <cell r="AZ40">
            <v>113732</v>
          </cell>
          <cell r="BA40">
            <v>22918</v>
          </cell>
          <cell r="BB40">
            <v>239300</v>
          </cell>
          <cell r="BC40">
            <v>42505</v>
          </cell>
          <cell r="BD40">
            <v>59312</v>
          </cell>
          <cell r="BE40">
            <v>205860</v>
          </cell>
          <cell r="BF40">
            <v>37173</v>
          </cell>
          <cell r="BG40">
            <v>19700</v>
          </cell>
          <cell r="BH40">
            <v>153393</v>
          </cell>
          <cell r="BI40">
            <v>34773</v>
          </cell>
          <cell r="BJ40">
            <v>1350678</v>
          </cell>
          <cell r="BK40">
            <v>149857</v>
          </cell>
          <cell r="BL40">
            <v>10822</v>
          </cell>
          <cell r="BM40">
            <v>26579</v>
          </cell>
          <cell r="BN40">
            <v>18704</v>
          </cell>
          <cell r="BO40">
            <v>47750</v>
          </cell>
          <cell r="BP40">
            <v>171304</v>
          </cell>
          <cell r="BQ40">
            <v>29488</v>
          </cell>
          <cell r="BR40">
            <v>4060630</v>
          </cell>
          <cell r="BS40">
            <v>433549</v>
          </cell>
          <cell r="BT40">
            <v>24245</v>
          </cell>
          <cell r="BU40">
            <v>240964</v>
          </cell>
          <cell r="BV40">
            <v>75412</v>
          </cell>
          <cell r="BW40">
            <v>17539</v>
          </cell>
          <cell r="BX40">
            <v>26222</v>
          </cell>
          <cell r="BY40" t="e">
            <v>#N/A</v>
          </cell>
          <cell r="BZ40">
            <v>86667</v>
          </cell>
          <cell r="CA40">
            <v>149997</v>
          </cell>
          <cell r="CB40">
            <v>61443</v>
          </cell>
          <cell r="CC40">
            <v>12946</v>
          </cell>
        </row>
        <row r="41">
          <cell r="A41" t="str">
            <v>Utility summer max peak load</v>
          </cell>
          <cell r="B41" t="str">
            <v>PEAKS</v>
          </cell>
          <cell r="C41">
            <v>2011</v>
          </cell>
          <cell r="D41">
            <v>29018</v>
          </cell>
          <cell r="E41">
            <v>3226</v>
          </cell>
          <cell r="F41">
            <v>187658</v>
          </cell>
          <cell r="G41">
            <v>57677</v>
          </cell>
          <cell r="H41">
            <v>192538</v>
          </cell>
          <cell r="I41">
            <v>379690</v>
          </cell>
          <cell r="J41">
            <v>309690</v>
          </cell>
          <cell r="K41">
            <v>55600</v>
          </cell>
          <cell r="L41">
            <v>28006</v>
          </cell>
          <cell r="M41">
            <v>4532</v>
          </cell>
          <cell r="N41">
            <v>134861</v>
          </cell>
          <cell r="O41" t="e">
            <v>#N/A</v>
          </cell>
          <cell r="P41">
            <v>50957</v>
          </cell>
          <cell r="Q41">
            <v>6573</v>
          </cell>
          <cell r="R41">
            <v>64272</v>
          </cell>
          <cell r="S41">
            <v>1606494</v>
          </cell>
          <cell r="T41">
            <v>550900</v>
          </cell>
          <cell r="U41">
            <v>92146</v>
          </cell>
          <cell r="V41">
            <v>9299</v>
          </cell>
          <cell r="W41">
            <v>125478</v>
          </cell>
          <cell r="X41">
            <v>107415</v>
          </cell>
          <cell r="Y41">
            <v>13707</v>
          </cell>
          <cell r="Z41">
            <v>155517</v>
          </cell>
          <cell r="AA41">
            <v>44698</v>
          </cell>
          <cell r="AB41">
            <v>297500</v>
          </cell>
          <cell r="AC41">
            <v>100582</v>
          </cell>
          <cell r="AD41">
            <v>110391</v>
          </cell>
          <cell r="AE41">
            <v>11855</v>
          </cell>
          <cell r="AF41">
            <v>1092560</v>
          </cell>
          <cell r="AG41">
            <v>3940</v>
          </cell>
          <cell r="AH41">
            <v>30227</v>
          </cell>
          <cell r="AI41">
            <v>820000</v>
          </cell>
          <cell r="AJ41">
            <v>3395487</v>
          </cell>
          <cell r="AK41">
            <v>1501701</v>
          </cell>
          <cell r="AL41">
            <v>48959</v>
          </cell>
          <cell r="AM41">
            <v>18511</v>
          </cell>
          <cell r="AN41">
            <v>109026</v>
          </cell>
          <cell r="AO41">
            <v>377020</v>
          </cell>
          <cell r="AP41">
            <v>44011</v>
          </cell>
          <cell r="AQ41">
            <v>34472</v>
          </cell>
          <cell r="AR41">
            <v>717155</v>
          </cell>
          <cell r="AS41">
            <v>38524</v>
          </cell>
          <cell r="AT41">
            <v>37873</v>
          </cell>
          <cell r="AU41">
            <v>161635</v>
          </cell>
          <cell r="AV41">
            <v>156479</v>
          </cell>
          <cell r="AW41">
            <v>269269</v>
          </cell>
          <cell r="AX41">
            <v>45651</v>
          </cell>
          <cell r="AY41">
            <v>80766</v>
          </cell>
          <cell r="AZ41">
            <v>92484</v>
          </cell>
          <cell r="BA41">
            <v>20631</v>
          </cell>
          <cell r="BB41">
            <v>380100</v>
          </cell>
          <cell r="BC41">
            <v>47996</v>
          </cell>
          <cell r="BD41">
            <v>57089</v>
          </cell>
          <cell r="BE41">
            <v>234849</v>
          </cell>
          <cell r="BF41">
            <v>33019</v>
          </cell>
          <cell r="BG41">
            <v>13168</v>
          </cell>
          <cell r="BH41">
            <v>161697</v>
          </cell>
          <cell r="BI41">
            <v>42478</v>
          </cell>
          <cell r="BJ41">
            <v>1961144</v>
          </cell>
          <cell r="BK41">
            <v>95135</v>
          </cell>
          <cell r="BL41">
            <v>18295</v>
          </cell>
          <cell r="BM41">
            <v>32356</v>
          </cell>
          <cell r="BN41">
            <v>10767</v>
          </cell>
          <cell r="BO41">
            <v>65534</v>
          </cell>
          <cell r="BP41">
            <v>154665</v>
          </cell>
          <cell r="BQ41">
            <v>37105</v>
          </cell>
          <cell r="BR41">
            <v>4919150</v>
          </cell>
          <cell r="BS41">
            <v>526513</v>
          </cell>
          <cell r="BT41">
            <v>28946</v>
          </cell>
          <cell r="BU41">
            <v>294349</v>
          </cell>
          <cell r="BV41">
            <v>98478</v>
          </cell>
          <cell r="BW41">
            <v>16621</v>
          </cell>
          <cell r="BX41">
            <v>27350</v>
          </cell>
          <cell r="BY41" t="e">
            <v>#N/A</v>
          </cell>
          <cell r="BZ41">
            <v>73789</v>
          </cell>
          <cell r="CA41">
            <v>208479</v>
          </cell>
          <cell r="CB41">
            <v>76830</v>
          </cell>
          <cell r="CC41">
            <v>11856</v>
          </cell>
        </row>
        <row r="42">
          <cell r="A42" t="str">
            <v>Utility Annual Peak load</v>
          </cell>
          <cell r="C42">
            <v>2011</v>
          </cell>
          <cell r="D42">
            <v>42342</v>
          </cell>
          <cell r="E42">
            <v>4503</v>
          </cell>
          <cell r="F42">
            <v>187658</v>
          </cell>
          <cell r="G42">
            <v>57677</v>
          </cell>
          <cell r="H42">
            <v>192538</v>
          </cell>
          <cell r="I42">
            <v>379690</v>
          </cell>
          <cell r="J42">
            <v>309690</v>
          </cell>
          <cell r="K42">
            <v>55600</v>
          </cell>
          <cell r="L42">
            <v>28006</v>
          </cell>
          <cell r="M42">
            <v>6676</v>
          </cell>
          <cell r="N42">
            <v>134861</v>
          </cell>
          <cell r="O42" t="e">
            <v>#N/A</v>
          </cell>
          <cell r="P42">
            <v>58755</v>
          </cell>
          <cell r="Q42">
            <v>6744</v>
          </cell>
          <cell r="R42">
            <v>64272</v>
          </cell>
          <cell r="S42">
            <v>1606494</v>
          </cell>
          <cell r="T42">
            <v>550900</v>
          </cell>
          <cell r="U42">
            <v>92146</v>
          </cell>
          <cell r="V42">
            <v>13753</v>
          </cell>
          <cell r="W42">
            <v>125478</v>
          </cell>
          <cell r="X42">
            <v>107415</v>
          </cell>
          <cell r="Y42">
            <v>16925</v>
          </cell>
          <cell r="Z42">
            <v>196115</v>
          </cell>
          <cell r="AA42">
            <v>44698</v>
          </cell>
          <cell r="AB42">
            <v>297500</v>
          </cell>
          <cell r="AC42">
            <v>100582</v>
          </cell>
          <cell r="AD42">
            <v>110391</v>
          </cell>
          <cell r="AE42">
            <v>16328</v>
          </cell>
          <cell r="AF42">
            <v>1092560</v>
          </cell>
          <cell r="AG42">
            <v>6368</v>
          </cell>
          <cell r="AH42">
            <v>31966</v>
          </cell>
          <cell r="AI42">
            <v>820000</v>
          </cell>
          <cell r="AJ42">
            <v>3923771</v>
          </cell>
          <cell r="AK42">
            <v>1501701</v>
          </cell>
          <cell r="AL42">
            <v>49220</v>
          </cell>
          <cell r="AM42">
            <v>20492</v>
          </cell>
          <cell r="AN42">
            <v>136597</v>
          </cell>
          <cell r="AO42">
            <v>377020</v>
          </cell>
          <cell r="AP42">
            <v>44452</v>
          </cell>
          <cell r="AQ42">
            <v>41419</v>
          </cell>
          <cell r="AR42">
            <v>717155</v>
          </cell>
          <cell r="AS42">
            <v>38524</v>
          </cell>
          <cell r="AT42">
            <v>37873</v>
          </cell>
          <cell r="AU42">
            <v>161635</v>
          </cell>
          <cell r="AV42">
            <v>156479</v>
          </cell>
          <cell r="AW42">
            <v>269269</v>
          </cell>
          <cell r="AX42">
            <v>45651</v>
          </cell>
          <cell r="AY42">
            <v>80766</v>
          </cell>
          <cell r="AZ42">
            <v>113732</v>
          </cell>
          <cell r="BA42">
            <v>22918</v>
          </cell>
          <cell r="BB42">
            <v>380100</v>
          </cell>
          <cell r="BC42">
            <v>47996</v>
          </cell>
          <cell r="BD42">
            <v>59312</v>
          </cell>
          <cell r="BE42">
            <v>234849</v>
          </cell>
          <cell r="BF42">
            <v>37173</v>
          </cell>
          <cell r="BG42">
            <v>19700</v>
          </cell>
          <cell r="BH42">
            <v>161697</v>
          </cell>
          <cell r="BI42">
            <v>42478</v>
          </cell>
          <cell r="BJ42">
            <v>1961144</v>
          </cell>
          <cell r="BK42">
            <v>149857</v>
          </cell>
          <cell r="BL42">
            <v>18295</v>
          </cell>
          <cell r="BM42">
            <v>32356</v>
          </cell>
          <cell r="BN42">
            <v>18704</v>
          </cell>
          <cell r="BO42">
            <v>65534</v>
          </cell>
          <cell r="BP42">
            <v>171304</v>
          </cell>
          <cell r="BQ42">
            <v>37105</v>
          </cell>
          <cell r="BR42">
            <v>4919150</v>
          </cell>
          <cell r="BS42">
            <v>526513</v>
          </cell>
          <cell r="BT42">
            <v>28946</v>
          </cell>
          <cell r="BU42">
            <v>294349</v>
          </cell>
          <cell r="BV42">
            <v>98478</v>
          </cell>
          <cell r="BW42">
            <v>17539</v>
          </cell>
          <cell r="BX42">
            <v>27350</v>
          </cell>
          <cell r="BY42" t="e">
            <v>#N/A</v>
          </cell>
          <cell r="BZ42">
            <v>86667</v>
          </cell>
          <cell r="CA42">
            <v>208479</v>
          </cell>
          <cell r="CB42">
            <v>76830</v>
          </cell>
          <cell r="CC42">
            <v>12946</v>
          </cell>
        </row>
        <row r="43">
          <cell r="A43" t="str">
            <v>Utility average peak load</v>
          </cell>
          <cell r="B43" t="str">
            <v>PEAKA</v>
          </cell>
          <cell r="C43">
            <v>2011</v>
          </cell>
          <cell r="D43">
            <v>30706</v>
          </cell>
          <cell r="E43">
            <v>3614</v>
          </cell>
          <cell r="F43">
            <v>163935</v>
          </cell>
          <cell r="G43">
            <v>46298</v>
          </cell>
          <cell r="H43">
            <v>153392</v>
          </cell>
          <cell r="I43">
            <v>280106</v>
          </cell>
          <cell r="J43">
            <v>246578</v>
          </cell>
          <cell r="K43">
            <v>45067</v>
          </cell>
          <cell r="L43">
            <v>24928</v>
          </cell>
          <cell r="M43">
            <v>4374</v>
          </cell>
          <cell r="N43">
            <v>119604</v>
          </cell>
          <cell r="O43" t="e">
            <v>#N/A</v>
          </cell>
          <cell r="P43">
            <v>49878</v>
          </cell>
          <cell r="Q43">
            <v>5618</v>
          </cell>
          <cell r="R43">
            <v>45507</v>
          </cell>
          <cell r="S43">
            <v>1215861</v>
          </cell>
          <cell r="T43">
            <v>411675</v>
          </cell>
          <cell r="U43">
            <v>72336</v>
          </cell>
          <cell r="V43">
            <v>10175</v>
          </cell>
          <cell r="W43">
            <v>91444</v>
          </cell>
          <cell r="X43">
            <v>93454</v>
          </cell>
          <cell r="Y43">
            <v>13177</v>
          </cell>
          <cell r="Z43">
            <v>151771</v>
          </cell>
          <cell r="AA43">
            <v>31728</v>
          </cell>
          <cell r="AB43">
            <v>254900</v>
          </cell>
          <cell r="AC43">
            <v>80013</v>
          </cell>
          <cell r="AD43">
            <v>84825</v>
          </cell>
          <cell r="AE43">
            <v>14023</v>
          </cell>
          <cell r="AF43">
            <v>845981</v>
          </cell>
          <cell r="AG43">
            <v>4179</v>
          </cell>
          <cell r="AH43">
            <v>26301</v>
          </cell>
          <cell r="AI43">
            <v>626200</v>
          </cell>
          <cell r="AJ43">
            <v>3089825</v>
          </cell>
          <cell r="AK43">
            <v>1203408</v>
          </cell>
          <cell r="AL43">
            <v>41923</v>
          </cell>
          <cell r="AM43">
            <v>17242</v>
          </cell>
          <cell r="AN43">
            <v>111249</v>
          </cell>
          <cell r="AO43">
            <v>301899</v>
          </cell>
          <cell r="AP43">
            <v>40058</v>
          </cell>
          <cell r="AQ43">
            <v>34529</v>
          </cell>
          <cell r="AR43">
            <v>540982</v>
          </cell>
          <cell r="AS43">
            <v>35731</v>
          </cell>
          <cell r="AT43">
            <v>33363</v>
          </cell>
          <cell r="AU43">
            <v>125053</v>
          </cell>
          <cell r="AV43">
            <v>117903</v>
          </cell>
          <cell r="AW43">
            <v>199310</v>
          </cell>
          <cell r="AX43">
            <v>31132</v>
          </cell>
          <cell r="AY43">
            <v>62240</v>
          </cell>
          <cell r="AZ43">
            <v>89858</v>
          </cell>
          <cell r="BA43">
            <v>18797</v>
          </cell>
          <cell r="BB43">
            <v>251564</v>
          </cell>
          <cell r="BC43">
            <v>40755</v>
          </cell>
          <cell r="BD43">
            <v>50680</v>
          </cell>
          <cell r="BE43">
            <v>130273</v>
          </cell>
          <cell r="BF43">
            <v>27564</v>
          </cell>
          <cell r="BG43">
            <v>13845</v>
          </cell>
          <cell r="BH43">
            <v>135588</v>
          </cell>
          <cell r="BI43">
            <v>35494</v>
          </cell>
          <cell r="BJ43">
            <v>1434223</v>
          </cell>
          <cell r="BK43">
            <v>109109</v>
          </cell>
          <cell r="BL43">
            <v>15304</v>
          </cell>
          <cell r="BM43">
            <v>20617</v>
          </cell>
          <cell r="BN43">
            <v>12177</v>
          </cell>
          <cell r="BO43">
            <v>50164</v>
          </cell>
          <cell r="BP43">
            <v>149558</v>
          </cell>
          <cell r="BQ43">
            <v>30734</v>
          </cell>
          <cell r="BR43">
            <v>3914700</v>
          </cell>
          <cell r="BS43">
            <v>412902</v>
          </cell>
          <cell r="BT43">
            <v>21915</v>
          </cell>
          <cell r="BU43">
            <v>238844</v>
          </cell>
          <cell r="BV43">
            <v>76704</v>
          </cell>
          <cell r="BW43">
            <v>16373</v>
          </cell>
          <cell r="BX43">
            <v>24737</v>
          </cell>
          <cell r="BY43" t="e">
            <v>#N/A</v>
          </cell>
          <cell r="BZ43">
            <v>72617</v>
          </cell>
          <cell r="CA43">
            <v>151006</v>
          </cell>
          <cell r="CB43">
            <v>61185</v>
          </cell>
          <cell r="CC43">
            <v>10383</v>
          </cell>
        </row>
        <row r="44">
          <cell r="A44" t="str">
            <v>Total circuit kms of line</v>
          </cell>
          <cell r="B44" t="str">
            <v>KMC</v>
          </cell>
          <cell r="C44">
            <v>2011</v>
          </cell>
          <cell r="D44">
            <v>1848</v>
          </cell>
          <cell r="E44">
            <v>92</v>
          </cell>
          <cell r="F44">
            <v>777</v>
          </cell>
          <cell r="G44">
            <v>332</v>
          </cell>
          <cell r="H44">
            <v>649</v>
          </cell>
          <cell r="I44">
            <v>1703</v>
          </cell>
          <cell r="J44">
            <v>1119</v>
          </cell>
          <cell r="K44">
            <v>526</v>
          </cell>
          <cell r="L44">
            <v>161</v>
          </cell>
          <cell r="M44">
            <v>27</v>
          </cell>
          <cell r="N44">
            <v>811</v>
          </cell>
          <cell r="O44" t="e">
            <v>#N/A</v>
          </cell>
          <cell r="P44">
            <v>339</v>
          </cell>
          <cell r="Q44">
            <v>27</v>
          </cell>
          <cell r="R44">
            <v>150</v>
          </cell>
          <cell r="S44">
            <v>5163</v>
          </cell>
          <cell r="T44">
            <v>1176</v>
          </cell>
          <cell r="U44">
            <v>327</v>
          </cell>
          <cell r="V44">
            <v>137</v>
          </cell>
          <cell r="W44">
            <v>465</v>
          </cell>
          <cell r="X44">
            <v>277</v>
          </cell>
          <cell r="Y44">
            <v>74</v>
          </cell>
          <cell r="Z44">
            <v>962</v>
          </cell>
          <cell r="AA44">
            <v>240</v>
          </cell>
          <cell r="AB44">
            <v>1084</v>
          </cell>
          <cell r="AC44">
            <v>1734</v>
          </cell>
          <cell r="AD44">
            <v>1464</v>
          </cell>
          <cell r="AE44">
            <v>68</v>
          </cell>
          <cell r="AF44">
            <v>3414</v>
          </cell>
          <cell r="AG44">
            <v>21</v>
          </cell>
          <cell r="AH44">
            <v>66</v>
          </cell>
          <cell r="AI44">
            <v>2896</v>
          </cell>
          <cell r="AJ44">
            <v>117385</v>
          </cell>
          <cell r="AK44">
            <v>5606</v>
          </cell>
          <cell r="AL44">
            <v>748</v>
          </cell>
          <cell r="AM44">
            <v>98</v>
          </cell>
          <cell r="AN44">
            <v>362</v>
          </cell>
          <cell r="AO44">
            <v>1878</v>
          </cell>
          <cell r="AP44">
            <v>115</v>
          </cell>
          <cell r="AQ44">
            <v>333</v>
          </cell>
          <cell r="AR44">
            <v>2820</v>
          </cell>
          <cell r="AS44">
            <v>135</v>
          </cell>
          <cell r="AT44">
            <v>265</v>
          </cell>
          <cell r="AU44">
            <v>950</v>
          </cell>
          <cell r="AV44">
            <v>830</v>
          </cell>
          <cell r="AW44">
            <v>1975</v>
          </cell>
          <cell r="AX44">
            <v>348</v>
          </cell>
          <cell r="AY44">
            <v>770</v>
          </cell>
          <cell r="AZ44">
            <v>618</v>
          </cell>
          <cell r="BA44">
            <v>370</v>
          </cell>
          <cell r="BB44">
            <v>1455</v>
          </cell>
          <cell r="BC44">
            <v>176</v>
          </cell>
          <cell r="BD44">
            <v>314</v>
          </cell>
          <cell r="BE44">
            <v>987</v>
          </cell>
          <cell r="BF44">
            <v>148</v>
          </cell>
          <cell r="BG44">
            <v>129</v>
          </cell>
          <cell r="BH44">
            <v>553</v>
          </cell>
          <cell r="BI44">
            <v>315</v>
          </cell>
          <cell r="BJ44">
            <v>7431</v>
          </cell>
          <cell r="BK44">
            <v>737</v>
          </cell>
          <cell r="BL44">
            <v>55</v>
          </cell>
          <cell r="BM44">
            <v>94</v>
          </cell>
          <cell r="BN44">
            <v>283</v>
          </cell>
          <cell r="BO44">
            <v>248</v>
          </cell>
          <cell r="BP44">
            <v>1186</v>
          </cell>
          <cell r="BQ44">
            <v>157</v>
          </cell>
          <cell r="BR44">
            <v>10061</v>
          </cell>
          <cell r="BS44">
            <v>2409</v>
          </cell>
          <cell r="BT44">
            <v>243</v>
          </cell>
          <cell r="BU44">
            <v>1542</v>
          </cell>
          <cell r="BV44">
            <v>300</v>
          </cell>
          <cell r="BW44">
            <v>76</v>
          </cell>
          <cell r="BX44">
            <v>68</v>
          </cell>
          <cell r="BY44" t="e">
            <v>#N/A</v>
          </cell>
          <cell r="BZ44">
            <v>515</v>
          </cell>
          <cell r="CA44">
            <v>1060</v>
          </cell>
          <cell r="CB44">
            <v>249</v>
          </cell>
          <cell r="CC44">
            <v>181</v>
          </cell>
        </row>
        <row r="45">
          <cell r="A45" t="str">
            <v>Overhead circuit kms of line</v>
          </cell>
          <cell r="B45" t="str">
            <v>KMCO</v>
          </cell>
          <cell r="C45">
            <v>2011</v>
          </cell>
          <cell r="D45">
            <v>1844</v>
          </cell>
          <cell r="E45">
            <v>92</v>
          </cell>
          <cell r="F45">
            <v>581</v>
          </cell>
          <cell r="G45">
            <v>290</v>
          </cell>
          <cell r="H45">
            <v>389</v>
          </cell>
          <cell r="I45">
            <v>963</v>
          </cell>
          <cell r="J45">
            <v>713</v>
          </cell>
          <cell r="K45">
            <v>482</v>
          </cell>
          <cell r="L45">
            <v>91</v>
          </cell>
          <cell r="M45">
            <v>26</v>
          </cell>
          <cell r="N45">
            <v>581</v>
          </cell>
          <cell r="O45" t="e">
            <v>#N/A</v>
          </cell>
          <cell r="P45">
            <v>207</v>
          </cell>
          <cell r="Q45">
            <v>15</v>
          </cell>
          <cell r="R45">
            <v>89</v>
          </cell>
          <cell r="S45">
            <v>1798</v>
          </cell>
          <cell r="T45">
            <v>709</v>
          </cell>
          <cell r="U45">
            <v>254</v>
          </cell>
          <cell r="V45">
            <v>126</v>
          </cell>
          <cell r="W45">
            <v>211</v>
          </cell>
          <cell r="X45">
            <v>185</v>
          </cell>
          <cell r="Y45">
            <v>66</v>
          </cell>
          <cell r="Z45">
            <v>737</v>
          </cell>
          <cell r="AA45">
            <v>170</v>
          </cell>
          <cell r="AB45">
            <v>430</v>
          </cell>
          <cell r="AC45">
            <v>1642</v>
          </cell>
          <cell r="AD45">
            <v>888</v>
          </cell>
          <cell r="AE45">
            <v>57</v>
          </cell>
          <cell r="AF45">
            <v>1523</v>
          </cell>
          <cell r="AG45">
            <v>18</v>
          </cell>
          <cell r="AH45">
            <v>56</v>
          </cell>
          <cell r="AI45">
            <v>802</v>
          </cell>
          <cell r="AJ45">
            <v>109499</v>
          </cell>
          <cell r="AK45">
            <v>2916</v>
          </cell>
          <cell r="AL45">
            <v>607</v>
          </cell>
          <cell r="AM45">
            <v>88</v>
          </cell>
          <cell r="AN45">
            <v>233</v>
          </cell>
          <cell r="AO45">
            <v>1046</v>
          </cell>
          <cell r="AP45">
            <v>95</v>
          </cell>
          <cell r="AQ45">
            <v>257</v>
          </cell>
          <cell r="AR45">
            <v>1363</v>
          </cell>
          <cell r="AS45">
            <v>97</v>
          </cell>
          <cell r="AT45">
            <v>198</v>
          </cell>
          <cell r="AU45">
            <v>567</v>
          </cell>
          <cell r="AV45">
            <v>359</v>
          </cell>
          <cell r="AW45">
            <v>1484</v>
          </cell>
          <cell r="AX45">
            <v>246</v>
          </cell>
          <cell r="AY45">
            <v>656</v>
          </cell>
          <cell r="AZ45">
            <v>510</v>
          </cell>
          <cell r="BA45">
            <v>365</v>
          </cell>
          <cell r="BB45">
            <v>561</v>
          </cell>
          <cell r="BC45">
            <v>103</v>
          </cell>
          <cell r="BD45">
            <v>248</v>
          </cell>
          <cell r="BE45">
            <v>570</v>
          </cell>
          <cell r="BF45">
            <v>129</v>
          </cell>
          <cell r="BG45">
            <v>118</v>
          </cell>
          <cell r="BH45">
            <v>385</v>
          </cell>
          <cell r="BI45">
            <v>298</v>
          </cell>
          <cell r="BJ45">
            <v>2584</v>
          </cell>
          <cell r="BK45">
            <v>617</v>
          </cell>
          <cell r="BL45">
            <v>53</v>
          </cell>
          <cell r="BM45">
            <v>84</v>
          </cell>
          <cell r="BN45">
            <v>277</v>
          </cell>
          <cell r="BO45">
            <v>156</v>
          </cell>
          <cell r="BP45">
            <v>950</v>
          </cell>
          <cell r="BQ45">
            <v>102</v>
          </cell>
          <cell r="BR45">
            <v>4168</v>
          </cell>
          <cell r="BS45">
            <v>1331</v>
          </cell>
          <cell r="BT45">
            <v>127</v>
          </cell>
          <cell r="BU45">
            <v>1051</v>
          </cell>
          <cell r="BV45">
            <v>213</v>
          </cell>
          <cell r="BW45">
            <v>66</v>
          </cell>
          <cell r="BX45">
            <v>53</v>
          </cell>
          <cell r="BY45" t="e">
            <v>#N/A</v>
          </cell>
          <cell r="BZ45">
            <v>371</v>
          </cell>
          <cell r="CA45">
            <v>503</v>
          </cell>
          <cell r="CB45">
            <v>155</v>
          </cell>
          <cell r="CC45">
            <v>171</v>
          </cell>
        </row>
        <row r="46">
          <cell r="A46" t="str">
            <v>Underground circuit kms ofline</v>
          </cell>
          <cell r="B46" t="str">
            <v>KMCU</v>
          </cell>
          <cell r="C46">
            <v>2011</v>
          </cell>
          <cell r="D46">
            <v>4</v>
          </cell>
          <cell r="E46">
            <v>0</v>
          </cell>
          <cell r="F46">
            <v>196</v>
          </cell>
          <cell r="G46">
            <v>42</v>
          </cell>
          <cell r="H46">
            <v>260</v>
          </cell>
          <cell r="I46">
            <v>740</v>
          </cell>
          <cell r="J46">
            <v>406</v>
          </cell>
          <cell r="K46">
            <v>44</v>
          </cell>
          <cell r="L46">
            <v>70</v>
          </cell>
          <cell r="M46">
            <v>1</v>
          </cell>
          <cell r="N46">
            <v>230</v>
          </cell>
          <cell r="O46" t="e">
            <v>#N/A</v>
          </cell>
          <cell r="P46">
            <v>132</v>
          </cell>
          <cell r="Q46">
            <v>12</v>
          </cell>
          <cell r="R46">
            <v>61</v>
          </cell>
          <cell r="S46">
            <v>3365</v>
          </cell>
          <cell r="T46">
            <v>467</v>
          </cell>
          <cell r="U46">
            <v>73</v>
          </cell>
          <cell r="V46">
            <v>11</v>
          </cell>
          <cell r="W46">
            <v>254</v>
          </cell>
          <cell r="X46">
            <v>92</v>
          </cell>
          <cell r="Y46">
            <v>8</v>
          </cell>
          <cell r="Z46">
            <v>225</v>
          </cell>
          <cell r="AA46">
            <v>70</v>
          </cell>
          <cell r="AB46">
            <v>654</v>
          </cell>
          <cell r="AC46">
            <v>92</v>
          </cell>
          <cell r="AD46">
            <v>576</v>
          </cell>
          <cell r="AE46">
            <v>11</v>
          </cell>
          <cell r="AF46">
            <v>1891</v>
          </cell>
          <cell r="AG46">
            <v>3</v>
          </cell>
          <cell r="AH46">
            <v>10</v>
          </cell>
          <cell r="AI46">
            <v>2094</v>
          </cell>
          <cell r="AJ46">
            <v>7886</v>
          </cell>
          <cell r="AK46">
            <v>2690</v>
          </cell>
          <cell r="AL46">
            <v>141</v>
          </cell>
          <cell r="AM46">
            <v>10</v>
          </cell>
          <cell r="AN46">
            <v>129</v>
          </cell>
          <cell r="AO46">
            <v>832</v>
          </cell>
          <cell r="AP46">
            <v>20</v>
          </cell>
          <cell r="AQ46">
            <v>76</v>
          </cell>
          <cell r="AR46">
            <v>1457</v>
          </cell>
          <cell r="AS46">
            <v>38</v>
          </cell>
          <cell r="AT46">
            <v>67</v>
          </cell>
          <cell r="AU46">
            <v>383</v>
          </cell>
          <cell r="AV46">
            <v>471</v>
          </cell>
          <cell r="AW46">
            <v>491</v>
          </cell>
          <cell r="AX46">
            <v>102</v>
          </cell>
          <cell r="AY46">
            <v>114</v>
          </cell>
          <cell r="AZ46">
            <v>108</v>
          </cell>
          <cell r="BA46">
            <v>5</v>
          </cell>
          <cell r="BB46">
            <v>894</v>
          </cell>
          <cell r="BC46">
            <v>73</v>
          </cell>
          <cell r="BD46">
            <v>66</v>
          </cell>
          <cell r="BE46">
            <v>417</v>
          </cell>
          <cell r="BF46">
            <v>19</v>
          </cell>
          <cell r="BG46">
            <v>11</v>
          </cell>
          <cell r="BH46">
            <v>168</v>
          </cell>
          <cell r="BI46">
            <v>17</v>
          </cell>
          <cell r="BJ46">
            <v>4847</v>
          </cell>
          <cell r="BK46">
            <v>120</v>
          </cell>
          <cell r="BL46">
            <v>2</v>
          </cell>
          <cell r="BM46">
            <v>10</v>
          </cell>
          <cell r="BN46">
            <v>6</v>
          </cell>
          <cell r="BO46">
            <v>92</v>
          </cell>
          <cell r="BP46">
            <v>236</v>
          </cell>
          <cell r="BQ46">
            <v>55</v>
          </cell>
          <cell r="BR46">
            <v>5893</v>
          </cell>
          <cell r="BS46">
            <v>1078</v>
          </cell>
          <cell r="BT46">
            <v>116</v>
          </cell>
          <cell r="BU46">
            <v>491</v>
          </cell>
          <cell r="BV46">
            <v>87</v>
          </cell>
          <cell r="BW46">
            <v>10</v>
          </cell>
          <cell r="BX46">
            <v>15</v>
          </cell>
          <cell r="BY46" t="e">
            <v>#N/A</v>
          </cell>
          <cell r="BZ46">
            <v>144</v>
          </cell>
          <cell r="CA46">
            <v>557</v>
          </cell>
          <cell r="CB46">
            <v>94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2011</v>
          </cell>
          <cell r="D47">
            <v>442</v>
          </cell>
          <cell r="E47">
            <v>47</v>
          </cell>
          <cell r="F47">
            <v>423</v>
          </cell>
          <cell r="G47">
            <v>175</v>
          </cell>
          <cell r="H47">
            <v>364</v>
          </cell>
          <cell r="I47">
            <v>856</v>
          </cell>
          <cell r="J47">
            <v>437</v>
          </cell>
          <cell r="K47">
            <v>339</v>
          </cell>
          <cell r="L47">
            <v>83</v>
          </cell>
          <cell r="M47">
            <v>16</v>
          </cell>
          <cell r="N47">
            <v>519</v>
          </cell>
          <cell r="O47" t="e">
            <v>#N/A</v>
          </cell>
          <cell r="P47">
            <v>166</v>
          </cell>
          <cell r="Q47">
            <v>12</v>
          </cell>
          <cell r="R47">
            <v>73</v>
          </cell>
          <cell r="S47">
            <v>3061</v>
          </cell>
          <cell r="T47">
            <v>567</v>
          </cell>
          <cell r="U47">
            <v>174</v>
          </cell>
          <cell r="V47">
            <v>31</v>
          </cell>
          <cell r="W47">
            <v>156</v>
          </cell>
          <cell r="X47">
            <v>148</v>
          </cell>
          <cell r="Y47">
            <v>50</v>
          </cell>
          <cell r="Z47">
            <v>560</v>
          </cell>
          <cell r="AA47">
            <v>103</v>
          </cell>
          <cell r="AB47">
            <v>491</v>
          </cell>
          <cell r="AC47">
            <v>611</v>
          </cell>
          <cell r="AD47">
            <v>402</v>
          </cell>
          <cell r="AE47">
            <v>27</v>
          </cell>
          <cell r="AF47">
            <v>1779</v>
          </cell>
          <cell r="AG47">
            <v>10</v>
          </cell>
          <cell r="AH47">
            <v>42</v>
          </cell>
          <cell r="AI47">
            <v>1227</v>
          </cell>
          <cell r="AJ47">
            <v>43827</v>
          </cell>
          <cell r="AK47">
            <v>3115</v>
          </cell>
          <cell r="AL47">
            <v>350</v>
          </cell>
          <cell r="AM47">
            <v>61</v>
          </cell>
          <cell r="AN47">
            <v>258</v>
          </cell>
          <cell r="AO47">
            <v>798</v>
          </cell>
          <cell r="AP47">
            <v>76</v>
          </cell>
          <cell r="AQ47">
            <v>145</v>
          </cell>
          <cell r="AR47">
            <v>1328</v>
          </cell>
          <cell r="AS47">
            <v>73</v>
          </cell>
          <cell r="AT47">
            <v>225</v>
          </cell>
          <cell r="AU47">
            <v>462</v>
          </cell>
          <cell r="AV47">
            <v>323</v>
          </cell>
          <cell r="AW47">
            <v>881</v>
          </cell>
          <cell r="AX47">
            <v>176</v>
          </cell>
          <cell r="AY47">
            <v>335</v>
          </cell>
          <cell r="AZ47">
            <v>365</v>
          </cell>
          <cell r="BA47">
            <v>200</v>
          </cell>
          <cell r="BB47">
            <v>750</v>
          </cell>
          <cell r="BC47">
            <v>97</v>
          </cell>
          <cell r="BD47">
            <v>226</v>
          </cell>
          <cell r="BE47">
            <v>417</v>
          </cell>
          <cell r="BF47">
            <v>96</v>
          </cell>
          <cell r="BG47">
            <v>84</v>
          </cell>
          <cell r="BH47">
            <v>346</v>
          </cell>
          <cell r="BI47">
            <v>177</v>
          </cell>
          <cell r="BJ47">
            <v>3537</v>
          </cell>
          <cell r="BK47">
            <v>464</v>
          </cell>
          <cell r="BL47">
            <v>34</v>
          </cell>
          <cell r="BM47">
            <v>50</v>
          </cell>
          <cell r="BN47">
            <v>79</v>
          </cell>
          <cell r="BO47">
            <v>139</v>
          </cell>
          <cell r="BP47">
            <v>630</v>
          </cell>
          <cell r="BQ47">
            <v>73</v>
          </cell>
          <cell r="BR47">
            <v>6099</v>
          </cell>
          <cell r="BS47">
            <v>1043</v>
          </cell>
          <cell r="BT47">
            <v>103</v>
          </cell>
          <cell r="BU47">
            <v>701</v>
          </cell>
          <cell r="BV47">
            <v>187</v>
          </cell>
          <cell r="BW47">
            <v>47</v>
          </cell>
          <cell r="BX47">
            <v>46</v>
          </cell>
          <cell r="BY47" t="e">
            <v>#N/A</v>
          </cell>
          <cell r="BZ47">
            <v>307</v>
          </cell>
          <cell r="CA47">
            <v>480</v>
          </cell>
          <cell r="CB47">
            <v>163</v>
          </cell>
          <cell r="CC47">
            <v>107</v>
          </cell>
        </row>
        <row r="48">
          <cell r="A48" t="str">
            <v>Circuit kilometers 2 phase</v>
          </cell>
          <cell r="B48" t="str">
            <v>KMC2</v>
          </cell>
          <cell r="C48">
            <v>2011</v>
          </cell>
          <cell r="D48">
            <v>38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58</v>
          </cell>
          <cell r="L48">
            <v>0</v>
          </cell>
          <cell r="M48">
            <v>2</v>
          </cell>
          <cell r="N48">
            <v>0</v>
          </cell>
          <cell r="O48" t="e">
            <v>#N/A</v>
          </cell>
          <cell r="P48">
            <v>4</v>
          </cell>
          <cell r="Q48">
            <v>1</v>
          </cell>
          <cell r="R48">
            <v>2</v>
          </cell>
          <cell r="S48">
            <v>100</v>
          </cell>
          <cell r="T48">
            <v>2</v>
          </cell>
          <cell r="U48">
            <v>3</v>
          </cell>
          <cell r="V48">
            <v>1</v>
          </cell>
          <cell r="W48">
            <v>0</v>
          </cell>
          <cell r="X48">
            <v>6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27</v>
          </cell>
          <cell r="AD48">
            <v>0</v>
          </cell>
          <cell r="AE48">
            <v>0</v>
          </cell>
          <cell r="AF48">
            <v>20</v>
          </cell>
          <cell r="AG48">
            <v>2</v>
          </cell>
          <cell r="AH48">
            <v>0</v>
          </cell>
          <cell r="AI48">
            <v>21</v>
          </cell>
          <cell r="AJ48">
            <v>2290</v>
          </cell>
          <cell r="AK48">
            <v>167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8</v>
          </cell>
          <cell r="AR48">
            <v>0</v>
          </cell>
          <cell r="AS48">
            <v>0</v>
          </cell>
          <cell r="AT48">
            <v>4</v>
          </cell>
          <cell r="AU48">
            <v>23</v>
          </cell>
          <cell r="AV48">
            <v>0</v>
          </cell>
          <cell r="AW48">
            <v>2</v>
          </cell>
          <cell r="AX48">
            <v>6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7</v>
          </cell>
          <cell r="BI48">
            <v>0</v>
          </cell>
          <cell r="BJ48">
            <v>136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11</v>
          </cell>
          <cell r="BP48">
            <v>1</v>
          </cell>
          <cell r="BQ48">
            <v>0</v>
          </cell>
          <cell r="BR48">
            <v>56</v>
          </cell>
          <cell r="BS48">
            <v>18</v>
          </cell>
          <cell r="BT48">
            <v>10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 t="e">
            <v>#N/A</v>
          </cell>
          <cell r="BZ48">
            <v>1</v>
          </cell>
          <cell r="CA48">
            <v>13</v>
          </cell>
          <cell r="CB48">
            <v>4</v>
          </cell>
          <cell r="CC48">
            <v>10</v>
          </cell>
        </row>
        <row r="49">
          <cell r="A49" t="str">
            <v>Circuit kms single phase</v>
          </cell>
          <cell r="B49" t="str">
            <v>KMC1</v>
          </cell>
          <cell r="C49">
            <v>2011</v>
          </cell>
          <cell r="D49">
            <v>1368</v>
          </cell>
          <cell r="E49">
            <v>45</v>
          </cell>
          <cell r="F49">
            <v>347</v>
          </cell>
          <cell r="G49">
            <v>149</v>
          </cell>
          <cell r="H49">
            <v>285</v>
          </cell>
          <cell r="I49">
            <v>847</v>
          </cell>
          <cell r="J49">
            <v>682</v>
          </cell>
          <cell r="K49">
            <v>129</v>
          </cell>
          <cell r="L49">
            <v>78</v>
          </cell>
          <cell r="M49">
            <v>9</v>
          </cell>
          <cell r="N49">
            <v>292</v>
          </cell>
          <cell r="O49" t="e">
            <v>#N/A</v>
          </cell>
          <cell r="P49">
            <v>169</v>
          </cell>
          <cell r="Q49">
            <v>14</v>
          </cell>
          <cell r="R49">
            <v>75</v>
          </cell>
          <cell r="S49">
            <v>2002</v>
          </cell>
          <cell r="T49">
            <v>607</v>
          </cell>
          <cell r="U49">
            <v>150</v>
          </cell>
          <cell r="V49">
            <v>105</v>
          </cell>
          <cell r="W49">
            <v>309</v>
          </cell>
          <cell r="X49">
            <v>123</v>
          </cell>
          <cell r="Y49">
            <v>24</v>
          </cell>
          <cell r="Z49">
            <v>402</v>
          </cell>
          <cell r="AA49">
            <v>137</v>
          </cell>
          <cell r="AB49">
            <v>593</v>
          </cell>
          <cell r="AC49">
            <v>1096</v>
          </cell>
          <cell r="AD49">
            <v>1062</v>
          </cell>
          <cell r="AE49">
            <v>41</v>
          </cell>
          <cell r="AF49">
            <v>1615</v>
          </cell>
          <cell r="AG49">
            <v>9</v>
          </cell>
          <cell r="AH49">
            <v>24</v>
          </cell>
          <cell r="AI49">
            <v>1648</v>
          </cell>
          <cell r="AJ49">
            <v>71268</v>
          </cell>
          <cell r="AK49">
            <v>2324</v>
          </cell>
          <cell r="AL49">
            <v>398</v>
          </cell>
          <cell r="AM49">
            <v>37</v>
          </cell>
          <cell r="AN49">
            <v>104</v>
          </cell>
          <cell r="AO49">
            <v>1080</v>
          </cell>
          <cell r="AP49">
            <v>39</v>
          </cell>
          <cell r="AQ49">
            <v>180</v>
          </cell>
          <cell r="AR49">
            <v>1492</v>
          </cell>
          <cell r="AS49">
            <v>62</v>
          </cell>
          <cell r="AT49">
            <v>36</v>
          </cell>
          <cell r="AU49">
            <v>465</v>
          </cell>
          <cell r="AV49">
            <v>507</v>
          </cell>
          <cell r="AW49">
            <v>1092</v>
          </cell>
          <cell r="AX49">
            <v>166</v>
          </cell>
          <cell r="AY49">
            <v>435</v>
          </cell>
          <cell r="AZ49">
            <v>253</v>
          </cell>
          <cell r="BA49">
            <v>170</v>
          </cell>
          <cell r="BB49">
            <v>705</v>
          </cell>
          <cell r="BC49">
            <v>79</v>
          </cell>
          <cell r="BD49">
            <v>82</v>
          </cell>
          <cell r="BE49">
            <v>570</v>
          </cell>
          <cell r="BF49">
            <v>51</v>
          </cell>
          <cell r="BG49">
            <v>45</v>
          </cell>
          <cell r="BH49">
            <v>200</v>
          </cell>
          <cell r="BI49">
            <v>138</v>
          </cell>
          <cell r="BJ49">
            <v>3758</v>
          </cell>
          <cell r="BK49">
            <v>263</v>
          </cell>
          <cell r="BL49">
            <v>20</v>
          </cell>
          <cell r="BM49">
            <v>44</v>
          </cell>
          <cell r="BN49">
            <v>204</v>
          </cell>
          <cell r="BO49">
            <v>98</v>
          </cell>
          <cell r="BP49">
            <v>555</v>
          </cell>
          <cell r="BQ49">
            <v>84</v>
          </cell>
          <cell r="BR49">
            <v>3906</v>
          </cell>
          <cell r="BS49">
            <v>1348</v>
          </cell>
          <cell r="BT49">
            <v>130</v>
          </cell>
          <cell r="BU49">
            <v>834</v>
          </cell>
          <cell r="BV49">
            <v>113</v>
          </cell>
          <cell r="BW49">
            <v>29</v>
          </cell>
          <cell r="BX49">
            <v>22</v>
          </cell>
          <cell r="BY49" t="e">
            <v>#N/A</v>
          </cell>
          <cell r="BZ49">
            <v>207</v>
          </cell>
          <cell r="CA49">
            <v>567</v>
          </cell>
          <cell r="CB49">
            <v>82</v>
          </cell>
          <cell r="CC49">
            <v>64</v>
          </cell>
        </row>
        <row r="50">
          <cell r="A50" t="str">
            <v>No transmission transformers</v>
          </cell>
          <cell r="B50" t="str">
            <v>NTRST</v>
          </cell>
          <cell r="C50">
            <v>2011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2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e">
            <v>#N/A</v>
          </cell>
          <cell r="P50">
            <v>77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242</v>
          </cell>
          <cell r="AK50">
            <v>27</v>
          </cell>
          <cell r="AL50">
            <v>0</v>
          </cell>
          <cell r="AM50">
            <v>3</v>
          </cell>
          <cell r="AN50">
            <v>0</v>
          </cell>
          <cell r="AO50">
            <v>18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2</v>
          </cell>
          <cell r="AY50">
            <v>2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 t="e">
            <v>#N/A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2011</v>
          </cell>
          <cell r="D51">
            <v>21</v>
          </cell>
          <cell r="E51">
            <v>4</v>
          </cell>
          <cell r="F51">
            <v>25</v>
          </cell>
          <cell r="G51">
            <v>3</v>
          </cell>
          <cell r="H51">
            <v>0</v>
          </cell>
          <cell r="I51">
            <v>44</v>
          </cell>
          <cell r="J51">
            <v>0</v>
          </cell>
          <cell r="K51">
            <v>0</v>
          </cell>
          <cell r="L51">
            <v>6</v>
          </cell>
          <cell r="M51">
            <v>0</v>
          </cell>
          <cell r="N51">
            <v>19</v>
          </cell>
          <cell r="O51" t="e">
            <v>#N/A</v>
          </cell>
          <cell r="P51">
            <v>14</v>
          </cell>
          <cell r="Q51">
            <v>1</v>
          </cell>
          <cell r="R51">
            <v>0</v>
          </cell>
          <cell r="S51">
            <v>118</v>
          </cell>
          <cell r="T51">
            <v>10</v>
          </cell>
          <cell r="U51">
            <v>15</v>
          </cell>
          <cell r="V51">
            <v>0</v>
          </cell>
          <cell r="W51">
            <v>4</v>
          </cell>
          <cell r="X51">
            <v>0</v>
          </cell>
          <cell r="Y51">
            <v>0</v>
          </cell>
          <cell r="Z51">
            <v>45</v>
          </cell>
          <cell r="AA51">
            <v>0</v>
          </cell>
          <cell r="AB51">
            <v>0</v>
          </cell>
          <cell r="AC51">
            <v>5</v>
          </cell>
          <cell r="AD51">
            <v>12</v>
          </cell>
          <cell r="AE51">
            <v>0</v>
          </cell>
          <cell r="AF51">
            <v>7</v>
          </cell>
          <cell r="AG51">
            <v>0</v>
          </cell>
          <cell r="AH51">
            <v>3</v>
          </cell>
          <cell r="AI51">
            <v>19</v>
          </cell>
          <cell r="AJ51">
            <v>1560</v>
          </cell>
          <cell r="AK51">
            <v>143</v>
          </cell>
          <cell r="AL51">
            <v>17</v>
          </cell>
          <cell r="AM51">
            <v>0</v>
          </cell>
          <cell r="AN51">
            <v>37</v>
          </cell>
          <cell r="AO51">
            <v>7</v>
          </cell>
          <cell r="AP51">
            <v>7</v>
          </cell>
          <cell r="AQ51">
            <v>7</v>
          </cell>
          <cell r="AR51">
            <v>55</v>
          </cell>
          <cell r="AS51">
            <v>5</v>
          </cell>
          <cell r="AT51">
            <v>6</v>
          </cell>
          <cell r="AU51">
            <v>0</v>
          </cell>
          <cell r="AV51">
            <v>0</v>
          </cell>
          <cell r="AW51">
            <v>0</v>
          </cell>
          <cell r="AX51">
            <v>27</v>
          </cell>
          <cell r="AY51">
            <v>0</v>
          </cell>
          <cell r="AZ51">
            <v>19</v>
          </cell>
          <cell r="BA51">
            <v>0</v>
          </cell>
          <cell r="BB51">
            <v>40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0</v>
          </cell>
          <cell r="BJ51">
            <v>65</v>
          </cell>
          <cell r="BK51">
            <v>34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27</v>
          </cell>
          <cell r="BQ51">
            <v>3</v>
          </cell>
          <cell r="BR51">
            <v>0</v>
          </cell>
          <cell r="BS51">
            <v>63</v>
          </cell>
          <cell r="BT51">
            <v>5</v>
          </cell>
          <cell r="BU51">
            <v>4</v>
          </cell>
          <cell r="BV51">
            <v>615</v>
          </cell>
          <cell r="BW51">
            <v>6</v>
          </cell>
          <cell r="BX51">
            <v>4</v>
          </cell>
          <cell r="BY51" t="e">
            <v>#N/A</v>
          </cell>
          <cell r="BZ51">
            <v>27</v>
          </cell>
          <cell r="CA51">
            <v>30</v>
          </cell>
          <cell r="CB51">
            <v>0</v>
          </cell>
          <cell r="CC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2011</v>
          </cell>
          <cell r="D52">
            <v>4822</v>
          </cell>
          <cell r="E52">
            <v>324</v>
          </cell>
          <cell r="F52">
            <v>5443</v>
          </cell>
          <cell r="G52">
            <v>3300</v>
          </cell>
          <cell r="H52">
            <v>3234</v>
          </cell>
          <cell r="I52">
            <v>8325</v>
          </cell>
          <cell r="J52">
            <v>6984</v>
          </cell>
          <cell r="K52">
            <v>6</v>
          </cell>
          <cell r="L52">
            <v>830</v>
          </cell>
          <cell r="M52">
            <v>1</v>
          </cell>
          <cell r="N52">
            <v>3489</v>
          </cell>
          <cell r="O52" t="e">
            <v>#N/A</v>
          </cell>
          <cell r="P52">
            <v>2178</v>
          </cell>
          <cell r="Q52">
            <v>295</v>
          </cell>
          <cell r="R52">
            <v>1563</v>
          </cell>
          <cell r="S52">
            <v>25212</v>
          </cell>
          <cell r="T52">
            <v>8122</v>
          </cell>
          <cell r="U52">
            <v>2042</v>
          </cell>
          <cell r="V52">
            <v>5</v>
          </cell>
          <cell r="W52">
            <v>3060</v>
          </cell>
          <cell r="X52">
            <v>4</v>
          </cell>
          <cell r="Y52">
            <v>804</v>
          </cell>
          <cell r="Z52">
            <v>5648</v>
          </cell>
          <cell r="AA52">
            <v>1433</v>
          </cell>
          <cell r="AB52">
            <v>5711</v>
          </cell>
          <cell r="AC52">
            <v>7179</v>
          </cell>
          <cell r="AD52">
            <v>3740</v>
          </cell>
          <cell r="AE52">
            <v>0</v>
          </cell>
          <cell r="AF52">
            <v>46</v>
          </cell>
          <cell r="AG52">
            <v>180</v>
          </cell>
          <cell r="AH52">
            <v>745</v>
          </cell>
          <cell r="AI52">
            <v>15826</v>
          </cell>
          <cell r="AJ52">
            <v>431</v>
          </cell>
          <cell r="AK52">
            <v>42970</v>
          </cell>
          <cell r="AL52">
            <v>3312</v>
          </cell>
          <cell r="AM52">
            <v>688</v>
          </cell>
          <cell r="AN52">
            <v>2141</v>
          </cell>
          <cell r="AO52">
            <v>10394</v>
          </cell>
          <cell r="AP52">
            <v>980</v>
          </cell>
          <cell r="AQ52">
            <v>7</v>
          </cell>
          <cell r="AR52">
            <v>15164</v>
          </cell>
          <cell r="AS52">
            <v>890</v>
          </cell>
          <cell r="AT52">
            <v>1235</v>
          </cell>
          <cell r="AU52">
            <v>5146</v>
          </cell>
          <cell r="AV52">
            <v>4153</v>
          </cell>
          <cell r="AW52">
            <v>9456</v>
          </cell>
          <cell r="AX52">
            <v>1952</v>
          </cell>
          <cell r="AY52">
            <v>12</v>
          </cell>
          <cell r="AZ52">
            <v>4068</v>
          </cell>
          <cell r="BA52">
            <v>0</v>
          </cell>
          <cell r="BB52">
            <v>8285</v>
          </cell>
          <cell r="BC52">
            <v>1416</v>
          </cell>
          <cell r="BD52">
            <v>10</v>
          </cell>
          <cell r="BE52">
            <v>6439</v>
          </cell>
          <cell r="BF52">
            <v>1592</v>
          </cell>
          <cell r="BG52">
            <v>687</v>
          </cell>
          <cell r="BH52">
            <v>3864</v>
          </cell>
          <cell r="BI52">
            <v>8</v>
          </cell>
          <cell r="BJ52">
            <v>42603</v>
          </cell>
          <cell r="BK52">
            <v>6082</v>
          </cell>
          <cell r="BL52">
            <v>645</v>
          </cell>
          <cell r="BM52">
            <v>973</v>
          </cell>
          <cell r="BN52">
            <v>0</v>
          </cell>
          <cell r="BO52">
            <v>1393</v>
          </cell>
          <cell r="BP52">
            <v>7132</v>
          </cell>
          <cell r="BQ52">
            <v>850</v>
          </cell>
          <cell r="BR52">
            <v>60604</v>
          </cell>
          <cell r="BS52">
            <v>16991</v>
          </cell>
          <cell r="BT52">
            <v>1505</v>
          </cell>
          <cell r="BU52">
            <v>14</v>
          </cell>
          <cell r="BV52">
            <v>1924</v>
          </cell>
          <cell r="BW52">
            <v>676</v>
          </cell>
          <cell r="BX52">
            <v>457</v>
          </cell>
          <cell r="BY52" t="e">
            <v>#N/A</v>
          </cell>
          <cell r="BZ52">
            <v>2994</v>
          </cell>
          <cell r="CA52">
            <v>5423</v>
          </cell>
          <cell r="CB52">
            <v>1561</v>
          </cell>
          <cell r="CC52">
            <v>11</v>
          </cell>
        </row>
        <row r="53">
          <cell r="A53" t="str">
            <v>Utility average load factor</v>
          </cell>
          <cell r="B53" t="str">
            <v>LF</v>
          </cell>
          <cell r="C53">
            <v>2011</v>
          </cell>
          <cell r="D53">
            <v>77</v>
          </cell>
          <cell r="E53">
            <v>72</v>
          </cell>
          <cell r="F53">
            <v>88</v>
          </cell>
          <cell r="G53">
            <v>0</v>
          </cell>
          <cell r="H53">
            <v>70</v>
          </cell>
          <cell r="I53">
            <v>70</v>
          </cell>
          <cell r="J53">
            <v>71</v>
          </cell>
          <cell r="K53">
            <v>81</v>
          </cell>
          <cell r="L53">
            <v>83</v>
          </cell>
          <cell r="M53">
            <v>75</v>
          </cell>
          <cell r="N53">
            <v>72</v>
          </cell>
          <cell r="O53" t="e">
            <v>#N/A</v>
          </cell>
          <cell r="P53">
            <v>0</v>
          </cell>
          <cell r="Q53">
            <v>0</v>
          </cell>
          <cell r="R53">
            <v>0</v>
          </cell>
          <cell r="S53">
            <v>74</v>
          </cell>
          <cell r="T53">
            <v>54</v>
          </cell>
          <cell r="U53">
            <v>74</v>
          </cell>
          <cell r="V53">
            <v>73</v>
          </cell>
          <cell r="W53">
            <v>59</v>
          </cell>
          <cell r="X53">
            <v>86</v>
          </cell>
          <cell r="Y53">
            <v>71</v>
          </cell>
          <cell r="Z53">
            <v>73</v>
          </cell>
          <cell r="AA53">
            <v>67</v>
          </cell>
          <cell r="AB53">
            <v>76</v>
          </cell>
          <cell r="AC53">
            <v>64</v>
          </cell>
          <cell r="AD53">
            <v>0</v>
          </cell>
          <cell r="AE53">
            <v>68</v>
          </cell>
          <cell r="AF53">
            <v>75</v>
          </cell>
          <cell r="AG53">
            <v>69</v>
          </cell>
          <cell r="AH53">
            <v>82</v>
          </cell>
          <cell r="AI53">
            <v>73</v>
          </cell>
          <cell r="AJ53">
            <v>80</v>
          </cell>
          <cell r="AK53">
            <v>72</v>
          </cell>
          <cell r="AL53">
            <v>55</v>
          </cell>
          <cell r="AM53">
            <v>0</v>
          </cell>
          <cell r="AN53">
            <v>81</v>
          </cell>
          <cell r="AO53">
            <v>71</v>
          </cell>
          <cell r="AP53">
            <v>0</v>
          </cell>
          <cell r="AQ53">
            <v>71</v>
          </cell>
          <cell r="AR53">
            <v>72</v>
          </cell>
          <cell r="AS53">
            <v>72</v>
          </cell>
          <cell r="AT53">
            <v>71</v>
          </cell>
          <cell r="AU53">
            <v>54</v>
          </cell>
          <cell r="AV53">
            <v>0</v>
          </cell>
          <cell r="AW53">
            <v>0</v>
          </cell>
          <cell r="AX53">
            <v>70</v>
          </cell>
          <cell r="AY53">
            <v>77</v>
          </cell>
          <cell r="AZ53">
            <v>75</v>
          </cell>
          <cell r="BA53">
            <v>72</v>
          </cell>
          <cell r="BB53">
            <v>67</v>
          </cell>
          <cell r="BC53">
            <v>71</v>
          </cell>
          <cell r="BD53">
            <v>71</v>
          </cell>
          <cell r="BE53">
            <v>55</v>
          </cell>
          <cell r="BF53">
            <v>78</v>
          </cell>
          <cell r="BG53">
            <v>68270</v>
          </cell>
          <cell r="BH53">
            <v>71</v>
          </cell>
          <cell r="BI53">
            <v>84</v>
          </cell>
          <cell r="BJ53">
            <v>0</v>
          </cell>
          <cell r="BK53">
            <v>72</v>
          </cell>
          <cell r="BL53">
            <v>70</v>
          </cell>
          <cell r="BM53">
            <v>0</v>
          </cell>
          <cell r="BN53">
            <v>8</v>
          </cell>
          <cell r="BO53">
            <v>53</v>
          </cell>
          <cell r="BP53">
            <v>76</v>
          </cell>
          <cell r="BQ53">
            <v>63</v>
          </cell>
          <cell r="BR53">
            <v>75</v>
          </cell>
          <cell r="BS53">
            <v>74</v>
          </cell>
          <cell r="BT53">
            <v>66</v>
          </cell>
          <cell r="BU53">
            <v>71</v>
          </cell>
          <cell r="BV53">
            <v>67</v>
          </cell>
          <cell r="BW53">
            <v>87</v>
          </cell>
          <cell r="BX53">
            <v>62</v>
          </cell>
          <cell r="BY53" t="e">
            <v>#N/A</v>
          </cell>
          <cell r="BZ53">
            <v>71</v>
          </cell>
          <cell r="CA53">
            <v>69</v>
          </cell>
          <cell r="CB53">
            <v>71</v>
          </cell>
          <cell r="CC53">
            <v>80</v>
          </cell>
        </row>
      </sheetData>
      <sheetData sheetId="36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2010</v>
          </cell>
          <cell r="D7">
            <v>7425297.79</v>
          </cell>
          <cell r="E7">
            <v>183820</v>
          </cell>
          <cell r="F7">
            <v>5369353</v>
          </cell>
          <cell r="G7">
            <v>1617575</v>
          </cell>
          <cell r="H7">
            <v>5760419</v>
          </cell>
          <cell r="I7">
            <v>18080892.870000001</v>
          </cell>
          <cell r="J7">
            <v>0</v>
          </cell>
          <cell r="K7">
            <v>4304187.01</v>
          </cell>
          <cell r="L7">
            <v>731115.78</v>
          </cell>
          <cell r="M7">
            <v>8254.7900000000009</v>
          </cell>
          <cell r="N7">
            <v>4229823</v>
          </cell>
          <cell r="O7">
            <v>141600</v>
          </cell>
          <cell r="P7">
            <v>1170639.8999999999</v>
          </cell>
          <cell r="Q7">
            <v>99261</v>
          </cell>
          <cell r="R7">
            <v>569399.15</v>
          </cell>
          <cell r="S7">
            <v>55778638</v>
          </cell>
          <cell r="T7">
            <v>17255362</v>
          </cell>
          <cell r="U7">
            <v>1794153</v>
          </cell>
          <cell r="V7">
            <v>152061.29999999999</v>
          </cell>
          <cell r="W7">
            <v>2843642.87</v>
          </cell>
          <cell r="X7">
            <v>3819544</v>
          </cell>
          <cell r="Y7">
            <v>261955.3</v>
          </cell>
          <cell r="Z7">
            <v>8534635.7200000007</v>
          </cell>
          <cell r="AA7">
            <v>1359102.63</v>
          </cell>
          <cell r="AB7">
            <v>16474781.77</v>
          </cell>
          <cell r="AC7">
            <v>4888068</v>
          </cell>
          <cell r="AD7">
            <v>3366112.97</v>
          </cell>
          <cell r="AE7">
            <v>520048.74</v>
          </cell>
          <cell r="AF7">
            <v>44674968.369999997</v>
          </cell>
          <cell r="AG7">
            <v>109286.19</v>
          </cell>
          <cell r="AH7">
            <v>209225.89</v>
          </cell>
          <cell r="AI7">
            <v>32880858</v>
          </cell>
          <cell r="AJ7">
            <v>606200000</v>
          </cell>
          <cell r="AK7">
            <v>52507794</v>
          </cell>
          <cell r="AL7">
            <v>4312278</v>
          </cell>
          <cell r="AM7">
            <v>1531286</v>
          </cell>
          <cell r="AN7">
            <v>3641040</v>
          </cell>
          <cell r="AO7">
            <v>15259839.710000001</v>
          </cell>
          <cell r="AP7">
            <v>1210827.32</v>
          </cell>
          <cell r="AQ7">
            <v>1991348.31</v>
          </cell>
          <cell r="AR7">
            <v>26511233</v>
          </cell>
          <cell r="AS7">
            <v>1553746</v>
          </cell>
          <cell r="AT7">
            <v>2281088.4</v>
          </cell>
          <cell r="AU7">
            <v>7366783.0700000003</v>
          </cell>
          <cell r="AV7">
            <v>5920779</v>
          </cell>
          <cell r="AW7">
            <v>11997289.720000001</v>
          </cell>
          <cell r="AX7">
            <v>2505181.7000000002</v>
          </cell>
          <cell r="AY7">
            <v>9599769.0099999998</v>
          </cell>
          <cell r="AZ7">
            <v>7318512.5099999998</v>
          </cell>
          <cell r="BA7">
            <v>247069</v>
          </cell>
          <cell r="BB7">
            <v>19045132.629999999</v>
          </cell>
          <cell r="BC7">
            <v>1783450.36</v>
          </cell>
          <cell r="BD7">
            <v>1617709</v>
          </cell>
          <cell r="BE7">
            <v>6350924</v>
          </cell>
          <cell r="BF7">
            <v>1128076.25</v>
          </cell>
          <cell r="BG7">
            <v>491417.51</v>
          </cell>
          <cell r="BH7">
            <v>6804755</v>
          </cell>
          <cell r="BI7">
            <v>2906930</v>
          </cell>
          <cell r="BJ7">
            <v>63314708</v>
          </cell>
          <cell r="BK7">
            <v>5856346</v>
          </cell>
          <cell r="BL7">
            <v>633656</v>
          </cell>
          <cell r="BM7">
            <v>543809.79</v>
          </cell>
          <cell r="BN7">
            <v>387978.47</v>
          </cell>
          <cell r="BO7">
            <v>1266179.68</v>
          </cell>
          <cell r="BP7">
            <v>8516762</v>
          </cell>
          <cell r="BQ7">
            <v>1020825</v>
          </cell>
          <cell r="BR7">
            <v>261125162</v>
          </cell>
          <cell r="BS7">
            <v>30741373</v>
          </cell>
          <cell r="BT7">
            <v>2086187</v>
          </cell>
          <cell r="BU7">
            <v>17408533</v>
          </cell>
          <cell r="BV7">
            <v>2015222</v>
          </cell>
          <cell r="BW7">
            <v>414053.7</v>
          </cell>
          <cell r="BX7">
            <v>913116</v>
          </cell>
          <cell r="BY7">
            <v>570321.86</v>
          </cell>
          <cell r="BZ7">
            <v>3329535</v>
          </cell>
          <cell r="CA7">
            <v>5524972</v>
          </cell>
          <cell r="CB7">
            <v>4117713.67</v>
          </cell>
          <cell r="CC7">
            <v>887746.88</v>
          </cell>
        </row>
        <row r="8">
          <cell r="A8" t="str">
            <v>OM&amp;A Expense</v>
          </cell>
          <cell r="B8" t="str">
            <v>COMA</v>
          </cell>
          <cell r="C8">
            <v>2010</v>
          </cell>
          <cell r="D8">
            <v>8598870.7899999991</v>
          </cell>
          <cell r="E8">
            <v>996788.56</v>
          </cell>
          <cell r="F8">
            <v>9730968</v>
          </cell>
          <cell r="G8">
            <v>3957500.71</v>
          </cell>
          <cell r="H8">
            <v>7272121.71</v>
          </cell>
          <cell r="I8">
            <v>13328484.169999998</v>
          </cell>
          <cell r="J8">
            <v>9461377</v>
          </cell>
          <cell r="K8">
            <v>5280016.55</v>
          </cell>
          <cell r="L8">
            <v>1717989.72</v>
          </cell>
          <cell r="M8">
            <v>538994.71</v>
          </cell>
          <cell r="N8">
            <v>6405968.0200000005</v>
          </cell>
          <cell r="O8">
            <v>560534.21</v>
          </cell>
          <cell r="P8">
            <v>3893046.62</v>
          </cell>
          <cell r="Q8">
            <v>467288.44</v>
          </cell>
          <cell r="R8">
            <v>1846948.9100000001</v>
          </cell>
          <cell r="S8">
            <v>41013152</v>
          </cell>
          <cell r="T8">
            <v>21901492</v>
          </cell>
          <cell r="U8">
            <v>4314759.13</v>
          </cell>
          <cell r="V8">
            <v>1022964.72</v>
          </cell>
          <cell r="W8">
            <v>5331806.92</v>
          </cell>
          <cell r="X8">
            <v>3794085.2299999995</v>
          </cell>
          <cell r="Y8">
            <v>1291457.74</v>
          </cell>
          <cell r="Z8">
            <v>7458366</v>
          </cell>
          <cell r="AA8">
            <v>1776406.4500000002</v>
          </cell>
          <cell r="AB8">
            <v>9651809.4299999997</v>
          </cell>
          <cell r="AC8">
            <v>6663867.6100000003</v>
          </cell>
          <cell r="AD8">
            <v>4289387</v>
          </cell>
          <cell r="AE8">
            <v>792456.31</v>
          </cell>
          <cell r="AF8">
            <v>38387799.369999997</v>
          </cell>
          <cell r="AG8">
            <v>289718.12</v>
          </cell>
          <cell r="AH8">
            <v>826059.21000000008</v>
          </cell>
          <cell r="AI8">
            <v>18169292.330000002</v>
          </cell>
          <cell r="AJ8">
            <v>521315480.45999998</v>
          </cell>
          <cell r="AK8">
            <v>52735883.82</v>
          </cell>
          <cell r="AL8">
            <v>3773429.6</v>
          </cell>
          <cell r="AM8">
            <v>1678526.65</v>
          </cell>
          <cell r="AN8">
            <v>5645427</v>
          </cell>
          <cell r="AO8">
            <v>12417649.240000002</v>
          </cell>
          <cell r="AP8">
            <v>2024634.71</v>
          </cell>
          <cell r="AQ8">
            <v>3069356.2800000003</v>
          </cell>
          <cell r="AR8">
            <v>28745974.459999997</v>
          </cell>
          <cell r="AS8">
            <v>1674027.1500000001</v>
          </cell>
          <cell r="AT8">
            <v>1767856.78</v>
          </cell>
          <cell r="AU8">
            <v>5646935.3799999999</v>
          </cell>
          <cell r="AV8">
            <v>6675646.8399999999</v>
          </cell>
          <cell r="AW8">
            <v>13635375.949999999</v>
          </cell>
          <cell r="AX8">
            <v>1717408.27</v>
          </cell>
          <cell r="AY8">
            <v>4758272.59</v>
          </cell>
          <cell r="AZ8">
            <v>4809999.0699999994</v>
          </cell>
          <cell r="BA8">
            <v>2016622.79</v>
          </cell>
          <cell r="BB8">
            <v>10808516.199999999</v>
          </cell>
          <cell r="BC8">
            <v>2552190</v>
          </cell>
          <cell r="BD8">
            <v>4093750.7700000005</v>
          </cell>
          <cell r="BE8">
            <v>8362787</v>
          </cell>
          <cell r="BF8">
            <v>2258616.5900000003</v>
          </cell>
          <cell r="BG8">
            <v>1204457.8900000001</v>
          </cell>
          <cell r="BH8">
            <v>6012831.1399999997</v>
          </cell>
          <cell r="BI8">
            <v>3482766.62</v>
          </cell>
          <cell r="BJ8">
            <v>52489479.329999998</v>
          </cell>
          <cell r="BK8">
            <v>8173362.2799999993</v>
          </cell>
          <cell r="BL8">
            <v>961010.86999999988</v>
          </cell>
          <cell r="BM8">
            <v>1606958.0300000003</v>
          </cell>
          <cell r="BN8">
            <v>1133633.6599999999</v>
          </cell>
          <cell r="BO8">
            <v>3215894.01</v>
          </cell>
          <cell r="BP8">
            <v>12039742.83</v>
          </cell>
          <cell r="BQ8">
            <v>2123372.86</v>
          </cell>
          <cell r="BR8">
            <v>198472526.64000002</v>
          </cell>
          <cell r="BS8">
            <v>19398340</v>
          </cell>
          <cell r="BT8">
            <v>2063960.5099999998</v>
          </cell>
          <cell r="BU8">
            <v>9402820.9299999997</v>
          </cell>
          <cell r="BV8">
            <v>4588247</v>
          </cell>
          <cell r="BW8">
            <v>1233490.7</v>
          </cell>
          <cell r="BX8">
            <v>1283309</v>
          </cell>
          <cell r="BY8">
            <v>955783.70000000007</v>
          </cell>
          <cell r="BZ8">
            <v>4216845.8899999997</v>
          </cell>
          <cell r="CA8">
            <v>8463452.6000000015</v>
          </cell>
          <cell r="CB8">
            <v>3470619.95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2010</v>
          </cell>
          <cell r="D9">
            <v>597386</v>
          </cell>
          <cell r="E9">
            <v>-75522</v>
          </cell>
          <cell r="F9">
            <v>906000</v>
          </cell>
          <cell r="G9">
            <v>397345</v>
          </cell>
          <cell r="H9">
            <v>1606928</v>
          </cell>
          <cell r="I9">
            <v>1567502.42</v>
          </cell>
          <cell r="J9">
            <v>1429942</v>
          </cell>
          <cell r="K9">
            <v>271557.21999999997</v>
          </cell>
          <cell r="L9">
            <v>-120185</v>
          </cell>
          <cell r="M9">
            <v>0</v>
          </cell>
          <cell r="N9">
            <v>1087446</v>
          </cell>
          <cell r="O9">
            <v>0</v>
          </cell>
          <cell r="P9">
            <v>96378</v>
          </cell>
          <cell r="Q9">
            <v>15856</v>
          </cell>
          <cell r="R9">
            <v>580220</v>
          </cell>
          <cell r="S9">
            <v>7206255</v>
          </cell>
          <cell r="T9">
            <v>2187812</v>
          </cell>
          <cell r="U9">
            <v>176000</v>
          </cell>
          <cell r="V9">
            <v>13078</v>
          </cell>
          <cell r="W9">
            <v>422027</v>
          </cell>
          <cell r="X9">
            <v>723000</v>
          </cell>
          <cell r="Y9">
            <v>-8780</v>
          </cell>
          <cell r="Z9">
            <v>1491956</v>
          </cell>
          <cell r="AA9">
            <v>180390.91</v>
          </cell>
          <cell r="AB9">
            <v>2079364.04</v>
          </cell>
          <cell r="AC9">
            <v>1233049</v>
          </cell>
          <cell r="AD9">
            <v>558014</v>
          </cell>
          <cell r="AE9">
            <v>-9650</v>
          </cell>
          <cell r="AF9">
            <v>5717506</v>
          </cell>
          <cell r="AG9">
            <v>-4934</v>
          </cell>
          <cell r="AH9">
            <v>127260</v>
          </cell>
          <cell r="AI9">
            <v>4678095.5199999996</v>
          </cell>
          <cell r="AJ9">
            <v>7983018.79</v>
          </cell>
          <cell r="AK9">
            <v>13316081</v>
          </cell>
          <cell r="AL9">
            <v>627000</v>
          </cell>
          <cell r="AM9">
            <v>-10043</v>
          </cell>
          <cell r="AN9">
            <v>256556</v>
          </cell>
          <cell r="AO9">
            <v>2193378.2200000002</v>
          </cell>
          <cell r="AP9">
            <v>294247</v>
          </cell>
          <cell r="AQ9">
            <v>52847</v>
          </cell>
          <cell r="AR9">
            <v>2535544</v>
          </cell>
          <cell r="AS9">
            <v>227105</v>
          </cell>
          <cell r="AT9">
            <v>85807</v>
          </cell>
          <cell r="AU9">
            <v>503575</v>
          </cell>
          <cell r="AV9">
            <v>1040513.78</v>
          </cell>
          <cell r="AW9">
            <v>1597691.81</v>
          </cell>
          <cell r="AX9">
            <v>320463</v>
          </cell>
          <cell r="AY9">
            <v>531000</v>
          </cell>
          <cell r="AZ9">
            <v>734285</v>
          </cell>
          <cell r="BA9">
            <v>32483</v>
          </cell>
          <cell r="BB9">
            <v>1673240</v>
          </cell>
          <cell r="BC9">
            <v>285235</v>
          </cell>
          <cell r="BD9">
            <v>624000</v>
          </cell>
          <cell r="BE9">
            <v>1885201</v>
          </cell>
          <cell r="BF9">
            <v>29695</v>
          </cell>
          <cell r="BG9">
            <v>-27051</v>
          </cell>
          <cell r="BH9">
            <v>1217103.05</v>
          </cell>
          <cell r="BI9">
            <v>27046.639999999999</v>
          </cell>
          <cell r="BJ9">
            <v>380062.26</v>
          </cell>
          <cell r="BK9">
            <v>445000</v>
          </cell>
          <cell r="BL9">
            <v>6960</v>
          </cell>
          <cell r="BM9">
            <v>-1415</v>
          </cell>
          <cell r="BN9">
            <v>12408.59</v>
          </cell>
          <cell r="BO9">
            <v>407059.68</v>
          </cell>
          <cell r="BP9">
            <v>253500</v>
          </cell>
          <cell r="BQ9">
            <v>83488</v>
          </cell>
          <cell r="BR9">
            <v>23945794</v>
          </cell>
          <cell r="BS9">
            <v>3249262</v>
          </cell>
          <cell r="BT9">
            <v>190576.14</v>
          </cell>
          <cell r="BU9">
            <v>1189851</v>
          </cell>
          <cell r="BV9">
            <v>503422</v>
          </cell>
          <cell r="BW9">
            <v>3867</v>
          </cell>
          <cell r="BX9">
            <v>127852</v>
          </cell>
          <cell r="BY9">
            <v>0</v>
          </cell>
          <cell r="BZ9">
            <v>303000</v>
          </cell>
          <cell r="CA9">
            <v>1481096.12</v>
          </cell>
          <cell r="CB9">
            <v>513736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2010</v>
          </cell>
          <cell r="D10">
            <v>11612</v>
          </cell>
          <cell r="E10">
            <v>1663</v>
          </cell>
          <cell r="F10">
            <v>35688</v>
          </cell>
          <cell r="G10">
            <v>9667</v>
          </cell>
          <cell r="H10">
            <v>37654</v>
          </cell>
          <cell r="I10">
            <v>64329</v>
          </cell>
          <cell r="J10">
            <v>50890</v>
          </cell>
          <cell r="K10">
            <v>15635</v>
          </cell>
          <cell r="L10">
            <v>6463</v>
          </cell>
          <cell r="M10">
            <v>1306</v>
          </cell>
          <cell r="N10">
            <v>32033</v>
          </cell>
          <cell r="O10">
            <v>1639</v>
          </cell>
          <cell r="P10">
            <v>15533</v>
          </cell>
          <cell r="Q10">
            <v>1958</v>
          </cell>
          <cell r="R10">
            <v>11205</v>
          </cell>
          <cell r="S10">
            <v>192960</v>
          </cell>
          <cell r="T10">
            <v>84866</v>
          </cell>
          <cell r="U10">
            <v>14373</v>
          </cell>
          <cell r="V10">
            <v>3300</v>
          </cell>
          <cell r="W10">
            <v>28183</v>
          </cell>
          <cell r="X10">
            <v>19579</v>
          </cell>
          <cell r="Y10">
            <v>3777</v>
          </cell>
          <cell r="Z10">
            <v>46710</v>
          </cell>
          <cell r="AA10">
            <v>10151</v>
          </cell>
          <cell r="AB10">
            <v>50250</v>
          </cell>
          <cell r="AC10">
            <v>20971</v>
          </cell>
          <cell r="AD10">
            <v>20790</v>
          </cell>
          <cell r="AE10">
            <v>2734</v>
          </cell>
          <cell r="AF10">
            <v>234464</v>
          </cell>
          <cell r="AG10">
            <v>1196</v>
          </cell>
          <cell r="AH10">
            <v>5496</v>
          </cell>
          <cell r="AI10">
            <v>134228</v>
          </cell>
          <cell r="AJ10">
            <v>1203030</v>
          </cell>
          <cell r="AK10">
            <v>300664</v>
          </cell>
          <cell r="AL10">
            <v>14707</v>
          </cell>
          <cell r="AM10">
            <v>5580</v>
          </cell>
          <cell r="AN10">
            <v>26944</v>
          </cell>
          <cell r="AO10">
            <v>86611</v>
          </cell>
          <cell r="AP10">
            <v>9571</v>
          </cell>
          <cell r="AQ10">
            <v>9439</v>
          </cell>
          <cell r="AR10">
            <v>146974</v>
          </cell>
          <cell r="AS10">
            <v>7859</v>
          </cell>
          <cell r="AT10">
            <v>6914</v>
          </cell>
          <cell r="AU10">
            <v>29142</v>
          </cell>
          <cell r="AV10">
            <v>32911</v>
          </cell>
          <cell r="AW10">
            <v>51048</v>
          </cell>
          <cell r="AX10">
            <v>7882</v>
          </cell>
          <cell r="AY10">
            <v>18940</v>
          </cell>
          <cell r="AZ10">
            <v>23754</v>
          </cell>
          <cell r="BA10">
            <v>6026</v>
          </cell>
          <cell r="BB10">
            <v>62674</v>
          </cell>
          <cell r="BC10">
            <v>11256</v>
          </cell>
          <cell r="BD10">
            <v>12862</v>
          </cell>
          <cell r="BE10">
            <v>52710</v>
          </cell>
          <cell r="BF10">
            <v>10475</v>
          </cell>
          <cell r="BG10">
            <v>3377</v>
          </cell>
          <cell r="BH10">
            <v>35012</v>
          </cell>
          <cell r="BI10">
            <v>9169</v>
          </cell>
          <cell r="BJ10">
            <v>325540</v>
          </cell>
          <cell r="BK10">
            <v>32870</v>
          </cell>
          <cell r="BL10">
            <v>4155</v>
          </cell>
          <cell r="BM10">
            <v>5818</v>
          </cell>
          <cell r="BN10">
            <v>2754</v>
          </cell>
          <cell r="BO10">
            <v>16419</v>
          </cell>
          <cell r="BP10">
            <v>49508</v>
          </cell>
          <cell r="BQ10">
            <v>6700</v>
          </cell>
          <cell r="BR10">
            <v>700386</v>
          </cell>
          <cell r="BS10">
            <v>112569</v>
          </cell>
          <cell r="BT10">
            <v>12046</v>
          </cell>
          <cell r="BU10">
            <v>51914</v>
          </cell>
          <cell r="BV10">
            <v>21411</v>
          </cell>
          <cell r="BW10">
            <v>3613</v>
          </cell>
          <cell r="BX10">
            <v>3770</v>
          </cell>
          <cell r="BY10">
            <v>2049</v>
          </cell>
          <cell r="BZ10">
            <v>22007</v>
          </cell>
          <cell r="CA10">
            <v>39669</v>
          </cell>
          <cell r="CB10">
            <v>15074</v>
          </cell>
          <cell r="CC10">
            <v>3561</v>
          </cell>
        </row>
        <row r="11">
          <cell r="A11" t="str">
            <v>Customers - Residential</v>
          </cell>
          <cell r="B11" t="str">
            <v>YNR</v>
          </cell>
          <cell r="C11">
            <v>2010</v>
          </cell>
          <cell r="D11">
            <v>10623</v>
          </cell>
          <cell r="E11">
            <v>1409</v>
          </cell>
          <cell r="F11">
            <v>31750</v>
          </cell>
          <cell r="G11">
            <v>8215</v>
          </cell>
          <cell r="H11">
            <v>34495</v>
          </cell>
          <cell r="I11">
            <v>58263</v>
          </cell>
          <cell r="J11">
            <v>45526</v>
          </cell>
          <cell r="K11">
            <v>14278</v>
          </cell>
          <cell r="L11">
            <v>5692</v>
          </cell>
          <cell r="M11">
            <v>1132</v>
          </cell>
          <cell r="N11">
            <v>28512</v>
          </cell>
          <cell r="O11">
            <v>1403</v>
          </cell>
          <cell r="P11">
            <v>13727</v>
          </cell>
          <cell r="Q11">
            <v>1777</v>
          </cell>
          <cell r="R11">
            <v>9899</v>
          </cell>
          <cell r="S11">
            <v>171247</v>
          </cell>
          <cell r="T11">
            <v>76720</v>
          </cell>
          <cell r="U11">
            <v>12847</v>
          </cell>
          <cell r="V11">
            <v>2850</v>
          </cell>
          <cell r="W11">
            <v>25915</v>
          </cell>
          <cell r="X11">
            <v>17373</v>
          </cell>
          <cell r="Y11">
            <v>3307</v>
          </cell>
          <cell r="Z11">
            <v>42068</v>
          </cell>
          <cell r="AA11">
            <v>9379</v>
          </cell>
          <cell r="AB11">
            <v>46001</v>
          </cell>
          <cell r="AC11">
            <v>18465</v>
          </cell>
          <cell r="AD11">
            <v>18944</v>
          </cell>
          <cell r="AE11">
            <v>2292</v>
          </cell>
          <cell r="AF11">
            <v>214133</v>
          </cell>
          <cell r="AG11">
            <v>1041</v>
          </cell>
          <cell r="AH11">
            <v>4817</v>
          </cell>
          <cell r="AI11">
            <v>124592</v>
          </cell>
          <cell r="AJ11">
            <v>1093342</v>
          </cell>
          <cell r="AK11">
            <v>273758</v>
          </cell>
          <cell r="AL11">
            <v>13747</v>
          </cell>
          <cell r="AM11">
            <v>4770</v>
          </cell>
          <cell r="AN11">
            <v>23336</v>
          </cell>
          <cell r="AO11">
            <v>78142</v>
          </cell>
          <cell r="AP11">
            <v>8369</v>
          </cell>
          <cell r="AQ11">
            <v>7782</v>
          </cell>
          <cell r="AR11">
            <v>133452</v>
          </cell>
          <cell r="AS11">
            <v>6984</v>
          </cell>
          <cell r="AT11">
            <v>6063</v>
          </cell>
          <cell r="AU11">
            <v>26587</v>
          </cell>
          <cell r="AV11">
            <v>29533</v>
          </cell>
          <cell r="AW11">
            <v>45840</v>
          </cell>
          <cell r="AX11">
            <v>6537</v>
          </cell>
          <cell r="AY11">
            <v>16769</v>
          </cell>
          <cell r="AZ11">
            <v>20845</v>
          </cell>
          <cell r="BA11">
            <v>5202</v>
          </cell>
          <cell r="BB11">
            <v>56902</v>
          </cell>
          <cell r="BC11">
            <v>9963</v>
          </cell>
          <cell r="BD11">
            <v>11357</v>
          </cell>
          <cell r="BE11">
            <v>48387</v>
          </cell>
          <cell r="BF11">
            <v>8955</v>
          </cell>
          <cell r="BG11">
            <v>2773</v>
          </cell>
          <cell r="BH11">
            <v>31037</v>
          </cell>
          <cell r="BI11">
            <v>8151</v>
          </cell>
          <cell r="BJ11">
            <v>290951</v>
          </cell>
          <cell r="BK11">
            <v>29086</v>
          </cell>
          <cell r="BL11">
            <v>3654</v>
          </cell>
          <cell r="BM11">
            <v>4982</v>
          </cell>
          <cell r="BN11">
            <v>2312</v>
          </cell>
          <cell r="BO11">
            <v>14538</v>
          </cell>
          <cell r="BP11">
            <v>44559</v>
          </cell>
          <cell r="BQ11">
            <v>5954</v>
          </cell>
          <cell r="BR11">
            <v>620501</v>
          </cell>
          <cell r="BS11">
            <v>102929</v>
          </cell>
          <cell r="BT11">
            <v>11238</v>
          </cell>
          <cell r="BU11">
            <v>45863</v>
          </cell>
          <cell r="BV11">
            <v>19543</v>
          </cell>
          <cell r="BW11">
            <v>3095</v>
          </cell>
          <cell r="BX11">
            <v>3237</v>
          </cell>
          <cell r="BY11">
            <v>1794</v>
          </cell>
          <cell r="BZ11">
            <v>19301</v>
          </cell>
          <cell r="CA11">
            <v>37283</v>
          </cell>
          <cell r="CB11">
            <v>13701</v>
          </cell>
          <cell r="CC11">
            <v>3100</v>
          </cell>
        </row>
        <row r="12">
          <cell r="A12" t="str">
            <v xml:space="preserve">Customers- General Service </v>
          </cell>
          <cell r="C12">
            <v>2010</v>
          </cell>
          <cell r="D12">
            <v>981</v>
          </cell>
          <cell r="E12">
            <v>254</v>
          </cell>
          <cell r="F12">
            <v>3918</v>
          </cell>
          <cell r="G12">
            <v>1452</v>
          </cell>
          <cell r="H12">
            <v>3159</v>
          </cell>
          <cell r="I12">
            <v>6066</v>
          </cell>
          <cell r="J12">
            <v>5362</v>
          </cell>
          <cell r="K12">
            <v>1357</v>
          </cell>
          <cell r="L12">
            <v>770</v>
          </cell>
          <cell r="M12">
            <v>174</v>
          </cell>
          <cell r="N12">
            <v>3504</v>
          </cell>
          <cell r="O12">
            <v>236</v>
          </cell>
          <cell r="P12">
            <v>1802</v>
          </cell>
          <cell r="Q12">
            <v>181</v>
          </cell>
          <cell r="R12">
            <v>1306</v>
          </cell>
          <cell r="S12">
            <v>21703</v>
          </cell>
          <cell r="T12">
            <v>8133</v>
          </cell>
          <cell r="U12">
            <v>1523</v>
          </cell>
          <cell r="V12">
            <v>450</v>
          </cell>
          <cell r="W12">
            <v>2268</v>
          </cell>
          <cell r="X12">
            <v>2205</v>
          </cell>
          <cell r="Y12">
            <v>470</v>
          </cell>
          <cell r="Z12">
            <v>4642</v>
          </cell>
          <cell r="AA12">
            <v>772</v>
          </cell>
          <cell r="AB12">
            <v>4245</v>
          </cell>
          <cell r="AC12">
            <v>2506</v>
          </cell>
          <cell r="AD12">
            <v>1846</v>
          </cell>
          <cell r="AE12">
            <v>439</v>
          </cell>
          <cell r="AF12">
            <v>20318</v>
          </cell>
          <cell r="AG12">
            <v>155</v>
          </cell>
          <cell r="AH12">
            <v>679</v>
          </cell>
          <cell r="AI12">
            <v>9517</v>
          </cell>
          <cell r="AJ12">
            <v>109266</v>
          </cell>
          <cell r="AK12">
            <v>26894</v>
          </cell>
          <cell r="AL12">
            <v>960</v>
          </cell>
          <cell r="AM12">
            <v>810</v>
          </cell>
          <cell r="AN12">
            <v>3605</v>
          </cell>
          <cell r="AO12">
            <v>8468</v>
          </cell>
          <cell r="AP12">
            <v>1201</v>
          </cell>
          <cell r="AQ12">
            <v>1657</v>
          </cell>
          <cell r="AR12">
            <v>13518</v>
          </cell>
          <cell r="AS12">
            <v>874</v>
          </cell>
          <cell r="AT12">
            <v>851</v>
          </cell>
          <cell r="AU12">
            <v>2553</v>
          </cell>
          <cell r="AV12">
            <v>3378</v>
          </cell>
          <cell r="AW12">
            <v>5208</v>
          </cell>
          <cell r="AX12">
            <v>1345</v>
          </cell>
          <cell r="AY12">
            <v>2171</v>
          </cell>
          <cell r="AZ12">
            <v>2907</v>
          </cell>
          <cell r="BA12">
            <v>824</v>
          </cell>
          <cell r="BB12">
            <v>5755</v>
          </cell>
          <cell r="BC12">
            <v>1293</v>
          </cell>
          <cell r="BD12">
            <v>1505</v>
          </cell>
          <cell r="BE12">
            <v>4312</v>
          </cell>
          <cell r="BF12">
            <v>1520</v>
          </cell>
          <cell r="BG12">
            <v>604</v>
          </cell>
          <cell r="BH12">
            <v>3973</v>
          </cell>
          <cell r="BI12">
            <v>1018</v>
          </cell>
          <cell r="BJ12">
            <v>34588</v>
          </cell>
          <cell r="BK12">
            <v>3784</v>
          </cell>
          <cell r="BL12">
            <v>501</v>
          </cell>
          <cell r="BM12">
            <v>836</v>
          </cell>
          <cell r="BN12">
            <v>442</v>
          </cell>
          <cell r="BO12">
            <v>1881</v>
          </cell>
          <cell r="BP12">
            <v>4949</v>
          </cell>
          <cell r="BQ12">
            <v>746</v>
          </cell>
          <cell r="BR12">
            <v>79835</v>
          </cell>
          <cell r="BS12">
            <v>9633</v>
          </cell>
          <cell r="BT12">
            <v>808</v>
          </cell>
          <cell r="BU12">
            <v>6050</v>
          </cell>
          <cell r="BV12">
            <v>1867</v>
          </cell>
          <cell r="BW12">
            <v>518</v>
          </cell>
          <cell r="BX12">
            <v>532</v>
          </cell>
          <cell r="BY12">
            <v>255</v>
          </cell>
          <cell r="BZ12">
            <v>2706</v>
          </cell>
          <cell r="CA12">
            <v>2386</v>
          </cell>
          <cell r="CB12">
            <v>1373</v>
          </cell>
          <cell r="CC12">
            <v>461</v>
          </cell>
        </row>
        <row r="13">
          <cell r="A13" t="str">
            <v>Customers- Large User, Sub- Transmission, Intermediate/ Embedded Distributor</v>
          </cell>
          <cell r="C13">
            <v>2010</v>
          </cell>
          <cell r="D13">
            <v>8</v>
          </cell>
          <cell r="E13">
            <v>0</v>
          </cell>
          <cell r="F13">
            <v>20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0</v>
          </cell>
          <cell r="L13">
            <v>1</v>
          </cell>
          <cell r="M13">
            <v>0</v>
          </cell>
          <cell r="N13">
            <v>17</v>
          </cell>
          <cell r="O13">
            <v>0</v>
          </cell>
          <cell r="P13">
            <v>4</v>
          </cell>
          <cell r="Q13">
            <v>0</v>
          </cell>
          <cell r="R13">
            <v>0</v>
          </cell>
          <cell r="S13">
            <v>10</v>
          </cell>
          <cell r="T13">
            <v>13</v>
          </cell>
          <cell r="U13">
            <v>3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0</v>
          </cell>
          <cell r="AD13">
            <v>0</v>
          </cell>
          <cell r="AE13">
            <v>3</v>
          </cell>
          <cell r="AF13">
            <v>13</v>
          </cell>
          <cell r="AG13">
            <v>0</v>
          </cell>
          <cell r="AH13">
            <v>0</v>
          </cell>
          <cell r="AI13">
            <v>119</v>
          </cell>
          <cell r="AJ13">
            <v>422</v>
          </cell>
          <cell r="AK13">
            <v>12</v>
          </cell>
          <cell r="AL13">
            <v>0</v>
          </cell>
          <cell r="AM13">
            <v>0</v>
          </cell>
          <cell r="AN13">
            <v>3</v>
          </cell>
          <cell r="AO13">
            <v>1</v>
          </cell>
          <cell r="AP13">
            <v>1</v>
          </cell>
          <cell r="AQ13">
            <v>0</v>
          </cell>
          <cell r="AR13">
            <v>4</v>
          </cell>
          <cell r="AS13">
            <v>1</v>
          </cell>
          <cell r="AT13">
            <v>0</v>
          </cell>
          <cell r="AU13">
            <v>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2</v>
          </cell>
          <cell r="BA13">
            <v>0</v>
          </cell>
          <cell r="BB13">
            <v>17</v>
          </cell>
          <cell r="BC13">
            <v>0</v>
          </cell>
          <cell r="BD13">
            <v>0</v>
          </cell>
          <cell r="BE13">
            <v>11</v>
          </cell>
          <cell r="BF13">
            <v>0</v>
          </cell>
          <cell r="BG13">
            <v>0</v>
          </cell>
          <cell r="BH13">
            <v>2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50</v>
          </cell>
          <cell r="BS13">
            <v>7</v>
          </cell>
          <cell r="BT13">
            <v>0</v>
          </cell>
          <cell r="BU13">
            <v>1</v>
          </cell>
          <cell r="BV13">
            <v>1</v>
          </cell>
          <cell r="BW13">
            <v>0</v>
          </cell>
          <cell r="BX13">
            <v>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</row>
        <row r="14">
          <cell r="A14" t="str">
            <v>Customers- Street Lighting</v>
          </cell>
          <cell r="B14" t="str">
            <v>YNST</v>
          </cell>
          <cell r="C14">
            <v>2010</v>
          </cell>
        </row>
        <row r="15">
          <cell r="A15" t="str">
            <v>Customers- Sentinel Lighting</v>
          </cell>
          <cell r="B15" t="str">
            <v>YNSL</v>
          </cell>
          <cell r="C15">
            <v>2010</v>
          </cell>
        </row>
        <row r="16">
          <cell r="A16" t="str">
            <v>kWh</v>
          </cell>
          <cell r="B16" t="str">
            <v>YV</v>
          </cell>
          <cell r="C16">
            <v>2010</v>
          </cell>
          <cell r="D16">
            <v>180583894.49999997</v>
          </cell>
          <cell r="E16">
            <v>21531663.359999999</v>
          </cell>
          <cell r="F16">
            <v>1030817957</v>
          </cell>
          <cell r="G16">
            <v>288299093</v>
          </cell>
          <cell r="H16">
            <v>911212372</v>
          </cell>
          <cell r="I16">
            <v>1700835297</v>
          </cell>
          <cell r="J16">
            <v>1457680195</v>
          </cell>
          <cell r="K16">
            <v>278661632</v>
          </cell>
          <cell r="L16">
            <v>147441430.01999998</v>
          </cell>
          <cell r="M16">
            <v>25835710</v>
          </cell>
          <cell r="N16">
            <v>712863469</v>
          </cell>
          <cell r="O16">
            <v>29329775.09</v>
          </cell>
          <cell r="P16">
            <v>336639728</v>
          </cell>
          <cell r="Q16">
            <v>28686561</v>
          </cell>
          <cell r="R16">
            <v>234677916</v>
          </cell>
          <cell r="S16">
            <v>7658093088</v>
          </cell>
          <cell r="T16">
            <v>2310814488.4099998</v>
          </cell>
          <cell r="U16">
            <v>396237191.25999999</v>
          </cell>
          <cell r="V16">
            <v>59959618</v>
          </cell>
          <cell r="W16">
            <v>587451344</v>
          </cell>
          <cell r="X16">
            <v>567392652</v>
          </cell>
          <cell r="Y16">
            <v>79959168</v>
          </cell>
          <cell r="Z16">
            <v>921289657</v>
          </cell>
          <cell r="AA16">
            <v>186559007.97</v>
          </cell>
          <cell r="AB16">
            <v>1614445248.05</v>
          </cell>
          <cell r="AC16">
            <v>345304603</v>
          </cell>
          <cell r="AD16">
            <v>510209689.67999995</v>
          </cell>
          <cell r="AE16">
            <v>72819055</v>
          </cell>
          <cell r="AF16">
            <v>4818803039</v>
          </cell>
          <cell r="AG16">
            <v>24291392</v>
          </cell>
          <cell r="AH16">
            <v>158272196</v>
          </cell>
          <cell r="AI16">
            <v>3748744754</v>
          </cell>
          <cell r="AJ16">
            <v>21663000000</v>
          </cell>
          <cell r="AK16">
            <v>7530979620</v>
          </cell>
          <cell r="AL16">
            <v>245715888</v>
          </cell>
          <cell r="AM16">
            <v>108826235.3</v>
          </cell>
          <cell r="AN16">
            <v>704481097</v>
          </cell>
          <cell r="AO16">
            <v>1867408458</v>
          </cell>
          <cell r="AP16">
            <v>258268674</v>
          </cell>
          <cell r="AQ16">
            <v>201597611</v>
          </cell>
          <cell r="AR16">
            <v>3346831943</v>
          </cell>
          <cell r="AS16">
            <v>209496144.09999999</v>
          </cell>
          <cell r="AT16">
            <v>205510058</v>
          </cell>
          <cell r="AU16">
            <v>718110957</v>
          </cell>
          <cell r="AV16">
            <v>681230183</v>
          </cell>
          <cell r="AW16">
            <v>1183703863</v>
          </cell>
          <cell r="AX16">
            <v>177316883</v>
          </cell>
          <cell r="AY16">
            <v>364476577</v>
          </cell>
          <cell r="AZ16">
            <v>562643058</v>
          </cell>
          <cell r="BA16">
            <v>121642982</v>
          </cell>
          <cell r="BB16">
            <v>1593218181.73</v>
          </cell>
          <cell r="BC16">
            <v>245699092</v>
          </cell>
          <cell r="BD16">
            <v>305338215</v>
          </cell>
          <cell r="BE16">
            <v>1128809412</v>
          </cell>
          <cell r="BF16">
            <v>185435680</v>
          </cell>
          <cell r="BG16">
            <v>83932778.170000017</v>
          </cell>
          <cell r="BH16">
            <v>792968780</v>
          </cell>
          <cell r="BI16">
            <v>189138998</v>
          </cell>
          <cell r="BJ16">
            <v>8263543864</v>
          </cell>
          <cell r="BK16">
            <v>674907898</v>
          </cell>
          <cell r="BL16">
            <v>94435422</v>
          </cell>
          <cell r="BM16">
            <v>105964407</v>
          </cell>
          <cell r="BN16">
            <v>70574452</v>
          </cell>
          <cell r="BO16">
            <v>294869479</v>
          </cell>
          <cell r="BP16">
            <v>931409728</v>
          </cell>
          <cell r="BQ16">
            <v>192156166</v>
          </cell>
          <cell r="BR16">
            <v>24580686671</v>
          </cell>
          <cell r="BS16">
            <v>2517857267</v>
          </cell>
          <cell r="BT16">
            <v>118820900.25</v>
          </cell>
          <cell r="BU16">
            <v>1415659467</v>
          </cell>
          <cell r="BV16">
            <v>417555177</v>
          </cell>
          <cell r="BW16">
            <v>95579103.439999998</v>
          </cell>
          <cell r="BX16">
            <v>138131785.69999999</v>
          </cell>
          <cell r="BY16">
            <v>59501500.450000003</v>
          </cell>
          <cell r="BZ16">
            <v>473069663</v>
          </cell>
          <cell r="CA16">
            <v>851053371</v>
          </cell>
          <cell r="CB16">
            <v>371077515</v>
          </cell>
          <cell r="CC16">
            <v>58515114</v>
          </cell>
        </row>
        <row r="17">
          <cell r="A17" t="str">
            <v>kWh - Residential</v>
          </cell>
          <cell r="B17" t="str">
            <v>YVR</v>
          </cell>
          <cell r="C17">
            <v>2010</v>
          </cell>
          <cell r="D17">
            <v>83582747.400000006</v>
          </cell>
          <cell r="E17">
            <v>10673946.75</v>
          </cell>
          <cell r="F17">
            <v>262967731</v>
          </cell>
          <cell r="G17">
            <v>86183557</v>
          </cell>
          <cell r="H17">
            <v>289840430</v>
          </cell>
          <cell r="I17">
            <v>579116811</v>
          </cell>
          <cell r="J17">
            <v>395342413</v>
          </cell>
          <cell r="K17">
            <v>114051203</v>
          </cell>
          <cell r="L17">
            <v>45162580</v>
          </cell>
          <cell r="M17">
            <v>13585926</v>
          </cell>
          <cell r="N17">
            <v>236272579</v>
          </cell>
          <cell r="O17">
            <v>11595218</v>
          </cell>
          <cell r="P17">
            <v>125224900</v>
          </cell>
          <cell r="Q17">
            <v>19868483</v>
          </cell>
          <cell r="R17">
            <v>93358872</v>
          </cell>
          <cell r="S17">
            <v>1586325915</v>
          </cell>
          <cell r="T17">
            <v>647461708.20000005</v>
          </cell>
          <cell r="U17">
            <v>115184785</v>
          </cell>
          <cell r="V17">
            <v>31226253</v>
          </cell>
          <cell r="W17">
            <v>280065614</v>
          </cell>
          <cell r="X17">
            <v>141316645</v>
          </cell>
          <cell r="Y17">
            <v>38880708</v>
          </cell>
          <cell r="Z17">
            <v>394465898</v>
          </cell>
          <cell r="AA17">
            <v>96445306.670000002</v>
          </cell>
          <cell r="AB17">
            <v>364874674.47000003</v>
          </cell>
          <cell r="AC17">
            <v>172161499</v>
          </cell>
          <cell r="AD17">
            <v>224697944.84999999</v>
          </cell>
          <cell r="AE17">
            <v>25225707</v>
          </cell>
          <cell r="AF17">
            <v>1684535439</v>
          </cell>
          <cell r="AG17">
            <v>14930159</v>
          </cell>
          <cell r="AH17">
            <v>52798659</v>
          </cell>
          <cell r="AI17">
            <v>1161471420</v>
          </cell>
          <cell r="AJ17">
            <v>11964000000</v>
          </cell>
          <cell r="AK17">
            <v>2272176243</v>
          </cell>
          <cell r="AL17">
            <v>159406547</v>
          </cell>
          <cell r="AM17">
            <v>40203282.170000002</v>
          </cell>
          <cell r="AN17">
            <v>189807088</v>
          </cell>
          <cell r="AO17">
            <v>671668025</v>
          </cell>
          <cell r="AP17">
            <v>75492423</v>
          </cell>
          <cell r="AQ17">
            <v>77894336</v>
          </cell>
          <cell r="AR17">
            <v>1146514255</v>
          </cell>
          <cell r="AS17">
            <v>64995244.240000002</v>
          </cell>
          <cell r="AT17">
            <v>47915407</v>
          </cell>
          <cell r="AU17">
            <v>258659735</v>
          </cell>
          <cell r="AV17">
            <v>277978370</v>
          </cell>
          <cell r="AW17">
            <v>451343387</v>
          </cell>
          <cell r="AX17">
            <v>67066095</v>
          </cell>
          <cell r="AY17">
            <v>141859487</v>
          </cell>
          <cell r="AZ17">
            <v>206535118</v>
          </cell>
          <cell r="BA17">
            <v>41793455</v>
          </cell>
          <cell r="BB17">
            <v>625890072.50999999</v>
          </cell>
          <cell r="BC17">
            <v>86211880</v>
          </cell>
          <cell r="BD17">
            <v>107193730</v>
          </cell>
          <cell r="BE17">
            <v>500205636</v>
          </cell>
          <cell r="BF17">
            <v>76783544</v>
          </cell>
          <cell r="BG17">
            <v>32389316.25</v>
          </cell>
          <cell r="BH17">
            <v>284955081</v>
          </cell>
          <cell r="BI17">
            <v>64264350</v>
          </cell>
          <cell r="BJ17">
            <v>2727096928</v>
          </cell>
          <cell r="BK17">
            <v>326493714</v>
          </cell>
          <cell r="BL17">
            <v>30305144</v>
          </cell>
          <cell r="BM17">
            <v>44191614</v>
          </cell>
          <cell r="BN17">
            <v>31178902</v>
          </cell>
          <cell r="BO17">
            <v>120949829</v>
          </cell>
          <cell r="BP17">
            <v>335657888</v>
          </cell>
          <cell r="BQ17">
            <v>53434213</v>
          </cell>
          <cell r="BR17">
            <v>5209204594</v>
          </cell>
          <cell r="BS17">
            <v>972134187</v>
          </cell>
          <cell r="BT17">
            <v>77874801.480000004</v>
          </cell>
          <cell r="BU17">
            <v>413251129</v>
          </cell>
          <cell r="BV17">
            <v>159733338</v>
          </cell>
          <cell r="BW17">
            <v>25303870.890000001</v>
          </cell>
          <cell r="BX17">
            <v>26431108</v>
          </cell>
          <cell r="BY17">
            <v>16271614</v>
          </cell>
          <cell r="BZ17">
            <v>216435358</v>
          </cell>
          <cell r="CA17">
            <v>364548865</v>
          </cell>
          <cell r="CB17">
            <v>110101647</v>
          </cell>
          <cell r="CC17">
            <v>28625240</v>
          </cell>
        </row>
        <row r="18">
          <cell r="A18" t="str">
            <v xml:space="preserve">kWh- General Service </v>
          </cell>
          <cell r="C18">
            <v>2010</v>
          </cell>
          <cell r="D18">
            <v>88221917.900000006</v>
          </cell>
          <cell r="E18">
            <v>10857716.609999999</v>
          </cell>
          <cell r="F18">
            <v>327947236</v>
          </cell>
          <cell r="G18">
            <v>202115536</v>
          </cell>
          <cell r="H18">
            <v>621371942</v>
          </cell>
          <cell r="I18">
            <v>1121718486</v>
          </cell>
          <cell r="J18">
            <v>865898158</v>
          </cell>
          <cell r="K18">
            <v>164610429</v>
          </cell>
          <cell r="L18">
            <v>102278850</v>
          </cell>
          <cell r="M18">
            <v>12249784</v>
          </cell>
          <cell r="N18">
            <v>382340352</v>
          </cell>
          <cell r="O18">
            <v>17734557.09</v>
          </cell>
          <cell r="P18">
            <v>136890856</v>
          </cell>
          <cell r="Q18">
            <v>8818078</v>
          </cell>
          <cell r="R18">
            <v>141319044</v>
          </cell>
          <cell r="S18">
            <v>4999401144</v>
          </cell>
          <cell r="T18">
            <v>1168021267.4299998</v>
          </cell>
          <cell r="U18">
            <v>170406902.69999999</v>
          </cell>
          <cell r="V18">
            <v>28733365</v>
          </cell>
          <cell r="W18">
            <v>307385730</v>
          </cell>
          <cell r="X18">
            <v>374032940</v>
          </cell>
          <cell r="Y18">
            <v>41078460</v>
          </cell>
          <cell r="Z18">
            <v>526823759</v>
          </cell>
          <cell r="AA18">
            <v>90113701.300000012</v>
          </cell>
          <cell r="AB18">
            <v>989842132.5</v>
          </cell>
          <cell r="AC18">
            <v>173143104</v>
          </cell>
          <cell r="AD18">
            <v>285511744.82999998</v>
          </cell>
          <cell r="AE18">
            <v>29344441</v>
          </cell>
          <cell r="AF18">
            <v>2430133559</v>
          </cell>
          <cell r="AG18">
            <v>9361233</v>
          </cell>
          <cell r="AH18">
            <v>105473537</v>
          </cell>
          <cell r="AI18">
            <v>1384218821</v>
          </cell>
          <cell r="AJ18">
            <v>6604000000</v>
          </cell>
          <cell r="AK18">
            <v>4573136783</v>
          </cell>
          <cell r="AL18">
            <v>86309341</v>
          </cell>
          <cell r="AM18">
            <v>68622953.129999995</v>
          </cell>
          <cell r="AN18">
            <v>365801203</v>
          </cell>
          <cell r="AO18">
            <v>1148930020</v>
          </cell>
          <cell r="AP18">
            <v>162575209</v>
          </cell>
          <cell r="AQ18">
            <v>123703275</v>
          </cell>
          <cell r="AR18">
            <v>2005191668</v>
          </cell>
          <cell r="AS18">
            <v>115466563.66</v>
          </cell>
          <cell r="AT18">
            <v>157594651</v>
          </cell>
          <cell r="AU18">
            <v>383115202</v>
          </cell>
          <cell r="AV18">
            <v>403251813</v>
          </cell>
          <cell r="AW18">
            <v>732360476</v>
          </cell>
          <cell r="AX18">
            <v>110250788</v>
          </cell>
          <cell r="AY18">
            <v>222617090</v>
          </cell>
          <cell r="AZ18">
            <v>315079836</v>
          </cell>
          <cell r="BA18">
            <v>79849527</v>
          </cell>
          <cell r="BB18">
            <v>806974382.21000004</v>
          </cell>
          <cell r="BC18">
            <v>159487212</v>
          </cell>
          <cell r="BD18">
            <v>198144485</v>
          </cell>
          <cell r="BE18">
            <v>509999399</v>
          </cell>
          <cell r="BF18">
            <v>108652136</v>
          </cell>
          <cell r="BG18">
            <v>51543461.920000002</v>
          </cell>
          <cell r="BH18">
            <v>451267558</v>
          </cell>
          <cell r="BI18">
            <v>124874648</v>
          </cell>
          <cell r="BJ18">
            <v>5508837199</v>
          </cell>
          <cell r="BK18">
            <v>348414184</v>
          </cell>
          <cell r="BL18">
            <v>64130278</v>
          </cell>
          <cell r="BM18">
            <v>61772793</v>
          </cell>
          <cell r="BN18">
            <v>39395550</v>
          </cell>
          <cell r="BO18">
            <v>173919650</v>
          </cell>
          <cell r="BP18">
            <v>595751840</v>
          </cell>
          <cell r="BQ18">
            <v>138721953</v>
          </cell>
          <cell r="BR18">
            <v>17152234624</v>
          </cell>
          <cell r="BS18">
            <v>1294864767</v>
          </cell>
          <cell r="BT18">
            <v>40946098.769999996</v>
          </cell>
          <cell r="BU18">
            <v>919815329</v>
          </cell>
          <cell r="BV18">
            <v>199117476</v>
          </cell>
          <cell r="BW18">
            <v>70275232.549999997</v>
          </cell>
          <cell r="BX18">
            <v>51480789</v>
          </cell>
          <cell r="BY18">
            <v>43229886.450000003</v>
          </cell>
          <cell r="BZ18">
            <v>256634305</v>
          </cell>
          <cell r="CA18">
            <v>486504506</v>
          </cell>
          <cell r="CB18">
            <v>260975868</v>
          </cell>
          <cell r="CC18">
            <v>29889874</v>
          </cell>
        </row>
        <row r="19">
          <cell r="A19" t="str">
            <v>kWh- Large User, Sub- Transmission, Intermediate/ Embedded Distributor</v>
          </cell>
          <cell r="C19">
            <v>2010</v>
          </cell>
          <cell r="D19">
            <v>8779229.1999999993</v>
          </cell>
          <cell r="E19">
            <v>0</v>
          </cell>
          <cell r="F19">
            <v>439902990</v>
          </cell>
          <cell r="G19">
            <v>0</v>
          </cell>
          <cell r="H19">
            <v>0</v>
          </cell>
          <cell r="I19">
            <v>0</v>
          </cell>
          <cell r="J19">
            <v>196439624</v>
          </cell>
          <cell r="K19">
            <v>0</v>
          </cell>
          <cell r="L19">
            <v>0.02</v>
          </cell>
          <cell r="M19">
            <v>0</v>
          </cell>
          <cell r="N19">
            <v>94250538</v>
          </cell>
          <cell r="O19">
            <v>0</v>
          </cell>
          <cell r="P19">
            <v>74523972</v>
          </cell>
          <cell r="Q19">
            <v>0</v>
          </cell>
          <cell r="R19">
            <v>0</v>
          </cell>
          <cell r="S19">
            <v>1072366029</v>
          </cell>
          <cell r="T19">
            <v>495331512.78000003</v>
          </cell>
          <cell r="U19">
            <v>110645503.56</v>
          </cell>
          <cell r="V19">
            <v>0</v>
          </cell>
          <cell r="W19">
            <v>0</v>
          </cell>
          <cell r="X19">
            <v>52043067</v>
          </cell>
          <cell r="Y19">
            <v>0</v>
          </cell>
          <cell r="Z19">
            <v>0</v>
          </cell>
          <cell r="AA19">
            <v>0</v>
          </cell>
          <cell r="AB19">
            <v>259728441.08000001</v>
          </cell>
          <cell r="AC19">
            <v>0</v>
          </cell>
          <cell r="AD19">
            <v>0</v>
          </cell>
          <cell r="AE19">
            <v>18248907</v>
          </cell>
          <cell r="AF19">
            <v>704134041</v>
          </cell>
          <cell r="AG19">
            <v>0</v>
          </cell>
          <cell r="AH19">
            <v>0</v>
          </cell>
          <cell r="AI19">
            <v>1203054513</v>
          </cell>
          <cell r="AJ19">
            <v>3095000000</v>
          </cell>
          <cell r="AK19">
            <v>685666594</v>
          </cell>
          <cell r="AL19">
            <v>0</v>
          </cell>
          <cell r="AM19">
            <v>0</v>
          </cell>
          <cell r="AN19">
            <v>148872806</v>
          </cell>
          <cell r="AO19">
            <v>46810413</v>
          </cell>
          <cell r="AP19">
            <v>20201042</v>
          </cell>
          <cell r="AQ19">
            <v>0</v>
          </cell>
          <cell r="AR19">
            <v>195126020</v>
          </cell>
          <cell r="AS19">
            <v>29034336.199999999</v>
          </cell>
          <cell r="AT19">
            <v>0</v>
          </cell>
          <cell r="AU19">
            <v>76336020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41028104</v>
          </cell>
          <cell r="BA19">
            <v>0</v>
          </cell>
          <cell r="BB19">
            <v>160353727.00999999</v>
          </cell>
          <cell r="BC19">
            <v>0</v>
          </cell>
          <cell r="BD19">
            <v>0</v>
          </cell>
          <cell r="BE19">
            <v>118604377</v>
          </cell>
          <cell r="BF19">
            <v>0</v>
          </cell>
          <cell r="BG19">
            <v>0</v>
          </cell>
          <cell r="BH19">
            <v>56746141</v>
          </cell>
          <cell r="BI19">
            <v>0</v>
          </cell>
          <cell r="BJ19">
            <v>27609737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2219247453</v>
          </cell>
          <cell r="BS19">
            <v>250858313</v>
          </cell>
          <cell r="BT19">
            <v>0</v>
          </cell>
          <cell r="BU19">
            <v>82593009</v>
          </cell>
          <cell r="BV19">
            <v>58704363</v>
          </cell>
          <cell r="BW19">
            <v>0</v>
          </cell>
          <cell r="BX19">
            <v>60219888.700000003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</row>
        <row r="20">
          <cell r="A20" t="str">
            <v>kWh- Street Lighting</v>
          </cell>
          <cell r="B20" t="str">
            <v>YVST</v>
          </cell>
          <cell r="C20">
            <v>2010</v>
          </cell>
        </row>
        <row r="21">
          <cell r="A21" t="str">
            <v>kWh- Sentinel Lighting</v>
          </cell>
          <cell r="B21" t="str">
            <v>YVSL</v>
          </cell>
          <cell r="C21">
            <v>2010</v>
          </cell>
        </row>
        <row r="22">
          <cell r="A22" t="str">
            <v>kW</v>
          </cell>
          <cell r="B22" t="str">
            <v>YD</v>
          </cell>
          <cell r="C22">
            <v>2010</v>
          </cell>
          <cell r="D22">
            <v>163570</v>
          </cell>
          <cell r="E22">
            <v>28883</v>
          </cell>
          <cell r="F22">
            <v>1375205</v>
          </cell>
          <cell r="G22">
            <v>340236</v>
          </cell>
          <cell r="H22">
            <v>1326294</v>
          </cell>
          <cell r="I22">
            <v>2405197</v>
          </cell>
          <cell r="J22">
            <v>2382603</v>
          </cell>
          <cell r="K22">
            <v>368891</v>
          </cell>
          <cell r="L22">
            <v>215599</v>
          </cell>
          <cell r="M22">
            <v>18567</v>
          </cell>
          <cell r="N22">
            <v>1054091</v>
          </cell>
          <cell r="O22">
            <v>37544</v>
          </cell>
          <cell r="P22">
            <v>352326</v>
          </cell>
          <cell r="Q22">
            <v>11793</v>
          </cell>
          <cell r="R22">
            <v>27745210</v>
          </cell>
          <cell r="S22">
            <v>13220321</v>
          </cell>
          <cell r="T22">
            <v>3423698</v>
          </cell>
          <cell r="U22">
            <v>284367</v>
          </cell>
          <cell r="V22">
            <v>43226</v>
          </cell>
          <cell r="W22">
            <v>481982</v>
          </cell>
          <cell r="X22">
            <v>939398</v>
          </cell>
          <cell r="Y22">
            <v>65577</v>
          </cell>
          <cell r="Z22">
            <v>965342</v>
          </cell>
          <cell r="AA22">
            <v>174345</v>
          </cell>
          <cell r="AB22">
            <v>2404857</v>
          </cell>
          <cell r="AC22">
            <v>324503</v>
          </cell>
          <cell r="AD22">
            <v>606534</v>
          </cell>
          <cell r="AE22">
            <v>108747</v>
          </cell>
          <cell r="AF22">
            <v>7951326</v>
          </cell>
          <cell r="AG22">
            <v>10940</v>
          </cell>
          <cell r="AH22">
            <v>209711</v>
          </cell>
          <cell r="AI22">
            <v>5648713</v>
          </cell>
          <cell r="AJ22">
            <v>27731332</v>
          </cell>
          <cell r="AK22">
            <v>10359638</v>
          </cell>
          <cell r="AL22">
            <v>155282</v>
          </cell>
          <cell r="AM22">
            <v>104670</v>
          </cell>
          <cell r="AN22">
            <v>1037576</v>
          </cell>
          <cell r="AO22">
            <v>0</v>
          </cell>
          <cell r="AP22">
            <v>346756</v>
          </cell>
          <cell r="AQ22">
            <v>203252</v>
          </cell>
          <cell r="AR22">
            <v>4574779</v>
          </cell>
          <cell r="AS22">
            <v>295482</v>
          </cell>
          <cell r="AT22">
            <v>330423</v>
          </cell>
          <cell r="AU22">
            <v>920198</v>
          </cell>
          <cell r="AV22">
            <v>0</v>
          </cell>
          <cell r="AW22">
            <v>1769836</v>
          </cell>
          <cell r="AX22">
            <v>216924</v>
          </cell>
          <cell r="AY22">
            <v>342702</v>
          </cell>
          <cell r="AZ22">
            <v>666263</v>
          </cell>
          <cell r="BA22">
            <v>182783</v>
          </cell>
          <cell r="BB22">
            <v>1965913</v>
          </cell>
          <cell r="BC22">
            <v>298437</v>
          </cell>
          <cell r="BD22">
            <v>386685</v>
          </cell>
          <cell r="BE22">
            <v>1137441</v>
          </cell>
          <cell r="BF22">
            <v>211781</v>
          </cell>
          <cell r="BG22">
            <v>90298</v>
          </cell>
          <cell r="BH22">
            <v>946709</v>
          </cell>
          <cell r="BI22">
            <v>379400</v>
          </cell>
          <cell r="BJ22">
            <v>12014000</v>
          </cell>
          <cell r="BK22">
            <v>635104</v>
          </cell>
          <cell r="BL22">
            <v>141997</v>
          </cell>
          <cell r="BM22">
            <v>128467</v>
          </cell>
          <cell r="BN22">
            <v>71492</v>
          </cell>
          <cell r="BO22">
            <v>353239</v>
          </cell>
          <cell r="BP22">
            <v>1290601</v>
          </cell>
          <cell r="BQ22">
            <v>332720</v>
          </cell>
          <cell r="BR22">
            <v>42443032</v>
          </cell>
          <cell r="BS22">
            <v>2884529</v>
          </cell>
          <cell r="BT22">
            <v>54155</v>
          </cell>
          <cell r="BU22">
            <v>1918250</v>
          </cell>
          <cell r="BV22">
            <v>593331</v>
          </cell>
          <cell r="BW22">
            <v>144653</v>
          </cell>
          <cell r="BX22">
            <v>247464</v>
          </cell>
          <cell r="BY22">
            <v>97224</v>
          </cell>
          <cell r="BZ22">
            <v>472060</v>
          </cell>
          <cell r="CA22">
            <v>975051</v>
          </cell>
          <cell r="CB22">
            <v>574272</v>
          </cell>
          <cell r="CC22">
            <v>58146</v>
          </cell>
        </row>
        <row r="23">
          <cell r="A23" t="str">
            <v>kW - Residential</v>
          </cell>
          <cell r="B23" t="str">
            <v>YDR</v>
          </cell>
          <cell r="C23">
            <v>2010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D24">
            <v>146471</v>
          </cell>
          <cell r="E24">
            <v>28883</v>
          </cell>
          <cell r="F24">
            <v>596357</v>
          </cell>
          <cell r="G24">
            <v>340236</v>
          </cell>
          <cell r="H24">
            <v>1326294</v>
          </cell>
          <cell r="I24">
            <v>2405197</v>
          </cell>
          <cell r="J24">
            <v>1961798</v>
          </cell>
          <cell r="K24">
            <v>368891</v>
          </cell>
          <cell r="L24">
            <v>171222</v>
          </cell>
          <cell r="M24">
            <v>18567</v>
          </cell>
          <cell r="N24">
            <v>798376</v>
          </cell>
          <cell r="O24">
            <v>37544</v>
          </cell>
          <cell r="P24">
            <v>352326</v>
          </cell>
          <cell r="Q24">
            <v>11793</v>
          </cell>
          <cell r="R24">
            <v>27745210</v>
          </cell>
          <cell r="S24">
            <v>11388776</v>
          </cell>
          <cell r="T24">
            <v>2412328</v>
          </cell>
          <cell r="U24">
            <v>85219</v>
          </cell>
          <cell r="V24">
            <v>43226</v>
          </cell>
          <cell r="W24">
            <v>481982</v>
          </cell>
          <cell r="X24">
            <v>829669</v>
          </cell>
          <cell r="Y24">
            <v>65577</v>
          </cell>
          <cell r="Z24">
            <v>965342</v>
          </cell>
          <cell r="AA24">
            <v>174345</v>
          </cell>
          <cell r="AB24">
            <v>1954149</v>
          </cell>
          <cell r="AC24">
            <v>324503</v>
          </cell>
          <cell r="AD24">
            <v>606534</v>
          </cell>
          <cell r="AE24">
            <v>49410</v>
          </cell>
          <cell r="AF24">
            <v>5066803</v>
          </cell>
          <cell r="AG24">
            <v>10940</v>
          </cell>
          <cell r="AH24">
            <v>209711</v>
          </cell>
          <cell r="AI24">
            <v>3047642</v>
          </cell>
          <cell r="AJ24">
            <v>14003126</v>
          </cell>
          <cell r="AK24">
            <v>9134809</v>
          </cell>
          <cell r="AL24">
            <v>155282</v>
          </cell>
          <cell r="AM24">
            <v>104670</v>
          </cell>
          <cell r="AN24">
            <v>747917</v>
          </cell>
          <cell r="AO24">
            <v>0</v>
          </cell>
          <cell r="AP24">
            <v>300322</v>
          </cell>
          <cell r="AQ24">
            <v>203252</v>
          </cell>
          <cell r="AR24">
            <v>4171885</v>
          </cell>
          <cell r="AS24">
            <v>239384</v>
          </cell>
          <cell r="AT24">
            <v>330423</v>
          </cell>
          <cell r="AU24">
            <v>746175</v>
          </cell>
          <cell r="AV24">
            <v>0</v>
          </cell>
          <cell r="AW24">
            <v>1769836</v>
          </cell>
          <cell r="AX24">
            <v>216924</v>
          </cell>
          <cell r="AY24">
            <v>342702</v>
          </cell>
          <cell r="AZ24">
            <v>588203</v>
          </cell>
          <cell r="BA24">
            <v>182783</v>
          </cell>
          <cell r="BB24">
            <v>1595878</v>
          </cell>
          <cell r="BC24">
            <v>298437</v>
          </cell>
          <cell r="BD24">
            <v>386685</v>
          </cell>
          <cell r="BE24">
            <v>871715</v>
          </cell>
          <cell r="BF24">
            <v>211781</v>
          </cell>
          <cell r="BG24">
            <v>90298</v>
          </cell>
          <cell r="BH24">
            <v>825019</v>
          </cell>
          <cell r="BI24">
            <v>379400</v>
          </cell>
          <cell r="BJ24">
            <v>11933194</v>
          </cell>
          <cell r="BK24">
            <v>635104</v>
          </cell>
          <cell r="BL24">
            <v>141997</v>
          </cell>
          <cell r="BM24">
            <v>128467</v>
          </cell>
          <cell r="BN24">
            <v>71492</v>
          </cell>
          <cell r="BO24">
            <v>353239</v>
          </cell>
          <cell r="BP24">
            <v>1290601</v>
          </cell>
          <cell r="BQ24">
            <v>332720</v>
          </cell>
          <cell r="BR24">
            <v>37752746</v>
          </cell>
          <cell r="BS24">
            <v>2409333</v>
          </cell>
          <cell r="BT24">
            <v>54155</v>
          </cell>
          <cell r="BU24">
            <v>1762264</v>
          </cell>
          <cell r="BV24">
            <v>424027</v>
          </cell>
          <cell r="BW24">
            <v>144653</v>
          </cell>
          <cell r="BX24">
            <v>100518</v>
          </cell>
          <cell r="BY24">
            <v>97224</v>
          </cell>
          <cell r="BZ24">
            <v>472060</v>
          </cell>
          <cell r="CA24">
            <v>975051</v>
          </cell>
          <cell r="CB24">
            <v>574272</v>
          </cell>
          <cell r="CC24">
            <v>58146</v>
          </cell>
        </row>
        <row r="25">
          <cell r="A25" t="str">
            <v>kW- Large User, Sub- Transmission, Intermediate/ Embedded Distributor</v>
          </cell>
          <cell r="D25">
            <v>17099</v>
          </cell>
          <cell r="E25">
            <v>0</v>
          </cell>
          <cell r="F25">
            <v>778848</v>
          </cell>
          <cell r="G25">
            <v>0</v>
          </cell>
          <cell r="H25">
            <v>0</v>
          </cell>
          <cell r="I25">
            <v>0</v>
          </cell>
          <cell r="J25">
            <v>420805</v>
          </cell>
          <cell r="K25">
            <v>0</v>
          </cell>
          <cell r="L25">
            <v>44377</v>
          </cell>
          <cell r="M25">
            <v>0</v>
          </cell>
          <cell r="N25">
            <v>255715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1831545</v>
          </cell>
          <cell r="T25">
            <v>1011370</v>
          </cell>
          <cell r="U25">
            <v>199148</v>
          </cell>
          <cell r="V25">
            <v>0</v>
          </cell>
          <cell r="W25">
            <v>0</v>
          </cell>
          <cell r="X25">
            <v>109729</v>
          </cell>
          <cell r="Y25">
            <v>0</v>
          </cell>
          <cell r="Z25">
            <v>0</v>
          </cell>
          <cell r="AA25">
            <v>0</v>
          </cell>
          <cell r="AB25">
            <v>450708</v>
          </cell>
          <cell r="AC25">
            <v>0</v>
          </cell>
          <cell r="AD25">
            <v>0</v>
          </cell>
          <cell r="AE25">
            <v>59337</v>
          </cell>
          <cell r="AF25">
            <v>2884523</v>
          </cell>
          <cell r="AG25">
            <v>0</v>
          </cell>
          <cell r="AH25">
            <v>0</v>
          </cell>
          <cell r="AI25">
            <v>2601071</v>
          </cell>
          <cell r="AJ25">
            <v>13728206</v>
          </cell>
          <cell r="AK25">
            <v>1224829</v>
          </cell>
          <cell r="AL25">
            <v>0</v>
          </cell>
          <cell r="AM25">
            <v>0</v>
          </cell>
          <cell r="AN25">
            <v>289659</v>
          </cell>
          <cell r="AO25">
            <v>0</v>
          </cell>
          <cell r="AP25">
            <v>46434</v>
          </cell>
          <cell r="AQ25">
            <v>0</v>
          </cell>
          <cell r="AR25">
            <v>402894</v>
          </cell>
          <cell r="AS25">
            <v>56098</v>
          </cell>
          <cell r="AT25">
            <v>0</v>
          </cell>
          <cell r="AU25">
            <v>174023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78060</v>
          </cell>
          <cell r="BA25">
            <v>0</v>
          </cell>
          <cell r="BB25">
            <v>370035</v>
          </cell>
          <cell r="BC25">
            <v>0</v>
          </cell>
          <cell r="BD25">
            <v>0</v>
          </cell>
          <cell r="BE25">
            <v>265726</v>
          </cell>
          <cell r="BF25">
            <v>0</v>
          </cell>
          <cell r="BG25">
            <v>0</v>
          </cell>
          <cell r="BH25">
            <v>121690</v>
          </cell>
          <cell r="BI25">
            <v>0</v>
          </cell>
          <cell r="BJ25">
            <v>80806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4690286</v>
          </cell>
          <cell r="BS25">
            <v>475196</v>
          </cell>
          <cell r="BT25">
            <v>0</v>
          </cell>
          <cell r="BU25">
            <v>155986</v>
          </cell>
          <cell r="BV25">
            <v>169304</v>
          </cell>
          <cell r="BW25">
            <v>0</v>
          </cell>
          <cell r="BX25">
            <v>146946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</row>
        <row r="26">
          <cell r="A26" t="str">
            <v>kW- Street Lighting</v>
          </cell>
        </row>
        <row r="27">
          <cell r="A27" t="str">
            <v>kW- Sentinel Lighting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2010</v>
          </cell>
          <cell r="D28">
            <v>8435748.120000001</v>
          </cell>
          <cell r="E28">
            <v>1071947.03</v>
          </cell>
          <cell r="F28">
            <v>17825580</v>
          </cell>
          <cell r="G28">
            <v>5580930</v>
          </cell>
          <cell r="H28">
            <v>15017436.58</v>
          </cell>
          <cell r="I28">
            <v>28401304.790000003</v>
          </cell>
          <cell r="J28">
            <v>22041119</v>
          </cell>
          <cell r="K28">
            <v>8543665.8100000005</v>
          </cell>
          <cell r="L28">
            <v>2618121.04</v>
          </cell>
          <cell r="M28">
            <v>583400.48</v>
          </cell>
          <cell r="N28">
            <v>13855097.439999999</v>
          </cell>
          <cell r="O28">
            <v>501988.78</v>
          </cell>
          <cell r="P28">
            <v>5292130</v>
          </cell>
          <cell r="Q28">
            <v>691647.88</v>
          </cell>
          <cell r="R28">
            <v>1325060.77</v>
          </cell>
          <cell r="S28">
            <v>117548907</v>
          </cell>
          <cell r="T28">
            <v>46536670</v>
          </cell>
          <cell r="U28">
            <v>5897409</v>
          </cell>
          <cell r="V28">
            <v>1179346.6399999999</v>
          </cell>
          <cell r="W28">
            <v>10471084.590000002</v>
          </cell>
          <cell r="X28">
            <v>-9292990.1500000004</v>
          </cell>
          <cell r="Y28">
            <v>1449107.52</v>
          </cell>
          <cell r="Z28">
            <v>-55787620.710000001</v>
          </cell>
          <cell r="AA28">
            <v>3327338.21</v>
          </cell>
          <cell r="AB28">
            <v>23670839</v>
          </cell>
          <cell r="AC28">
            <v>12244835</v>
          </cell>
          <cell r="AD28">
            <v>8778642</v>
          </cell>
          <cell r="AE28">
            <v>765458.76</v>
          </cell>
          <cell r="AF28">
            <v>82702335.63000001</v>
          </cell>
          <cell r="AG28">
            <v>299210.39</v>
          </cell>
          <cell r="AH28">
            <v>777749</v>
          </cell>
          <cell r="AI28">
            <v>59796777</v>
          </cell>
          <cell r="AJ28">
            <v>965402000</v>
          </cell>
          <cell r="AK28">
            <v>144730719.87</v>
          </cell>
          <cell r="AL28">
            <v>7217902.0999999996</v>
          </cell>
          <cell r="AM28">
            <v>1923799.63</v>
          </cell>
          <cell r="AN28">
            <v>9377988.6500000004</v>
          </cell>
          <cell r="AO28">
            <v>34912460.399999999</v>
          </cell>
          <cell r="AP28">
            <v>3580523.48</v>
          </cell>
          <cell r="AQ28">
            <v>4355246</v>
          </cell>
          <cell r="AR28">
            <v>57750841</v>
          </cell>
          <cell r="AS28">
            <v>2899346.45</v>
          </cell>
          <cell r="AT28">
            <v>3241357.58</v>
          </cell>
          <cell r="AU28">
            <v>11690744.77</v>
          </cell>
          <cell r="AV28">
            <v>15618489</v>
          </cell>
          <cell r="AW28">
            <v>25652849</v>
          </cell>
          <cell r="AX28">
            <v>4367474.97</v>
          </cell>
          <cell r="AY28">
            <v>10651357.190000001</v>
          </cell>
          <cell r="AZ28">
            <v>10442745</v>
          </cell>
          <cell r="BA28">
            <v>2398814</v>
          </cell>
          <cell r="BB28">
            <v>29164792.539999999</v>
          </cell>
          <cell r="BC28">
            <v>4648637.59</v>
          </cell>
          <cell r="BD28">
            <v>6568249</v>
          </cell>
          <cell r="BE28">
            <v>18271591</v>
          </cell>
          <cell r="BF28">
            <v>3462215.23</v>
          </cell>
          <cell r="BG28">
            <v>1743783.32</v>
          </cell>
          <cell r="BH28">
            <v>13304758</v>
          </cell>
          <cell r="BI28">
            <v>5053025.6399999997</v>
          </cell>
          <cell r="BJ28">
            <v>145249850</v>
          </cell>
          <cell r="BK28">
            <v>13696203</v>
          </cell>
          <cell r="BL28">
            <v>1412734</v>
          </cell>
          <cell r="BM28">
            <v>1871286.44</v>
          </cell>
          <cell r="BN28">
            <v>1629579.27</v>
          </cell>
          <cell r="BO28">
            <v>5772266.6500000004</v>
          </cell>
          <cell r="BP28">
            <v>16018534.560000001</v>
          </cell>
          <cell r="BQ28">
            <v>3084583</v>
          </cell>
          <cell r="BR28">
            <v>489685643</v>
          </cell>
          <cell r="BS28">
            <v>45371415</v>
          </cell>
          <cell r="BT28">
            <v>3393548.08</v>
          </cell>
          <cell r="BU28">
            <v>24946057</v>
          </cell>
          <cell r="BV28">
            <v>8516946</v>
          </cell>
          <cell r="BW28">
            <v>1673683.67</v>
          </cell>
          <cell r="BX28">
            <v>2262188.2599999998</v>
          </cell>
          <cell r="BY28">
            <v>786644.77</v>
          </cell>
          <cell r="BZ28">
            <v>8268631.6500000004</v>
          </cell>
          <cell r="CA28">
            <v>17770493</v>
          </cell>
          <cell r="CB28">
            <v>6303420.1099999994</v>
          </cell>
          <cell r="CC28">
            <v>1870691.94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2010</v>
          </cell>
          <cell r="D29">
            <v>6917195.3100000005</v>
          </cell>
          <cell r="E29">
            <v>688109.17</v>
          </cell>
          <cell r="F29">
            <v>10031282</v>
          </cell>
          <cell r="G29">
            <v>2922122</v>
          </cell>
          <cell r="H29">
            <v>8635912.8499999996</v>
          </cell>
          <cell r="I29">
            <v>17690931.350000001</v>
          </cell>
          <cell r="J29">
            <v>11194272</v>
          </cell>
          <cell r="K29">
            <v>4750819.37</v>
          </cell>
          <cell r="L29">
            <v>1542945.48</v>
          </cell>
          <cell r="M29">
            <v>391291.37</v>
          </cell>
          <cell r="N29">
            <v>7941291</v>
          </cell>
          <cell r="O29">
            <v>267175.90000000002</v>
          </cell>
          <cell r="P29">
            <v>3650694</v>
          </cell>
          <cell r="Q29">
            <v>505322.5</v>
          </cell>
          <cell r="R29">
            <v>783499.81</v>
          </cell>
          <cell r="S29">
            <v>47758866</v>
          </cell>
          <cell r="T29">
            <v>22978356</v>
          </cell>
          <cell r="U29">
            <v>3022957</v>
          </cell>
          <cell r="V29">
            <v>742989.64</v>
          </cell>
          <cell r="W29">
            <v>7561420.8300000001</v>
          </cell>
          <cell r="X29">
            <v>-5325820.74</v>
          </cell>
          <cell r="Y29">
            <v>828910.89</v>
          </cell>
          <cell r="Z29">
            <v>-24607240.620000001</v>
          </cell>
          <cell r="AA29">
            <v>2473623.2000000002</v>
          </cell>
          <cell r="AB29">
            <v>13197037</v>
          </cell>
          <cell r="AC29">
            <v>8514378</v>
          </cell>
          <cell r="AD29">
            <v>5445033</v>
          </cell>
          <cell r="AE29">
            <v>449199.29</v>
          </cell>
          <cell r="AF29">
            <v>56999671.799999997</v>
          </cell>
          <cell r="AG29">
            <v>195168.4</v>
          </cell>
          <cell r="AH29">
            <v>419638</v>
          </cell>
          <cell r="AI29">
            <v>33914841</v>
          </cell>
          <cell r="AJ29">
            <v>690123000</v>
          </cell>
          <cell r="AK29">
            <v>81462521.480000004</v>
          </cell>
          <cell r="AL29">
            <v>5860851.8300000001</v>
          </cell>
          <cell r="AM29">
            <v>1172154.6000000001</v>
          </cell>
          <cell r="AN29">
            <v>5264250.74</v>
          </cell>
          <cell r="AO29">
            <v>19029202.739999998</v>
          </cell>
          <cell r="AP29">
            <v>1794941.99</v>
          </cell>
          <cell r="AQ29">
            <v>2500355</v>
          </cell>
          <cell r="AR29">
            <v>38555489</v>
          </cell>
          <cell r="AS29">
            <v>2207238.7400000002</v>
          </cell>
          <cell r="AT29">
            <v>1818869.28</v>
          </cell>
          <cell r="AU29">
            <v>7569336.5</v>
          </cell>
          <cell r="AV29">
            <v>9543384</v>
          </cell>
          <cell r="AW29">
            <v>13704970</v>
          </cell>
          <cell r="AX29">
            <v>2257948.7400000002</v>
          </cell>
          <cell r="AY29">
            <v>6921060.9199999999</v>
          </cell>
          <cell r="AZ29">
            <v>6041374</v>
          </cell>
          <cell r="BA29">
            <v>1654167</v>
          </cell>
          <cell r="BB29">
            <v>17594797.27</v>
          </cell>
          <cell r="BC29">
            <v>3120339.21</v>
          </cell>
          <cell r="BD29">
            <v>3455067</v>
          </cell>
          <cell r="BE29">
            <v>11202438</v>
          </cell>
          <cell r="BF29">
            <v>2028281.82</v>
          </cell>
          <cell r="BG29">
            <v>965985.19</v>
          </cell>
          <cell r="BH29">
            <v>7842079</v>
          </cell>
          <cell r="BI29">
            <v>2947444.53</v>
          </cell>
          <cell r="BJ29">
            <v>79661790</v>
          </cell>
          <cell r="BK29">
            <v>7880033</v>
          </cell>
          <cell r="BL29">
            <v>896369</v>
          </cell>
          <cell r="BM29">
            <v>1147031.98</v>
          </cell>
          <cell r="BN29">
            <v>987510.97</v>
          </cell>
          <cell r="BO29">
            <v>3820683.49</v>
          </cell>
          <cell r="BP29">
            <v>9933606.1500000004</v>
          </cell>
          <cell r="BQ29">
            <v>1766057</v>
          </cell>
          <cell r="BR29">
            <v>211702780</v>
          </cell>
          <cell r="BS29">
            <v>29469856</v>
          </cell>
          <cell r="BT29">
            <v>2784335.4</v>
          </cell>
          <cell r="BU29">
            <v>13612900</v>
          </cell>
          <cell r="BV29">
            <v>5839051</v>
          </cell>
          <cell r="BW29">
            <v>857960.92</v>
          </cell>
          <cell r="BX29">
            <v>1072220.26</v>
          </cell>
          <cell r="BY29">
            <v>421925.71</v>
          </cell>
          <cell r="BZ29">
            <v>5351730.6500000004</v>
          </cell>
          <cell r="CA29">
            <v>12252235</v>
          </cell>
          <cell r="CB29">
            <v>3959449.01</v>
          </cell>
          <cell r="CC29">
            <v>1084999.5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2010</v>
          </cell>
          <cell r="D30">
            <v>1469690.67</v>
          </cell>
          <cell r="E30">
            <v>383837.86</v>
          </cell>
          <cell r="F30">
            <v>5707766</v>
          </cell>
          <cell r="G30">
            <v>2658808</v>
          </cell>
          <cell r="H30">
            <v>6381523.7299999995</v>
          </cell>
          <cell r="I30">
            <v>10710373.440000001</v>
          </cell>
          <cell r="J30">
            <v>10041033</v>
          </cell>
          <cell r="K30">
            <v>3792846.44</v>
          </cell>
          <cell r="L30">
            <v>985294.3</v>
          </cell>
          <cell r="M30">
            <v>192109.11</v>
          </cell>
          <cell r="N30">
            <v>4519266.4399999995</v>
          </cell>
          <cell r="O30">
            <v>234812.88</v>
          </cell>
          <cell r="P30">
            <v>1415120</v>
          </cell>
          <cell r="Q30">
            <v>186325.38</v>
          </cell>
          <cell r="R30">
            <v>541560.96</v>
          </cell>
          <cell r="S30">
            <v>63617977</v>
          </cell>
          <cell r="T30">
            <v>18198318</v>
          </cell>
          <cell r="U30">
            <v>2372395</v>
          </cell>
          <cell r="V30">
            <v>436357</v>
          </cell>
          <cell r="W30">
            <v>2909663.76</v>
          </cell>
          <cell r="X30">
            <v>-3693292.05</v>
          </cell>
          <cell r="Y30">
            <v>620196.63</v>
          </cell>
          <cell r="Z30">
            <v>-31180380.09</v>
          </cell>
          <cell r="AA30">
            <v>853715.01</v>
          </cell>
          <cell r="AB30">
            <v>9441008</v>
          </cell>
          <cell r="AC30">
            <v>3730457</v>
          </cell>
          <cell r="AD30">
            <v>3333609</v>
          </cell>
          <cell r="AE30">
            <v>279112.67</v>
          </cell>
          <cell r="AF30">
            <v>22409662.710000001</v>
          </cell>
          <cell r="AG30">
            <v>104041.98999999999</v>
          </cell>
          <cell r="AH30">
            <v>358111</v>
          </cell>
          <cell r="AI30">
            <v>15838801</v>
          </cell>
          <cell r="AJ30">
            <v>266896000</v>
          </cell>
          <cell r="AK30">
            <v>58939774.510000005</v>
          </cell>
          <cell r="AL30">
            <v>1357050.27</v>
          </cell>
          <cell r="AM30">
            <v>751645.03</v>
          </cell>
          <cell r="AN30">
            <v>3803511.65</v>
          </cell>
          <cell r="AO30">
            <v>15586602.17</v>
          </cell>
          <cell r="AP30">
            <v>1750914.04</v>
          </cell>
          <cell r="AQ30">
            <v>1854891</v>
          </cell>
          <cell r="AR30">
            <v>17870996</v>
          </cell>
          <cell r="AS30">
            <v>671514.79</v>
          </cell>
          <cell r="AT30">
            <v>1422488.2999999998</v>
          </cell>
          <cell r="AU30">
            <v>3705565.62</v>
          </cell>
          <cell r="AV30">
            <v>6075105</v>
          </cell>
          <cell r="AW30">
            <v>11947879</v>
          </cell>
          <cell r="AX30">
            <v>2109526.23</v>
          </cell>
          <cell r="AY30">
            <v>3730296.27</v>
          </cell>
          <cell r="AZ30">
            <v>4322598</v>
          </cell>
          <cell r="BA30">
            <v>744647</v>
          </cell>
          <cell r="BB30">
            <v>10303320.42</v>
          </cell>
          <cell r="BC30">
            <v>1528298.38</v>
          </cell>
          <cell r="BD30">
            <v>3113182</v>
          </cell>
          <cell r="BE30">
            <v>6810653</v>
          </cell>
          <cell r="BF30">
            <v>1433933.4100000001</v>
          </cell>
          <cell r="BG30">
            <v>777798.13</v>
          </cell>
          <cell r="BH30">
            <v>5245862</v>
          </cell>
          <cell r="BI30">
            <v>2105581.11</v>
          </cell>
          <cell r="BJ30">
            <v>65478591</v>
          </cell>
          <cell r="BK30">
            <v>5816170</v>
          </cell>
          <cell r="BL30">
            <v>516365</v>
          </cell>
          <cell r="BM30">
            <v>724254.46</v>
          </cell>
          <cell r="BN30">
            <v>642068.30000000005</v>
          </cell>
          <cell r="BO30">
            <v>1951583.1600000001</v>
          </cell>
          <cell r="BP30">
            <v>6084928.4100000001</v>
          </cell>
          <cell r="BQ30">
            <v>1318526</v>
          </cell>
          <cell r="BR30">
            <v>259352636</v>
          </cell>
          <cell r="BS30">
            <v>14858172</v>
          </cell>
          <cell r="BT30">
            <v>609212.67999999993</v>
          </cell>
          <cell r="BU30">
            <v>10922781</v>
          </cell>
          <cell r="BV30">
            <v>2029236</v>
          </cell>
          <cell r="BW30">
            <v>815722.75</v>
          </cell>
          <cell r="BX30">
            <v>909741.08</v>
          </cell>
          <cell r="BY30">
            <v>364719.06</v>
          </cell>
          <cell r="BZ30">
            <v>2916901</v>
          </cell>
          <cell r="CA30">
            <v>5518258</v>
          </cell>
          <cell r="CB30">
            <v>2343971.1</v>
          </cell>
          <cell r="CC30">
            <v>785692.44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2010</v>
          </cell>
          <cell r="D31">
            <v>48862.14</v>
          </cell>
          <cell r="E31">
            <v>0</v>
          </cell>
          <cell r="F31">
            <v>2086532</v>
          </cell>
          <cell r="G31">
            <v>0</v>
          </cell>
          <cell r="H31">
            <v>0</v>
          </cell>
          <cell r="I31">
            <v>0</v>
          </cell>
          <cell r="J31">
            <v>805814</v>
          </cell>
          <cell r="K31">
            <v>0</v>
          </cell>
          <cell r="L31">
            <v>89881.26</v>
          </cell>
          <cell r="M31">
            <v>0</v>
          </cell>
          <cell r="N31">
            <v>1394540</v>
          </cell>
          <cell r="O31">
            <v>0</v>
          </cell>
          <cell r="P31">
            <v>226316</v>
          </cell>
          <cell r="Q31">
            <v>0</v>
          </cell>
          <cell r="R31">
            <v>0</v>
          </cell>
          <cell r="S31">
            <v>6172064</v>
          </cell>
          <cell r="T31">
            <v>5359996</v>
          </cell>
          <cell r="U31">
            <v>502057</v>
          </cell>
          <cell r="V31">
            <v>0</v>
          </cell>
          <cell r="W31">
            <v>0</v>
          </cell>
          <cell r="X31">
            <v>-273877.36</v>
          </cell>
          <cell r="Y31">
            <v>0</v>
          </cell>
          <cell r="Z31">
            <v>0</v>
          </cell>
          <cell r="AA31">
            <v>0</v>
          </cell>
          <cell r="AB31">
            <v>1032794</v>
          </cell>
          <cell r="AC31">
            <v>0</v>
          </cell>
          <cell r="AD31">
            <v>0</v>
          </cell>
          <cell r="AE31">
            <v>37146.800000000003</v>
          </cell>
          <cell r="AF31">
            <v>3293001.12</v>
          </cell>
          <cell r="AG31">
            <v>0</v>
          </cell>
          <cell r="AH31">
            <v>0</v>
          </cell>
          <cell r="AI31">
            <v>10043135</v>
          </cell>
          <cell r="AJ31">
            <v>8383000</v>
          </cell>
          <cell r="AK31">
            <v>4328423.88</v>
          </cell>
          <cell r="AL31">
            <v>0</v>
          </cell>
          <cell r="AM31">
            <v>0</v>
          </cell>
          <cell r="AN31">
            <v>310226.26</v>
          </cell>
          <cell r="AO31">
            <v>296655.49</v>
          </cell>
          <cell r="AP31">
            <v>34667.449999999997</v>
          </cell>
          <cell r="AQ31">
            <v>0</v>
          </cell>
          <cell r="AR31">
            <v>1324356</v>
          </cell>
          <cell r="AS31">
            <v>20592.919999999998</v>
          </cell>
          <cell r="AT31">
            <v>0</v>
          </cell>
          <cell r="AU31">
            <v>415842.65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78773</v>
          </cell>
          <cell r="BA31">
            <v>0</v>
          </cell>
          <cell r="BB31">
            <v>1266674.8500000001</v>
          </cell>
          <cell r="BC31">
            <v>0</v>
          </cell>
          <cell r="BD31">
            <v>0</v>
          </cell>
          <cell r="BE31">
            <v>258500</v>
          </cell>
          <cell r="BF31">
            <v>0</v>
          </cell>
          <cell r="BG31">
            <v>0</v>
          </cell>
          <cell r="BH31">
            <v>216817</v>
          </cell>
          <cell r="BI31">
            <v>0</v>
          </cell>
          <cell r="BJ31">
            <v>109469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18630227</v>
          </cell>
          <cell r="BS31">
            <v>1043387</v>
          </cell>
          <cell r="BT31">
            <v>0</v>
          </cell>
          <cell r="BU31">
            <v>410376</v>
          </cell>
          <cell r="BV31">
            <v>648659</v>
          </cell>
          <cell r="BW31">
            <v>0</v>
          </cell>
          <cell r="BX31">
            <v>280226.92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2010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2010</v>
          </cell>
        </row>
        <row r="34">
          <cell r="A34" t="str">
            <v>Total service area</v>
          </cell>
          <cell r="B34" t="str">
            <v>AREA</v>
          </cell>
          <cell r="C34">
            <v>2010</v>
          </cell>
          <cell r="D34">
            <v>14200</v>
          </cell>
        </row>
        <row r="35">
          <cell r="A35" t="str">
            <v>Urban service area</v>
          </cell>
          <cell r="B35" t="str">
            <v>AREAURB</v>
          </cell>
          <cell r="C35">
            <v>2010</v>
          </cell>
          <cell r="D35">
            <v>3</v>
          </cell>
        </row>
        <row r="36">
          <cell r="A36" t="str">
            <v>Rural service area</v>
          </cell>
          <cell r="B36" t="str">
            <v>AREARUR</v>
          </cell>
          <cell r="C36">
            <v>2010</v>
          </cell>
          <cell r="D36">
            <v>14197</v>
          </cell>
        </row>
        <row r="37">
          <cell r="A37" t="str">
            <v>Service area population</v>
          </cell>
          <cell r="B37" t="str">
            <v>POP</v>
          </cell>
          <cell r="C37">
            <v>2010</v>
          </cell>
          <cell r="D37">
            <v>16789</v>
          </cell>
          <cell r="E37">
            <v>3000</v>
          </cell>
          <cell r="F37">
            <v>84379</v>
          </cell>
          <cell r="G37">
            <v>25000</v>
          </cell>
          <cell r="H37">
            <v>94493</v>
          </cell>
          <cell r="I37">
            <v>175800</v>
          </cell>
          <cell r="J37">
            <v>138810</v>
          </cell>
          <cell r="K37">
            <v>27698</v>
          </cell>
          <cell r="L37">
            <v>21640</v>
          </cell>
          <cell r="M37">
            <v>2428</v>
          </cell>
          <cell r="N37">
            <v>94769</v>
          </cell>
          <cell r="O37">
            <v>3100</v>
          </cell>
          <cell r="P37">
            <v>27000</v>
          </cell>
          <cell r="Q37">
            <v>4000</v>
          </cell>
          <cell r="R37">
            <v>21873</v>
          </cell>
          <cell r="S37">
            <v>734000</v>
          </cell>
          <cell r="T37">
            <v>215718</v>
          </cell>
          <cell r="U37">
            <v>32042</v>
          </cell>
          <cell r="V37">
            <v>7138</v>
          </cell>
          <cell r="W37">
            <v>73654</v>
          </cell>
          <cell r="X37">
            <v>44187</v>
          </cell>
          <cell r="Y37">
            <v>8315</v>
          </cell>
          <cell r="Z37">
            <v>109529</v>
          </cell>
          <cell r="AA37">
            <v>27000</v>
          </cell>
          <cell r="AB37">
            <v>131605</v>
          </cell>
          <cell r="AC37">
            <v>45212</v>
          </cell>
          <cell r="AD37">
            <v>55089</v>
          </cell>
          <cell r="AE37">
            <v>5620</v>
          </cell>
          <cell r="AF37">
            <v>574299</v>
          </cell>
          <cell r="AG37">
            <v>2650</v>
          </cell>
          <cell r="AH37">
            <v>10500</v>
          </cell>
          <cell r="AI37">
            <v>498615</v>
          </cell>
          <cell r="AJ37">
            <v>3010854</v>
          </cell>
          <cell r="AK37">
            <v>825813</v>
          </cell>
          <cell r="AL37">
            <v>34000</v>
          </cell>
          <cell r="AM37">
            <v>12000</v>
          </cell>
          <cell r="AN37">
            <v>58000</v>
          </cell>
          <cell r="AO37">
            <v>248760</v>
          </cell>
          <cell r="AP37">
            <v>22000</v>
          </cell>
          <cell r="AQ37">
            <v>22769</v>
          </cell>
          <cell r="AR37">
            <v>355000</v>
          </cell>
          <cell r="AS37">
            <v>7831</v>
          </cell>
          <cell r="AT37">
            <v>16000</v>
          </cell>
          <cell r="AU37">
            <v>87000</v>
          </cell>
          <cell r="AV37">
            <v>91092</v>
          </cell>
          <cell r="AW37">
            <v>138450</v>
          </cell>
          <cell r="AX37">
            <v>15000</v>
          </cell>
          <cell r="AY37">
            <v>31500</v>
          </cell>
          <cell r="AZ37">
            <v>55000</v>
          </cell>
          <cell r="BA37">
            <v>14000</v>
          </cell>
          <cell r="BB37">
            <v>180500</v>
          </cell>
          <cell r="BC37">
            <v>29905</v>
          </cell>
          <cell r="BD37">
            <v>31000</v>
          </cell>
          <cell r="BE37">
            <v>155000</v>
          </cell>
          <cell r="BF37">
            <v>20200</v>
          </cell>
          <cell r="BG37">
            <v>6500</v>
          </cell>
          <cell r="BH37">
            <v>83396</v>
          </cell>
          <cell r="BI37">
            <v>18003</v>
          </cell>
          <cell r="BJ37">
            <v>1196983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36110</v>
          </cell>
          <cell r="BP37">
            <v>109972</v>
          </cell>
          <cell r="BQ37">
            <v>15140</v>
          </cell>
          <cell r="BR37">
            <v>2503281</v>
          </cell>
          <cell r="BS37">
            <v>312571</v>
          </cell>
          <cell r="BT37">
            <v>17300</v>
          </cell>
          <cell r="BU37">
            <v>156230</v>
          </cell>
          <cell r="BV37">
            <v>50331</v>
          </cell>
          <cell r="BW37">
            <v>7200</v>
          </cell>
          <cell r="BX37">
            <v>7251</v>
          </cell>
          <cell r="BY37">
            <v>3900</v>
          </cell>
          <cell r="BZ37">
            <v>47893</v>
          </cell>
          <cell r="CA37">
            <v>125000</v>
          </cell>
          <cell r="CB37">
            <v>36000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2010</v>
          </cell>
          <cell r="D38">
            <v>10552</v>
          </cell>
          <cell r="E38">
            <v>3000</v>
          </cell>
          <cell r="F38">
            <v>86689</v>
          </cell>
          <cell r="G38">
            <v>30000</v>
          </cell>
          <cell r="H38">
            <v>94493</v>
          </cell>
          <cell r="I38">
            <v>175800</v>
          </cell>
          <cell r="J38">
            <v>138810</v>
          </cell>
          <cell r="K38">
            <v>27698</v>
          </cell>
          <cell r="L38">
            <v>28530</v>
          </cell>
          <cell r="M38">
            <v>2428</v>
          </cell>
          <cell r="N38">
            <v>107615</v>
          </cell>
          <cell r="O38">
            <v>3100</v>
          </cell>
          <cell r="P38">
            <v>27000</v>
          </cell>
          <cell r="Q38">
            <v>12500</v>
          </cell>
          <cell r="R38">
            <v>74185</v>
          </cell>
          <cell r="S38">
            <v>734000</v>
          </cell>
          <cell r="T38">
            <v>216473</v>
          </cell>
          <cell r="U38">
            <v>35246</v>
          </cell>
          <cell r="V38">
            <v>8700</v>
          </cell>
          <cell r="W38">
            <v>105220</v>
          </cell>
          <cell r="X38">
            <v>44187</v>
          </cell>
          <cell r="Y38">
            <v>8315</v>
          </cell>
          <cell r="Z38">
            <v>170219</v>
          </cell>
          <cell r="AA38">
            <v>27000</v>
          </cell>
          <cell r="AB38">
            <v>131605</v>
          </cell>
          <cell r="AC38">
            <v>45212</v>
          </cell>
          <cell r="AD38">
            <v>55289</v>
          </cell>
          <cell r="AE38">
            <v>5620</v>
          </cell>
          <cell r="AF38">
            <v>660108</v>
          </cell>
          <cell r="AG38">
            <v>9500</v>
          </cell>
          <cell r="AH38">
            <v>10500</v>
          </cell>
          <cell r="AI38">
            <v>498615</v>
          </cell>
          <cell r="AJ38">
            <v>3010854</v>
          </cell>
          <cell r="AK38">
            <v>917570</v>
          </cell>
          <cell r="AL38">
            <v>34000</v>
          </cell>
          <cell r="AM38">
            <v>16500</v>
          </cell>
          <cell r="AN38">
            <v>119000</v>
          </cell>
          <cell r="AO38">
            <v>248760</v>
          </cell>
          <cell r="AP38">
            <v>22000</v>
          </cell>
          <cell r="AQ38">
            <v>36889</v>
          </cell>
          <cell r="AR38">
            <v>355000</v>
          </cell>
          <cell r="AS38">
            <v>21749</v>
          </cell>
          <cell r="AT38">
            <v>17000</v>
          </cell>
          <cell r="AU38">
            <v>87000</v>
          </cell>
          <cell r="AV38">
            <v>136686</v>
          </cell>
          <cell r="AW38">
            <v>139368</v>
          </cell>
          <cell r="AX38">
            <v>15000</v>
          </cell>
          <cell r="AY38">
            <v>63000</v>
          </cell>
          <cell r="AZ38">
            <v>55000</v>
          </cell>
          <cell r="BA38">
            <v>18777</v>
          </cell>
          <cell r="BB38">
            <v>180500</v>
          </cell>
          <cell r="BC38">
            <v>31149</v>
          </cell>
          <cell r="BD38">
            <v>31000</v>
          </cell>
          <cell r="BE38">
            <v>155000</v>
          </cell>
          <cell r="BF38">
            <v>20200</v>
          </cell>
          <cell r="BG38">
            <v>6500</v>
          </cell>
          <cell r="BH38">
            <v>83396</v>
          </cell>
          <cell r="BI38">
            <v>18003</v>
          </cell>
          <cell r="BJ38">
            <v>1196983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36110</v>
          </cell>
          <cell r="BP38">
            <v>109140</v>
          </cell>
          <cell r="BQ38">
            <v>15000</v>
          </cell>
          <cell r="BR38">
            <v>2503281</v>
          </cell>
          <cell r="BS38">
            <v>432459</v>
          </cell>
          <cell r="BT38">
            <v>17300</v>
          </cell>
          <cell r="BU38">
            <v>156230</v>
          </cell>
          <cell r="BV38">
            <v>50331</v>
          </cell>
          <cell r="BW38">
            <v>11500</v>
          </cell>
          <cell r="BX38">
            <v>7251</v>
          </cell>
          <cell r="BY38">
            <v>9000</v>
          </cell>
          <cell r="BZ38">
            <v>77847</v>
          </cell>
          <cell r="CA38">
            <v>125000</v>
          </cell>
          <cell r="CB38">
            <v>38000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2010</v>
          </cell>
          <cell r="D39">
            <v>3565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142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156243</v>
          </cell>
          <cell r="AK39">
            <v>0</v>
          </cell>
          <cell r="AL39">
            <v>832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195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1595</v>
          </cell>
          <cell r="BT39">
            <v>1200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2010</v>
          </cell>
          <cell r="D40">
            <v>39570</v>
          </cell>
          <cell r="E40">
            <v>4622</v>
          </cell>
          <cell r="F40">
            <v>141970</v>
          </cell>
          <cell r="G40">
            <v>44355</v>
          </cell>
          <cell r="H40">
            <v>152255</v>
          </cell>
          <cell r="I40">
            <v>273536</v>
          </cell>
          <cell r="J40">
            <v>241182</v>
          </cell>
          <cell r="K40">
            <v>46300</v>
          </cell>
          <cell r="L40">
            <v>26855</v>
          </cell>
          <cell r="M40">
            <v>6531</v>
          </cell>
          <cell r="N40">
            <v>112418</v>
          </cell>
          <cell r="O40">
            <v>1581</v>
          </cell>
          <cell r="P40">
            <v>57125</v>
          </cell>
          <cell r="Q40">
            <v>6862</v>
          </cell>
          <cell r="R40">
            <v>53821</v>
          </cell>
          <cell r="S40">
            <v>1179415</v>
          </cell>
          <cell r="T40">
            <v>390400</v>
          </cell>
          <cell r="U40">
            <v>79525</v>
          </cell>
          <cell r="V40">
            <v>13449</v>
          </cell>
          <cell r="W40">
            <v>88536</v>
          </cell>
          <cell r="X40">
            <v>94400</v>
          </cell>
          <cell r="Y40">
            <v>18000</v>
          </cell>
          <cell r="Z40">
            <v>206940</v>
          </cell>
          <cell r="AA40">
            <v>31678</v>
          </cell>
          <cell r="AB40">
            <v>253725</v>
          </cell>
          <cell r="AC40">
            <v>95666</v>
          </cell>
          <cell r="AD40">
            <v>87789</v>
          </cell>
          <cell r="AE40">
            <v>16576</v>
          </cell>
          <cell r="AF40">
            <v>847591</v>
          </cell>
          <cell r="AG40">
            <v>6133</v>
          </cell>
          <cell r="AH40">
            <v>30183</v>
          </cell>
          <cell r="AI40">
            <v>606690</v>
          </cell>
          <cell r="AJ40">
            <v>4180551</v>
          </cell>
          <cell r="AK40">
            <v>1239498</v>
          </cell>
          <cell r="AL40">
            <v>51327</v>
          </cell>
          <cell r="AM40">
            <v>21034</v>
          </cell>
          <cell r="AN40">
            <v>125098</v>
          </cell>
          <cell r="AO40">
            <v>306685</v>
          </cell>
          <cell r="AP40">
            <v>44096</v>
          </cell>
          <cell r="AQ40">
            <v>39610</v>
          </cell>
          <cell r="AR40">
            <v>516721</v>
          </cell>
          <cell r="AS40">
            <v>33790</v>
          </cell>
          <cell r="AT40">
            <v>35827</v>
          </cell>
          <cell r="AU40">
            <v>122227</v>
          </cell>
          <cell r="AV40">
            <v>120634</v>
          </cell>
          <cell r="AW40">
            <v>196717</v>
          </cell>
          <cell r="AX40">
            <v>30132</v>
          </cell>
          <cell r="AY40">
            <v>85057</v>
          </cell>
          <cell r="AZ40">
            <v>109866</v>
          </cell>
          <cell r="BA40">
            <v>23892</v>
          </cell>
          <cell r="BB40">
            <v>258870</v>
          </cell>
          <cell r="BC40">
            <v>43609</v>
          </cell>
          <cell r="BD40">
            <v>57908</v>
          </cell>
          <cell r="BE40">
            <v>220115</v>
          </cell>
          <cell r="BF40">
            <v>32708</v>
          </cell>
          <cell r="BG40">
            <v>17871</v>
          </cell>
          <cell r="BH40">
            <v>147722</v>
          </cell>
          <cell r="BI40">
            <v>35300</v>
          </cell>
          <cell r="BJ40">
            <v>1380420</v>
          </cell>
          <cell r="BK40">
            <v>141244</v>
          </cell>
          <cell r="BL40">
            <v>17707</v>
          </cell>
          <cell r="BM40">
            <v>29160</v>
          </cell>
          <cell r="BN40">
            <v>17859</v>
          </cell>
          <cell r="BO40">
            <v>50015</v>
          </cell>
          <cell r="BP40">
            <v>176768</v>
          </cell>
          <cell r="BQ40">
            <v>36361</v>
          </cell>
          <cell r="BR40">
            <v>4006799</v>
          </cell>
          <cell r="BS40">
            <v>436342</v>
          </cell>
          <cell r="BT40">
            <v>25352</v>
          </cell>
          <cell r="BU40">
            <v>242686</v>
          </cell>
          <cell r="BV40">
            <v>77653</v>
          </cell>
          <cell r="BW40">
            <v>17452</v>
          </cell>
          <cell r="BX40">
            <v>26132</v>
          </cell>
          <cell r="BY40">
            <v>10019</v>
          </cell>
          <cell r="BZ40">
            <v>89468</v>
          </cell>
          <cell r="CA40">
            <v>153366</v>
          </cell>
          <cell r="CB40">
            <v>61971</v>
          </cell>
          <cell r="CC40">
            <v>12100</v>
          </cell>
        </row>
        <row r="41">
          <cell r="A41" t="str">
            <v>Utility summer max peak load</v>
          </cell>
          <cell r="B41" t="str">
            <v>PEAKS</v>
          </cell>
          <cell r="C41">
            <v>2010</v>
          </cell>
          <cell r="D41">
            <v>27678</v>
          </cell>
          <cell r="E41">
            <v>4103</v>
          </cell>
          <cell r="F41">
            <v>188562</v>
          </cell>
          <cell r="G41">
            <v>46817</v>
          </cell>
          <cell r="H41">
            <v>189600</v>
          </cell>
          <cell r="I41">
            <v>364929</v>
          </cell>
          <cell r="J41">
            <v>302537</v>
          </cell>
          <cell r="K41">
            <v>56200</v>
          </cell>
          <cell r="L41">
            <v>27922</v>
          </cell>
          <cell r="M41">
            <v>4156</v>
          </cell>
          <cell r="N41">
            <v>155132</v>
          </cell>
          <cell r="O41">
            <v>1215</v>
          </cell>
          <cell r="P41">
            <v>51307</v>
          </cell>
          <cell r="Q41">
            <v>6052</v>
          </cell>
          <cell r="R41">
            <v>62277</v>
          </cell>
          <cell r="S41">
            <v>1546600</v>
          </cell>
          <cell r="T41">
            <v>517600</v>
          </cell>
          <cell r="U41">
            <v>74461</v>
          </cell>
          <cell r="V41">
            <v>9350</v>
          </cell>
          <cell r="W41">
            <v>143420</v>
          </cell>
          <cell r="X41">
            <v>103100</v>
          </cell>
          <cell r="Y41">
            <v>13893</v>
          </cell>
          <cell r="Z41">
            <v>154643</v>
          </cell>
          <cell r="AA41">
            <v>57081</v>
          </cell>
          <cell r="AB41">
            <v>285955</v>
          </cell>
          <cell r="AC41">
            <v>98223</v>
          </cell>
          <cell r="AD41">
            <v>107148</v>
          </cell>
          <cell r="AE41">
            <v>13283</v>
          </cell>
          <cell r="AF41">
            <v>1091173</v>
          </cell>
          <cell r="AG41">
            <v>3665</v>
          </cell>
          <cell r="AH41">
            <v>26499</v>
          </cell>
          <cell r="AI41">
            <v>799130</v>
          </cell>
          <cell r="AJ41">
            <v>3479473</v>
          </cell>
          <cell r="AK41">
            <v>1518168</v>
          </cell>
          <cell r="AL41">
            <v>49647</v>
          </cell>
          <cell r="AM41">
            <v>18403</v>
          </cell>
          <cell r="AN41">
            <v>119546</v>
          </cell>
          <cell r="AO41">
            <v>367988</v>
          </cell>
          <cell r="AP41">
            <v>45140</v>
          </cell>
          <cell r="AQ41">
            <v>37000</v>
          </cell>
          <cell r="AR41">
            <v>687625</v>
          </cell>
          <cell r="AS41">
            <v>43268</v>
          </cell>
          <cell r="AT41">
            <v>40302</v>
          </cell>
          <cell r="AU41">
            <v>147307</v>
          </cell>
          <cell r="AV41">
            <v>154388</v>
          </cell>
          <cell r="AW41">
            <v>261045</v>
          </cell>
          <cell r="AX41">
            <v>42306</v>
          </cell>
          <cell r="AY41">
            <v>87941</v>
          </cell>
          <cell r="AZ41">
            <v>93148</v>
          </cell>
          <cell r="BA41">
            <v>22022</v>
          </cell>
          <cell r="BB41">
            <v>354830</v>
          </cell>
          <cell r="BC41">
            <v>47841</v>
          </cell>
          <cell r="BD41">
            <v>55679</v>
          </cell>
          <cell r="BE41">
            <v>214439</v>
          </cell>
          <cell r="BF41">
            <v>33526</v>
          </cell>
          <cell r="BG41">
            <v>13004</v>
          </cell>
          <cell r="BH41">
            <v>150103</v>
          </cell>
          <cell r="BI41">
            <v>48100</v>
          </cell>
          <cell r="BJ41">
            <v>1895989</v>
          </cell>
          <cell r="BK41">
            <v>101492</v>
          </cell>
          <cell r="BL41">
            <v>18705</v>
          </cell>
          <cell r="BM41">
            <v>32187</v>
          </cell>
          <cell r="BN41">
            <v>11303</v>
          </cell>
          <cell r="BO41">
            <v>62047</v>
          </cell>
          <cell r="BP41">
            <v>155411</v>
          </cell>
          <cell r="BQ41">
            <v>41632</v>
          </cell>
          <cell r="BR41">
            <v>4785876</v>
          </cell>
          <cell r="BS41">
            <v>509726</v>
          </cell>
          <cell r="BT41">
            <v>27340</v>
          </cell>
          <cell r="BU41">
            <v>283517</v>
          </cell>
          <cell r="BV41">
            <v>96028</v>
          </cell>
          <cell r="BW41">
            <v>16834</v>
          </cell>
          <cell r="BX41">
            <v>25975</v>
          </cell>
          <cell r="BY41">
            <v>11100</v>
          </cell>
          <cell r="BZ41">
            <v>72813</v>
          </cell>
          <cell r="CA41">
            <v>191768</v>
          </cell>
          <cell r="CB41">
            <v>74659</v>
          </cell>
          <cell r="CC41">
            <v>11400</v>
          </cell>
        </row>
        <row r="42">
          <cell r="A42" t="str">
            <v>Utility Annual Peak load</v>
          </cell>
          <cell r="C42">
            <v>2010</v>
          </cell>
          <cell r="D42">
            <v>39570</v>
          </cell>
          <cell r="E42">
            <v>4622</v>
          </cell>
          <cell r="F42">
            <v>188562</v>
          </cell>
          <cell r="G42">
            <v>46817</v>
          </cell>
          <cell r="H42">
            <v>189600</v>
          </cell>
          <cell r="I42">
            <v>364929</v>
          </cell>
          <cell r="J42">
            <v>302537</v>
          </cell>
          <cell r="K42">
            <v>56200</v>
          </cell>
          <cell r="L42">
            <v>27922</v>
          </cell>
          <cell r="M42">
            <v>6531</v>
          </cell>
          <cell r="N42">
            <v>155132</v>
          </cell>
          <cell r="O42">
            <v>1581</v>
          </cell>
          <cell r="P42">
            <v>57125</v>
          </cell>
          <cell r="Q42">
            <v>6862</v>
          </cell>
          <cell r="R42">
            <v>62277</v>
          </cell>
          <cell r="S42">
            <v>1546600</v>
          </cell>
          <cell r="T42">
            <v>517600</v>
          </cell>
          <cell r="U42">
            <v>79525</v>
          </cell>
          <cell r="V42">
            <v>13449</v>
          </cell>
          <cell r="W42">
            <v>143420</v>
          </cell>
          <cell r="X42">
            <v>103100</v>
          </cell>
          <cell r="Y42">
            <v>18000</v>
          </cell>
          <cell r="Z42">
            <v>206940</v>
          </cell>
          <cell r="AA42">
            <v>57081</v>
          </cell>
          <cell r="AB42">
            <v>285955</v>
          </cell>
          <cell r="AC42">
            <v>98223</v>
          </cell>
          <cell r="AD42">
            <v>107148</v>
          </cell>
          <cell r="AE42">
            <v>16576</v>
          </cell>
          <cell r="AF42">
            <v>1091173</v>
          </cell>
          <cell r="AG42">
            <v>6133</v>
          </cell>
          <cell r="AH42">
            <v>30183</v>
          </cell>
          <cell r="AI42">
            <v>799130</v>
          </cell>
          <cell r="AJ42">
            <v>4180551</v>
          </cell>
          <cell r="AK42">
            <v>1518168</v>
          </cell>
          <cell r="AL42">
            <v>51327</v>
          </cell>
          <cell r="AM42">
            <v>21034</v>
          </cell>
          <cell r="AN42">
            <v>125098</v>
          </cell>
          <cell r="AO42">
            <v>367988</v>
          </cell>
          <cell r="AP42">
            <v>45140</v>
          </cell>
          <cell r="AQ42">
            <v>39610</v>
          </cell>
          <cell r="AR42">
            <v>687625</v>
          </cell>
          <cell r="AS42">
            <v>43268</v>
          </cell>
          <cell r="AT42">
            <v>40302</v>
          </cell>
          <cell r="AU42">
            <v>147307</v>
          </cell>
          <cell r="AV42">
            <v>154388</v>
          </cell>
          <cell r="AW42">
            <v>261045</v>
          </cell>
          <cell r="AX42">
            <v>42306</v>
          </cell>
          <cell r="AY42">
            <v>87941</v>
          </cell>
          <cell r="AZ42">
            <v>109866</v>
          </cell>
          <cell r="BA42">
            <v>23892</v>
          </cell>
          <cell r="BB42">
            <v>354830</v>
          </cell>
          <cell r="BC42">
            <v>47841</v>
          </cell>
          <cell r="BD42">
            <v>57908</v>
          </cell>
          <cell r="BE42">
            <v>220115</v>
          </cell>
          <cell r="BF42">
            <v>33526</v>
          </cell>
          <cell r="BG42">
            <v>17871</v>
          </cell>
          <cell r="BH42">
            <v>150103</v>
          </cell>
          <cell r="BI42">
            <v>48100</v>
          </cell>
          <cell r="BJ42">
            <v>1895989</v>
          </cell>
          <cell r="BK42">
            <v>141244</v>
          </cell>
          <cell r="BL42">
            <v>18705</v>
          </cell>
          <cell r="BM42">
            <v>32187</v>
          </cell>
          <cell r="BN42">
            <v>17859</v>
          </cell>
          <cell r="BO42">
            <v>62047</v>
          </cell>
          <cell r="BP42">
            <v>176768</v>
          </cell>
          <cell r="BQ42">
            <v>41632</v>
          </cell>
          <cell r="BR42">
            <v>4785876</v>
          </cell>
          <cell r="BS42">
            <v>509726</v>
          </cell>
          <cell r="BT42">
            <v>27340</v>
          </cell>
          <cell r="BU42">
            <v>283517</v>
          </cell>
          <cell r="BV42">
            <v>96028</v>
          </cell>
          <cell r="BW42">
            <v>17452</v>
          </cell>
          <cell r="BX42">
            <v>26132</v>
          </cell>
          <cell r="BY42">
            <v>11100</v>
          </cell>
          <cell r="BZ42">
            <v>89468</v>
          </cell>
          <cell r="CA42">
            <v>191768</v>
          </cell>
          <cell r="CB42">
            <v>74659</v>
          </cell>
          <cell r="CC42">
            <v>12100</v>
          </cell>
        </row>
        <row r="43">
          <cell r="A43" t="str">
            <v>Utility average peak load</v>
          </cell>
          <cell r="B43" t="str">
            <v>PEAKA</v>
          </cell>
          <cell r="C43">
            <v>2010</v>
          </cell>
          <cell r="D43">
            <v>29484</v>
          </cell>
          <cell r="E43">
            <v>3922</v>
          </cell>
          <cell r="F43">
            <v>123750</v>
          </cell>
          <cell r="G43">
            <v>42630</v>
          </cell>
          <cell r="H43">
            <v>152836</v>
          </cell>
          <cell r="I43">
            <v>284725</v>
          </cell>
          <cell r="J43">
            <v>246993</v>
          </cell>
          <cell r="K43">
            <v>42300</v>
          </cell>
          <cell r="L43">
            <v>25229</v>
          </cell>
          <cell r="M43">
            <v>4430</v>
          </cell>
          <cell r="N43">
            <v>120387</v>
          </cell>
          <cell r="O43">
            <v>1067</v>
          </cell>
          <cell r="P43">
            <v>48942</v>
          </cell>
          <cell r="Q43">
            <v>5680</v>
          </cell>
          <cell r="R43">
            <v>47798</v>
          </cell>
          <cell r="S43">
            <v>1245655</v>
          </cell>
          <cell r="T43">
            <v>412217</v>
          </cell>
          <cell r="U43">
            <v>67026</v>
          </cell>
          <cell r="V43">
            <v>10212</v>
          </cell>
          <cell r="W43">
            <v>100033</v>
          </cell>
          <cell r="X43">
            <v>91920</v>
          </cell>
          <cell r="Y43">
            <v>13223</v>
          </cell>
          <cell r="Z43">
            <v>157619</v>
          </cell>
          <cell r="AA43">
            <v>35796</v>
          </cell>
          <cell r="AB43">
            <v>251630</v>
          </cell>
          <cell r="AC43">
            <v>83121</v>
          </cell>
          <cell r="AD43">
            <v>58735</v>
          </cell>
          <cell r="AE43">
            <v>13181</v>
          </cell>
          <cell r="AF43">
            <v>888654</v>
          </cell>
          <cell r="AG43">
            <v>4170</v>
          </cell>
          <cell r="AH43">
            <v>25613</v>
          </cell>
          <cell r="AI43">
            <v>631114</v>
          </cell>
          <cell r="AJ43">
            <v>3210827</v>
          </cell>
          <cell r="AK43">
            <v>1228007</v>
          </cell>
          <cell r="AL43">
            <v>44322</v>
          </cell>
          <cell r="AM43">
            <v>17198</v>
          </cell>
          <cell r="AN43">
            <v>112901</v>
          </cell>
          <cell r="AO43">
            <v>304495</v>
          </cell>
          <cell r="AP43">
            <v>40886</v>
          </cell>
          <cell r="AQ43">
            <v>34201</v>
          </cell>
          <cell r="AR43">
            <v>545926</v>
          </cell>
          <cell r="AS43">
            <v>34966</v>
          </cell>
          <cell r="AT43">
            <v>34743</v>
          </cell>
          <cell r="AU43">
            <v>121227</v>
          </cell>
          <cell r="AV43">
            <v>118447</v>
          </cell>
          <cell r="AW43">
            <v>202194</v>
          </cell>
          <cell r="AX43">
            <v>30859</v>
          </cell>
          <cell r="AY43">
            <v>67063</v>
          </cell>
          <cell r="AZ43">
            <v>91490</v>
          </cell>
          <cell r="BA43">
            <v>21015</v>
          </cell>
          <cell r="BB43">
            <v>271682</v>
          </cell>
          <cell r="BC43">
            <v>41559</v>
          </cell>
          <cell r="BD43">
            <v>50620</v>
          </cell>
          <cell r="BE43">
            <v>188605</v>
          </cell>
          <cell r="BF43">
            <v>27868</v>
          </cell>
          <cell r="BG43">
            <v>13840</v>
          </cell>
          <cell r="BH43">
            <v>135507</v>
          </cell>
          <cell r="BI43">
            <v>35500</v>
          </cell>
          <cell r="BJ43">
            <v>1447917</v>
          </cell>
          <cell r="BK43">
            <v>108859</v>
          </cell>
          <cell r="BL43">
            <v>16459</v>
          </cell>
          <cell r="BM43">
            <v>21989</v>
          </cell>
          <cell r="BN43">
            <v>12538</v>
          </cell>
          <cell r="BO43">
            <v>50812</v>
          </cell>
          <cell r="BP43">
            <v>150088</v>
          </cell>
          <cell r="BQ43">
            <v>35707</v>
          </cell>
          <cell r="BR43">
            <v>4039475</v>
          </cell>
          <cell r="BS43">
            <v>420423</v>
          </cell>
          <cell r="BT43">
            <v>21364</v>
          </cell>
          <cell r="BU43">
            <v>238015</v>
          </cell>
          <cell r="BV43">
            <v>79467</v>
          </cell>
          <cell r="BW43">
            <v>16134</v>
          </cell>
          <cell r="BX43">
            <v>23838</v>
          </cell>
          <cell r="BY43">
            <v>9961</v>
          </cell>
          <cell r="BZ43">
            <v>73257</v>
          </cell>
          <cell r="CA43">
            <v>152499</v>
          </cell>
          <cell r="CB43">
            <v>61426</v>
          </cell>
          <cell r="CC43">
            <v>10500</v>
          </cell>
        </row>
        <row r="44">
          <cell r="A44" t="str">
            <v>Total circuit kms of line</v>
          </cell>
          <cell r="B44" t="str">
            <v>KMC</v>
          </cell>
          <cell r="C44">
            <v>2010</v>
          </cell>
          <cell r="D44">
            <v>1848</v>
          </cell>
          <cell r="E44">
            <v>92</v>
          </cell>
          <cell r="F44">
            <v>752</v>
          </cell>
          <cell r="G44">
            <v>320</v>
          </cell>
          <cell r="H44">
            <v>508</v>
          </cell>
          <cell r="I44">
            <v>1727</v>
          </cell>
          <cell r="J44">
            <v>1111</v>
          </cell>
          <cell r="K44">
            <v>527</v>
          </cell>
          <cell r="L44">
            <v>147</v>
          </cell>
          <cell r="M44">
            <v>27</v>
          </cell>
          <cell r="N44">
            <v>883</v>
          </cell>
          <cell r="O44">
            <v>21</v>
          </cell>
          <cell r="P44">
            <v>339</v>
          </cell>
          <cell r="Q44">
            <v>27</v>
          </cell>
          <cell r="R44">
            <v>149</v>
          </cell>
          <cell r="S44">
            <v>5167</v>
          </cell>
          <cell r="T44">
            <v>1179</v>
          </cell>
          <cell r="U44">
            <v>270</v>
          </cell>
          <cell r="V44">
            <v>137</v>
          </cell>
          <cell r="W44">
            <v>476</v>
          </cell>
          <cell r="X44">
            <v>277</v>
          </cell>
          <cell r="Y44">
            <v>84</v>
          </cell>
          <cell r="Z44">
            <v>944</v>
          </cell>
          <cell r="AA44">
            <v>241</v>
          </cell>
          <cell r="AB44">
            <v>1065</v>
          </cell>
          <cell r="AC44">
            <v>1723</v>
          </cell>
          <cell r="AD44">
            <v>1404</v>
          </cell>
          <cell r="AE44">
            <v>68</v>
          </cell>
          <cell r="AF44">
            <v>3415</v>
          </cell>
          <cell r="AG44">
            <v>21</v>
          </cell>
          <cell r="AH44">
            <v>66</v>
          </cell>
          <cell r="AI44">
            <v>2823</v>
          </cell>
          <cell r="AJ44">
            <v>120921</v>
          </cell>
          <cell r="AK44">
            <v>5414</v>
          </cell>
          <cell r="AL44">
            <v>753</v>
          </cell>
          <cell r="AM44">
            <v>98</v>
          </cell>
          <cell r="AN44">
            <v>361</v>
          </cell>
          <cell r="AO44">
            <v>1866</v>
          </cell>
          <cell r="AP44">
            <v>115</v>
          </cell>
          <cell r="AQ44">
            <v>355</v>
          </cell>
          <cell r="AR44">
            <v>2774</v>
          </cell>
          <cell r="AS44">
            <v>125</v>
          </cell>
          <cell r="AT44">
            <v>149</v>
          </cell>
          <cell r="AU44">
            <v>938</v>
          </cell>
          <cell r="AV44">
            <v>1071</v>
          </cell>
          <cell r="AW44">
            <v>1950</v>
          </cell>
          <cell r="AX44">
            <v>342</v>
          </cell>
          <cell r="AY44">
            <v>768</v>
          </cell>
          <cell r="AZ44">
            <v>611</v>
          </cell>
          <cell r="BA44">
            <v>370</v>
          </cell>
          <cell r="BB44">
            <v>1439</v>
          </cell>
          <cell r="BC44">
            <v>176</v>
          </cell>
          <cell r="BD44">
            <v>313</v>
          </cell>
          <cell r="BE44">
            <v>955</v>
          </cell>
          <cell r="BF44">
            <v>148</v>
          </cell>
          <cell r="BG44">
            <v>129</v>
          </cell>
          <cell r="BH44">
            <v>552</v>
          </cell>
          <cell r="BI44">
            <v>315</v>
          </cell>
          <cell r="BJ44">
            <v>7381</v>
          </cell>
          <cell r="BK44">
            <v>733</v>
          </cell>
          <cell r="BL44">
            <v>55</v>
          </cell>
          <cell r="BM44">
            <v>94</v>
          </cell>
          <cell r="BN44">
            <v>211</v>
          </cell>
          <cell r="BO44">
            <v>247</v>
          </cell>
          <cell r="BP44">
            <v>1178</v>
          </cell>
          <cell r="BQ44">
            <v>156</v>
          </cell>
          <cell r="BR44">
            <v>9990</v>
          </cell>
          <cell r="BS44">
            <v>2301</v>
          </cell>
          <cell r="BT44">
            <v>240</v>
          </cell>
          <cell r="BU44">
            <v>1547</v>
          </cell>
          <cell r="BV44">
            <v>441</v>
          </cell>
          <cell r="BW44">
            <v>76</v>
          </cell>
          <cell r="BX44">
            <v>65</v>
          </cell>
          <cell r="BY44">
            <v>36</v>
          </cell>
          <cell r="BZ44">
            <v>515</v>
          </cell>
          <cell r="CA44">
            <v>1051</v>
          </cell>
          <cell r="CB44">
            <v>248</v>
          </cell>
          <cell r="CC44">
            <v>177</v>
          </cell>
        </row>
        <row r="45">
          <cell r="A45" t="str">
            <v>Overhead circuit kms of line</v>
          </cell>
          <cell r="B45" t="str">
            <v>KMCO</v>
          </cell>
          <cell r="C45">
            <v>2010</v>
          </cell>
          <cell r="D45">
            <v>1844</v>
          </cell>
          <cell r="E45">
            <v>92</v>
          </cell>
          <cell r="F45">
            <v>574</v>
          </cell>
          <cell r="G45">
            <v>282</v>
          </cell>
          <cell r="H45">
            <v>266</v>
          </cell>
          <cell r="I45">
            <v>886</v>
          </cell>
          <cell r="J45">
            <v>708</v>
          </cell>
          <cell r="K45">
            <v>482</v>
          </cell>
          <cell r="L45">
            <v>78</v>
          </cell>
          <cell r="M45">
            <v>26</v>
          </cell>
          <cell r="N45">
            <v>599</v>
          </cell>
          <cell r="O45">
            <v>17</v>
          </cell>
          <cell r="P45">
            <v>211</v>
          </cell>
          <cell r="Q45">
            <v>15</v>
          </cell>
          <cell r="R45">
            <v>89</v>
          </cell>
          <cell r="S45">
            <v>1807</v>
          </cell>
          <cell r="T45">
            <v>713</v>
          </cell>
          <cell r="U45">
            <v>212</v>
          </cell>
          <cell r="V45">
            <v>126</v>
          </cell>
          <cell r="W45">
            <v>217</v>
          </cell>
          <cell r="X45">
            <v>185</v>
          </cell>
          <cell r="Y45">
            <v>76</v>
          </cell>
          <cell r="Z45">
            <v>731</v>
          </cell>
          <cell r="AA45">
            <v>173</v>
          </cell>
          <cell r="AB45">
            <v>427</v>
          </cell>
          <cell r="AC45">
            <v>1634</v>
          </cell>
          <cell r="AD45">
            <v>859</v>
          </cell>
          <cell r="AE45">
            <v>57</v>
          </cell>
          <cell r="AF45">
            <v>1543</v>
          </cell>
          <cell r="AG45">
            <v>18</v>
          </cell>
          <cell r="AH45">
            <v>56</v>
          </cell>
          <cell r="AI45">
            <v>806</v>
          </cell>
          <cell r="AJ45">
            <v>116656</v>
          </cell>
          <cell r="AK45">
            <v>2693</v>
          </cell>
          <cell r="AL45">
            <v>613</v>
          </cell>
          <cell r="AM45">
            <v>88</v>
          </cell>
          <cell r="AN45">
            <v>233</v>
          </cell>
          <cell r="AO45">
            <v>1042</v>
          </cell>
          <cell r="AP45">
            <v>95</v>
          </cell>
          <cell r="AQ45">
            <v>288</v>
          </cell>
          <cell r="AR45">
            <v>1364</v>
          </cell>
          <cell r="AS45">
            <v>99</v>
          </cell>
          <cell r="AT45">
            <v>111</v>
          </cell>
          <cell r="AU45">
            <v>576</v>
          </cell>
          <cell r="AV45">
            <v>589</v>
          </cell>
          <cell r="AW45">
            <v>1471</v>
          </cell>
          <cell r="AX45">
            <v>241</v>
          </cell>
          <cell r="AY45">
            <v>660</v>
          </cell>
          <cell r="AZ45">
            <v>514</v>
          </cell>
          <cell r="BA45">
            <v>365</v>
          </cell>
          <cell r="BB45">
            <v>553</v>
          </cell>
          <cell r="BC45">
            <v>103</v>
          </cell>
          <cell r="BD45">
            <v>248</v>
          </cell>
          <cell r="BE45">
            <v>562</v>
          </cell>
          <cell r="BF45">
            <v>129</v>
          </cell>
          <cell r="BG45">
            <v>118</v>
          </cell>
          <cell r="BH45">
            <v>384</v>
          </cell>
          <cell r="BI45">
            <v>298</v>
          </cell>
          <cell r="BJ45">
            <v>2551</v>
          </cell>
          <cell r="BK45">
            <v>616</v>
          </cell>
          <cell r="BL45">
            <v>53</v>
          </cell>
          <cell r="BM45">
            <v>84</v>
          </cell>
          <cell r="BN45">
            <v>205</v>
          </cell>
          <cell r="BO45">
            <v>158</v>
          </cell>
          <cell r="BP45">
            <v>944</v>
          </cell>
          <cell r="BQ45">
            <v>102</v>
          </cell>
          <cell r="BR45">
            <v>4214</v>
          </cell>
          <cell r="BS45">
            <v>1274</v>
          </cell>
          <cell r="BT45">
            <v>125</v>
          </cell>
          <cell r="BU45">
            <v>1059</v>
          </cell>
          <cell r="BV45">
            <v>329</v>
          </cell>
          <cell r="BW45">
            <v>66</v>
          </cell>
          <cell r="BX45">
            <v>52</v>
          </cell>
          <cell r="BY45">
            <v>25</v>
          </cell>
          <cell r="BZ45">
            <v>371</v>
          </cell>
          <cell r="CA45">
            <v>499</v>
          </cell>
          <cell r="CB45">
            <v>155</v>
          </cell>
          <cell r="CC45">
            <v>167</v>
          </cell>
        </row>
        <row r="46">
          <cell r="A46" t="str">
            <v>Underground circuit kms ofline</v>
          </cell>
          <cell r="B46" t="str">
            <v>KMCU</v>
          </cell>
          <cell r="C46">
            <v>2010</v>
          </cell>
          <cell r="D46">
            <v>4</v>
          </cell>
          <cell r="E46">
            <v>0</v>
          </cell>
          <cell r="F46">
            <v>178</v>
          </cell>
          <cell r="G46">
            <v>38</v>
          </cell>
          <cell r="H46">
            <v>242</v>
          </cell>
          <cell r="I46">
            <v>841</v>
          </cell>
          <cell r="J46">
            <v>403</v>
          </cell>
          <cell r="K46">
            <v>45</v>
          </cell>
          <cell r="L46">
            <v>69</v>
          </cell>
          <cell r="M46">
            <v>1</v>
          </cell>
          <cell r="N46">
            <v>284</v>
          </cell>
          <cell r="O46">
            <v>4</v>
          </cell>
          <cell r="P46">
            <v>128</v>
          </cell>
          <cell r="Q46">
            <v>12</v>
          </cell>
          <cell r="R46">
            <v>60</v>
          </cell>
          <cell r="S46">
            <v>3360</v>
          </cell>
          <cell r="T46">
            <v>466</v>
          </cell>
          <cell r="U46">
            <v>58</v>
          </cell>
          <cell r="V46">
            <v>11</v>
          </cell>
          <cell r="W46">
            <v>259</v>
          </cell>
          <cell r="X46">
            <v>92</v>
          </cell>
          <cell r="Y46">
            <v>8</v>
          </cell>
          <cell r="Z46">
            <v>213</v>
          </cell>
          <cell r="AA46">
            <v>68</v>
          </cell>
          <cell r="AB46">
            <v>638</v>
          </cell>
          <cell r="AC46">
            <v>89</v>
          </cell>
          <cell r="AD46">
            <v>545</v>
          </cell>
          <cell r="AE46">
            <v>11</v>
          </cell>
          <cell r="AF46">
            <v>1872</v>
          </cell>
          <cell r="AG46">
            <v>3</v>
          </cell>
          <cell r="AH46">
            <v>10</v>
          </cell>
          <cell r="AI46">
            <v>2017</v>
          </cell>
          <cell r="AJ46">
            <v>4265</v>
          </cell>
          <cell r="AK46">
            <v>2721</v>
          </cell>
          <cell r="AL46">
            <v>140</v>
          </cell>
          <cell r="AM46">
            <v>10</v>
          </cell>
          <cell r="AN46">
            <v>128</v>
          </cell>
          <cell r="AO46">
            <v>824</v>
          </cell>
          <cell r="AP46">
            <v>20</v>
          </cell>
          <cell r="AQ46">
            <v>67</v>
          </cell>
          <cell r="AR46">
            <v>1410</v>
          </cell>
          <cell r="AS46">
            <v>26</v>
          </cell>
          <cell r="AT46">
            <v>38</v>
          </cell>
          <cell r="AU46">
            <v>362</v>
          </cell>
          <cell r="AV46">
            <v>482</v>
          </cell>
          <cell r="AW46">
            <v>479</v>
          </cell>
          <cell r="AX46">
            <v>101</v>
          </cell>
          <cell r="AY46">
            <v>108</v>
          </cell>
          <cell r="AZ46">
            <v>97</v>
          </cell>
          <cell r="BA46">
            <v>5</v>
          </cell>
          <cell r="BB46">
            <v>886</v>
          </cell>
          <cell r="BC46">
            <v>73</v>
          </cell>
          <cell r="BD46">
            <v>65</v>
          </cell>
          <cell r="BE46">
            <v>393</v>
          </cell>
          <cell r="BF46">
            <v>19</v>
          </cell>
          <cell r="BG46">
            <v>11</v>
          </cell>
          <cell r="BH46">
            <v>168</v>
          </cell>
          <cell r="BI46">
            <v>17</v>
          </cell>
          <cell r="BJ46">
            <v>4830</v>
          </cell>
          <cell r="BK46">
            <v>117</v>
          </cell>
          <cell r="BL46">
            <v>2</v>
          </cell>
          <cell r="BM46">
            <v>10</v>
          </cell>
          <cell r="BN46">
            <v>6</v>
          </cell>
          <cell r="BO46">
            <v>89</v>
          </cell>
          <cell r="BP46">
            <v>234</v>
          </cell>
          <cell r="BQ46">
            <v>54</v>
          </cell>
          <cell r="BR46">
            <v>5776</v>
          </cell>
          <cell r="BS46">
            <v>1027</v>
          </cell>
          <cell r="BT46">
            <v>115</v>
          </cell>
          <cell r="BU46">
            <v>488</v>
          </cell>
          <cell r="BV46">
            <v>112</v>
          </cell>
          <cell r="BW46">
            <v>10</v>
          </cell>
          <cell r="BX46">
            <v>13</v>
          </cell>
          <cell r="BY46">
            <v>11</v>
          </cell>
          <cell r="BZ46">
            <v>144</v>
          </cell>
          <cell r="CA46">
            <v>552</v>
          </cell>
          <cell r="CB46">
            <v>93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2010</v>
          </cell>
          <cell r="D47">
            <v>442</v>
          </cell>
          <cell r="E47">
            <v>47</v>
          </cell>
          <cell r="F47">
            <v>418</v>
          </cell>
          <cell r="G47">
            <v>167</v>
          </cell>
          <cell r="H47">
            <v>230</v>
          </cell>
          <cell r="I47">
            <v>765</v>
          </cell>
          <cell r="J47">
            <v>435</v>
          </cell>
          <cell r="K47">
            <v>317</v>
          </cell>
          <cell r="L47">
            <v>70</v>
          </cell>
          <cell r="M47">
            <v>16</v>
          </cell>
          <cell r="N47">
            <v>544</v>
          </cell>
          <cell r="O47">
            <v>10</v>
          </cell>
          <cell r="P47">
            <v>166</v>
          </cell>
          <cell r="Q47">
            <v>12</v>
          </cell>
          <cell r="R47">
            <v>73</v>
          </cell>
          <cell r="S47">
            <v>3079</v>
          </cell>
          <cell r="T47">
            <v>569</v>
          </cell>
          <cell r="U47">
            <v>146</v>
          </cell>
          <cell r="V47">
            <v>31</v>
          </cell>
          <cell r="W47">
            <v>167</v>
          </cell>
          <cell r="X47">
            <v>148</v>
          </cell>
          <cell r="Y47">
            <v>48</v>
          </cell>
          <cell r="Z47">
            <v>547</v>
          </cell>
          <cell r="AA47">
            <v>103</v>
          </cell>
          <cell r="AB47">
            <v>481</v>
          </cell>
          <cell r="AC47">
            <v>603</v>
          </cell>
          <cell r="AD47">
            <v>385</v>
          </cell>
          <cell r="AE47">
            <v>27</v>
          </cell>
          <cell r="AF47">
            <v>1783</v>
          </cell>
          <cell r="AG47">
            <v>10</v>
          </cell>
          <cell r="AH47">
            <v>42</v>
          </cell>
          <cell r="AI47">
            <v>1195</v>
          </cell>
          <cell r="AJ47">
            <v>45623</v>
          </cell>
          <cell r="AK47">
            <v>2973</v>
          </cell>
          <cell r="AL47">
            <v>346</v>
          </cell>
          <cell r="AM47">
            <v>61</v>
          </cell>
          <cell r="AN47">
            <v>257</v>
          </cell>
          <cell r="AO47">
            <v>793</v>
          </cell>
          <cell r="AP47">
            <v>76</v>
          </cell>
          <cell r="AQ47">
            <v>171</v>
          </cell>
          <cell r="AR47">
            <v>1312</v>
          </cell>
          <cell r="AS47">
            <v>67</v>
          </cell>
          <cell r="AT47">
            <v>112</v>
          </cell>
          <cell r="AU47">
            <v>468</v>
          </cell>
          <cell r="AV47">
            <v>331</v>
          </cell>
          <cell r="AW47">
            <v>868</v>
          </cell>
          <cell r="AX47">
            <v>176</v>
          </cell>
          <cell r="AY47">
            <v>344</v>
          </cell>
          <cell r="AZ47">
            <v>361</v>
          </cell>
          <cell r="BA47">
            <v>200</v>
          </cell>
          <cell r="BB47">
            <v>740</v>
          </cell>
          <cell r="BC47">
            <v>97</v>
          </cell>
          <cell r="BD47">
            <v>225</v>
          </cell>
          <cell r="BE47">
            <v>359</v>
          </cell>
          <cell r="BF47">
            <v>96</v>
          </cell>
          <cell r="BG47">
            <v>84</v>
          </cell>
          <cell r="BH47">
            <v>345</v>
          </cell>
          <cell r="BI47">
            <v>177</v>
          </cell>
          <cell r="BJ47">
            <v>3455</v>
          </cell>
          <cell r="BK47">
            <v>460</v>
          </cell>
          <cell r="BL47">
            <v>34</v>
          </cell>
          <cell r="BM47">
            <v>51</v>
          </cell>
          <cell r="BN47">
            <v>72</v>
          </cell>
          <cell r="BO47">
            <v>141</v>
          </cell>
          <cell r="BP47">
            <v>632</v>
          </cell>
          <cell r="BQ47">
            <v>72</v>
          </cell>
          <cell r="BR47">
            <v>6094</v>
          </cell>
          <cell r="BS47">
            <v>1139</v>
          </cell>
          <cell r="BT47">
            <v>102</v>
          </cell>
          <cell r="BU47">
            <v>709</v>
          </cell>
          <cell r="BV47">
            <v>286</v>
          </cell>
          <cell r="BW47">
            <v>47</v>
          </cell>
          <cell r="BX47">
            <v>44</v>
          </cell>
          <cell r="BY47">
            <v>18</v>
          </cell>
          <cell r="BZ47">
            <v>307</v>
          </cell>
          <cell r="CA47">
            <v>475</v>
          </cell>
          <cell r="CB47">
            <v>163</v>
          </cell>
          <cell r="CC47">
            <v>106</v>
          </cell>
        </row>
        <row r="48">
          <cell r="A48" t="str">
            <v>Circuit kilometers 2 phase</v>
          </cell>
          <cell r="B48" t="str">
            <v>KMC2</v>
          </cell>
          <cell r="C48">
            <v>2010</v>
          </cell>
          <cell r="D48">
            <v>38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89</v>
          </cell>
          <cell r="L48">
            <v>0</v>
          </cell>
          <cell r="M48">
            <v>2</v>
          </cell>
          <cell r="N48">
            <v>1</v>
          </cell>
          <cell r="O48">
            <v>1</v>
          </cell>
          <cell r="P48">
            <v>5</v>
          </cell>
          <cell r="Q48">
            <v>1</v>
          </cell>
          <cell r="R48">
            <v>2</v>
          </cell>
          <cell r="S48">
            <v>103</v>
          </cell>
          <cell r="T48">
            <v>2</v>
          </cell>
          <cell r="U48">
            <v>2</v>
          </cell>
          <cell r="V48">
            <v>1</v>
          </cell>
          <cell r="W48">
            <v>0</v>
          </cell>
          <cell r="X48">
            <v>6</v>
          </cell>
          <cell r="Y48">
            <v>8</v>
          </cell>
          <cell r="Z48">
            <v>0</v>
          </cell>
          <cell r="AA48">
            <v>1</v>
          </cell>
          <cell r="AB48">
            <v>0</v>
          </cell>
          <cell r="AC48">
            <v>30</v>
          </cell>
          <cell r="AD48">
            <v>0</v>
          </cell>
          <cell r="AE48">
            <v>0</v>
          </cell>
          <cell r="AF48">
            <v>21</v>
          </cell>
          <cell r="AG48">
            <v>2</v>
          </cell>
          <cell r="AH48">
            <v>0</v>
          </cell>
          <cell r="AI48">
            <v>21</v>
          </cell>
          <cell r="AJ48">
            <v>3616</v>
          </cell>
          <cell r="AK48">
            <v>166</v>
          </cell>
          <cell r="AL48">
            <v>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9</v>
          </cell>
          <cell r="AR48">
            <v>0</v>
          </cell>
          <cell r="AS48">
            <v>2</v>
          </cell>
          <cell r="AT48">
            <v>0</v>
          </cell>
          <cell r="AU48">
            <v>23</v>
          </cell>
          <cell r="AV48">
            <v>7</v>
          </cell>
          <cell r="AW48">
            <v>2</v>
          </cell>
          <cell r="AX48">
            <v>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7</v>
          </cell>
          <cell r="BI48">
            <v>0</v>
          </cell>
          <cell r="BJ48">
            <v>119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12</v>
          </cell>
          <cell r="BP48">
            <v>0</v>
          </cell>
          <cell r="BQ48">
            <v>0</v>
          </cell>
          <cell r="BR48">
            <v>90</v>
          </cell>
          <cell r="BS48">
            <v>17</v>
          </cell>
          <cell r="BT48">
            <v>9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1</v>
          </cell>
          <cell r="CA48">
            <v>13</v>
          </cell>
          <cell r="CB48">
            <v>3</v>
          </cell>
          <cell r="CC48">
            <v>9</v>
          </cell>
        </row>
        <row r="49">
          <cell r="A49" t="str">
            <v>Circuit kms single phase</v>
          </cell>
          <cell r="B49" t="str">
            <v>KMC1</v>
          </cell>
          <cell r="C49">
            <v>2010</v>
          </cell>
          <cell r="D49">
            <v>1368</v>
          </cell>
          <cell r="E49">
            <v>45</v>
          </cell>
          <cell r="F49">
            <v>327</v>
          </cell>
          <cell r="G49">
            <v>145</v>
          </cell>
          <cell r="H49">
            <v>278</v>
          </cell>
          <cell r="I49">
            <v>962</v>
          </cell>
          <cell r="J49">
            <v>676</v>
          </cell>
          <cell r="K49">
            <v>121</v>
          </cell>
          <cell r="L49">
            <v>77</v>
          </cell>
          <cell r="M49">
            <v>9</v>
          </cell>
          <cell r="N49">
            <v>338</v>
          </cell>
          <cell r="O49">
            <v>10</v>
          </cell>
          <cell r="P49">
            <v>168</v>
          </cell>
          <cell r="Q49">
            <v>14</v>
          </cell>
          <cell r="R49">
            <v>74</v>
          </cell>
          <cell r="S49">
            <v>1985</v>
          </cell>
          <cell r="T49">
            <v>608</v>
          </cell>
          <cell r="U49">
            <v>122</v>
          </cell>
          <cell r="V49">
            <v>105</v>
          </cell>
          <cell r="W49">
            <v>309</v>
          </cell>
          <cell r="X49">
            <v>123</v>
          </cell>
          <cell r="Y49">
            <v>28</v>
          </cell>
          <cell r="Z49">
            <v>397</v>
          </cell>
          <cell r="AA49">
            <v>137</v>
          </cell>
          <cell r="AB49">
            <v>584</v>
          </cell>
          <cell r="AC49">
            <v>1090</v>
          </cell>
          <cell r="AD49">
            <v>1019</v>
          </cell>
          <cell r="AE49">
            <v>41</v>
          </cell>
          <cell r="AF49">
            <v>1611</v>
          </cell>
          <cell r="AG49">
            <v>9</v>
          </cell>
          <cell r="AH49">
            <v>24</v>
          </cell>
          <cell r="AI49">
            <v>1607</v>
          </cell>
          <cell r="AJ49">
            <v>71682</v>
          </cell>
          <cell r="AK49">
            <v>2275</v>
          </cell>
          <cell r="AL49">
            <v>403</v>
          </cell>
          <cell r="AM49">
            <v>37</v>
          </cell>
          <cell r="AN49">
            <v>104</v>
          </cell>
          <cell r="AO49">
            <v>1073</v>
          </cell>
          <cell r="AP49">
            <v>39</v>
          </cell>
          <cell r="AQ49">
            <v>175</v>
          </cell>
          <cell r="AR49">
            <v>1462</v>
          </cell>
          <cell r="AS49">
            <v>56</v>
          </cell>
          <cell r="AT49">
            <v>37</v>
          </cell>
          <cell r="AU49">
            <v>447</v>
          </cell>
          <cell r="AV49">
            <v>733</v>
          </cell>
          <cell r="AW49">
            <v>1080</v>
          </cell>
          <cell r="AX49">
            <v>164</v>
          </cell>
          <cell r="AY49">
            <v>424</v>
          </cell>
          <cell r="AZ49">
            <v>250</v>
          </cell>
          <cell r="BA49">
            <v>170</v>
          </cell>
          <cell r="BB49">
            <v>699</v>
          </cell>
          <cell r="BC49">
            <v>79</v>
          </cell>
          <cell r="BD49">
            <v>82</v>
          </cell>
          <cell r="BE49">
            <v>596</v>
          </cell>
          <cell r="BF49">
            <v>51</v>
          </cell>
          <cell r="BG49">
            <v>45</v>
          </cell>
          <cell r="BH49">
            <v>200</v>
          </cell>
          <cell r="BI49">
            <v>138</v>
          </cell>
          <cell r="BJ49">
            <v>3807</v>
          </cell>
          <cell r="BK49">
            <v>263</v>
          </cell>
          <cell r="BL49">
            <v>20</v>
          </cell>
          <cell r="BM49">
            <v>43</v>
          </cell>
          <cell r="BN49">
            <v>139</v>
          </cell>
          <cell r="BO49">
            <v>94</v>
          </cell>
          <cell r="BP49">
            <v>546</v>
          </cell>
          <cell r="BQ49">
            <v>84</v>
          </cell>
          <cell r="BR49">
            <v>3806</v>
          </cell>
          <cell r="BS49">
            <v>1145</v>
          </cell>
          <cell r="BT49">
            <v>129</v>
          </cell>
          <cell r="BU49">
            <v>831</v>
          </cell>
          <cell r="BV49">
            <v>155</v>
          </cell>
          <cell r="BW49">
            <v>29</v>
          </cell>
          <cell r="BX49">
            <v>21</v>
          </cell>
          <cell r="BY49">
            <v>18</v>
          </cell>
          <cell r="BZ49">
            <v>207</v>
          </cell>
          <cell r="CA49">
            <v>563</v>
          </cell>
          <cell r="CB49">
            <v>82</v>
          </cell>
          <cell r="CC49">
            <v>62</v>
          </cell>
        </row>
        <row r="50">
          <cell r="A50" t="str">
            <v>No transmission transformers</v>
          </cell>
          <cell r="B50" t="str">
            <v>NTRST</v>
          </cell>
          <cell r="C50">
            <v>2010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1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245</v>
          </cell>
          <cell r="AK50">
            <v>27</v>
          </cell>
          <cell r="AL50">
            <v>0</v>
          </cell>
          <cell r="AM50">
            <v>3</v>
          </cell>
          <cell r="AN50">
            <v>0</v>
          </cell>
          <cell r="AO50">
            <v>18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2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2010</v>
          </cell>
          <cell r="D51">
            <v>21</v>
          </cell>
          <cell r="E51">
            <v>4</v>
          </cell>
          <cell r="F51">
            <v>20</v>
          </cell>
          <cell r="G51">
            <v>3</v>
          </cell>
          <cell r="H51">
            <v>0</v>
          </cell>
          <cell r="I51">
            <v>44</v>
          </cell>
          <cell r="J51">
            <v>0</v>
          </cell>
          <cell r="K51">
            <v>0</v>
          </cell>
          <cell r="L51">
            <v>6</v>
          </cell>
          <cell r="M51">
            <v>0</v>
          </cell>
          <cell r="N51">
            <v>20</v>
          </cell>
          <cell r="O51">
            <v>4</v>
          </cell>
          <cell r="P51">
            <v>14</v>
          </cell>
          <cell r="Q51">
            <v>1</v>
          </cell>
          <cell r="R51">
            <v>0</v>
          </cell>
          <cell r="S51">
            <v>126</v>
          </cell>
          <cell r="T51">
            <v>12</v>
          </cell>
          <cell r="U51">
            <v>10</v>
          </cell>
          <cell r="V51">
            <v>0</v>
          </cell>
          <cell r="W51">
            <v>4</v>
          </cell>
          <cell r="X51">
            <v>4</v>
          </cell>
          <cell r="Y51">
            <v>0</v>
          </cell>
          <cell r="Z51">
            <v>45</v>
          </cell>
          <cell r="AA51">
            <v>0</v>
          </cell>
          <cell r="AB51">
            <v>2</v>
          </cell>
          <cell r="AC51">
            <v>5</v>
          </cell>
          <cell r="AD51">
            <v>12</v>
          </cell>
          <cell r="AE51">
            <v>0</v>
          </cell>
          <cell r="AF51">
            <v>7</v>
          </cell>
          <cell r="AG51">
            <v>0</v>
          </cell>
          <cell r="AH51">
            <v>3</v>
          </cell>
          <cell r="AI51">
            <v>18</v>
          </cell>
          <cell r="AJ51">
            <v>1470</v>
          </cell>
          <cell r="AK51">
            <v>143</v>
          </cell>
          <cell r="AL51">
            <v>17</v>
          </cell>
          <cell r="AM51">
            <v>0</v>
          </cell>
          <cell r="AN51">
            <v>37</v>
          </cell>
          <cell r="AO51">
            <v>7</v>
          </cell>
          <cell r="AP51">
            <v>7</v>
          </cell>
          <cell r="AQ51">
            <v>7</v>
          </cell>
          <cell r="AR51">
            <v>15140</v>
          </cell>
          <cell r="AS51">
            <v>5</v>
          </cell>
          <cell r="AT51">
            <v>6</v>
          </cell>
          <cell r="AU51">
            <v>0</v>
          </cell>
          <cell r="AV51">
            <v>16</v>
          </cell>
          <cell r="AW51">
            <v>0</v>
          </cell>
          <cell r="AX51">
            <v>29</v>
          </cell>
          <cell r="AY51">
            <v>12</v>
          </cell>
          <cell r="AZ51">
            <v>22</v>
          </cell>
          <cell r="BA51">
            <v>0</v>
          </cell>
          <cell r="BB51">
            <v>38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7</v>
          </cell>
          <cell r="BJ51">
            <v>62</v>
          </cell>
          <cell r="BK51">
            <v>34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29</v>
          </cell>
          <cell r="BQ51">
            <v>3</v>
          </cell>
          <cell r="BR51">
            <v>0</v>
          </cell>
          <cell r="BS51">
            <v>65</v>
          </cell>
          <cell r="BT51">
            <v>5</v>
          </cell>
          <cell r="BU51">
            <v>4</v>
          </cell>
          <cell r="BV51">
            <v>609</v>
          </cell>
          <cell r="BW51">
            <v>6</v>
          </cell>
          <cell r="BX51">
            <v>4</v>
          </cell>
          <cell r="BY51">
            <v>1</v>
          </cell>
          <cell r="BZ51">
            <v>27</v>
          </cell>
          <cell r="CA51">
            <v>29</v>
          </cell>
          <cell r="CB51">
            <v>0</v>
          </cell>
          <cell r="CC51">
            <v>8</v>
          </cell>
        </row>
        <row r="52">
          <cell r="A52" t="str">
            <v>No distribution transformers</v>
          </cell>
          <cell r="B52" t="str">
            <v>NTRFD</v>
          </cell>
          <cell r="C52">
            <v>2010</v>
          </cell>
          <cell r="D52">
            <v>4788</v>
          </cell>
          <cell r="E52">
            <v>324</v>
          </cell>
          <cell r="F52">
            <v>5377</v>
          </cell>
          <cell r="G52">
            <v>3300</v>
          </cell>
          <cell r="H52">
            <v>3340</v>
          </cell>
          <cell r="I52">
            <v>8325</v>
          </cell>
          <cell r="J52">
            <v>7479</v>
          </cell>
          <cell r="K52">
            <v>2354</v>
          </cell>
          <cell r="L52">
            <v>836</v>
          </cell>
          <cell r="M52">
            <v>1</v>
          </cell>
          <cell r="N52">
            <v>3858</v>
          </cell>
          <cell r="O52">
            <v>239</v>
          </cell>
          <cell r="P52">
            <v>2149</v>
          </cell>
          <cell r="Q52">
            <v>293</v>
          </cell>
          <cell r="R52">
            <v>1556</v>
          </cell>
          <cell r="S52">
            <v>25237</v>
          </cell>
          <cell r="T52">
            <v>8146</v>
          </cell>
          <cell r="U52">
            <v>1563</v>
          </cell>
          <cell r="V52">
            <v>5</v>
          </cell>
          <cell r="W52">
            <v>3074</v>
          </cell>
          <cell r="X52">
            <v>2445</v>
          </cell>
          <cell r="Y52">
            <v>804</v>
          </cell>
          <cell r="Z52">
            <v>5605</v>
          </cell>
          <cell r="AA52">
            <v>1420</v>
          </cell>
          <cell r="AB52">
            <v>5640</v>
          </cell>
          <cell r="AC52">
            <v>7127</v>
          </cell>
          <cell r="AD52">
            <v>3738</v>
          </cell>
          <cell r="AE52">
            <v>60</v>
          </cell>
          <cell r="AF52">
            <v>46</v>
          </cell>
          <cell r="AG52">
            <v>180</v>
          </cell>
          <cell r="AH52">
            <v>745</v>
          </cell>
          <cell r="AI52">
            <v>15511</v>
          </cell>
          <cell r="AJ52">
            <v>97</v>
          </cell>
          <cell r="AK52">
            <v>42516</v>
          </cell>
          <cell r="AL52">
            <v>3281</v>
          </cell>
          <cell r="AM52">
            <v>688</v>
          </cell>
          <cell r="AN52">
            <v>0</v>
          </cell>
          <cell r="AO52">
            <v>10316</v>
          </cell>
          <cell r="AP52">
            <v>980</v>
          </cell>
          <cell r="AQ52">
            <v>2137</v>
          </cell>
          <cell r="AR52">
            <v>54</v>
          </cell>
          <cell r="AS52">
            <v>1268</v>
          </cell>
          <cell r="AT52">
            <v>1235</v>
          </cell>
          <cell r="AU52">
            <v>4987</v>
          </cell>
          <cell r="AV52">
            <v>4123</v>
          </cell>
          <cell r="AW52">
            <v>9431</v>
          </cell>
          <cell r="AX52">
            <v>1738</v>
          </cell>
          <cell r="AY52">
            <v>4508</v>
          </cell>
          <cell r="AZ52">
            <v>3950</v>
          </cell>
          <cell r="BA52">
            <v>0</v>
          </cell>
          <cell r="BB52">
            <v>8259</v>
          </cell>
          <cell r="BC52">
            <v>1407</v>
          </cell>
          <cell r="BD52">
            <v>1797</v>
          </cell>
          <cell r="BE52">
            <v>6397</v>
          </cell>
          <cell r="BF52">
            <v>1592</v>
          </cell>
          <cell r="BG52">
            <v>687</v>
          </cell>
          <cell r="BH52">
            <v>3858</v>
          </cell>
          <cell r="BI52">
            <v>2057</v>
          </cell>
          <cell r="BJ52">
            <v>40878</v>
          </cell>
          <cell r="BK52">
            <v>6056</v>
          </cell>
          <cell r="BL52">
            <v>645</v>
          </cell>
          <cell r="BM52">
            <v>974</v>
          </cell>
          <cell r="BN52">
            <v>0</v>
          </cell>
          <cell r="BO52">
            <v>1385</v>
          </cell>
          <cell r="BP52">
            <v>7096</v>
          </cell>
          <cell r="BQ52">
            <v>850</v>
          </cell>
          <cell r="BR52">
            <v>60416</v>
          </cell>
          <cell r="BS52">
            <v>16934</v>
          </cell>
          <cell r="BT52">
            <v>1492</v>
          </cell>
          <cell r="BU52">
            <v>17</v>
          </cell>
          <cell r="BV52">
            <v>1969</v>
          </cell>
          <cell r="BW52">
            <v>676</v>
          </cell>
          <cell r="BX52">
            <v>441</v>
          </cell>
          <cell r="BY52">
            <v>240</v>
          </cell>
          <cell r="BZ52">
            <v>2994</v>
          </cell>
          <cell r="CA52">
            <v>5396</v>
          </cell>
          <cell r="CB52">
            <v>1543</v>
          </cell>
          <cell r="CC52">
            <v>775</v>
          </cell>
        </row>
        <row r="53">
          <cell r="A53" t="str">
            <v>Utility average load factor</v>
          </cell>
          <cell r="B53" t="str">
            <v>LF</v>
          </cell>
          <cell r="C53">
            <v>2010</v>
          </cell>
          <cell r="D53">
            <v>77</v>
          </cell>
          <cell r="E53">
            <v>72</v>
          </cell>
          <cell r="F53">
            <v>89</v>
          </cell>
          <cell r="G53">
            <v>0</v>
          </cell>
          <cell r="H53">
            <v>70</v>
          </cell>
          <cell r="I53">
            <v>70</v>
          </cell>
          <cell r="J53">
            <v>71</v>
          </cell>
          <cell r="K53">
            <v>75</v>
          </cell>
          <cell r="L53">
            <v>69</v>
          </cell>
          <cell r="M53">
            <v>73</v>
          </cell>
          <cell r="N53">
            <v>71</v>
          </cell>
          <cell r="O53">
            <v>71</v>
          </cell>
          <cell r="P53">
            <v>77</v>
          </cell>
          <cell r="Q53">
            <v>0</v>
          </cell>
          <cell r="R53">
            <v>0</v>
          </cell>
          <cell r="S53">
            <v>0</v>
          </cell>
          <cell r="T53">
            <v>57</v>
          </cell>
          <cell r="U53">
            <v>72</v>
          </cell>
          <cell r="V53">
            <v>69</v>
          </cell>
          <cell r="W53">
            <v>66</v>
          </cell>
          <cell r="X53">
            <v>89</v>
          </cell>
          <cell r="Y53">
            <v>72</v>
          </cell>
          <cell r="Z53">
            <v>73</v>
          </cell>
          <cell r="AA53">
            <v>89</v>
          </cell>
          <cell r="AB53">
            <v>75</v>
          </cell>
          <cell r="AC53">
            <v>61</v>
          </cell>
          <cell r="AD53">
            <v>92</v>
          </cell>
          <cell r="AE53">
            <v>67</v>
          </cell>
          <cell r="AF53">
            <v>75</v>
          </cell>
          <cell r="AG53">
            <v>68</v>
          </cell>
          <cell r="AH53">
            <v>84</v>
          </cell>
          <cell r="AI53">
            <v>72</v>
          </cell>
          <cell r="AJ53">
            <v>78</v>
          </cell>
          <cell r="AK53">
            <v>71</v>
          </cell>
          <cell r="AL53">
            <v>54</v>
          </cell>
          <cell r="AM53">
            <v>0</v>
          </cell>
          <cell r="AN53">
            <v>90</v>
          </cell>
          <cell r="AO53">
            <v>70</v>
          </cell>
          <cell r="AP53">
            <v>73</v>
          </cell>
          <cell r="AQ53">
            <v>72</v>
          </cell>
          <cell r="AR53">
            <v>72</v>
          </cell>
          <cell r="AS53">
            <v>73</v>
          </cell>
          <cell r="AT53">
            <v>70</v>
          </cell>
          <cell r="AU53">
            <v>58</v>
          </cell>
          <cell r="AV53">
            <v>65</v>
          </cell>
          <cell r="AW53">
            <v>0</v>
          </cell>
          <cell r="AX53">
            <v>70</v>
          </cell>
          <cell r="AY53">
            <v>76</v>
          </cell>
          <cell r="AZ53">
            <v>74</v>
          </cell>
          <cell r="BA53">
            <v>69</v>
          </cell>
          <cell r="BB53">
            <v>68</v>
          </cell>
          <cell r="BC53">
            <v>72</v>
          </cell>
          <cell r="BD53">
            <v>72</v>
          </cell>
          <cell r="BE53">
            <v>59</v>
          </cell>
          <cell r="BF53">
            <v>77</v>
          </cell>
          <cell r="BG53">
            <v>70185</v>
          </cell>
          <cell r="BH53">
            <v>71</v>
          </cell>
          <cell r="BI53">
            <v>74</v>
          </cell>
          <cell r="BJ53">
            <v>0</v>
          </cell>
          <cell r="BK53">
            <v>75</v>
          </cell>
          <cell r="BL53">
            <v>69</v>
          </cell>
          <cell r="BM53">
            <v>0</v>
          </cell>
          <cell r="BN53">
            <v>8</v>
          </cell>
          <cell r="BO53">
            <v>56</v>
          </cell>
          <cell r="BP53">
            <v>75</v>
          </cell>
          <cell r="BQ53">
            <v>63</v>
          </cell>
          <cell r="BR53">
            <v>73</v>
          </cell>
          <cell r="BS53">
            <v>73</v>
          </cell>
          <cell r="BT53">
            <v>67</v>
          </cell>
          <cell r="BU53">
            <v>71</v>
          </cell>
          <cell r="BV53">
            <v>64</v>
          </cell>
          <cell r="BW53">
            <v>87</v>
          </cell>
          <cell r="BX53">
            <v>63</v>
          </cell>
          <cell r="BY53">
            <v>71</v>
          </cell>
          <cell r="BZ53">
            <v>71</v>
          </cell>
          <cell r="CA53">
            <v>68</v>
          </cell>
          <cell r="CB53">
            <v>72</v>
          </cell>
          <cell r="CC53">
            <v>87</v>
          </cell>
        </row>
      </sheetData>
      <sheetData sheetId="37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2009</v>
          </cell>
          <cell r="D7">
            <v>7425297.79</v>
          </cell>
          <cell r="E7">
            <v>183820</v>
          </cell>
          <cell r="F7">
            <v>5369353</v>
          </cell>
          <cell r="G7">
            <v>1617575</v>
          </cell>
          <cell r="H7">
            <v>5760419</v>
          </cell>
          <cell r="I7">
            <v>18080892.870000001</v>
          </cell>
          <cell r="J7">
            <v>0</v>
          </cell>
          <cell r="K7">
            <v>4304187.01</v>
          </cell>
          <cell r="L7">
            <v>731115.78</v>
          </cell>
          <cell r="M7">
            <v>8254.7900000000009</v>
          </cell>
          <cell r="N7">
            <v>4229823</v>
          </cell>
          <cell r="O7">
            <v>141600</v>
          </cell>
          <cell r="P7">
            <v>1170639.8999999999</v>
          </cell>
          <cell r="Q7">
            <v>99261</v>
          </cell>
          <cell r="R7">
            <v>569399.15</v>
          </cell>
          <cell r="S7">
            <v>55778638</v>
          </cell>
          <cell r="T7">
            <v>17255362</v>
          </cell>
          <cell r="U7">
            <v>1794153</v>
          </cell>
          <cell r="V7">
            <v>152061.29999999999</v>
          </cell>
          <cell r="W7">
            <v>2843642.87</v>
          </cell>
          <cell r="X7">
            <v>3819544</v>
          </cell>
          <cell r="Y7">
            <v>261955.3</v>
          </cell>
          <cell r="Z7">
            <v>8534635.7200000007</v>
          </cell>
          <cell r="AA7">
            <v>1359102.63</v>
          </cell>
          <cell r="AB7">
            <v>16474781.77</v>
          </cell>
          <cell r="AC7">
            <v>4888068</v>
          </cell>
          <cell r="AD7">
            <v>3366112.97</v>
          </cell>
          <cell r="AE7">
            <v>520048.74</v>
          </cell>
          <cell r="AF7">
            <v>44674968.369999997</v>
          </cell>
          <cell r="AG7">
            <v>109286.19</v>
          </cell>
          <cell r="AH7">
            <v>209225.89</v>
          </cell>
          <cell r="AI7">
            <v>32880858</v>
          </cell>
          <cell r="AJ7">
            <v>606200000</v>
          </cell>
          <cell r="AK7">
            <v>52507794</v>
          </cell>
          <cell r="AL7">
            <v>4312278</v>
          </cell>
          <cell r="AM7">
            <v>1531286</v>
          </cell>
          <cell r="AN7">
            <v>3641040</v>
          </cell>
          <cell r="AO7">
            <v>15259839.710000001</v>
          </cell>
          <cell r="AP7">
            <v>1210827.32</v>
          </cell>
          <cell r="AQ7">
            <v>1991348.31</v>
          </cell>
          <cell r="AR7">
            <v>26511233</v>
          </cell>
          <cell r="AS7">
            <v>1553746</v>
          </cell>
          <cell r="AT7">
            <v>2281088.4</v>
          </cell>
          <cell r="AU7">
            <v>7366783.0700000003</v>
          </cell>
          <cell r="AV7">
            <v>5920779</v>
          </cell>
          <cell r="AW7">
            <v>11997289.720000001</v>
          </cell>
          <cell r="AX7">
            <v>2505181.7000000002</v>
          </cell>
          <cell r="AY7">
            <v>9599769.0099999998</v>
          </cell>
          <cell r="AZ7">
            <v>7318512.5099999998</v>
          </cell>
          <cell r="BA7">
            <v>247069</v>
          </cell>
          <cell r="BB7">
            <v>19045132.629999999</v>
          </cell>
          <cell r="BC7">
            <v>1783450.36</v>
          </cell>
          <cell r="BD7">
            <v>1617709</v>
          </cell>
          <cell r="BE7">
            <v>6350924</v>
          </cell>
          <cell r="BF7">
            <v>1128076.25</v>
          </cell>
          <cell r="BG7">
            <v>491417.51</v>
          </cell>
          <cell r="BH7">
            <v>6804755</v>
          </cell>
          <cell r="BI7">
            <v>2906930</v>
          </cell>
          <cell r="BJ7">
            <v>63314708</v>
          </cell>
          <cell r="BK7">
            <v>5856346</v>
          </cell>
          <cell r="BL7">
            <v>633656</v>
          </cell>
          <cell r="BM7">
            <v>543809.79</v>
          </cell>
          <cell r="BN7">
            <v>387978.47</v>
          </cell>
          <cell r="BO7">
            <v>1266179.68</v>
          </cell>
          <cell r="BP7">
            <v>8516762</v>
          </cell>
          <cell r="BQ7">
            <v>1020825</v>
          </cell>
          <cell r="BR7">
            <v>261125162</v>
          </cell>
          <cell r="BS7">
            <v>30741373</v>
          </cell>
          <cell r="BT7">
            <v>2086187</v>
          </cell>
          <cell r="BU7">
            <v>17408533</v>
          </cell>
          <cell r="BV7">
            <v>2015222</v>
          </cell>
          <cell r="BW7">
            <v>414053.7</v>
          </cell>
          <cell r="BX7">
            <v>913116</v>
          </cell>
          <cell r="BY7">
            <v>570321.86</v>
          </cell>
          <cell r="BZ7">
            <v>3329535</v>
          </cell>
          <cell r="CA7">
            <v>5524972</v>
          </cell>
          <cell r="CB7">
            <v>4117713.67</v>
          </cell>
          <cell r="CC7">
            <v>887746.88</v>
          </cell>
        </row>
        <row r="8">
          <cell r="A8" t="str">
            <v>OM&amp;A Expense</v>
          </cell>
          <cell r="B8" t="str">
            <v>COMA</v>
          </cell>
          <cell r="C8">
            <v>2009</v>
          </cell>
          <cell r="D8">
            <v>8573686.379999999</v>
          </cell>
          <cell r="E8">
            <v>865062.42</v>
          </cell>
          <cell r="F8">
            <v>9822988</v>
          </cell>
          <cell r="G8">
            <v>4169574</v>
          </cell>
          <cell r="H8">
            <v>7448485.8500000006</v>
          </cell>
          <cell r="I8">
            <v>12936278.32</v>
          </cell>
          <cell r="J8">
            <v>9648851</v>
          </cell>
          <cell r="K8">
            <v>4639201.5999999996</v>
          </cell>
          <cell r="L8">
            <v>1675445.8699999999</v>
          </cell>
          <cell r="M8">
            <v>483671.37</v>
          </cell>
          <cell r="N8">
            <v>5369670.3700000001</v>
          </cell>
          <cell r="O8">
            <v>587931.16</v>
          </cell>
          <cell r="P8">
            <v>3832696.84</v>
          </cell>
          <cell r="Q8">
            <v>409001.89000000007</v>
          </cell>
          <cell r="R8">
            <v>2250714.77</v>
          </cell>
          <cell r="S8">
            <v>47890746</v>
          </cell>
          <cell r="T8">
            <v>19417835.399999999</v>
          </cell>
          <cell r="U8">
            <v>4306817.08</v>
          </cell>
          <cell r="V8">
            <v>1094953.1300000001</v>
          </cell>
          <cell r="W8">
            <v>5016386.2699999996</v>
          </cell>
          <cell r="X8">
            <v>3586186</v>
          </cell>
          <cell r="Y8">
            <v>1310033.75</v>
          </cell>
          <cell r="Z8">
            <v>11143531.409999998</v>
          </cell>
          <cell r="AA8">
            <v>1744090.7000000002</v>
          </cell>
          <cell r="AB8">
            <v>9222877.8499999996</v>
          </cell>
          <cell r="AC8">
            <v>6832035.2600000007</v>
          </cell>
          <cell r="AD8">
            <v>4353194</v>
          </cell>
          <cell r="AE8">
            <v>833662.94000000006</v>
          </cell>
          <cell r="AF8">
            <v>38690882.360000007</v>
          </cell>
          <cell r="AG8">
            <v>261779.44999999998</v>
          </cell>
          <cell r="AH8">
            <v>774132.09</v>
          </cell>
          <cell r="AI8">
            <v>16617613</v>
          </cell>
          <cell r="AJ8">
            <v>485626331.73999995</v>
          </cell>
          <cell r="AK8">
            <v>50330790.689999998</v>
          </cell>
          <cell r="AL8">
            <v>3632923.9299999997</v>
          </cell>
          <cell r="AM8">
            <v>1760368.6199999999</v>
          </cell>
          <cell r="AN8">
            <v>5311350</v>
          </cell>
          <cell r="AO8">
            <v>12330019.859999999</v>
          </cell>
          <cell r="AP8">
            <v>1863847.04</v>
          </cell>
          <cell r="AQ8">
            <v>2904443.74</v>
          </cell>
          <cell r="AR8">
            <v>26532275.159999996</v>
          </cell>
          <cell r="AS8">
            <v>1634702.4699999997</v>
          </cell>
          <cell r="AT8">
            <v>1708574.8</v>
          </cell>
          <cell r="AU8">
            <v>5286434.95</v>
          </cell>
          <cell r="AV8">
            <v>6377763.4799999995</v>
          </cell>
          <cell r="AW8">
            <v>12617618.790000001</v>
          </cell>
          <cell r="AX8">
            <v>1808520.6800000002</v>
          </cell>
          <cell r="AY8">
            <v>4332649.28</v>
          </cell>
          <cell r="AZ8">
            <v>4616463.49</v>
          </cell>
          <cell r="BA8">
            <v>1984070.12</v>
          </cell>
          <cell r="BB8">
            <v>10168114.280000001</v>
          </cell>
          <cell r="BC8">
            <v>2354774.4200000004</v>
          </cell>
          <cell r="BD8">
            <v>3831334.23</v>
          </cell>
          <cell r="BE8">
            <v>8399845.8200000003</v>
          </cell>
          <cell r="BF8">
            <v>2364575.9000000004</v>
          </cell>
          <cell r="BG8">
            <v>1210059.1100000001</v>
          </cell>
          <cell r="BH8">
            <v>6329469.4500000002</v>
          </cell>
          <cell r="BI8">
            <v>3387196.17</v>
          </cell>
          <cell r="BJ8">
            <v>55129046</v>
          </cell>
          <cell r="BK8">
            <v>7756509.3600000013</v>
          </cell>
          <cell r="BL8">
            <v>1008660.1900000001</v>
          </cell>
          <cell r="BM8">
            <v>1555712.19</v>
          </cell>
          <cell r="BN8">
            <v>1102924.6599999999</v>
          </cell>
          <cell r="BO8">
            <v>3152055.5900000003</v>
          </cell>
          <cell r="BP8">
            <v>11703465.470000001</v>
          </cell>
          <cell r="BQ8">
            <v>1846785.04</v>
          </cell>
          <cell r="BR8">
            <v>171193582.38000003</v>
          </cell>
          <cell r="BS8">
            <v>18832922</v>
          </cell>
          <cell r="BT8">
            <v>1980210.5500000003</v>
          </cell>
          <cell r="BU8">
            <v>8582506</v>
          </cell>
          <cell r="BV8">
            <v>4808050</v>
          </cell>
          <cell r="BW8">
            <v>1139669.9100000001</v>
          </cell>
          <cell r="BX8">
            <v>1434994</v>
          </cell>
          <cell r="BY8">
            <v>716315.33000000007</v>
          </cell>
          <cell r="BZ8">
            <v>4230081.6399999997</v>
          </cell>
          <cell r="CA8">
            <v>8192476.2000000002</v>
          </cell>
          <cell r="CB8">
            <v>3291799.4800000004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2009</v>
          </cell>
          <cell r="D9">
            <v>1033536.12</v>
          </cell>
          <cell r="E9">
            <v>0</v>
          </cell>
          <cell r="F9">
            <v>1293000</v>
          </cell>
          <cell r="G9">
            <v>342923</v>
          </cell>
          <cell r="H9">
            <v>887911</v>
          </cell>
          <cell r="I9">
            <v>1104962.53</v>
          </cell>
          <cell r="J9">
            <v>1146529</v>
          </cell>
          <cell r="K9">
            <v>442170.02</v>
          </cell>
          <cell r="L9">
            <v>-715.66</v>
          </cell>
          <cell r="M9">
            <v>0</v>
          </cell>
          <cell r="N9">
            <v>1010703.8</v>
          </cell>
          <cell r="O9">
            <v>0</v>
          </cell>
          <cell r="P9">
            <v>67969</v>
          </cell>
          <cell r="Q9">
            <v>5012</v>
          </cell>
          <cell r="R9">
            <v>562106</v>
          </cell>
          <cell r="S9">
            <v>6250773</v>
          </cell>
          <cell r="T9">
            <v>6012482</v>
          </cell>
          <cell r="U9">
            <v>91999.69</v>
          </cell>
          <cell r="V9">
            <v>0</v>
          </cell>
          <cell r="W9">
            <v>582521</v>
          </cell>
          <cell r="X9">
            <v>988000</v>
          </cell>
          <cell r="Y9">
            <v>-466</v>
          </cell>
          <cell r="Z9">
            <v>391898</v>
          </cell>
          <cell r="AA9">
            <v>130497.96</v>
          </cell>
          <cell r="AB9">
            <v>3329003</v>
          </cell>
          <cell r="AC9">
            <v>1399934</v>
          </cell>
          <cell r="AD9">
            <v>1082698</v>
          </cell>
          <cell r="AE9">
            <v>-59512</v>
          </cell>
          <cell r="AF9">
            <v>5502940.3499999996</v>
          </cell>
          <cell r="AG9">
            <v>2811</v>
          </cell>
          <cell r="AH9">
            <v>29833</v>
          </cell>
          <cell r="AI9">
            <v>8116817</v>
          </cell>
          <cell r="AJ9">
            <v>28213469.780000001</v>
          </cell>
          <cell r="AK9">
            <v>12376712</v>
          </cell>
          <cell r="AL9">
            <v>481503</v>
          </cell>
          <cell r="AM9">
            <v>5262</v>
          </cell>
          <cell r="AN9">
            <v>949352</v>
          </cell>
          <cell r="AO9">
            <v>2964835</v>
          </cell>
          <cell r="AP9">
            <v>345241</v>
          </cell>
          <cell r="AQ9">
            <v>390129</v>
          </cell>
          <cell r="AR9">
            <v>3305332.08</v>
          </cell>
          <cell r="AS9">
            <v>126627.86</v>
          </cell>
          <cell r="AT9">
            <v>68872.91</v>
          </cell>
          <cell r="AU9">
            <v>970323</v>
          </cell>
          <cell r="AV9">
            <v>1778792.12</v>
          </cell>
          <cell r="AW9">
            <v>1656184.17</v>
          </cell>
          <cell r="AX9">
            <v>325967</v>
          </cell>
          <cell r="AY9">
            <v>912000</v>
          </cell>
          <cell r="AZ9">
            <v>81634.11</v>
          </cell>
          <cell r="BA9">
            <v>25819</v>
          </cell>
          <cell r="BB9">
            <v>2489258</v>
          </cell>
          <cell r="BC9">
            <v>370750.1</v>
          </cell>
          <cell r="BD9">
            <v>293783</v>
          </cell>
          <cell r="BE9">
            <v>1923557</v>
          </cell>
          <cell r="BF9">
            <v>72916</v>
          </cell>
          <cell r="BG9">
            <v>11762</v>
          </cell>
          <cell r="BH9">
            <v>1060000</v>
          </cell>
          <cell r="BI9">
            <v>40757.25</v>
          </cell>
          <cell r="BJ9">
            <v>8561170</v>
          </cell>
          <cell r="BK9">
            <v>971999.96</v>
          </cell>
          <cell r="BL9">
            <v>21172</v>
          </cell>
          <cell r="BM9">
            <v>28706</v>
          </cell>
          <cell r="BN9">
            <v>35709.410000000003</v>
          </cell>
          <cell r="BO9">
            <v>509687</v>
          </cell>
          <cell r="BP9">
            <v>-3091000</v>
          </cell>
          <cell r="BQ9">
            <v>21641</v>
          </cell>
          <cell r="BR9">
            <v>21242454</v>
          </cell>
          <cell r="BS9">
            <v>4258155</v>
          </cell>
          <cell r="BT9">
            <v>396882.86</v>
          </cell>
          <cell r="BU9">
            <v>2013033</v>
          </cell>
          <cell r="BV9">
            <v>288430</v>
          </cell>
          <cell r="BW9">
            <v>43082.25</v>
          </cell>
          <cell r="BX9">
            <v>47781</v>
          </cell>
          <cell r="BY9">
            <v>0</v>
          </cell>
          <cell r="BZ9">
            <v>723571</v>
          </cell>
          <cell r="CA9">
            <v>1601769</v>
          </cell>
          <cell r="CB9">
            <v>412679.36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2009</v>
          </cell>
          <cell r="D10">
            <v>11688</v>
          </cell>
          <cell r="E10">
            <v>1670</v>
          </cell>
          <cell r="F10">
            <v>35580</v>
          </cell>
          <cell r="G10">
            <v>9614</v>
          </cell>
          <cell r="H10">
            <v>37668</v>
          </cell>
          <cell r="I10">
            <v>63558</v>
          </cell>
          <cell r="J10">
            <v>50201</v>
          </cell>
          <cell r="K10">
            <v>15607</v>
          </cell>
          <cell r="L10">
            <v>6382</v>
          </cell>
          <cell r="M10">
            <v>1326</v>
          </cell>
          <cell r="N10">
            <v>32168</v>
          </cell>
          <cell r="O10">
            <v>1660</v>
          </cell>
          <cell r="P10">
            <v>14908</v>
          </cell>
          <cell r="Q10">
            <v>1941</v>
          </cell>
          <cell r="R10">
            <v>11112</v>
          </cell>
          <cell r="S10">
            <v>189738</v>
          </cell>
          <cell r="T10">
            <v>84726</v>
          </cell>
          <cell r="U10">
            <v>14040</v>
          </cell>
          <cell r="V10">
            <v>3383</v>
          </cell>
          <cell r="W10">
            <v>28202</v>
          </cell>
          <cell r="X10">
            <v>19531</v>
          </cell>
          <cell r="Y10">
            <v>3768</v>
          </cell>
          <cell r="Z10">
            <v>46539</v>
          </cell>
          <cell r="AA10">
            <v>10073</v>
          </cell>
          <cell r="AB10">
            <v>49299</v>
          </cell>
          <cell r="AC10">
            <v>20911</v>
          </cell>
          <cell r="AD10">
            <v>21184</v>
          </cell>
          <cell r="AE10">
            <v>2764</v>
          </cell>
          <cell r="AF10">
            <v>234666</v>
          </cell>
          <cell r="AG10">
            <v>1184</v>
          </cell>
          <cell r="AH10">
            <v>5453</v>
          </cell>
          <cell r="AI10">
            <v>131027</v>
          </cell>
          <cell r="AJ10">
            <v>1193767</v>
          </cell>
          <cell r="AK10">
            <v>298855</v>
          </cell>
          <cell r="AL10">
            <v>14645</v>
          </cell>
          <cell r="AM10">
            <v>5579</v>
          </cell>
          <cell r="AN10">
            <v>26991</v>
          </cell>
          <cell r="AO10">
            <v>85998</v>
          </cell>
          <cell r="AP10">
            <v>9534</v>
          </cell>
          <cell r="AQ10">
            <v>9387</v>
          </cell>
          <cell r="AR10">
            <v>146787</v>
          </cell>
          <cell r="AS10">
            <v>7911</v>
          </cell>
          <cell r="AT10">
            <v>6905</v>
          </cell>
          <cell r="AU10">
            <v>27506</v>
          </cell>
          <cell r="AV10">
            <v>32827</v>
          </cell>
          <cell r="AW10">
            <v>50823</v>
          </cell>
          <cell r="AX10">
            <v>7880</v>
          </cell>
          <cell r="AY10">
            <v>18895</v>
          </cell>
          <cell r="AZ10">
            <v>23776</v>
          </cell>
          <cell r="BA10">
            <v>6069</v>
          </cell>
          <cell r="BB10">
            <v>62858</v>
          </cell>
          <cell r="BC10">
            <v>11126</v>
          </cell>
          <cell r="BD10">
            <v>12962</v>
          </cell>
          <cell r="BE10">
            <v>52488</v>
          </cell>
          <cell r="BF10">
            <v>10462</v>
          </cell>
          <cell r="BG10">
            <v>3378</v>
          </cell>
          <cell r="BH10">
            <v>35037</v>
          </cell>
          <cell r="BI10">
            <v>9124</v>
          </cell>
          <cell r="BJ10">
            <v>320695</v>
          </cell>
          <cell r="BK10">
            <v>32825</v>
          </cell>
          <cell r="BL10">
            <v>4180</v>
          </cell>
          <cell r="BM10">
            <v>5863</v>
          </cell>
          <cell r="BN10">
            <v>2740</v>
          </cell>
          <cell r="BO10">
            <v>16243</v>
          </cell>
          <cell r="BP10">
            <v>49922</v>
          </cell>
          <cell r="BQ10">
            <v>6738</v>
          </cell>
          <cell r="BR10">
            <v>690243</v>
          </cell>
          <cell r="BS10">
            <v>111994</v>
          </cell>
          <cell r="BT10">
            <v>11869</v>
          </cell>
          <cell r="BU10">
            <v>51089</v>
          </cell>
          <cell r="BV10">
            <v>21916</v>
          </cell>
          <cell r="BW10">
            <v>3588</v>
          </cell>
          <cell r="BX10">
            <v>3763</v>
          </cell>
          <cell r="BY10">
            <v>2052</v>
          </cell>
          <cell r="BZ10">
            <v>21805</v>
          </cell>
          <cell r="CA10">
            <v>39513</v>
          </cell>
          <cell r="CB10">
            <v>14838</v>
          </cell>
          <cell r="CC10">
            <v>3560</v>
          </cell>
        </row>
        <row r="11">
          <cell r="A11" t="str">
            <v>Customers - Residential</v>
          </cell>
          <cell r="B11" t="str">
            <v>YNR</v>
          </cell>
          <cell r="C11">
            <v>2009</v>
          </cell>
          <cell r="D11">
            <v>10630</v>
          </cell>
          <cell r="E11">
            <v>1415</v>
          </cell>
          <cell r="F11">
            <v>31420</v>
          </cell>
          <cell r="G11">
            <v>8171</v>
          </cell>
          <cell r="H11">
            <v>34089</v>
          </cell>
          <cell r="I11">
            <v>57578</v>
          </cell>
          <cell r="J11">
            <v>44805</v>
          </cell>
          <cell r="K11">
            <v>14248</v>
          </cell>
          <cell r="L11">
            <v>5603</v>
          </cell>
          <cell r="M11">
            <v>1144</v>
          </cell>
          <cell r="N11">
            <v>28463</v>
          </cell>
          <cell r="O11">
            <v>1411</v>
          </cell>
          <cell r="P11">
            <v>13152</v>
          </cell>
          <cell r="Q11">
            <v>1757</v>
          </cell>
          <cell r="R11">
            <v>9843</v>
          </cell>
          <cell r="S11">
            <v>168288</v>
          </cell>
          <cell r="T11">
            <v>76528</v>
          </cell>
          <cell r="U11">
            <v>12550</v>
          </cell>
          <cell r="V11">
            <v>2857</v>
          </cell>
          <cell r="W11">
            <v>25817</v>
          </cell>
          <cell r="X11">
            <v>17311</v>
          </cell>
          <cell r="Y11">
            <v>3296</v>
          </cell>
          <cell r="Z11">
            <v>41926</v>
          </cell>
          <cell r="AA11">
            <v>9222</v>
          </cell>
          <cell r="AB11">
            <v>45023</v>
          </cell>
          <cell r="AC11">
            <v>18309</v>
          </cell>
          <cell r="AD11">
            <v>18924</v>
          </cell>
          <cell r="AE11">
            <v>2332</v>
          </cell>
          <cell r="AF11">
            <v>212580</v>
          </cell>
          <cell r="AG11">
            <v>1027</v>
          </cell>
          <cell r="AH11">
            <v>4781</v>
          </cell>
          <cell r="AI11">
            <v>121692</v>
          </cell>
          <cell r="AJ11">
            <v>1084186</v>
          </cell>
          <cell r="AK11">
            <v>269288</v>
          </cell>
          <cell r="AL11">
            <v>13636</v>
          </cell>
          <cell r="AM11">
            <v>4777</v>
          </cell>
          <cell r="AN11">
            <v>23223</v>
          </cell>
          <cell r="AO11">
            <v>76755</v>
          </cell>
          <cell r="AP11">
            <v>8243</v>
          </cell>
          <cell r="AQ11">
            <v>7697</v>
          </cell>
          <cell r="AR11">
            <v>131734</v>
          </cell>
          <cell r="AS11">
            <v>6984</v>
          </cell>
          <cell r="AT11">
            <v>6052</v>
          </cell>
          <cell r="AU11">
            <v>24832</v>
          </cell>
          <cell r="AV11">
            <v>29138</v>
          </cell>
          <cell r="AW11">
            <v>45167</v>
          </cell>
          <cell r="AX11">
            <v>6507</v>
          </cell>
          <cell r="AY11">
            <v>16653</v>
          </cell>
          <cell r="AZ11">
            <v>20850</v>
          </cell>
          <cell r="BA11">
            <v>5179</v>
          </cell>
          <cell r="BB11">
            <v>56419</v>
          </cell>
          <cell r="BC11">
            <v>9814</v>
          </cell>
          <cell r="BD11">
            <v>11296</v>
          </cell>
          <cell r="BE11">
            <v>47769</v>
          </cell>
          <cell r="BF11">
            <v>8851</v>
          </cell>
          <cell r="BG11">
            <v>2751</v>
          </cell>
          <cell r="BH11">
            <v>30680</v>
          </cell>
          <cell r="BI11">
            <v>8170</v>
          </cell>
          <cell r="BJ11">
            <v>283665</v>
          </cell>
          <cell r="BK11">
            <v>29028</v>
          </cell>
          <cell r="BL11">
            <v>3613</v>
          </cell>
          <cell r="BM11">
            <v>4974</v>
          </cell>
          <cell r="BN11">
            <v>2296</v>
          </cell>
          <cell r="BO11">
            <v>14374</v>
          </cell>
          <cell r="BP11">
            <v>44443</v>
          </cell>
          <cell r="BQ11">
            <v>5907</v>
          </cell>
          <cell r="BR11">
            <v>611357</v>
          </cell>
          <cell r="BS11">
            <v>101547</v>
          </cell>
          <cell r="BT11">
            <v>11010</v>
          </cell>
          <cell r="BU11">
            <v>45113</v>
          </cell>
          <cell r="BV11">
            <v>19803</v>
          </cell>
          <cell r="BW11">
            <v>3056</v>
          </cell>
          <cell r="BX11">
            <v>3231</v>
          </cell>
          <cell r="BY11">
            <v>1786</v>
          </cell>
          <cell r="BZ11">
            <v>19033</v>
          </cell>
          <cell r="CA11">
            <v>36762</v>
          </cell>
          <cell r="CB11">
            <v>13429</v>
          </cell>
          <cell r="CC11">
            <v>3104</v>
          </cell>
        </row>
        <row r="12">
          <cell r="A12" t="str">
            <v xml:space="preserve">Customers- General Service </v>
          </cell>
          <cell r="C12">
            <v>2009</v>
          </cell>
          <cell r="D12">
            <v>1057</v>
          </cell>
          <cell r="E12">
            <v>247</v>
          </cell>
          <cell r="F12">
            <v>3900</v>
          </cell>
          <cell r="G12">
            <v>1392</v>
          </cell>
          <cell r="H12">
            <v>3134</v>
          </cell>
          <cell r="I12">
            <v>5954</v>
          </cell>
          <cell r="J12">
            <v>5329</v>
          </cell>
          <cell r="K12">
            <v>1359</v>
          </cell>
          <cell r="L12">
            <v>777</v>
          </cell>
          <cell r="M12">
            <v>176</v>
          </cell>
          <cell r="N12">
            <v>3512</v>
          </cell>
          <cell r="O12">
            <v>238</v>
          </cell>
          <cell r="P12">
            <v>1725</v>
          </cell>
          <cell r="Q12">
            <v>184</v>
          </cell>
          <cell r="R12">
            <v>1269</v>
          </cell>
          <cell r="S12">
            <v>21242</v>
          </cell>
          <cell r="T12">
            <v>8159</v>
          </cell>
          <cell r="U12">
            <v>1380</v>
          </cell>
          <cell r="V12">
            <v>502</v>
          </cell>
          <cell r="W12">
            <v>2237</v>
          </cell>
          <cell r="X12">
            <v>2218</v>
          </cell>
          <cell r="Y12">
            <v>465</v>
          </cell>
          <cell r="Z12">
            <v>4423</v>
          </cell>
          <cell r="AA12">
            <v>770</v>
          </cell>
          <cell r="AB12">
            <v>4232</v>
          </cell>
          <cell r="AC12">
            <v>2518</v>
          </cell>
          <cell r="AD12">
            <v>2120</v>
          </cell>
          <cell r="AE12">
            <v>432</v>
          </cell>
          <cell r="AF12">
            <v>22074</v>
          </cell>
          <cell r="AG12">
            <v>151</v>
          </cell>
          <cell r="AH12">
            <v>667</v>
          </cell>
          <cell r="AI12">
            <v>9329</v>
          </cell>
          <cell r="AJ12">
            <v>109208</v>
          </cell>
          <cell r="AK12">
            <v>26708</v>
          </cell>
          <cell r="AL12">
            <v>927</v>
          </cell>
          <cell r="AM12">
            <v>802</v>
          </cell>
          <cell r="AN12">
            <v>3606</v>
          </cell>
          <cell r="AO12">
            <v>8417</v>
          </cell>
          <cell r="AP12">
            <v>1197</v>
          </cell>
          <cell r="AQ12">
            <v>1647</v>
          </cell>
          <cell r="AR12">
            <v>13561</v>
          </cell>
          <cell r="AS12">
            <v>875</v>
          </cell>
          <cell r="AT12">
            <v>841</v>
          </cell>
          <cell r="AU12">
            <v>2489</v>
          </cell>
          <cell r="AV12">
            <v>3291</v>
          </cell>
          <cell r="AW12">
            <v>5236</v>
          </cell>
          <cell r="AX12">
            <v>1351</v>
          </cell>
          <cell r="AY12">
            <v>2240</v>
          </cell>
          <cell r="AZ12">
            <v>2905</v>
          </cell>
          <cell r="BA12">
            <v>871</v>
          </cell>
          <cell r="BB12">
            <v>5760</v>
          </cell>
          <cell r="BC12">
            <v>1277</v>
          </cell>
          <cell r="BD12">
            <v>1513</v>
          </cell>
          <cell r="BE12">
            <v>4414</v>
          </cell>
          <cell r="BF12">
            <v>1538</v>
          </cell>
          <cell r="BG12">
            <v>608</v>
          </cell>
          <cell r="BH12">
            <v>3972</v>
          </cell>
          <cell r="BI12">
            <v>954</v>
          </cell>
          <cell r="BJ12">
            <v>34248</v>
          </cell>
          <cell r="BK12">
            <v>3780</v>
          </cell>
          <cell r="BL12">
            <v>567</v>
          </cell>
          <cell r="BM12">
            <v>840</v>
          </cell>
          <cell r="BN12">
            <v>431</v>
          </cell>
          <cell r="BO12">
            <v>1864</v>
          </cell>
          <cell r="BP12">
            <v>5010</v>
          </cell>
          <cell r="BQ12">
            <v>762</v>
          </cell>
          <cell r="BR12">
            <v>77734</v>
          </cell>
          <cell r="BS12">
            <v>9550</v>
          </cell>
          <cell r="BT12">
            <v>834</v>
          </cell>
          <cell r="BU12">
            <v>5961</v>
          </cell>
          <cell r="BV12">
            <v>1897</v>
          </cell>
          <cell r="BW12">
            <v>529</v>
          </cell>
          <cell r="BX12">
            <v>527</v>
          </cell>
          <cell r="BY12">
            <v>261</v>
          </cell>
          <cell r="BZ12">
            <v>2711</v>
          </cell>
          <cell r="CA12">
            <v>2361</v>
          </cell>
          <cell r="CB12">
            <v>1370</v>
          </cell>
          <cell r="CC12">
            <v>456</v>
          </cell>
        </row>
        <row r="13">
          <cell r="A13" t="str">
            <v>Customers- Large User, Sub- Transmission, Intermediate/ Embedded Distributor</v>
          </cell>
          <cell r="C13">
            <v>2009</v>
          </cell>
          <cell r="D13">
            <v>1</v>
          </cell>
          <cell r="E13">
            <v>8</v>
          </cell>
          <cell r="F13">
            <v>260</v>
          </cell>
          <cell r="G13">
            <v>51</v>
          </cell>
          <cell r="H13">
            <v>445</v>
          </cell>
          <cell r="I13">
            <v>26</v>
          </cell>
          <cell r="J13">
            <v>67</v>
          </cell>
          <cell r="K13">
            <v>0</v>
          </cell>
          <cell r="L13">
            <v>2</v>
          </cell>
          <cell r="M13">
            <v>6</v>
          </cell>
          <cell r="N13">
            <v>193</v>
          </cell>
          <cell r="O13">
            <v>11</v>
          </cell>
          <cell r="P13">
            <v>31</v>
          </cell>
          <cell r="Q13">
            <v>0</v>
          </cell>
          <cell r="R13">
            <v>0</v>
          </cell>
          <cell r="S13">
            <v>208</v>
          </cell>
          <cell r="T13">
            <v>39</v>
          </cell>
          <cell r="U13">
            <v>110</v>
          </cell>
          <cell r="V13">
            <v>24</v>
          </cell>
          <cell r="W13">
            <v>148</v>
          </cell>
          <cell r="X13">
            <v>2</v>
          </cell>
          <cell r="Y13">
            <v>7</v>
          </cell>
          <cell r="Z13">
            <v>190</v>
          </cell>
          <cell r="AA13">
            <v>81</v>
          </cell>
          <cell r="AB13">
            <v>44</v>
          </cell>
          <cell r="AC13">
            <v>84</v>
          </cell>
          <cell r="AD13">
            <v>140</v>
          </cell>
          <cell r="AE13">
            <v>0</v>
          </cell>
          <cell r="AF13">
            <v>12</v>
          </cell>
          <cell r="AG13">
            <v>6</v>
          </cell>
          <cell r="AH13">
            <v>5</v>
          </cell>
          <cell r="AI13">
            <v>6</v>
          </cell>
          <cell r="AJ13">
            <v>373</v>
          </cell>
          <cell r="AK13">
            <v>2859</v>
          </cell>
          <cell r="AL13">
            <v>82</v>
          </cell>
          <cell r="AM13">
            <v>0</v>
          </cell>
          <cell r="AN13">
            <v>162</v>
          </cell>
          <cell r="AO13">
            <v>826</v>
          </cell>
          <cell r="AP13">
            <v>94</v>
          </cell>
          <cell r="AQ13">
            <v>43</v>
          </cell>
          <cell r="AR13">
            <v>1492</v>
          </cell>
          <cell r="AS13">
            <v>52</v>
          </cell>
          <cell r="AT13">
            <v>12</v>
          </cell>
          <cell r="AU13">
            <v>185</v>
          </cell>
          <cell r="AV13">
            <v>398</v>
          </cell>
          <cell r="AW13">
            <v>420</v>
          </cell>
          <cell r="AX13">
            <v>22</v>
          </cell>
          <cell r="AY13">
            <v>2</v>
          </cell>
          <cell r="AZ13">
            <v>21</v>
          </cell>
          <cell r="BA13">
            <v>19</v>
          </cell>
          <cell r="BB13">
            <v>679</v>
          </cell>
          <cell r="BC13">
            <v>35</v>
          </cell>
          <cell r="BD13">
            <v>153</v>
          </cell>
          <cell r="BE13">
            <v>305</v>
          </cell>
          <cell r="BF13">
            <v>73</v>
          </cell>
          <cell r="BG13">
            <v>19</v>
          </cell>
          <cell r="BH13">
            <v>385</v>
          </cell>
          <cell r="BI13">
            <v>0</v>
          </cell>
          <cell r="BJ13">
            <v>2782</v>
          </cell>
          <cell r="BK13">
            <v>17</v>
          </cell>
          <cell r="BL13">
            <v>0</v>
          </cell>
          <cell r="BM13">
            <v>49</v>
          </cell>
          <cell r="BN13">
            <v>13</v>
          </cell>
          <cell r="BO13">
            <v>5</v>
          </cell>
          <cell r="BP13">
            <v>469</v>
          </cell>
          <cell r="BQ13">
            <v>69</v>
          </cell>
          <cell r="BR13">
            <v>1152</v>
          </cell>
          <cell r="BS13">
            <v>897</v>
          </cell>
          <cell r="BT13">
            <v>25</v>
          </cell>
          <cell r="BU13">
            <v>15</v>
          </cell>
          <cell r="BV13">
            <v>216</v>
          </cell>
          <cell r="BW13">
            <v>3</v>
          </cell>
          <cell r="BX13">
            <v>5</v>
          </cell>
          <cell r="BY13">
            <v>5</v>
          </cell>
          <cell r="BZ13">
            <v>61</v>
          </cell>
          <cell r="CA13">
            <v>390</v>
          </cell>
          <cell r="CB13">
            <v>39</v>
          </cell>
          <cell r="CC13">
            <v>0</v>
          </cell>
        </row>
        <row r="14">
          <cell r="A14" t="str">
            <v>Customers- Street Lighting</v>
          </cell>
          <cell r="B14" t="str">
            <v>YNST</v>
          </cell>
          <cell r="C14">
            <v>2009</v>
          </cell>
          <cell r="D14">
            <v>100</v>
          </cell>
          <cell r="E14">
            <v>619</v>
          </cell>
          <cell r="F14">
            <v>9882</v>
          </cell>
          <cell r="G14">
            <v>2640</v>
          </cell>
          <cell r="H14">
            <v>9952</v>
          </cell>
          <cell r="I14">
            <v>14457</v>
          </cell>
          <cell r="J14">
            <v>12526</v>
          </cell>
          <cell r="K14">
            <v>3088</v>
          </cell>
          <cell r="L14">
            <v>1159</v>
          </cell>
          <cell r="M14">
            <v>341</v>
          </cell>
          <cell r="N14">
            <v>10679</v>
          </cell>
          <cell r="O14">
            <v>709</v>
          </cell>
          <cell r="P14">
            <v>3</v>
          </cell>
          <cell r="Q14">
            <v>418</v>
          </cell>
          <cell r="R14">
            <v>6</v>
          </cell>
          <cell r="S14">
            <v>48836</v>
          </cell>
          <cell r="T14">
            <v>23428</v>
          </cell>
          <cell r="U14">
            <v>2956</v>
          </cell>
          <cell r="V14">
            <v>1045</v>
          </cell>
          <cell r="W14">
            <v>7674</v>
          </cell>
          <cell r="X14">
            <v>5938</v>
          </cell>
          <cell r="Y14">
            <v>1006</v>
          </cell>
          <cell r="Z14">
            <v>9513</v>
          </cell>
          <cell r="AA14">
            <v>2494</v>
          </cell>
          <cell r="AB14">
            <v>12839</v>
          </cell>
          <cell r="AC14">
            <v>2878</v>
          </cell>
          <cell r="AD14">
            <v>1</v>
          </cell>
          <cell r="AE14">
            <v>922</v>
          </cell>
          <cell r="AF14">
            <v>52281</v>
          </cell>
          <cell r="AG14">
            <v>368</v>
          </cell>
          <cell r="AH14">
            <v>1</v>
          </cell>
          <cell r="AI14">
            <v>2</v>
          </cell>
          <cell r="AJ14">
            <v>138103</v>
          </cell>
          <cell r="AK14">
            <v>52861</v>
          </cell>
          <cell r="AL14">
            <v>2489</v>
          </cell>
          <cell r="AM14">
            <v>532</v>
          </cell>
          <cell r="AN14">
            <v>5116</v>
          </cell>
          <cell r="AO14">
            <v>23085</v>
          </cell>
          <cell r="AP14">
            <v>2745</v>
          </cell>
          <cell r="AQ14">
            <v>2130</v>
          </cell>
          <cell r="AR14">
            <v>33643</v>
          </cell>
          <cell r="AS14">
            <v>2252</v>
          </cell>
          <cell r="AT14">
            <v>1525</v>
          </cell>
          <cell r="AU14">
            <v>7228</v>
          </cell>
          <cell r="AV14">
            <v>8494</v>
          </cell>
          <cell r="AW14">
            <v>12237</v>
          </cell>
          <cell r="AX14">
            <v>1915</v>
          </cell>
          <cell r="AY14">
            <v>3897</v>
          </cell>
          <cell r="AZ14">
            <v>5571</v>
          </cell>
          <cell r="BA14">
            <v>1546</v>
          </cell>
          <cell r="BB14">
            <v>16286</v>
          </cell>
          <cell r="BC14">
            <v>2614</v>
          </cell>
          <cell r="BD14">
            <v>3554</v>
          </cell>
          <cell r="BE14">
            <v>11946</v>
          </cell>
          <cell r="BF14">
            <v>6652</v>
          </cell>
          <cell r="BG14">
            <v>1004</v>
          </cell>
          <cell r="BH14">
            <v>8006</v>
          </cell>
          <cell r="BI14">
            <v>2034</v>
          </cell>
          <cell r="BJ14">
            <v>37</v>
          </cell>
          <cell r="BK14">
            <v>8839</v>
          </cell>
          <cell r="BL14">
            <v>1169</v>
          </cell>
          <cell r="BM14">
            <v>1640</v>
          </cell>
          <cell r="BN14">
            <v>534</v>
          </cell>
          <cell r="BO14">
            <v>4758</v>
          </cell>
          <cell r="BP14">
            <v>13055</v>
          </cell>
          <cell r="BQ14">
            <v>2625</v>
          </cell>
          <cell r="BR14">
            <v>162472</v>
          </cell>
          <cell r="BS14">
            <v>27619</v>
          </cell>
          <cell r="BT14">
            <v>2473</v>
          </cell>
          <cell r="BU14">
            <v>12919</v>
          </cell>
          <cell r="BV14">
            <v>6685</v>
          </cell>
          <cell r="BW14">
            <v>931</v>
          </cell>
          <cell r="BX14">
            <v>1280</v>
          </cell>
          <cell r="BY14">
            <v>618</v>
          </cell>
          <cell r="BZ14">
            <v>6006</v>
          </cell>
          <cell r="CA14">
            <v>11371</v>
          </cell>
          <cell r="CB14">
            <v>4234</v>
          </cell>
          <cell r="CC14">
            <v>621</v>
          </cell>
        </row>
        <row r="15">
          <cell r="A15" t="str">
            <v>Customers- Sentinel Lighting</v>
          </cell>
          <cell r="B15" t="str">
            <v>YNSL</v>
          </cell>
          <cell r="C15">
            <v>2009</v>
          </cell>
          <cell r="D15">
            <v>0</v>
          </cell>
          <cell r="E15">
            <v>6</v>
          </cell>
          <cell r="F15">
            <v>497</v>
          </cell>
          <cell r="G15">
            <v>217</v>
          </cell>
          <cell r="H15">
            <v>716</v>
          </cell>
          <cell r="I15">
            <v>0</v>
          </cell>
          <cell r="J15">
            <v>0</v>
          </cell>
          <cell r="K15">
            <v>961</v>
          </cell>
          <cell r="L15">
            <v>31</v>
          </cell>
          <cell r="M15">
            <v>23</v>
          </cell>
          <cell r="N15">
            <v>340</v>
          </cell>
          <cell r="O15">
            <v>38</v>
          </cell>
          <cell r="P15">
            <v>0</v>
          </cell>
          <cell r="Q15">
            <v>0</v>
          </cell>
          <cell r="R15">
            <v>2</v>
          </cell>
          <cell r="S15">
            <v>0</v>
          </cell>
          <cell r="T15">
            <v>725</v>
          </cell>
          <cell r="U15">
            <v>228</v>
          </cell>
          <cell r="V15">
            <v>29</v>
          </cell>
          <cell r="W15">
            <v>393</v>
          </cell>
          <cell r="X15">
            <v>82</v>
          </cell>
          <cell r="Y15">
            <v>0</v>
          </cell>
          <cell r="Z15">
            <v>183</v>
          </cell>
          <cell r="AA15">
            <v>0</v>
          </cell>
          <cell r="AB15">
            <v>28</v>
          </cell>
          <cell r="AC15">
            <v>656</v>
          </cell>
          <cell r="AD15">
            <v>186</v>
          </cell>
          <cell r="AE15">
            <v>12</v>
          </cell>
          <cell r="AF15">
            <v>502</v>
          </cell>
          <cell r="AG15">
            <v>0</v>
          </cell>
          <cell r="AH15">
            <v>21</v>
          </cell>
          <cell r="AI15">
            <v>0</v>
          </cell>
          <cell r="AJ15">
            <v>26305</v>
          </cell>
          <cell r="AK15">
            <v>76</v>
          </cell>
          <cell r="AL15">
            <v>186</v>
          </cell>
          <cell r="AM15">
            <v>0</v>
          </cell>
          <cell r="AN15">
            <v>0</v>
          </cell>
          <cell r="AO15">
            <v>0</v>
          </cell>
          <cell r="AP15">
            <v>52</v>
          </cell>
          <cell r="AQ15">
            <v>45</v>
          </cell>
          <cell r="AR15">
            <v>737</v>
          </cell>
          <cell r="AS15">
            <v>48</v>
          </cell>
          <cell r="AT15">
            <v>10</v>
          </cell>
          <cell r="AU15">
            <v>279</v>
          </cell>
          <cell r="AV15">
            <v>421</v>
          </cell>
          <cell r="AW15">
            <v>346</v>
          </cell>
          <cell r="AX15">
            <v>71</v>
          </cell>
          <cell r="AY15">
            <v>389</v>
          </cell>
          <cell r="AZ15">
            <v>518</v>
          </cell>
          <cell r="BA15">
            <v>1</v>
          </cell>
          <cell r="BB15">
            <v>183</v>
          </cell>
          <cell r="BC15">
            <v>167</v>
          </cell>
          <cell r="BD15">
            <v>197</v>
          </cell>
          <cell r="BE15">
            <v>28</v>
          </cell>
          <cell r="BF15">
            <v>200</v>
          </cell>
          <cell r="BG15">
            <v>15</v>
          </cell>
          <cell r="BH15">
            <v>416</v>
          </cell>
          <cell r="BI15">
            <v>38</v>
          </cell>
          <cell r="BJ15">
            <v>135</v>
          </cell>
          <cell r="BK15">
            <v>416</v>
          </cell>
          <cell r="BL15">
            <v>0</v>
          </cell>
          <cell r="BM15">
            <v>76</v>
          </cell>
          <cell r="BN15">
            <v>0</v>
          </cell>
          <cell r="BO15">
            <v>50</v>
          </cell>
          <cell r="BP15">
            <v>168</v>
          </cell>
          <cell r="BQ15">
            <v>0</v>
          </cell>
          <cell r="BR15">
            <v>0</v>
          </cell>
          <cell r="BS15">
            <v>704</v>
          </cell>
          <cell r="BT15">
            <v>0</v>
          </cell>
          <cell r="BU15">
            <v>0</v>
          </cell>
          <cell r="BV15">
            <v>740</v>
          </cell>
          <cell r="BW15">
            <v>33</v>
          </cell>
          <cell r="BX15">
            <v>13</v>
          </cell>
          <cell r="BY15">
            <v>7</v>
          </cell>
          <cell r="BZ15">
            <v>6</v>
          </cell>
          <cell r="CA15">
            <v>34</v>
          </cell>
          <cell r="CB15">
            <v>0</v>
          </cell>
          <cell r="CC15">
            <v>89</v>
          </cell>
        </row>
        <row r="16">
          <cell r="A16" t="str">
            <v>kWh</v>
          </cell>
          <cell r="B16" t="str">
            <v>YV</v>
          </cell>
          <cell r="C16">
            <v>2009</v>
          </cell>
          <cell r="D16">
            <v>186826562</v>
          </cell>
          <cell r="E16">
            <v>24810879.390000004</v>
          </cell>
          <cell r="F16">
            <v>1014894015</v>
          </cell>
          <cell r="G16">
            <v>270197028</v>
          </cell>
          <cell r="H16">
            <v>954349490</v>
          </cell>
          <cell r="I16">
            <v>1654209046</v>
          </cell>
          <cell r="J16">
            <v>1418249796</v>
          </cell>
          <cell r="K16">
            <v>276124114</v>
          </cell>
          <cell r="L16">
            <v>154225799.30000001</v>
          </cell>
          <cell r="M16">
            <v>28674687</v>
          </cell>
          <cell r="N16">
            <v>697061130</v>
          </cell>
          <cell r="O16">
            <v>29094707</v>
          </cell>
          <cell r="P16">
            <v>306783697</v>
          </cell>
          <cell r="Q16">
            <v>29476112</v>
          </cell>
          <cell r="R16">
            <v>231256859</v>
          </cell>
          <cell r="S16">
            <v>7747244745</v>
          </cell>
          <cell r="T16">
            <v>2217497147</v>
          </cell>
          <cell r="U16">
            <v>390452764</v>
          </cell>
          <cell r="V16">
            <v>65264543</v>
          </cell>
          <cell r="W16">
            <v>565404881.51999998</v>
          </cell>
          <cell r="X16">
            <v>549506615</v>
          </cell>
          <cell r="Y16">
            <v>82558537</v>
          </cell>
          <cell r="Z16">
            <v>957230159.17000008</v>
          </cell>
          <cell r="AA16">
            <v>179672015.21000001</v>
          </cell>
          <cell r="AB16">
            <v>1485530568</v>
          </cell>
          <cell r="AC16">
            <v>338528028</v>
          </cell>
          <cell r="AD16">
            <v>493699000</v>
          </cell>
          <cell r="AE16">
            <v>77414752</v>
          </cell>
          <cell r="AF16">
            <v>5279120084</v>
          </cell>
          <cell r="AG16">
            <v>26230086</v>
          </cell>
          <cell r="AH16">
            <v>179636985</v>
          </cell>
          <cell r="AI16">
            <v>3724190759</v>
          </cell>
          <cell r="AJ16">
            <v>21762000000</v>
          </cell>
          <cell r="AK16">
            <v>7557357094.3999996</v>
          </cell>
          <cell r="AL16">
            <v>238660027.01999998</v>
          </cell>
          <cell r="AM16">
            <v>110828990</v>
          </cell>
          <cell r="AN16">
            <v>735126071</v>
          </cell>
          <cell r="AO16">
            <v>1837078457</v>
          </cell>
          <cell r="AP16">
            <v>260568563</v>
          </cell>
          <cell r="AQ16">
            <v>213656607</v>
          </cell>
          <cell r="AR16">
            <v>3150821439</v>
          </cell>
          <cell r="AS16">
            <v>184693861</v>
          </cell>
          <cell r="AT16">
            <v>203110374</v>
          </cell>
          <cell r="AU16">
            <v>674088801</v>
          </cell>
          <cell r="AV16">
            <v>676328678</v>
          </cell>
          <cell r="AW16">
            <v>1171202445</v>
          </cell>
          <cell r="AX16">
            <v>173481558</v>
          </cell>
          <cell r="AY16">
            <v>363134721</v>
          </cell>
          <cell r="AZ16">
            <v>552881331</v>
          </cell>
          <cell r="BA16">
            <v>123574678</v>
          </cell>
          <cell r="BB16">
            <v>1547576995</v>
          </cell>
          <cell r="BC16">
            <v>243621743</v>
          </cell>
          <cell r="BD16">
            <v>309605840</v>
          </cell>
          <cell r="BE16">
            <v>1134000394</v>
          </cell>
          <cell r="BF16">
            <v>197012949.49000001</v>
          </cell>
          <cell r="BG16">
            <v>89991083.279999986</v>
          </cell>
          <cell r="BH16">
            <v>791578450</v>
          </cell>
          <cell r="BI16">
            <v>190210936</v>
          </cell>
          <cell r="BJ16">
            <v>8292914586</v>
          </cell>
          <cell r="BK16">
            <v>707756700</v>
          </cell>
          <cell r="BL16">
            <v>96981360</v>
          </cell>
          <cell r="BM16">
            <v>110613517</v>
          </cell>
          <cell r="BN16">
            <v>72428352</v>
          </cell>
          <cell r="BO16">
            <v>289185003</v>
          </cell>
          <cell r="BP16">
            <v>982671593</v>
          </cell>
          <cell r="BQ16">
            <v>184230659</v>
          </cell>
          <cell r="BR16">
            <v>24588094032</v>
          </cell>
          <cell r="BS16">
            <v>2473069288</v>
          </cell>
          <cell r="BT16">
            <v>97280499.019999996</v>
          </cell>
          <cell r="BU16">
            <v>1360024643</v>
          </cell>
          <cell r="BV16">
            <v>402188612</v>
          </cell>
          <cell r="BW16">
            <v>87132498.900000006</v>
          </cell>
          <cell r="BX16">
            <v>155318970.66</v>
          </cell>
          <cell r="BY16">
            <v>56276750</v>
          </cell>
          <cell r="BZ16">
            <v>475053892</v>
          </cell>
          <cell r="CA16">
            <v>843306758</v>
          </cell>
          <cell r="CB16">
            <v>342064464</v>
          </cell>
          <cell r="CC16">
            <v>60765743</v>
          </cell>
        </row>
        <row r="17">
          <cell r="A17" t="str">
            <v>kWh - Residential</v>
          </cell>
          <cell r="B17" t="str">
            <v>YVR</v>
          </cell>
          <cell r="C17">
            <v>2009</v>
          </cell>
          <cell r="D17">
            <v>88878032</v>
          </cell>
          <cell r="E17">
            <v>10082213</v>
          </cell>
          <cell r="F17">
            <v>256212050</v>
          </cell>
          <cell r="G17">
            <v>78687855</v>
          </cell>
          <cell r="H17">
            <v>289270611</v>
          </cell>
          <cell r="I17">
            <v>544341574</v>
          </cell>
          <cell r="J17">
            <v>382507290</v>
          </cell>
          <cell r="K17">
            <v>111596385</v>
          </cell>
          <cell r="L17">
            <v>45838418.299999997</v>
          </cell>
          <cell r="M17">
            <v>15271942</v>
          </cell>
          <cell r="N17">
            <v>229006740</v>
          </cell>
          <cell r="O17">
            <v>11682740</v>
          </cell>
          <cell r="P17">
            <v>114248439</v>
          </cell>
          <cell r="Q17">
            <v>19949042</v>
          </cell>
          <cell r="R17">
            <v>88729098</v>
          </cell>
          <cell r="S17">
            <v>1554921855</v>
          </cell>
          <cell r="T17">
            <v>608088215</v>
          </cell>
          <cell r="U17">
            <v>112395473</v>
          </cell>
          <cell r="V17">
            <v>33443599</v>
          </cell>
          <cell r="W17">
            <v>261922933.90000001</v>
          </cell>
          <cell r="X17">
            <v>139254714</v>
          </cell>
          <cell r="Y17">
            <v>39845835</v>
          </cell>
          <cell r="Z17">
            <v>412159187.95999998</v>
          </cell>
          <cell r="AA17">
            <v>91249171.829999998</v>
          </cell>
          <cell r="AB17">
            <v>352708669</v>
          </cell>
          <cell r="AC17">
            <v>168226691</v>
          </cell>
          <cell r="AD17">
            <v>217916715</v>
          </cell>
          <cell r="AE17">
            <v>26719860</v>
          </cell>
          <cell r="AF17">
            <v>1597158130</v>
          </cell>
          <cell r="AG17">
            <v>15905549</v>
          </cell>
          <cell r="AH17">
            <v>55896455</v>
          </cell>
          <cell r="AI17">
            <v>1121010160</v>
          </cell>
          <cell r="AJ17">
            <v>11607000000</v>
          </cell>
          <cell r="AK17">
            <v>2256567858</v>
          </cell>
          <cell r="AL17">
            <v>158478924</v>
          </cell>
          <cell r="AM17">
            <v>39909017</v>
          </cell>
          <cell r="AN17">
            <v>200816087</v>
          </cell>
          <cell r="AO17">
            <v>647493718</v>
          </cell>
          <cell r="AP17">
            <v>77155275</v>
          </cell>
          <cell r="AQ17">
            <v>82722597</v>
          </cell>
          <cell r="AR17">
            <v>1067984894</v>
          </cell>
          <cell r="AS17">
            <v>59459192</v>
          </cell>
          <cell r="AT17">
            <v>47639419</v>
          </cell>
          <cell r="AU17">
            <v>230386763</v>
          </cell>
          <cell r="AV17">
            <v>261208138</v>
          </cell>
          <cell r="AW17">
            <v>396244635</v>
          </cell>
          <cell r="AX17">
            <v>63529367</v>
          </cell>
          <cell r="AY17">
            <v>139365167</v>
          </cell>
          <cell r="AZ17">
            <v>213412762</v>
          </cell>
          <cell r="BA17">
            <v>43042148</v>
          </cell>
          <cell r="BB17">
            <v>583830856</v>
          </cell>
          <cell r="BC17">
            <v>84392286</v>
          </cell>
          <cell r="BD17">
            <v>108280800</v>
          </cell>
          <cell r="BE17">
            <v>490807351</v>
          </cell>
          <cell r="BF17">
            <v>79726454.040000007</v>
          </cell>
          <cell r="BG17">
            <v>34644938.590000004</v>
          </cell>
          <cell r="BH17">
            <v>283366850</v>
          </cell>
          <cell r="BI17">
            <v>63037704</v>
          </cell>
          <cell r="BJ17">
            <v>2693171018</v>
          </cell>
          <cell r="BK17">
            <v>348619359</v>
          </cell>
          <cell r="BL17">
            <v>30635928</v>
          </cell>
          <cell r="BM17">
            <v>45271935</v>
          </cell>
          <cell r="BN17">
            <v>33747939</v>
          </cell>
          <cell r="BO17">
            <v>115181982</v>
          </cell>
          <cell r="BP17">
            <v>348392935</v>
          </cell>
          <cell r="BQ17">
            <v>51473373</v>
          </cell>
          <cell r="BR17">
            <v>5037152555</v>
          </cell>
          <cell r="BS17">
            <v>942215878</v>
          </cell>
          <cell r="BT17">
            <v>67145247.980000004</v>
          </cell>
          <cell r="BU17">
            <v>397106489</v>
          </cell>
          <cell r="BV17">
            <v>152795281</v>
          </cell>
          <cell r="BW17">
            <v>25181847.100000001</v>
          </cell>
          <cell r="BX17">
            <v>25808454</v>
          </cell>
          <cell r="BY17">
            <v>15500136</v>
          </cell>
          <cell r="BZ17">
            <v>220302768</v>
          </cell>
          <cell r="CA17">
            <v>347011249</v>
          </cell>
          <cell r="CB17">
            <v>93622824</v>
          </cell>
          <cell r="CC17">
            <v>29586436</v>
          </cell>
        </row>
        <row r="18">
          <cell r="A18" t="str">
            <v xml:space="preserve">kWh- General Service </v>
          </cell>
          <cell r="C18">
            <v>2009</v>
          </cell>
          <cell r="D18">
            <v>87531301</v>
          </cell>
          <cell r="E18">
            <v>14185990.09</v>
          </cell>
          <cell r="F18">
            <v>496098777</v>
          </cell>
          <cell r="G18">
            <v>189135902</v>
          </cell>
          <cell r="H18">
            <v>655288322</v>
          </cell>
          <cell r="I18">
            <v>1096569241</v>
          </cell>
          <cell r="J18">
            <v>844492564</v>
          </cell>
          <cell r="K18">
            <v>161678666</v>
          </cell>
          <cell r="L18">
            <v>106727551</v>
          </cell>
          <cell r="M18">
            <v>13070959</v>
          </cell>
          <cell r="N18">
            <v>437569051</v>
          </cell>
          <cell r="O18">
            <v>16962762</v>
          </cell>
          <cell r="P18">
            <v>170378538</v>
          </cell>
          <cell r="Q18">
            <v>9175409</v>
          </cell>
          <cell r="R18">
            <v>140320895</v>
          </cell>
          <cell r="S18">
            <v>5117289556</v>
          </cell>
          <cell r="T18">
            <v>1182084800</v>
          </cell>
          <cell r="U18">
            <v>160814267</v>
          </cell>
          <cell r="V18">
            <v>31010319</v>
          </cell>
          <cell r="W18">
            <v>295209721.62</v>
          </cell>
          <cell r="X18">
            <v>356164858</v>
          </cell>
          <cell r="Y18">
            <v>41586924</v>
          </cell>
          <cell r="Z18">
            <v>533693727.51999998</v>
          </cell>
          <cell r="AA18">
            <v>86393864.670000002</v>
          </cell>
          <cell r="AB18">
            <v>883790730</v>
          </cell>
          <cell r="AC18">
            <v>167040018</v>
          </cell>
          <cell r="AD18">
            <v>271470425</v>
          </cell>
          <cell r="AE18">
            <v>49666675</v>
          </cell>
          <cell r="AF18">
            <v>2405798278</v>
          </cell>
          <cell r="AG18">
            <v>9939641</v>
          </cell>
          <cell r="AH18">
            <v>109288825</v>
          </cell>
          <cell r="AI18">
            <v>2228052497</v>
          </cell>
          <cell r="AJ18">
            <v>7290000000</v>
          </cell>
          <cell r="AK18">
            <v>4608004085</v>
          </cell>
          <cell r="AL18">
            <v>79660814</v>
          </cell>
          <cell r="AM18">
            <v>69229284</v>
          </cell>
          <cell r="AN18">
            <v>377625816</v>
          </cell>
          <cell r="AO18">
            <v>1089490763</v>
          </cell>
          <cell r="AP18">
            <v>181110478</v>
          </cell>
          <cell r="AQ18">
            <v>128854701</v>
          </cell>
          <cell r="AR18">
            <v>1866290183</v>
          </cell>
          <cell r="AS18">
            <v>106131570</v>
          </cell>
          <cell r="AT18">
            <v>153765633</v>
          </cell>
          <cell r="AU18">
            <v>376577008</v>
          </cell>
          <cell r="AV18">
            <v>409340360</v>
          </cell>
          <cell r="AW18">
            <v>765203798</v>
          </cell>
          <cell r="AX18">
            <v>108619958</v>
          </cell>
          <cell r="AY18">
            <v>219855795</v>
          </cell>
          <cell r="AZ18">
            <v>335275993</v>
          </cell>
          <cell r="BA18">
            <v>78795798</v>
          </cell>
          <cell r="BB18">
            <v>947793212</v>
          </cell>
          <cell r="BC18">
            <v>156957669</v>
          </cell>
          <cell r="BD18">
            <v>197578908</v>
          </cell>
          <cell r="BE18">
            <v>592382764</v>
          </cell>
          <cell r="BF18">
            <v>112269292.68000001</v>
          </cell>
          <cell r="BG18">
            <v>54406540.5</v>
          </cell>
          <cell r="BH18">
            <v>441174330</v>
          </cell>
          <cell r="BI18">
            <v>125337076</v>
          </cell>
          <cell r="BJ18">
            <v>5499754106</v>
          </cell>
          <cell r="BK18">
            <v>350448362</v>
          </cell>
          <cell r="BL18">
            <v>65230700</v>
          </cell>
          <cell r="BM18">
            <v>63472480</v>
          </cell>
          <cell r="BN18">
            <v>38166216</v>
          </cell>
          <cell r="BO18">
            <v>164384301</v>
          </cell>
          <cell r="BP18">
            <v>620641698</v>
          </cell>
          <cell r="BQ18">
            <v>132109515</v>
          </cell>
          <cell r="BR18">
            <v>16687171110</v>
          </cell>
          <cell r="BS18">
            <v>1308782369</v>
          </cell>
          <cell r="BT18">
            <v>28423928.280000001</v>
          </cell>
          <cell r="BU18">
            <v>953431086</v>
          </cell>
          <cell r="BV18">
            <v>190691489</v>
          </cell>
          <cell r="BW18">
            <v>61158986.799999997</v>
          </cell>
          <cell r="BX18">
            <v>53322026</v>
          </cell>
          <cell r="BY18">
            <v>40298477</v>
          </cell>
          <cell r="BZ18">
            <v>248329689</v>
          </cell>
          <cell r="CA18">
            <v>485811269</v>
          </cell>
          <cell r="CB18">
            <v>240772702</v>
          </cell>
          <cell r="CC18">
            <v>30553949</v>
          </cell>
        </row>
        <row r="19">
          <cell r="A19" t="str">
            <v>kWh- Large User, Sub- Transmission, Intermediate/ Embedded Distributor</v>
          </cell>
          <cell r="C19">
            <v>2009</v>
          </cell>
          <cell r="D19">
            <v>9625233</v>
          </cell>
          <cell r="E19">
            <v>7742</v>
          </cell>
          <cell r="F19">
            <v>253086491</v>
          </cell>
          <cell r="G19">
            <v>496256</v>
          </cell>
          <cell r="H19">
            <v>1617777</v>
          </cell>
          <cell r="I19">
            <v>3636552</v>
          </cell>
          <cell r="J19">
            <v>181787811</v>
          </cell>
          <cell r="K19">
            <v>0</v>
          </cell>
          <cell r="L19">
            <v>418885</v>
          </cell>
          <cell r="M19">
            <v>7212</v>
          </cell>
          <cell r="N19">
            <v>23495791</v>
          </cell>
          <cell r="O19">
            <v>60756</v>
          </cell>
          <cell r="P19">
            <v>20093891</v>
          </cell>
          <cell r="Q19">
            <v>0</v>
          </cell>
          <cell r="R19">
            <v>0</v>
          </cell>
          <cell r="S19">
            <v>1034348545</v>
          </cell>
          <cell r="T19">
            <v>409380735</v>
          </cell>
          <cell r="U19">
            <v>113777180</v>
          </cell>
          <cell r="V19">
            <v>170432</v>
          </cell>
          <cell r="W19">
            <v>1747060</v>
          </cell>
          <cell r="X19">
            <v>50273064</v>
          </cell>
          <cell r="Y19">
            <v>61333</v>
          </cell>
          <cell r="Z19">
            <v>2252111.4700000002</v>
          </cell>
          <cell r="AA19">
            <v>396806.58</v>
          </cell>
          <cell r="AB19">
            <v>239608402</v>
          </cell>
          <cell r="AC19">
            <v>481502</v>
          </cell>
          <cell r="AD19">
            <v>902443</v>
          </cell>
          <cell r="AE19">
            <v>0</v>
          </cell>
          <cell r="AF19">
            <v>1236169244</v>
          </cell>
          <cell r="AG19">
            <v>19706</v>
          </cell>
          <cell r="AH19">
            <v>13111525</v>
          </cell>
          <cell r="AI19">
            <v>346811250</v>
          </cell>
          <cell r="AJ19">
            <v>2721000000</v>
          </cell>
          <cell r="AK19">
            <v>653861747</v>
          </cell>
          <cell r="AL19">
            <v>520289</v>
          </cell>
          <cell r="AM19">
            <v>0</v>
          </cell>
          <cell r="AN19">
            <v>152927289</v>
          </cell>
          <cell r="AO19">
            <v>83649264</v>
          </cell>
          <cell r="AP19">
            <v>790195</v>
          </cell>
          <cell r="AQ19">
            <v>165657</v>
          </cell>
          <cell r="AR19">
            <v>192315699</v>
          </cell>
          <cell r="AS19">
            <v>17492656</v>
          </cell>
          <cell r="AT19">
            <v>528948</v>
          </cell>
          <cell r="AU19">
            <v>61513961</v>
          </cell>
          <cell r="AV19">
            <v>179150</v>
          </cell>
          <cell r="AW19">
            <v>2045397</v>
          </cell>
          <cell r="AX19">
            <v>202191</v>
          </cell>
          <cell r="AY19">
            <v>496200</v>
          </cell>
          <cell r="AZ19">
            <v>311871</v>
          </cell>
          <cell r="BA19">
            <v>129179</v>
          </cell>
          <cell r="BB19">
            <v>4143540</v>
          </cell>
          <cell r="BC19">
            <v>373171</v>
          </cell>
          <cell r="BD19">
            <v>846523</v>
          </cell>
          <cell r="BE19">
            <v>40073798</v>
          </cell>
          <cell r="BF19">
            <v>2376274.96</v>
          </cell>
          <cell r="BG19">
            <v>59160.32</v>
          </cell>
          <cell r="BH19">
            <v>60008834</v>
          </cell>
          <cell r="BI19">
            <v>0</v>
          </cell>
          <cell r="BJ19">
            <v>40864085</v>
          </cell>
          <cell r="BK19">
            <v>823448</v>
          </cell>
          <cell r="BL19">
            <v>0</v>
          </cell>
          <cell r="BM19">
            <v>348019</v>
          </cell>
          <cell r="BN19">
            <v>42486</v>
          </cell>
          <cell r="BO19">
            <v>6514112</v>
          </cell>
          <cell r="BP19">
            <v>1995125</v>
          </cell>
          <cell r="BQ19">
            <v>93288</v>
          </cell>
          <cell r="BR19">
            <v>2753288905</v>
          </cell>
          <cell r="BS19">
            <v>201450258</v>
          </cell>
          <cell r="BT19">
            <v>167496</v>
          </cell>
          <cell r="BU19">
            <v>1943334</v>
          </cell>
          <cell r="BV19">
            <v>53079582</v>
          </cell>
          <cell r="BW19">
            <v>9304.5</v>
          </cell>
          <cell r="BX19">
            <v>75163165.659999996</v>
          </cell>
          <cell r="BY19">
            <v>16368</v>
          </cell>
          <cell r="BZ19">
            <v>370057</v>
          </cell>
          <cell r="CA19">
            <v>2431741</v>
          </cell>
          <cell r="CB19">
            <v>5156861</v>
          </cell>
          <cell r="CC19">
            <v>0</v>
          </cell>
        </row>
        <row r="20">
          <cell r="A20" t="str">
            <v>kWh- Street Lighting</v>
          </cell>
          <cell r="B20" t="str">
            <v>YVST</v>
          </cell>
          <cell r="C20">
            <v>2009</v>
          </cell>
          <cell r="D20">
            <v>791996</v>
          </cell>
          <cell r="E20">
            <v>534104.30000000005</v>
          </cell>
          <cell r="F20">
            <v>8841203</v>
          </cell>
          <cell r="G20">
            <v>1696627</v>
          </cell>
          <cell r="H20">
            <v>7623876</v>
          </cell>
          <cell r="I20">
            <v>9661679</v>
          </cell>
          <cell r="J20">
            <v>9462131</v>
          </cell>
          <cell r="K20">
            <v>2164346</v>
          </cell>
          <cell r="L20">
            <v>1192551</v>
          </cell>
          <cell r="M20">
            <v>296713</v>
          </cell>
          <cell r="N20">
            <v>6592774</v>
          </cell>
          <cell r="O20">
            <v>356960</v>
          </cell>
          <cell r="P20">
            <v>2062829</v>
          </cell>
          <cell r="Q20">
            <v>351661</v>
          </cell>
          <cell r="R20">
            <v>2032659</v>
          </cell>
          <cell r="S20">
            <v>40684789</v>
          </cell>
          <cell r="T20">
            <v>16930328</v>
          </cell>
          <cell r="U20">
            <v>3240573</v>
          </cell>
          <cell r="V20">
            <v>615553</v>
          </cell>
          <cell r="W20">
            <v>6126997</v>
          </cell>
          <cell r="X20">
            <v>3588301</v>
          </cell>
          <cell r="Y20">
            <v>1064445</v>
          </cell>
          <cell r="Z20">
            <v>8601957.3399999999</v>
          </cell>
          <cell r="AA20">
            <v>1632172.13</v>
          </cell>
          <cell r="AB20">
            <v>9321265</v>
          </cell>
          <cell r="AC20">
            <v>2312050</v>
          </cell>
          <cell r="AD20">
            <v>2797244</v>
          </cell>
          <cell r="AE20">
            <v>1001530</v>
          </cell>
          <cell r="AF20">
            <v>39460323</v>
          </cell>
          <cell r="AG20">
            <v>365190</v>
          </cell>
          <cell r="AH20">
            <v>1224413</v>
          </cell>
          <cell r="AI20">
            <v>28316852</v>
          </cell>
          <cell r="AJ20">
            <v>120960000</v>
          </cell>
          <cell r="AK20">
            <v>38843816</v>
          </cell>
          <cell r="AL20">
            <v>0.01</v>
          </cell>
          <cell r="AM20">
            <v>1690689</v>
          </cell>
          <cell r="AN20">
            <v>3756879</v>
          </cell>
          <cell r="AO20">
            <v>16444712</v>
          </cell>
          <cell r="AP20">
            <v>1463974</v>
          </cell>
          <cell r="AQ20">
            <v>1872584</v>
          </cell>
          <cell r="AR20">
            <v>23394430</v>
          </cell>
          <cell r="AS20">
            <v>1567431</v>
          </cell>
          <cell r="AT20">
            <v>1169602</v>
          </cell>
          <cell r="AU20">
            <v>5438382</v>
          </cell>
          <cell r="AV20">
            <v>5286191</v>
          </cell>
          <cell r="AW20">
            <v>7275676</v>
          </cell>
          <cell r="AX20">
            <v>1124575</v>
          </cell>
          <cell r="AY20">
            <v>3085993</v>
          </cell>
          <cell r="AZ20">
            <v>3322759</v>
          </cell>
          <cell r="BA20">
            <v>1607552</v>
          </cell>
          <cell r="BB20">
            <v>11667574</v>
          </cell>
          <cell r="BC20">
            <v>1770107</v>
          </cell>
          <cell r="BD20">
            <v>2561703</v>
          </cell>
          <cell r="BE20">
            <v>10699688</v>
          </cell>
          <cell r="BF20">
            <v>2376274.96</v>
          </cell>
          <cell r="BG20">
            <v>867845.96</v>
          </cell>
          <cell r="BH20">
            <v>6133999</v>
          </cell>
          <cell r="BI20">
            <v>1824488</v>
          </cell>
          <cell r="BJ20">
            <v>58633153</v>
          </cell>
          <cell r="BK20">
            <v>7603009</v>
          </cell>
          <cell r="BL20">
            <v>1114732</v>
          </cell>
          <cell r="BM20">
            <v>1412527</v>
          </cell>
          <cell r="BN20">
            <v>471711</v>
          </cell>
          <cell r="BO20">
            <v>3047943</v>
          </cell>
          <cell r="BP20">
            <v>11577185</v>
          </cell>
          <cell r="BQ20">
            <v>554483</v>
          </cell>
          <cell r="BR20">
            <v>110481462</v>
          </cell>
          <cell r="BS20">
            <v>19765818</v>
          </cell>
          <cell r="BT20">
            <v>1543826.76</v>
          </cell>
          <cell r="BU20">
            <v>7543734</v>
          </cell>
          <cell r="BV20">
            <v>4691957</v>
          </cell>
          <cell r="BW20">
            <v>750742</v>
          </cell>
          <cell r="BX20">
            <v>1002011</v>
          </cell>
          <cell r="BY20">
            <v>445029</v>
          </cell>
          <cell r="BZ20">
            <v>6032292</v>
          </cell>
          <cell r="CA20">
            <v>8007322</v>
          </cell>
          <cell r="CB20">
            <v>2512077</v>
          </cell>
          <cell r="CC20">
            <v>554733</v>
          </cell>
        </row>
        <row r="21">
          <cell r="A21" t="str">
            <v>kWh- Sentinel Lighting</v>
          </cell>
          <cell r="B21" t="str">
            <v>YVSL</v>
          </cell>
          <cell r="C21">
            <v>2009</v>
          </cell>
          <cell r="D21">
            <v>0</v>
          </cell>
          <cell r="E21">
            <v>830</v>
          </cell>
          <cell r="F21">
            <v>655494</v>
          </cell>
          <cell r="G21">
            <v>180388</v>
          </cell>
          <cell r="H21">
            <v>548904</v>
          </cell>
          <cell r="I21">
            <v>0</v>
          </cell>
          <cell r="J21">
            <v>0</v>
          </cell>
          <cell r="K21">
            <v>684717</v>
          </cell>
          <cell r="L21">
            <v>48394</v>
          </cell>
          <cell r="M21">
            <v>27861</v>
          </cell>
          <cell r="N21">
            <v>396774</v>
          </cell>
          <cell r="O21">
            <v>31489</v>
          </cell>
          <cell r="P21">
            <v>0</v>
          </cell>
          <cell r="Q21">
            <v>0</v>
          </cell>
          <cell r="R21">
            <v>174207</v>
          </cell>
          <cell r="S21">
            <v>0</v>
          </cell>
          <cell r="T21">
            <v>1013069</v>
          </cell>
          <cell r="U21">
            <v>225271</v>
          </cell>
          <cell r="V21">
            <v>24640</v>
          </cell>
          <cell r="W21">
            <v>398169</v>
          </cell>
          <cell r="X21">
            <v>225678</v>
          </cell>
          <cell r="Y21">
            <v>0</v>
          </cell>
          <cell r="Z21">
            <v>523174.88</v>
          </cell>
          <cell r="AA21">
            <v>0</v>
          </cell>
          <cell r="AB21">
            <v>101502</v>
          </cell>
          <cell r="AC21">
            <v>467767</v>
          </cell>
          <cell r="AD21">
            <v>612173</v>
          </cell>
          <cell r="AE21">
            <v>26687</v>
          </cell>
          <cell r="AF21">
            <v>534109</v>
          </cell>
          <cell r="AG21">
            <v>0</v>
          </cell>
          <cell r="AH21">
            <v>115767</v>
          </cell>
          <cell r="AI21">
            <v>0</v>
          </cell>
          <cell r="AJ21">
            <v>23040000</v>
          </cell>
          <cell r="AK21">
            <v>79588.399999999994</v>
          </cell>
          <cell r="AL21">
            <v>0.01</v>
          </cell>
          <cell r="AM21">
            <v>0</v>
          </cell>
          <cell r="AN21">
            <v>0</v>
          </cell>
          <cell r="AO21">
            <v>0</v>
          </cell>
          <cell r="AP21">
            <v>48641</v>
          </cell>
          <cell r="AQ21">
            <v>41068</v>
          </cell>
          <cell r="AR21">
            <v>836233</v>
          </cell>
          <cell r="AS21">
            <v>43012</v>
          </cell>
          <cell r="AT21">
            <v>6772</v>
          </cell>
          <cell r="AU21">
            <v>172687</v>
          </cell>
          <cell r="AV21">
            <v>314839</v>
          </cell>
          <cell r="AW21">
            <v>432939</v>
          </cell>
          <cell r="AX21">
            <v>5467</v>
          </cell>
          <cell r="AY21">
            <v>331566</v>
          </cell>
          <cell r="AZ21">
            <v>557946</v>
          </cell>
          <cell r="BA21">
            <v>1</v>
          </cell>
          <cell r="BB21">
            <v>141813</v>
          </cell>
          <cell r="BC21">
            <v>128510</v>
          </cell>
          <cell r="BD21">
            <v>337906</v>
          </cell>
          <cell r="BE21">
            <v>36793</v>
          </cell>
          <cell r="BF21">
            <v>264652.84999999998</v>
          </cell>
          <cell r="BG21">
            <v>12597.91</v>
          </cell>
          <cell r="BH21">
            <v>894437</v>
          </cell>
          <cell r="BI21">
            <v>11668</v>
          </cell>
          <cell r="BJ21">
            <v>492224</v>
          </cell>
          <cell r="BK21">
            <v>262522</v>
          </cell>
          <cell r="BL21">
            <v>0</v>
          </cell>
          <cell r="BM21">
            <v>108556</v>
          </cell>
          <cell r="BN21">
            <v>0</v>
          </cell>
          <cell r="BO21">
            <v>56665</v>
          </cell>
          <cell r="BP21">
            <v>64650</v>
          </cell>
          <cell r="BQ21">
            <v>0</v>
          </cell>
          <cell r="BR21">
            <v>0</v>
          </cell>
          <cell r="BS21">
            <v>854965</v>
          </cell>
          <cell r="BT21">
            <v>0</v>
          </cell>
          <cell r="BU21">
            <v>0</v>
          </cell>
          <cell r="BV21">
            <v>930303</v>
          </cell>
          <cell r="BW21">
            <v>31618.5</v>
          </cell>
          <cell r="BX21">
            <v>23314</v>
          </cell>
          <cell r="BY21">
            <v>16740</v>
          </cell>
          <cell r="BZ21">
            <v>19086</v>
          </cell>
          <cell r="CA21">
            <v>45177</v>
          </cell>
          <cell r="CB21">
            <v>0</v>
          </cell>
          <cell r="CC21">
            <v>70625</v>
          </cell>
        </row>
        <row r="22">
          <cell r="A22" t="str">
            <v>kW</v>
          </cell>
          <cell r="B22" t="str">
            <v>YD</v>
          </cell>
          <cell r="C22">
            <v>2009</v>
          </cell>
          <cell r="D22">
            <v>150499</v>
          </cell>
          <cell r="E22">
            <v>31409</v>
          </cell>
          <cell r="F22">
            <v>1394434</v>
          </cell>
          <cell r="G22">
            <v>4609</v>
          </cell>
          <cell r="H22">
            <v>1394970</v>
          </cell>
          <cell r="I22">
            <v>2386423</v>
          </cell>
          <cell r="J22">
            <v>2308821</v>
          </cell>
          <cell r="K22">
            <v>376220</v>
          </cell>
          <cell r="L22">
            <v>228343</v>
          </cell>
          <cell r="M22">
            <v>20811</v>
          </cell>
          <cell r="N22">
            <v>1084858</v>
          </cell>
          <cell r="O22">
            <v>35048</v>
          </cell>
          <cell r="P22">
            <v>350608</v>
          </cell>
          <cell r="Q22">
            <v>13113</v>
          </cell>
          <cell r="R22">
            <v>213198</v>
          </cell>
          <cell r="S22">
            <v>13345239</v>
          </cell>
          <cell r="T22">
            <v>3827049</v>
          </cell>
          <cell r="U22">
            <v>645563</v>
          </cell>
          <cell r="V22">
            <v>0</v>
          </cell>
          <cell r="W22">
            <v>603729</v>
          </cell>
          <cell r="X22">
            <v>950901</v>
          </cell>
          <cell r="Y22">
            <v>65081</v>
          </cell>
          <cell r="Z22">
            <v>992846</v>
          </cell>
          <cell r="AA22">
            <v>163379</v>
          </cell>
          <cell r="AB22">
            <v>2360057</v>
          </cell>
          <cell r="AC22">
            <v>325026</v>
          </cell>
          <cell r="AD22">
            <v>598454</v>
          </cell>
          <cell r="AE22">
            <v>119711</v>
          </cell>
          <cell r="AF22">
            <v>7817413</v>
          </cell>
          <cell r="AG22">
            <v>12224</v>
          </cell>
          <cell r="AH22">
            <v>239150</v>
          </cell>
          <cell r="AI22">
            <v>5664567</v>
          </cell>
          <cell r="AJ22">
            <v>26925898</v>
          </cell>
          <cell r="AK22">
            <v>10264696</v>
          </cell>
          <cell r="AL22">
            <v>148422</v>
          </cell>
          <cell r="AM22">
            <v>114230</v>
          </cell>
          <cell r="AN22">
            <v>1030442</v>
          </cell>
          <cell r="AO22">
            <v>2384630</v>
          </cell>
          <cell r="AP22">
            <v>345047</v>
          </cell>
          <cell r="AQ22">
            <v>213142</v>
          </cell>
          <cell r="AR22">
            <v>4384882</v>
          </cell>
          <cell r="AS22">
            <v>277595</v>
          </cell>
          <cell r="AT22">
            <v>332223</v>
          </cell>
          <cell r="AU22">
            <v>925046</v>
          </cell>
          <cell r="AV22">
            <v>812260</v>
          </cell>
          <cell r="AW22">
            <v>1725139</v>
          </cell>
          <cell r="AX22">
            <v>197662</v>
          </cell>
          <cell r="AY22">
            <v>372852</v>
          </cell>
          <cell r="AZ22">
            <v>675234</v>
          </cell>
          <cell r="BA22">
            <v>172175</v>
          </cell>
          <cell r="BB22">
            <v>1955912</v>
          </cell>
          <cell r="BC22">
            <v>312469</v>
          </cell>
          <cell r="BD22">
            <v>393736</v>
          </cell>
          <cell r="BE22">
            <v>1168105</v>
          </cell>
          <cell r="BF22">
            <v>217261</v>
          </cell>
          <cell r="BG22">
            <v>96580</v>
          </cell>
          <cell r="BH22">
            <v>963985</v>
          </cell>
          <cell r="BI22">
            <v>363702</v>
          </cell>
          <cell r="BJ22">
            <v>11721832</v>
          </cell>
          <cell r="BK22">
            <v>659698</v>
          </cell>
          <cell r="BL22">
            <v>144821</v>
          </cell>
          <cell r="BM22">
            <v>134035</v>
          </cell>
          <cell r="BN22">
            <v>58186</v>
          </cell>
          <cell r="BO22">
            <v>367423</v>
          </cell>
          <cell r="BP22">
            <v>1351705</v>
          </cell>
          <cell r="BQ22">
            <v>0</v>
          </cell>
          <cell r="BR22">
            <v>42350721</v>
          </cell>
          <cell r="BS22">
            <v>2878540</v>
          </cell>
          <cell r="BT22">
            <v>30125</v>
          </cell>
          <cell r="BU22">
            <v>1850782</v>
          </cell>
          <cell r="BV22">
            <v>709365</v>
          </cell>
          <cell r="BW22">
            <v>154016</v>
          </cell>
          <cell r="BX22">
            <v>276794</v>
          </cell>
          <cell r="BY22">
            <v>89880</v>
          </cell>
          <cell r="BZ22">
            <v>469679</v>
          </cell>
          <cell r="CA22">
            <v>1003290</v>
          </cell>
          <cell r="CB22">
            <v>578242</v>
          </cell>
          <cell r="CC22">
            <v>56504</v>
          </cell>
        </row>
        <row r="23">
          <cell r="A23" t="str">
            <v>kW - Residential</v>
          </cell>
          <cell r="B23" t="str">
            <v>YDR</v>
          </cell>
          <cell r="C23">
            <v>2009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C24">
            <v>2009</v>
          </cell>
          <cell r="D24">
            <v>131171</v>
          </cell>
          <cell r="E24">
            <v>31409</v>
          </cell>
          <cell r="F24">
            <v>957595</v>
          </cell>
          <cell r="G24">
            <v>0</v>
          </cell>
          <cell r="H24">
            <v>1370760</v>
          </cell>
          <cell r="I24">
            <v>2360556</v>
          </cell>
          <cell r="J24">
            <v>1867612</v>
          </cell>
          <cell r="K24">
            <v>366305</v>
          </cell>
          <cell r="L24">
            <v>224980</v>
          </cell>
          <cell r="M24">
            <v>19966</v>
          </cell>
          <cell r="N24">
            <v>986256</v>
          </cell>
          <cell r="O24">
            <v>33765</v>
          </cell>
          <cell r="P24">
            <v>295894</v>
          </cell>
          <cell r="Q24">
            <v>12095</v>
          </cell>
          <cell r="R24">
            <v>207445</v>
          </cell>
          <cell r="S24">
            <v>11433805</v>
          </cell>
          <cell r="T24">
            <v>2879927</v>
          </cell>
          <cell r="U24">
            <v>419236</v>
          </cell>
          <cell r="V24">
            <v>0</v>
          </cell>
          <cell r="W24">
            <v>585081</v>
          </cell>
          <cell r="X24">
            <v>829669</v>
          </cell>
          <cell r="Y24">
            <v>61771</v>
          </cell>
          <cell r="Z24">
            <v>967553</v>
          </cell>
          <cell r="AA24">
            <v>159057</v>
          </cell>
          <cell r="AB24">
            <v>1894309</v>
          </cell>
          <cell r="AC24">
            <v>317232</v>
          </cell>
          <cell r="AD24">
            <v>590285</v>
          </cell>
          <cell r="AE24">
            <v>116567</v>
          </cell>
          <cell r="AF24">
            <v>5231608</v>
          </cell>
          <cell r="AG24">
            <v>11258</v>
          </cell>
          <cell r="AH24">
            <v>194342</v>
          </cell>
          <cell r="AI24">
            <v>4885794</v>
          </cell>
          <cell r="AJ24">
            <v>14797731</v>
          </cell>
          <cell r="AK24">
            <v>9000639</v>
          </cell>
          <cell r="AL24">
            <v>143459</v>
          </cell>
          <cell r="AM24">
            <v>108938</v>
          </cell>
          <cell r="AN24">
            <v>730263</v>
          </cell>
          <cell r="AO24">
            <v>2169095</v>
          </cell>
          <cell r="AP24">
            <v>341311</v>
          </cell>
          <cell r="AQ24">
            <v>208067</v>
          </cell>
          <cell r="AR24">
            <v>3924437</v>
          </cell>
          <cell r="AS24">
            <v>233868</v>
          </cell>
          <cell r="AT24">
            <v>329053</v>
          </cell>
          <cell r="AU24">
            <v>755110</v>
          </cell>
          <cell r="AV24">
            <v>796992</v>
          </cell>
          <cell r="AW24">
            <v>1697684</v>
          </cell>
          <cell r="AX24">
            <v>194671</v>
          </cell>
          <cell r="AY24">
            <v>354307</v>
          </cell>
          <cell r="AZ24">
            <v>664443</v>
          </cell>
          <cell r="BA24">
            <v>168237</v>
          </cell>
          <cell r="BB24">
            <v>1922592</v>
          </cell>
          <cell r="BC24">
            <v>306995</v>
          </cell>
          <cell r="BD24">
            <v>385654</v>
          </cell>
          <cell r="BE24">
            <v>1052057</v>
          </cell>
          <cell r="BF24">
            <v>209853</v>
          </cell>
          <cell r="BG24">
            <v>94156</v>
          </cell>
          <cell r="BH24">
            <v>818800</v>
          </cell>
          <cell r="BI24">
            <v>358674</v>
          </cell>
          <cell r="BJ24">
            <v>11481216</v>
          </cell>
          <cell r="BK24">
            <v>637622</v>
          </cell>
          <cell r="BL24">
            <v>141729</v>
          </cell>
          <cell r="BM24">
            <v>130261</v>
          </cell>
          <cell r="BN24">
            <v>56741</v>
          </cell>
          <cell r="BO24">
            <v>343044</v>
          </cell>
          <cell r="BP24">
            <v>1320724</v>
          </cell>
          <cell r="BQ24">
            <v>0</v>
          </cell>
          <cell r="BR24">
            <v>36871518</v>
          </cell>
          <cell r="BS24">
            <v>2462324</v>
          </cell>
          <cell r="BT24">
            <v>25515</v>
          </cell>
          <cell r="BU24">
            <v>1829731</v>
          </cell>
          <cell r="BV24">
            <v>490546</v>
          </cell>
          <cell r="BW24">
            <v>151905</v>
          </cell>
          <cell r="BX24">
            <v>104358</v>
          </cell>
          <cell r="BY24">
            <v>88591</v>
          </cell>
          <cell r="BZ24">
            <v>453956</v>
          </cell>
          <cell r="CA24">
            <v>981247</v>
          </cell>
          <cell r="CB24">
            <v>554388</v>
          </cell>
          <cell r="CC24">
            <v>54592</v>
          </cell>
        </row>
        <row r="25">
          <cell r="A25" t="str">
            <v>kW- Large User, Sub- Transmission, Intermediate/ Embedded Distributor</v>
          </cell>
          <cell r="C25">
            <v>2009</v>
          </cell>
          <cell r="D25">
            <v>19328</v>
          </cell>
          <cell r="E25">
            <v>0</v>
          </cell>
          <cell r="F25">
            <v>411290</v>
          </cell>
          <cell r="G25">
            <v>0</v>
          </cell>
          <cell r="H25">
            <v>0</v>
          </cell>
          <cell r="I25">
            <v>0</v>
          </cell>
          <cell r="J25">
            <v>414778</v>
          </cell>
          <cell r="K25">
            <v>0</v>
          </cell>
          <cell r="L25">
            <v>0</v>
          </cell>
          <cell r="M25">
            <v>0</v>
          </cell>
          <cell r="N25">
            <v>77988</v>
          </cell>
          <cell r="O25">
            <v>0</v>
          </cell>
          <cell r="P25">
            <v>48799</v>
          </cell>
          <cell r="Q25">
            <v>0</v>
          </cell>
          <cell r="R25">
            <v>0</v>
          </cell>
          <cell r="S25">
            <v>1800927</v>
          </cell>
          <cell r="T25">
            <v>898383</v>
          </cell>
          <cell r="U25">
            <v>217411</v>
          </cell>
          <cell r="V25">
            <v>0</v>
          </cell>
          <cell r="W25">
            <v>0</v>
          </cell>
          <cell r="X25">
            <v>109729</v>
          </cell>
          <cell r="Y25">
            <v>0</v>
          </cell>
          <cell r="Z25">
            <v>0</v>
          </cell>
          <cell r="AA25">
            <v>0</v>
          </cell>
          <cell r="AB25">
            <v>439421</v>
          </cell>
          <cell r="AC25">
            <v>0</v>
          </cell>
          <cell r="AD25">
            <v>0</v>
          </cell>
          <cell r="AE25">
            <v>0</v>
          </cell>
          <cell r="AF25">
            <v>2474130</v>
          </cell>
          <cell r="AG25">
            <v>0</v>
          </cell>
          <cell r="AH25">
            <v>41542</v>
          </cell>
          <cell r="AI25">
            <v>696852</v>
          </cell>
          <cell r="AJ25">
            <v>12128167</v>
          </cell>
          <cell r="AK25">
            <v>1150430</v>
          </cell>
          <cell r="AL25">
            <v>0</v>
          </cell>
          <cell r="AM25">
            <v>0</v>
          </cell>
          <cell r="AN25">
            <v>289874</v>
          </cell>
          <cell r="AO25">
            <v>171310</v>
          </cell>
          <cell r="AP25">
            <v>0</v>
          </cell>
          <cell r="AQ25">
            <v>0</v>
          </cell>
          <cell r="AR25">
            <v>392524</v>
          </cell>
          <cell r="AS25">
            <v>38952</v>
          </cell>
          <cell r="AT25">
            <v>0</v>
          </cell>
          <cell r="AU25">
            <v>154282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2363</v>
          </cell>
          <cell r="BC25">
            <v>0</v>
          </cell>
          <cell r="BD25">
            <v>0</v>
          </cell>
          <cell r="BE25">
            <v>89006</v>
          </cell>
          <cell r="BF25">
            <v>0</v>
          </cell>
          <cell r="BG25">
            <v>0</v>
          </cell>
          <cell r="BH25">
            <v>126986</v>
          </cell>
          <cell r="BI25">
            <v>0</v>
          </cell>
          <cell r="BJ25">
            <v>83090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15788</v>
          </cell>
          <cell r="BP25">
            <v>0</v>
          </cell>
          <cell r="BQ25">
            <v>0</v>
          </cell>
          <cell r="BR25">
            <v>5158140</v>
          </cell>
          <cell r="BS25">
            <v>358799</v>
          </cell>
          <cell r="BT25">
            <v>0</v>
          </cell>
          <cell r="BU25">
            <v>1</v>
          </cell>
          <cell r="BV25">
            <v>201911</v>
          </cell>
          <cell r="BW25">
            <v>0</v>
          </cell>
          <cell r="BX25">
            <v>169745</v>
          </cell>
          <cell r="BY25">
            <v>0</v>
          </cell>
          <cell r="BZ25">
            <v>0</v>
          </cell>
          <cell r="CA25">
            <v>0</v>
          </cell>
          <cell r="CB25">
            <v>16618</v>
          </cell>
          <cell r="CC25">
            <v>0</v>
          </cell>
        </row>
        <row r="26">
          <cell r="A26" t="str">
            <v>kW- Street Lighting</v>
          </cell>
          <cell r="C26">
            <v>2009</v>
          </cell>
          <cell r="D26">
            <v>0</v>
          </cell>
          <cell r="E26">
            <v>0</v>
          </cell>
          <cell r="F26">
            <v>24000</v>
          </cell>
          <cell r="G26">
            <v>4609</v>
          </cell>
          <cell r="H26">
            <v>22380</v>
          </cell>
          <cell r="I26">
            <v>25867</v>
          </cell>
          <cell r="J26">
            <v>26431</v>
          </cell>
          <cell r="K26">
            <v>7658</v>
          </cell>
          <cell r="L26">
            <v>3235</v>
          </cell>
          <cell r="M26">
            <v>780</v>
          </cell>
          <cell r="N26">
            <v>19516</v>
          </cell>
          <cell r="O26">
            <v>1008</v>
          </cell>
          <cell r="P26">
            <v>5915</v>
          </cell>
          <cell r="Q26">
            <v>1018</v>
          </cell>
          <cell r="R26">
            <v>5753</v>
          </cell>
          <cell r="S26">
            <v>110507</v>
          </cell>
          <cell r="T26">
            <v>48739</v>
          </cell>
          <cell r="U26">
            <v>7968</v>
          </cell>
          <cell r="V26">
            <v>0</v>
          </cell>
          <cell r="W26">
            <v>17600</v>
          </cell>
          <cell r="X26">
            <v>10878</v>
          </cell>
          <cell r="Y26">
            <v>3310</v>
          </cell>
          <cell r="Z26">
            <v>24038</v>
          </cell>
          <cell r="AA26">
            <v>4322</v>
          </cell>
          <cell r="AB26">
            <v>26052</v>
          </cell>
          <cell r="AC26">
            <v>6501</v>
          </cell>
          <cell r="AD26">
            <v>7542</v>
          </cell>
          <cell r="AE26">
            <v>3068</v>
          </cell>
          <cell r="AF26">
            <v>110133</v>
          </cell>
          <cell r="AG26">
            <v>966</v>
          </cell>
          <cell r="AH26">
            <v>2935</v>
          </cell>
          <cell r="AI26">
            <v>81921</v>
          </cell>
          <cell r="AJ26">
            <v>0</v>
          </cell>
          <cell r="AK26">
            <v>113406</v>
          </cell>
          <cell r="AL26">
            <v>4606</v>
          </cell>
          <cell r="AM26">
            <v>5292</v>
          </cell>
          <cell r="AN26">
            <v>10305</v>
          </cell>
          <cell r="AO26">
            <v>44225</v>
          </cell>
          <cell r="AP26">
            <v>3736</v>
          </cell>
          <cell r="AQ26">
            <v>5075</v>
          </cell>
          <cell r="AR26">
            <v>65643</v>
          </cell>
          <cell r="AS26">
            <v>4656</v>
          </cell>
          <cell r="AT26">
            <v>3147</v>
          </cell>
          <cell r="AU26">
            <v>15174</v>
          </cell>
          <cell r="AV26">
            <v>14394</v>
          </cell>
          <cell r="AW26">
            <v>26756</v>
          </cell>
          <cell r="AX26">
            <v>2864</v>
          </cell>
          <cell r="AY26">
            <v>9351</v>
          </cell>
          <cell r="AZ26">
            <v>9285</v>
          </cell>
          <cell r="BA26">
            <v>3938</v>
          </cell>
          <cell r="BB26">
            <v>30957</v>
          </cell>
          <cell r="BC26">
            <v>5112</v>
          </cell>
          <cell r="BD26">
            <v>7143</v>
          </cell>
          <cell r="BE26">
            <v>27042</v>
          </cell>
          <cell r="BF26">
            <v>6652</v>
          </cell>
          <cell r="BG26">
            <v>2424</v>
          </cell>
          <cell r="BH26">
            <v>16283</v>
          </cell>
          <cell r="BI26">
            <v>4990</v>
          </cell>
          <cell r="BJ26">
            <v>156308</v>
          </cell>
          <cell r="BK26">
            <v>21346</v>
          </cell>
          <cell r="BL26">
            <v>3092</v>
          </cell>
          <cell r="BM26">
            <v>3774</v>
          </cell>
          <cell r="BN26">
            <v>1445</v>
          </cell>
          <cell r="BO26">
            <v>8434</v>
          </cell>
          <cell r="BP26">
            <v>30981</v>
          </cell>
          <cell r="BQ26">
            <v>0</v>
          </cell>
          <cell r="BR26">
            <v>321063</v>
          </cell>
          <cell r="BS26">
            <v>55040</v>
          </cell>
          <cell r="BT26">
            <v>4610</v>
          </cell>
          <cell r="BU26">
            <v>21050</v>
          </cell>
          <cell r="BV26">
            <v>13094</v>
          </cell>
          <cell r="BW26">
            <v>2022</v>
          </cell>
          <cell r="BX26">
            <v>2691</v>
          </cell>
          <cell r="BY26">
            <v>1196</v>
          </cell>
          <cell r="BZ26">
            <v>15704</v>
          </cell>
          <cell r="CA26">
            <v>21926</v>
          </cell>
          <cell r="CB26">
            <v>7236</v>
          </cell>
          <cell r="CC26">
            <v>1680</v>
          </cell>
        </row>
        <row r="27">
          <cell r="A27" t="str">
            <v>kW- Sentinel Lighting</v>
          </cell>
          <cell r="C27">
            <v>2009</v>
          </cell>
          <cell r="D27">
            <v>0</v>
          </cell>
          <cell r="E27">
            <v>0</v>
          </cell>
          <cell r="F27">
            <v>1549</v>
          </cell>
          <cell r="G27">
            <v>0</v>
          </cell>
          <cell r="H27">
            <v>1830</v>
          </cell>
          <cell r="I27">
            <v>0</v>
          </cell>
          <cell r="J27">
            <v>0</v>
          </cell>
          <cell r="K27">
            <v>2257</v>
          </cell>
          <cell r="L27">
            <v>128</v>
          </cell>
          <cell r="M27">
            <v>65</v>
          </cell>
          <cell r="N27">
            <v>1098</v>
          </cell>
          <cell r="O27">
            <v>109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948</v>
          </cell>
          <cell r="V27">
            <v>0</v>
          </cell>
          <cell r="W27">
            <v>1048</v>
          </cell>
          <cell r="X27">
            <v>625</v>
          </cell>
          <cell r="Y27">
            <v>0</v>
          </cell>
          <cell r="Z27">
            <v>1255</v>
          </cell>
          <cell r="AA27">
            <v>0</v>
          </cell>
          <cell r="AB27">
            <v>275</v>
          </cell>
          <cell r="AC27">
            <v>1293</v>
          </cell>
          <cell r="AD27">
            <v>627</v>
          </cell>
          <cell r="AE27">
            <v>76</v>
          </cell>
          <cell r="AF27">
            <v>1542</v>
          </cell>
          <cell r="AG27">
            <v>0</v>
          </cell>
          <cell r="AH27">
            <v>331</v>
          </cell>
          <cell r="AI27">
            <v>0</v>
          </cell>
          <cell r="AJ27">
            <v>0</v>
          </cell>
          <cell r="AK27">
            <v>221</v>
          </cell>
          <cell r="AL27">
            <v>357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2278</v>
          </cell>
          <cell r="AS27">
            <v>119</v>
          </cell>
          <cell r="AT27">
            <v>23</v>
          </cell>
          <cell r="AU27">
            <v>480</v>
          </cell>
          <cell r="AV27">
            <v>874</v>
          </cell>
          <cell r="AW27">
            <v>699</v>
          </cell>
          <cell r="AX27">
            <v>127</v>
          </cell>
          <cell r="AY27">
            <v>9194</v>
          </cell>
          <cell r="AZ27">
            <v>1506</v>
          </cell>
          <cell r="BA27">
            <v>0</v>
          </cell>
          <cell r="BB27">
            <v>0</v>
          </cell>
          <cell r="BC27">
            <v>362</v>
          </cell>
          <cell r="BD27">
            <v>939</v>
          </cell>
          <cell r="BE27">
            <v>0</v>
          </cell>
          <cell r="BF27">
            <v>756</v>
          </cell>
          <cell r="BG27">
            <v>0</v>
          </cell>
          <cell r="BH27">
            <v>1916</v>
          </cell>
          <cell r="BI27">
            <v>38</v>
          </cell>
          <cell r="BJ27">
            <v>1218</v>
          </cell>
          <cell r="BK27">
            <v>730</v>
          </cell>
          <cell r="BL27">
            <v>0</v>
          </cell>
          <cell r="BM27">
            <v>0</v>
          </cell>
          <cell r="BN27">
            <v>0</v>
          </cell>
          <cell r="BO27">
            <v>157</v>
          </cell>
          <cell r="BP27">
            <v>0</v>
          </cell>
          <cell r="BQ27">
            <v>0</v>
          </cell>
          <cell r="BR27">
            <v>0</v>
          </cell>
          <cell r="BS27">
            <v>2377</v>
          </cell>
          <cell r="BT27">
            <v>0</v>
          </cell>
          <cell r="BU27">
            <v>0</v>
          </cell>
          <cell r="BV27">
            <v>3814</v>
          </cell>
          <cell r="BW27">
            <v>89</v>
          </cell>
          <cell r="BX27">
            <v>0</v>
          </cell>
          <cell r="BY27">
            <v>47</v>
          </cell>
          <cell r="BZ27">
            <v>19</v>
          </cell>
          <cell r="CA27">
            <v>117</v>
          </cell>
          <cell r="CB27">
            <v>0</v>
          </cell>
          <cell r="CC27">
            <v>232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2009</v>
          </cell>
          <cell r="D28">
            <v>7555256.7299999995</v>
          </cell>
          <cell r="E28">
            <v>1234365.1499999999</v>
          </cell>
          <cell r="F28">
            <v>16881501</v>
          </cell>
          <cell r="G28">
            <v>5640622</v>
          </cell>
          <cell r="H28">
            <v>14979894</v>
          </cell>
          <cell r="I28">
            <v>26398087.950000003</v>
          </cell>
          <cell r="J28">
            <v>19610462</v>
          </cell>
          <cell r="K28">
            <v>8500381.1799999997</v>
          </cell>
          <cell r="L28">
            <v>2631952.62</v>
          </cell>
          <cell r="M28">
            <v>637143.48</v>
          </cell>
          <cell r="N28">
            <v>13055129</v>
          </cell>
          <cell r="O28">
            <v>500649.04</v>
          </cell>
          <cell r="P28">
            <v>5107772.9000000004</v>
          </cell>
          <cell r="Q28">
            <v>604858</v>
          </cell>
          <cell r="R28">
            <v>1519644.95</v>
          </cell>
          <cell r="S28">
            <v>115488075</v>
          </cell>
          <cell r="T28">
            <v>45791981.07</v>
          </cell>
          <cell r="U28">
            <v>5688766</v>
          </cell>
          <cell r="V28">
            <v>1223941.8700000001</v>
          </cell>
          <cell r="W28">
            <v>9551967.25</v>
          </cell>
          <cell r="X28">
            <v>9118827.7800000012</v>
          </cell>
          <cell r="Y28">
            <v>1470613.89</v>
          </cell>
          <cell r="Z28">
            <v>21544350.390000001</v>
          </cell>
          <cell r="AA28">
            <v>3313473.9</v>
          </cell>
          <cell r="AB28">
            <v>23336419.73</v>
          </cell>
          <cell r="AC28">
            <v>11259587</v>
          </cell>
          <cell r="AD28">
            <v>9069856</v>
          </cell>
          <cell r="AE28">
            <v>800092</v>
          </cell>
          <cell r="AF28">
            <v>88583103.560000002</v>
          </cell>
          <cell r="AG28">
            <v>323891.77</v>
          </cell>
          <cell r="AH28">
            <v>724172</v>
          </cell>
          <cell r="AI28">
            <v>61042529</v>
          </cell>
          <cell r="AJ28">
            <v>904572000</v>
          </cell>
          <cell r="AK28">
            <v>143900861.56</v>
          </cell>
          <cell r="AL28">
            <v>7256567.8399999999</v>
          </cell>
          <cell r="AM28">
            <v>1987773.42</v>
          </cell>
          <cell r="AN28">
            <v>9606108.8199999984</v>
          </cell>
          <cell r="AO28">
            <v>32038189.59</v>
          </cell>
          <cell r="AP28">
            <v>3746645.13</v>
          </cell>
          <cell r="AQ28">
            <v>4331856.58</v>
          </cell>
          <cell r="AR28">
            <v>52551023</v>
          </cell>
          <cell r="AS28">
            <v>2766303</v>
          </cell>
          <cell r="AT28">
            <v>3125557.09</v>
          </cell>
          <cell r="AU28">
            <v>11407217.199999999</v>
          </cell>
          <cell r="AV28">
            <v>14498647.829999998</v>
          </cell>
          <cell r="AW28">
            <v>25632175.050000001</v>
          </cell>
          <cell r="AX28">
            <v>4527216.8499999996</v>
          </cell>
          <cell r="AY28">
            <v>11073817.49</v>
          </cell>
          <cell r="AZ28">
            <v>9809599</v>
          </cell>
          <cell r="BA28">
            <v>2397658</v>
          </cell>
          <cell r="BB28">
            <v>27816864.940000001</v>
          </cell>
          <cell r="BC28">
            <v>4408423.99</v>
          </cell>
          <cell r="BD28">
            <v>6072740</v>
          </cell>
          <cell r="BE28">
            <v>18392254</v>
          </cell>
          <cell r="BF28">
            <v>3529331.53</v>
          </cell>
          <cell r="BG28">
            <v>1677651.64</v>
          </cell>
          <cell r="BH28">
            <v>13090125.559999999</v>
          </cell>
          <cell r="BI28">
            <v>4999903.4400000004</v>
          </cell>
          <cell r="BJ28">
            <v>143030450</v>
          </cell>
          <cell r="BK28">
            <v>14782065</v>
          </cell>
          <cell r="BL28">
            <v>1398913</v>
          </cell>
          <cell r="BM28">
            <v>1983789.05</v>
          </cell>
          <cell r="BN28">
            <v>1765777.47</v>
          </cell>
          <cell r="BO28">
            <v>5686811.9199999999</v>
          </cell>
          <cell r="BP28">
            <v>16908091.620000001</v>
          </cell>
          <cell r="BQ28">
            <v>2709940.56</v>
          </cell>
          <cell r="BR28">
            <v>465200310</v>
          </cell>
          <cell r="BS28">
            <v>43939215</v>
          </cell>
          <cell r="BT28">
            <v>3380649.24</v>
          </cell>
          <cell r="BU28">
            <v>24999515</v>
          </cell>
          <cell r="BV28">
            <v>7920817</v>
          </cell>
          <cell r="BW28">
            <v>1792547.96</v>
          </cell>
          <cell r="BX28">
            <v>2048171.28</v>
          </cell>
          <cell r="BY28">
            <v>2723393.38</v>
          </cell>
          <cell r="BZ28">
            <v>8025009.1399999987</v>
          </cell>
          <cell r="CA28">
            <v>17670321</v>
          </cell>
          <cell r="CB28">
            <v>6341061.8000000007</v>
          </cell>
          <cell r="CC28">
            <v>1851156.73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2009</v>
          </cell>
          <cell r="D29">
            <v>6890829.0700000003</v>
          </cell>
          <cell r="E29">
            <v>758251.89</v>
          </cell>
          <cell r="F29">
            <v>9157764</v>
          </cell>
          <cell r="G29">
            <v>2804327</v>
          </cell>
          <cell r="H29">
            <v>8301363</v>
          </cell>
          <cell r="I29">
            <v>16289521.18</v>
          </cell>
          <cell r="J29">
            <v>9579085</v>
          </cell>
          <cell r="K29">
            <v>4526264.67</v>
          </cell>
          <cell r="L29">
            <v>1497544.96</v>
          </cell>
          <cell r="M29">
            <v>425334.95</v>
          </cell>
          <cell r="N29">
            <v>7985703</v>
          </cell>
          <cell r="O29">
            <v>280149.61</v>
          </cell>
          <cell r="P29">
            <v>3509127.09</v>
          </cell>
          <cell r="Q29">
            <v>435106</v>
          </cell>
          <cell r="R29">
            <v>843319.95</v>
          </cell>
          <cell r="S29">
            <v>44995913</v>
          </cell>
          <cell r="T29">
            <v>21658066.989999998</v>
          </cell>
          <cell r="U29">
            <v>3219336.85</v>
          </cell>
          <cell r="V29">
            <v>768750.06</v>
          </cell>
          <cell r="W29">
            <v>6786808.8499999996</v>
          </cell>
          <cell r="X29">
            <v>5103847.9800000004</v>
          </cell>
          <cell r="Y29">
            <v>833634.67</v>
          </cell>
          <cell r="Z29">
            <v>12627665.74</v>
          </cell>
          <cell r="AA29">
            <v>2414962.87</v>
          </cell>
          <cell r="AB29">
            <v>13114937.66</v>
          </cell>
          <cell r="AC29">
            <v>7584891</v>
          </cell>
          <cell r="AD29">
            <v>5365267</v>
          </cell>
          <cell r="AE29">
            <v>458256.79</v>
          </cell>
          <cell r="AF29">
            <v>55192117.229999997</v>
          </cell>
          <cell r="AG29">
            <v>202809.56</v>
          </cell>
          <cell r="AH29">
            <v>459030</v>
          </cell>
          <cell r="AI29">
            <v>35076490</v>
          </cell>
          <cell r="AJ29">
            <v>626046000</v>
          </cell>
          <cell r="AK29">
            <v>80607007.030000001</v>
          </cell>
          <cell r="AL29">
            <v>5692352.8899999997</v>
          </cell>
          <cell r="AM29">
            <v>1189684.68</v>
          </cell>
          <cell r="AN29">
            <v>5323895.07</v>
          </cell>
          <cell r="AO29">
            <v>16684100.960000001</v>
          </cell>
          <cell r="AP29">
            <v>1848573.52</v>
          </cell>
          <cell r="AQ29">
            <v>2391504.7000000002</v>
          </cell>
          <cell r="AR29">
            <v>33503321</v>
          </cell>
          <cell r="AS29">
            <v>2087535</v>
          </cell>
          <cell r="AT29">
            <v>1808381.12</v>
          </cell>
          <cell r="AU29">
            <v>7107078.04</v>
          </cell>
          <cell r="AV29">
            <v>8091757.9500000002</v>
          </cell>
          <cell r="AW29">
            <v>13491773.189999999</v>
          </cell>
          <cell r="AX29">
            <v>2214848.63</v>
          </cell>
          <cell r="AY29">
            <v>6962430.1900000004</v>
          </cell>
          <cell r="AZ29">
            <v>5534543</v>
          </cell>
          <cell r="BA29">
            <v>1556635</v>
          </cell>
          <cell r="BB29">
            <v>17558908.75</v>
          </cell>
          <cell r="BC29">
            <v>2986224.85</v>
          </cell>
          <cell r="BD29">
            <v>3165109</v>
          </cell>
          <cell r="BE29">
            <v>10503425</v>
          </cell>
          <cell r="BF29">
            <v>2025173.8</v>
          </cell>
          <cell r="BG29">
            <v>937164.24</v>
          </cell>
          <cell r="BH29">
            <v>7729831.7199999997</v>
          </cell>
          <cell r="BI29">
            <v>2843518.07</v>
          </cell>
          <cell r="BJ29">
            <v>77327995</v>
          </cell>
          <cell r="BK29">
            <v>8375415</v>
          </cell>
          <cell r="BL29">
            <v>849085</v>
          </cell>
          <cell r="BM29">
            <v>1156502.4099999999</v>
          </cell>
          <cell r="BN29">
            <v>1049003.82</v>
          </cell>
          <cell r="BO29">
            <v>742203.24</v>
          </cell>
          <cell r="BP29">
            <v>10704867.369999999</v>
          </cell>
          <cell r="BQ29">
            <v>1653969.83</v>
          </cell>
          <cell r="BR29">
            <v>193430604</v>
          </cell>
          <cell r="BS29">
            <v>27976891</v>
          </cell>
          <cell r="BT29">
            <v>2752650.99</v>
          </cell>
          <cell r="BU29">
            <v>13521851</v>
          </cell>
          <cell r="BV29">
            <v>5402478</v>
          </cell>
          <cell r="BW29">
            <v>865937.11</v>
          </cell>
          <cell r="BX29">
            <v>899422.41</v>
          </cell>
          <cell r="BY29">
            <v>414576.78</v>
          </cell>
          <cell r="BZ29">
            <v>4543177.22</v>
          </cell>
          <cell r="CA29">
            <v>11826831</v>
          </cell>
          <cell r="CB29">
            <v>3851591.03</v>
          </cell>
          <cell r="CC29">
            <v>938784.32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2009</v>
          </cell>
          <cell r="D30">
            <v>914320.98</v>
          </cell>
          <cell r="E30">
            <v>380713.44999999995</v>
          </cell>
          <cell r="F30">
            <v>6153760</v>
          </cell>
          <cell r="G30">
            <v>2763117</v>
          </cell>
          <cell r="H30">
            <v>6462519</v>
          </cell>
          <cell r="I30">
            <v>9943840.2200000007</v>
          </cell>
          <cell r="J30">
            <v>9272272</v>
          </cell>
          <cell r="K30">
            <v>3829947.56</v>
          </cell>
          <cell r="L30">
            <v>1060876.27</v>
          </cell>
          <cell r="M30">
            <v>192454.27000000002</v>
          </cell>
          <cell r="N30">
            <v>4426443</v>
          </cell>
          <cell r="O30">
            <v>215075.46000000002</v>
          </cell>
          <cell r="P30">
            <v>1343662.6400000001</v>
          </cell>
          <cell r="Q30">
            <v>162243</v>
          </cell>
          <cell r="R30">
            <v>673077.47</v>
          </cell>
          <cell r="S30">
            <v>62109572</v>
          </cell>
          <cell r="T30">
            <v>18145239.380000003</v>
          </cell>
          <cell r="U30">
            <v>1636436.79</v>
          </cell>
          <cell r="V30">
            <v>421248.86</v>
          </cell>
          <cell r="W30">
            <v>2605840.91</v>
          </cell>
          <cell r="X30">
            <v>3659147.1100000003</v>
          </cell>
          <cell r="Y30">
            <v>610825.57999999996</v>
          </cell>
          <cell r="Z30">
            <v>8772405.1699999999</v>
          </cell>
          <cell r="AA30">
            <v>860831.02</v>
          </cell>
          <cell r="AB30">
            <v>9082851.9000000004</v>
          </cell>
          <cell r="AC30">
            <v>3548220</v>
          </cell>
          <cell r="AD30">
            <v>3487466</v>
          </cell>
          <cell r="AE30">
            <v>326373.28000000003</v>
          </cell>
          <cell r="AF30">
            <v>26912708.380000003</v>
          </cell>
          <cell r="AG30">
            <v>108561.31999999999</v>
          </cell>
          <cell r="AH30">
            <v>186292</v>
          </cell>
          <cell r="AI30">
            <v>23846756</v>
          </cell>
          <cell r="AJ30">
            <v>263006000</v>
          </cell>
          <cell r="AK30">
            <v>58106126.060000002</v>
          </cell>
          <cell r="AL30">
            <v>1389653.53</v>
          </cell>
          <cell r="AM30">
            <v>762198.3600000001</v>
          </cell>
          <cell r="AN30">
            <v>3825594.0300000003</v>
          </cell>
          <cell r="AO30">
            <v>14138838.66</v>
          </cell>
          <cell r="AP30">
            <v>1778763.3900000001</v>
          </cell>
          <cell r="AQ30">
            <v>1824169.62</v>
          </cell>
          <cell r="AR30">
            <v>17815470</v>
          </cell>
          <cell r="AS30">
            <v>635052</v>
          </cell>
          <cell r="AT30">
            <v>1254365.8500000001</v>
          </cell>
          <cell r="AU30">
            <v>3807039.02</v>
          </cell>
          <cell r="AV30">
            <v>6202631.5</v>
          </cell>
          <cell r="AW30">
            <v>11946574.689999999</v>
          </cell>
          <cell r="AX30">
            <v>2211518.39</v>
          </cell>
          <cell r="AY30">
            <v>3926579.13</v>
          </cell>
          <cell r="AZ30">
            <v>4173914</v>
          </cell>
          <cell r="BA30">
            <v>757051</v>
          </cell>
          <cell r="BB30">
            <v>9935255.9000000004</v>
          </cell>
          <cell r="BC30">
            <v>1403163.8900000001</v>
          </cell>
          <cell r="BD30">
            <v>2780860</v>
          </cell>
          <cell r="BE30">
            <v>6935027</v>
          </cell>
          <cell r="BF30">
            <v>1444168.1099999999</v>
          </cell>
          <cell r="BG30">
            <v>722197.09</v>
          </cell>
          <cell r="BH30">
            <v>4874207.51</v>
          </cell>
          <cell r="BI30">
            <v>2089488.42</v>
          </cell>
          <cell r="BJ30">
            <v>63586096</v>
          </cell>
          <cell r="BK30">
            <v>5909585</v>
          </cell>
          <cell r="BL30">
            <v>531983</v>
          </cell>
          <cell r="BM30">
            <v>729254.1</v>
          </cell>
          <cell r="BN30">
            <v>648335.52</v>
          </cell>
          <cell r="BO30">
            <v>4933542.7699999996</v>
          </cell>
          <cell r="BP30">
            <v>5769108.2199999997</v>
          </cell>
          <cell r="BQ30">
            <v>996485.01</v>
          </cell>
          <cell r="BR30">
            <v>243097929</v>
          </cell>
          <cell r="BS30">
            <v>14637336</v>
          </cell>
          <cell r="BT30">
            <v>616292.21</v>
          </cell>
          <cell r="BU30">
            <v>11159961</v>
          </cell>
          <cell r="BV30">
            <v>1778827</v>
          </cell>
          <cell r="BW30">
            <v>857668.83</v>
          </cell>
          <cell r="BX30">
            <v>844361.57000000007</v>
          </cell>
          <cell r="BY30">
            <v>332380.25</v>
          </cell>
          <cell r="BZ30">
            <v>3163244.74</v>
          </cell>
          <cell r="CA30">
            <v>5482894</v>
          </cell>
          <cell r="CB30">
            <v>2323793.0499999998</v>
          </cell>
          <cell r="CC30">
            <v>879975.18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2009</v>
          </cell>
          <cell r="D31">
            <v>-289098</v>
          </cell>
          <cell r="E31">
            <v>0</v>
          </cell>
          <cell r="F31">
            <v>1087819</v>
          </cell>
          <cell r="G31">
            <v>0</v>
          </cell>
          <cell r="H31">
            <v>0</v>
          </cell>
          <cell r="I31">
            <v>0</v>
          </cell>
          <cell r="J31">
            <v>606625</v>
          </cell>
          <cell r="K31">
            <v>0</v>
          </cell>
          <cell r="L31">
            <v>0</v>
          </cell>
          <cell r="M31">
            <v>0</v>
          </cell>
          <cell r="N31">
            <v>491155</v>
          </cell>
          <cell r="O31">
            <v>0</v>
          </cell>
          <cell r="P31">
            <v>155302.43</v>
          </cell>
          <cell r="Q31">
            <v>0</v>
          </cell>
          <cell r="R31">
            <v>0</v>
          </cell>
          <cell r="S31">
            <v>5983948</v>
          </cell>
          <cell r="T31">
            <v>4879089.75</v>
          </cell>
          <cell r="U31">
            <v>601378.22</v>
          </cell>
          <cell r="V31">
            <v>0</v>
          </cell>
          <cell r="W31">
            <v>0</v>
          </cell>
          <cell r="X31">
            <v>294188.83</v>
          </cell>
          <cell r="Y31">
            <v>0</v>
          </cell>
          <cell r="Z31">
            <v>0</v>
          </cell>
          <cell r="AA31">
            <v>0</v>
          </cell>
          <cell r="AB31">
            <v>978521.01</v>
          </cell>
          <cell r="AC31">
            <v>0</v>
          </cell>
          <cell r="AD31">
            <v>0</v>
          </cell>
          <cell r="AE31">
            <v>0</v>
          </cell>
          <cell r="AF31">
            <v>4797287.92</v>
          </cell>
          <cell r="AG31">
            <v>0</v>
          </cell>
          <cell r="AH31">
            <v>65756</v>
          </cell>
          <cell r="AI31">
            <v>1937968</v>
          </cell>
          <cell r="AJ31">
            <v>8968000</v>
          </cell>
          <cell r="AK31">
            <v>3961064.68</v>
          </cell>
          <cell r="AL31">
            <v>0</v>
          </cell>
          <cell r="AM31">
            <v>0</v>
          </cell>
          <cell r="AN31">
            <v>318950.74</v>
          </cell>
          <cell r="AO31">
            <v>653208.34</v>
          </cell>
          <cell r="AP31">
            <v>0</v>
          </cell>
          <cell r="AQ31">
            <v>0</v>
          </cell>
          <cell r="AR31">
            <v>882791</v>
          </cell>
          <cell r="AS31">
            <v>27873</v>
          </cell>
          <cell r="AT31">
            <v>0</v>
          </cell>
          <cell r="AU31">
            <v>425846.88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84407.49</v>
          </cell>
          <cell r="BC31">
            <v>0</v>
          </cell>
          <cell r="BD31">
            <v>0</v>
          </cell>
          <cell r="BE31">
            <v>404283</v>
          </cell>
          <cell r="BF31">
            <v>0</v>
          </cell>
          <cell r="BG31">
            <v>0</v>
          </cell>
          <cell r="BH31">
            <v>139681.70000000001</v>
          </cell>
          <cell r="BI31">
            <v>0</v>
          </cell>
          <cell r="BJ31">
            <v>233984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4685.28</v>
          </cell>
          <cell r="BP31">
            <v>0</v>
          </cell>
          <cell r="BQ31">
            <v>0</v>
          </cell>
          <cell r="BR31">
            <v>18782845</v>
          </cell>
          <cell r="BS31">
            <v>762031</v>
          </cell>
          <cell r="BT31">
            <v>0</v>
          </cell>
          <cell r="BU31">
            <v>0</v>
          </cell>
          <cell r="BV31">
            <v>565381</v>
          </cell>
          <cell r="BW31">
            <v>0</v>
          </cell>
          <cell r="BX31">
            <v>262735.28000000003</v>
          </cell>
          <cell r="BY31">
            <v>0</v>
          </cell>
          <cell r="BZ31">
            <v>0</v>
          </cell>
          <cell r="CA31">
            <v>0</v>
          </cell>
          <cell r="CB31">
            <v>86920.07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2009</v>
          </cell>
          <cell r="D32">
            <v>39204.68</v>
          </cell>
          <cell r="E32">
            <v>66619.69</v>
          </cell>
          <cell r="F32">
            <v>360409</v>
          </cell>
          <cell r="G32">
            <v>46802</v>
          </cell>
          <cell r="H32">
            <v>113932</v>
          </cell>
          <cell r="I32">
            <v>39993.67</v>
          </cell>
          <cell r="J32">
            <v>85549</v>
          </cell>
          <cell r="K32">
            <v>116241.37</v>
          </cell>
          <cell r="L32">
            <v>62321.47</v>
          </cell>
          <cell r="M32">
            <v>16701.990000000002</v>
          </cell>
          <cell r="N32">
            <v>120908</v>
          </cell>
          <cell r="O32">
            <v>3395.92</v>
          </cell>
          <cell r="P32">
            <v>91420.15</v>
          </cell>
          <cell r="Q32">
            <v>7509</v>
          </cell>
          <cell r="R32">
            <v>2831.91</v>
          </cell>
          <cell r="S32">
            <v>1875943</v>
          </cell>
          <cell r="T32">
            <v>888291.68</v>
          </cell>
          <cell r="U32">
            <v>195526.85</v>
          </cell>
          <cell r="V32">
            <v>32931.24</v>
          </cell>
          <cell r="W32">
            <v>89266.53</v>
          </cell>
          <cell r="X32">
            <v>58201.97</v>
          </cell>
          <cell r="Y32">
            <v>23241.759999999998</v>
          </cell>
          <cell r="Z32">
            <v>52005.86</v>
          </cell>
          <cell r="AA32">
            <v>32295.97</v>
          </cell>
          <cell r="AB32">
            <v>108202.75</v>
          </cell>
          <cell r="AC32">
            <v>85892</v>
          </cell>
          <cell r="AD32">
            <v>172027</v>
          </cell>
          <cell r="AE32">
            <v>14231.38</v>
          </cell>
          <cell r="AF32">
            <v>1650885.35</v>
          </cell>
          <cell r="AG32">
            <v>11513.97</v>
          </cell>
          <cell r="AH32">
            <v>10387</v>
          </cell>
          <cell r="AI32">
            <v>181315</v>
          </cell>
          <cell r="AJ32">
            <v>5503680</v>
          </cell>
          <cell r="AK32">
            <v>688784.01</v>
          </cell>
          <cell r="AL32">
            <v>128732.83</v>
          </cell>
          <cell r="AM32">
            <v>35890.379999999997</v>
          </cell>
          <cell r="AN32">
            <v>90243.11</v>
          </cell>
          <cell r="AO32">
            <v>408162.22</v>
          </cell>
          <cell r="AP32">
            <v>83706.36</v>
          </cell>
          <cell r="AQ32">
            <v>103134.14</v>
          </cell>
          <cell r="AR32">
            <v>279924</v>
          </cell>
          <cell r="AS32">
            <v>8363</v>
          </cell>
          <cell r="AT32">
            <v>48892.72</v>
          </cell>
          <cell r="AU32">
            <v>27021.75</v>
          </cell>
          <cell r="AV32">
            <v>191161.34</v>
          </cell>
          <cell r="AW32">
            <v>67318.429999999993</v>
          </cell>
          <cell r="AX32">
            <v>87560.89</v>
          </cell>
          <cell r="AY32">
            <v>142748.42000000001</v>
          </cell>
          <cell r="AZ32">
            <v>67568</v>
          </cell>
          <cell r="BA32">
            <v>79720</v>
          </cell>
          <cell r="BB32">
            <v>118908.98</v>
          </cell>
          <cell r="BC32">
            <v>4861.07</v>
          </cell>
          <cell r="BD32">
            <v>70905</v>
          </cell>
          <cell r="BE32">
            <v>482540</v>
          </cell>
          <cell r="BF32">
            <v>44291.71</v>
          </cell>
          <cell r="BG32">
            <v>13562.36</v>
          </cell>
          <cell r="BH32">
            <v>232099.34</v>
          </cell>
          <cell r="BI32">
            <v>65754.25</v>
          </cell>
          <cell r="BJ32">
            <v>1430201</v>
          </cell>
          <cell r="BK32">
            <v>446230</v>
          </cell>
          <cell r="BL32">
            <v>17845</v>
          </cell>
          <cell r="BM32">
            <v>77352.78</v>
          </cell>
          <cell r="BN32">
            <v>64818.48</v>
          </cell>
          <cell r="BO32">
            <v>4565.51</v>
          </cell>
          <cell r="BP32">
            <v>299271.94</v>
          </cell>
          <cell r="BQ32">
            <v>40972.129999999997</v>
          </cell>
          <cell r="BR32">
            <v>7439042</v>
          </cell>
          <cell r="BS32">
            <v>367503</v>
          </cell>
          <cell r="BT32">
            <v>9466.2999999999993</v>
          </cell>
          <cell r="BU32">
            <v>196820</v>
          </cell>
          <cell r="BV32">
            <v>114707</v>
          </cell>
          <cell r="BW32">
            <v>59222.19</v>
          </cell>
          <cell r="BX32">
            <v>36885.65</v>
          </cell>
          <cell r="BY32">
            <v>1976343</v>
          </cell>
          <cell r="BZ32">
            <v>294605.25</v>
          </cell>
          <cell r="CA32">
            <v>235595</v>
          </cell>
          <cell r="CB32">
            <v>70644.67</v>
          </cell>
          <cell r="CC32">
            <v>29409.32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2009</v>
          </cell>
          <cell r="D33">
            <v>0</v>
          </cell>
          <cell r="E33">
            <v>2490.6</v>
          </cell>
          <cell r="F33">
            <v>27528</v>
          </cell>
          <cell r="G33">
            <v>11493</v>
          </cell>
          <cell r="H33">
            <v>20653</v>
          </cell>
          <cell r="I33">
            <v>0</v>
          </cell>
          <cell r="J33">
            <v>0</v>
          </cell>
          <cell r="K33">
            <v>27927.58</v>
          </cell>
          <cell r="L33">
            <v>1583.21</v>
          </cell>
          <cell r="M33">
            <v>1060.57</v>
          </cell>
          <cell r="N33">
            <v>18798</v>
          </cell>
          <cell r="O33">
            <v>290.54000000000002</v>
          </cell>
          <cell r="P33">
            <v>0</v>
          </cell>
          <cell r="Q33">
            <v>0</v>
          </cell>
          <cell r="R33">
            <v>415.62</v>
          </cell>
          <cell r="S33">
            <v>0</v>
          </cell>
          <cell r="T33">
            <v>70747.13</v>
          </cell>
          <cell r="U33">
            <v>26954.22</v>
          </cell>
          <cell r="V33">
            <v>1011.71</v>
          </cell>
          <cell r="W33">
            <v>7296.3</v>
          </cell>
          <cell r="X33">
            <v>3441.89</v>
          </cell>
          <cell r="Y33">
            <v>0</v>
          </cell>
          <cell r="Z33">
            <v>7374.26</v>
          </cell>
          <cell r="AA33">
            <v>0</v>
          </cell>
          <cell r="AB33">
            <v>4356.87</v>
          </cell>
          <cell r="AC33">
            <v>20871</v>
          </cell>
          <cell r="AD33">
            <v>17750</v>
          </cell>
          <cell r="AE33">
            <v>1230.55</v>
          </cell>
          <cell r="AF33">
            <v>30104.68</v>
          </cell>
          <cell r="AG33">
            <v>0</v>
          </cell>
          <cell r="AH33">
            <v>1504</v>
          </cell>
          <cell r="AI33">
            <v>0</v>
          </cell>
          <cell r="AJ33">
            <v>1048320</v>
          </cell>
          <cell r="AK33">
            <v>1810</v>
          </cell>
          <cell r="AL33">
            <v>11754.78</v>
          </cell>
          <cell r="AM33">
            <v>0</v>
          </cell>
          <cell r="AN33">
            <v>0</v>
          </cell>
          <cell r="AO33">
            <v>0</v>
          </cell>
          <cell r="AP33">
            <v>3738.22</v>
          </cell>
          <cell r="AQ33">
            <v>2479.91</v>
          </cell>
          <cell r="AR33">
            <v>11343</v>
          </cell>
          <cell r="AS33">
            <v>389</v>
          </cell>
          <cell r="AT33">
            <v>174.24</v>
          </cell>
          <cell r="AU33">
            <v>3342.99</v>
          </cell>
          <cell r="AV33">
            <v>13097.04</v>
          </cell>
          <cell r="AW33">
            <v>6643.2</v>
          </cell>
          <cell r="AX33">
            <v>1337.98</v>
          </cell>
          <cell r="AY33">
            <v>42059.75</v>
          </cell>
          <cell r="AZ33">
            <v>23987</v>
          </cell>
          <cell r="BA33">
            <v>48</v>
          </cell>
          <cell r="BB33">
            <v>347.4</v>
          </cell>
          <cell r="BC33">
            <v>1376.58</v>
          </cell>
          <cell r="BD33">
            <v>15076</v>
          </cell>
          <cell r="BE33">
            <v>198</v>
          </cell>
          <cell r="BF33">
            <v>6644.78</v>
          </cell>
          <cell r="BG33">
            <v>517.46</v>
          </cell>
          <cell r="BH33">
            <v>29448.62</v>
          </cell>
          <cell r="BI33">
            <v>1142.7</v>
          </cell>
          <cell r="BJ33">
            <v>13590</v>
          </cell>
          <cell r="BK33">
            <v>26615</v>
          </cell>
          <cell r="BL33">
            <v>0</v>
          </cell>
          <cell r="BM33">
            <v>4063.18</v>
          </cell>
          <cell r="BN33">
            <v>0</v>
          </cell>
          <cell r="BO33">
            <v>1203.54</v>
          </cell>
          <cell r="BP33">
            <v>0</v>
          </cell>
          <cell r="BQ33">
            <v>0</v>
          </cell>
          <cell r="BR33">
            <v>0</v>
          </cell>
          <cell r="BS33">
            <v>13982</v>
          </cell>
          <cell r="BT33">
            <v>0</v>
          </cell>
          <cell r="BU33">
            <v>0</v>
          </cell>
          <cell r="BV33">
            <v>18020</v>
          </cell>
          <cell r="BW33">
            <v>9501.9</v>
          </cell>
          <cell r="BX33">
            <v>1414.37</v>
          </cell>
          <cell r="BY33">
            <v>25.77</v>
          </cell>
          <cell r="BZ33">
            <v>386.34</v>
          </cell>
          <cell r="CA33">
            <v>1315</v>
          </cell>
          <cell r="CB33">
            <v>0</v>
          </cell>
          <cell r="CC33">
            <v>2987.91</v>
          </cell>
        </row>
        <row r="34">
          <cell r="A34" t="str">
            <v>Total service area</v>
          </cell>
          <cell r="B34" t="str">
            <v>AREA</v>
          </cell>
          <cell r="C34">
            <v>2009</v>
          </cell>
          <cell r="D34">
            <v>14200</v>
          </cell>
          <cell r="E34">
            <v>380</v>
          </cell>
          <cell r="F34">
            <v>201</v>
          </cell>
          <cell r="G34">
            <v>258</v>
          </cell>
          <cell r="H34">
            <v>74</v>
          </cell>
          <cell r="I34">
            <v>188</v>
          </cell>
          <cell r="J34">
            <v>303</v>
          </cell>
          <cell r="K34">
            <v>168</v>
          </cell>
          <cell r="L34">
            <v>10</v>
          </cell>
          <cell r="M34">
            <v>2</v>
          </cell>
          <cell r="N34">
            <v>70</v>
          </cell>
          <cell r="O34">
            <v>4</v>
          </cell>
          <cell r="P34">
            <v>57</v>
          </cell>
          <cell r="Q34">
            <v>5</v>
          </cell>
          <cell r="R34">
            <v>22</v>
          </cell>
          <cell r="S34">
            <v>287</v>
          </cell>
          <cell r="T34">
            <v>120</v>
          </cell>
          <cell r="U34">
            <v>1877</v>
          </cell>
          <cell r="V34">
            <v>99</v>
          </cell>
          <cell r="W34">
            <v>104</v>
          </cell>
          <cell r="X34">
            <v>44</v>
          </cell>
          <cell r="Y34">
            <v>26</v>
          </cell>
          <cell r="Z34">
            <v>410</v>
          </cell>
          <cell r="AA34">
            <v>67</v>
          </cell>
          <cell r="AB34">
            <v>93</v>
          </cell>
          <cell r="AC34">
            <v>1252</v>
          </cell>
          <cell r="AD34">
            <v>281</v>
          </cell>
          <cell r="AE34">
            <v>93</v>
          </cell>
          <cell r="AF34">
            <v>426</v>
          </cell>
          <cell r="AG34">
            <v>9</v>
          </cell>
          <cell r="AH34">
            <v>8</v>
          </cell>
          <cell r="AI34">
            <v>269</v>
          </cell>
          <cell r="AJ34">
            <v>650000</v>
          </cell>
          <cell r="AK34">
            <v>1104</v>
          </cell>
          <cell r="AL34">
            <v>292</v>
          </cell>
          <cell r="AM34">
            <v>24</v>
          </cell>
          <cell r="AN34">
            <v>32</v>
          </cell>
          <cell r="AO34">
            <v>404</v>
          </cell>
          <cell r="AP34">
            <v>27</v>
          </cell>
          <cell r="AQ34">
            <v>144</v>
          </cell>
          <cell r="AR34">
            <v>421</v>
          </cell>
          <cell r="AS34">
            <v>26</v>
          </cell>
          <cell r="AT34">
            <v>20</v>
          </cell>
          <cell r="AU34">
            <v>370</v>
          </cell>
          <cell r="AV34">
            <v>74</v>
          </cell>
          <cell r="AW34">
            <v>827</v>
          </cell>
          <cell r="AX34">
            <v>133</v>
          </cell>
          <cell r="AY34">
            <v>693</v>
          </cell>
          <cell r="AZ34">
            <v>330</v>
          </cell>
          <cell r="BA34">
            <v>28</v>
          </cell>
          <cell r="BB34">
            <v>143</v>
          </cell>
          <cell r="BC34">
            <v>17</v>
          </cell>
          <cell r="BD34">
            <v>27</v>
          </cell>
          <cell r="BE34">
            <v>149</v>
          </cell>
          <cell r="BF34">
            <v>35</v>
          </cell>
          <cell r="BG34">
            <v>15</v>
          </cell>
          <cell r="BH34">
            <v>64</v>
          </cell>
          <cell r="BI34">
            <v>122</v>
          </cell>
          <cell r="BJ34">
            <v>806</v>
          </cell>
          <cell r="BK34">
            <v>342</v>
          </cell>
          <cell r="BL34">
            <v>13</v>
          </cell>
          <cell r="BM34">
            <v>18</v>
          </cell>
          <cell r="BN34">
            <v>536</v>
          </cell>
          <cell r="BO34">
            <v>33</v>
          </cell>
          <cell r="BP34">
            <v>381</v>
          </cell>
          <cell r="BQ34">
            <v>24</v>
          </cell>
          <cell r="BR34">
            <v>630</v>
          </cell>
          <cell r="BS34">
            <v>639</v>
          </cell>
          <cell r="BT34">
            <v>61</v>
          </cell>
          <cell r="BU34">
            <v>672</v>
          </cell>
          <cell r="BV34">
            <v>86</v>
          </cell>
          <cell r="BW34">
            <v>14</v>
          </cell>
          <cell r="BX34">
            <v>8</v>
          </cell>
          <cell r="BY34">
            <v>6</v>
          </cell>
          <cell r="BZ34">
            <v>49</v>
          </cell>
          <cell r="CA34">
            <v>148</v>
          </cell>
          <cell r="CB34">
            <v>29</v>
          </cell>
          <cell r="CC34">
            <v>66</v>
          </cell>
        </row>
        <row r="35">
          <cell r="A35" t="str">
            <v>Urban service area</v>
          </cell>
          <cell r="B35" t="str">
            <v>AREAURB</v>
          </cell>
          <cell r="C35">
            <v>2009</v>
          </cell>
          <cell r="D35">
            <v>3</v>
          </cell>
          <cell r="E35">
            <v>380</v>
          </cell>
          <cell r="F35">
            <v>54</v>
          </cell>
          <cell r="G35">
            <v>4</v>
          </cell>
          <cell r="H35">
            <v>74</v>
          </cell>
          <cell r="I35">
            <v>98</v>
          </cell>
          <cell r="J35">
            <v>90</v>
          </cell>
          <cell r="K35">
            <v>35</v>
          </cell>
          <cell r="L35">
            <v>10</v>
          </cell>
          <cell r="M35">
            <v>2</v>
          </cell>
          <cell r="N35">
            <v>70</v>
          </cell>
          <cell r="O35">
            <v>4</v>
          </cell>
          <cell r="P35">
            <v>57</v>
          </cell>
          <cell r="Q35">
            <v>5</v>
          </cell>
          <cell r="R35">
            <v>22</v>
          </cell>
          <cell r="S35">
            <v>287</v>
          </cell>
          <cell r="T35">
            <v>120</v>
          </cell>
          <cell r="U35">
            <v>47</v>
          </cell>
          <cell r="V35">
            <v>26</v>
          </cell>
          <cell r="W35">
            <v>66</v>
          </cell>
          <cell r="X35">
            <v>44</v>
          </cell>
          <cell r="Y35">
            <v>26</v>
          </cell>
          <cell r="Z35">
            <v>290</v>
          </cell>
          <cell r="AA35">
            <v>22</v>
          </cell>
          <cell r="AB35">
            <v>93</v>
          </cell>
          <cell r="AC35">
            <v>36</v>
          </cell>
          <cell r="AD35">
            <v>25</v>
          </cell>
          <cell r="AE35">
            <v>93</v>
          </cell>
          <cell r="AF35">
            <v>338</v>
          </cell>
          <cell r="AG35">
            <v>9</v>
          </cell>
          <cell r="AH35">
            <v>8</v>
          </cell>
          <cell r="AI35">
            <v>269</v>
          </cell>
          <cell r="AJ35">
            <v>0</v>
          </cell>
          <cell r="AK35">
            <v>454</v>
          </cell>
          <cell r="AL35">
            <v>63</v>
          </cell>
          <cell r="AM35">
            <v>24</v>
          </cell>
          <cell r="AN35">
            <v>32</v>
          </cell>
          <cell r="AO35">
            <v>124</v>
          </cell>
          <cell r="AP35">
            <v>27</v>
          </cell>
          <cell r="AQ35">
            <v>16</v>
          </cell>
          <cell r="AR35">
            <v>163</v>
          </cell>
          <cell r="AS35">
            <v>26</v>
          </cell>
          <cell r="AT35">
            <v>20</v>
          </cell>
          <cell r="AU35">
            <v>57</v>
          </cell>
          <cell r="AV35">
            <v>71</v>
          </cell>
          <cell r="AW35">
            <v>68</v>
          </cell>
          <cell r="AX35">
            <v>14</v>
          </cell>
          <cell r="AY35">
            <v>144</v>
          </cell>
          <cell r="AZ35">
            <v>51</v>
          </cell>
          <cell r="BA35">
            <v>28</v>
          </cell>
          <cell r="BB35">
            <v>102</v>
          </cell>
          <cell r="BC35">
            <v>17</v>
          </cell>
          <cell r="BD35">
            <v>27</v>
          </cell>
          <cell r="BE35">
            <v>71</v>
          </cell>
          <cell r="BF35">
            <v>35</v>
          </cell>
          <cell r="BG35">
            <v>15</v>
          </cell>
          <cell r="BH35">
            <v>64</v>
          </cell>
          <cell r="BI35">
            <v>20</v>
          </cell>
          <cell r="BJ35">
            <v>503</v>
          </cell>
          <cell r="BK35">
            <v>58</v>
          </cell>
          <cell r="BL35">
            <v>13</v>
          </cell>
          <cell r="BM35">
            <v>11</v>
          </cell>
          <cell r="BN35">
            <v>6</v>
          </cell>
          <cell r="BO35">
            <v>33</v>
          </cell>
          <cell r="BP35">
            <v>122</v>
          </cell>
          <cell r="BQ35">
            <v>21</v>
          </cell>
          <cell r="BR35">
            <v>630</v>
          </cell>
          <cell r="BS35">
            <v>253</v>
          </cell>
          <cell r="BT35">
            <v>53</v>
          </cell>
          <cell r="BU35">
            <v>65</v>
          </cell>
          <cell r="BV35">
            <v>86</v>
          </cell>
          <cell r="BW35">
            <v>14</v>
          </cell>
          <cell r="BX35">
            <v>8</v>
          </cell>
          <cell r="BY35">
            <v>6</v>
          </cell>
          <cell r="BZ35">
            <v>49</v>
          </cell>
          <cell r="CA35">
            <v>67</v>
          </cell>
          <cell r="CB35">
            <v>29</v>
          </cell>
          <cell r="CC35">
            <v>18</v>
          </cell>
        </row>
        <row r="36">
          <cell r="A36" t="str">
            <v>Rural service area</v>
          </cell>
          <cell r="B36" t="str">
            <v>AREARUR</v>
          </cell>
          <cell r="C36">
            <v>2009</v>
          </cell>
          <cell r="D36">
            <v>14197</v>
          </cell>
          <cell r="E36">
            <v>0</v>
          </cell>
          <cell r="F36">
            <v>147</v>
          </cell>
          <cell r="G36">
            <v>254</v>
          </cell>
          <cell r="H36">
            <v>0</v>
          </cell>
          <cell r="I36">
            <v>90</v>
          </cell>
          <cell r="J36">
            <v>213</v>
          </cell>
          <cell r="K36">
            <v>133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1830</v>
          </cell>
          <cell r="V36">
            <v>73</v>
          </cell>
          <cell r="W36">
            <v>38</v>
          </cell>
          <cell r="X36">
            <v>0</v>
          </cell>
          <cell r="Y36">
            <v>0</v>
          </cell>
          <cell r="Z36">
            <v>120</v>
          </cell>
          <cell r="AA36">
            <v>45</v>
          </cell>
          <cell r="AB36">
            <v>0</v>
          </cell>
          <cell r="AC36">
            <v>1216</v>
          </cell>
          <cell r="AD36">
            <v>256</v>
          </cell>
          <cell r="AE36">
            <v>0</v>
          </cell>
          <cell r="AF36">
            <v>88</v>
          </cell>
          <cell r="AG36">
            <v>0</v>
          </cell>
          <cell r="AH36">
            <v>0</v>
          </cell>
          <cell r="AI36">
            <v>0</v>
          </cell>
          <cell r="AJ36">
            <v>650000</v>
          </cell>
          <cell r="AK36">
            <v>650</v>
          </cell>
          <cell r="AL36">
            <v>229</v>
          </cell>
          <cell r="AM36">
            <v>0</v>
          </cell>
          <cell r="AN36">
            <v>0</v>
          </cell>
          <cell r="AO36">
            <v>280</v>
          </cell>
          <cell r="AP36">
            <v>0</v>
          </cell>
          <cell r="AQ36">
            <v>128</v>
          </cell>
          <cell r="AR36">
            <v>258</v>
          </cell>
          <cell r="AS36">
            <v>0</v>
          </cell>
          <cell r="AT36">
            <v>0</v>
          </cell>
          <cell r="AU36">
            <v>313</v>
          </cell>
          <cell r="AV36">
            <v>3</v>
          </cell>
          <cell r="AW36">
            <v>759</v>
          </cell>
          <cell r="AX36">
            <v>119</v>
          </cell>
          <cell r="AY36">
            <v>549</v>
          </cell>
          <cell r="AZ36">
            <v>279</v>
          </cell>
          <cell r="BA36">
            <v>0</v>
          </cell>
          <cell r="BB36">
            <v>41</v>
          </cell>
          <cell r="BC36">
            <v>0</v>
          </cell>
          <cell r="BD36">
            <v>0</v>
          </cell>
          <cell r="BE36">
            <v>78</v>
          </cell>
          <cell r="BF36">
            <v>0</v>
          </cell>
          <cell r="BG36">
            <v>0</v>
          </cell>
          <cell r="BH36">
            <v>0</v>
          </cell>
          <cell r="BI36">
            <v>102</v>
          </cell>
          <cell r="BJ36">
            <v>303</v>
          </cell>
          <cell r="BK36">
            <v>284</v>
          </cell>
          <cell r="BL36">
            <v>0</v>
          </cell>
          <cell r="BM36">
            <v>7</v>
          </cell>
          <cell r="BN36">
            <v>530</v>
          </cell>
          <cell r="BO36">
            <v>0</v>
          </cell>
          <cell r="BP36">
            <v>259</v>
          </cell>
          <cell r="BQ36">
            <v>3</v>
          </cell>
          <cell r="BR36">
            <v>0</v>
          </cell>
          <cell r="BS36">
            <v>386</v>
          </cell>
          <cell r="BT36">
            <v>8</v>
          </cell>
          <cell r="BU36">
            <v>607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81</v>
          </cell>
          <cell r="CB36">
            <v>0</v>
          </cell>
          <cell r="CC36">
            <v>48</v>
          </cell>
        </row>
        <row r="37">
          <cell r="A37" t="str">
            <v>Service area population</v>
          </cell>
          <cell r="B37" t="str">
            <v>POP</v>
          </cell>
          <cell r="C37">
            <v>2009</v>
          </cell>
          <cell r="D37">
            <v>16789</v>
          </cell>
          <cell r="E37">
            <v>3000</v>
          </cell>
          <cell r="F37">
            <v>84379</v>
          </cell>
          <cell r="G37">
            <v>25000</v>
          </cell>
          <cell r="H37">
            <v>93399</v>
          </cell>
          <cell r="I37">
            <v>174300</v>
          </cell>
          <cell r="J37">
            <v>137350</v>
          </cell>
          <cell r="K37">
            <v>27698</v>
          </cell>
          <cell r="L37">
            <v>20500</v>
          </cell>
          <cell r="M37">
            <v>2428</v>
          </cell>
          <cell r="N37">
            <v>94769</v>
          </cell>
          <cell r="O37">
            <v>3100</v>
          </cell>
          <cell r="P37">
            <v>26000</v>
          </cell>
          <cell r="Q37">
            <v>4000</v>
          </cell>
          <cell r="R37">
            <v>21873</v>
          </cell>
          <cell r="S37">
            <v>729000</v>
          </cell>
          <cell r="T37">
            <v>215718</v>
          </cell>
          <cell r="U37">
            <v>32042</v>
          </cell>
          <cell r="V37">
            <v>7138</v>
          </cell>
          <cell r="W37">
            <v>73654</v>
          </cell>
          <cell r="X37">
            <v>43941</v>
          </cell>
          <cell r="Y37">
            <v>8315</v>
          </cell>
          <cell r="Z37">
            <v>109529</v>
          </cell>
          <cell r="AA37">
            <v>23935</v>
          </cell>
          <cell r="AB37">
            <v>120977</v>
          </cell>
          <cell r="AC37">
            <v>45212</v>
          </cell>
          <cell r="AD37">
            <v>55289</v>
          </cell>
          <cell r="AE37">
            <v>5635</v>
          </cell>
          <cell r="AF37">
            <v>572925</v>
          </cell>
          <cell r="AG37">
            <v>2630</v>
          </cell>
          <cell r="AH37">
            <v>10500</v>
          </cell>
          <cell r="AI37">
            <v>480000</v>
          </cell>
          <cell r="AJ37">
            <v>2994456</v>
          </cell>
          <cell r="AK37">
            <v>817560</v>
          </cell>
          <cell r="AL37">
            <v>34000</v>
          </cell>
          <cell r="AM37">
            <v>12000</v>
          </cell>
          <cell r="AN37">
            <v>58000</v>
          </cell>
          <cell r="AO37">
            <v>243200</v>
          </cell>
          <cell r="AP37">
            <v>22000</v>
          </cell>
          <cell r="AQ37">
            <v>22769</v>
          </cell>
          <cell r="AR37">
            <v>355000</v>
          </cell>
          <cell r="AS37">
            <v>7831</v>
          </cell>
          <cell r="AT37">
            <v>16000</v>
          </cell>
          <cell r="AU37">
            <v>77400</v>
          </cell>
          <cell r="AV37">
            <v>89898</v>
          </cell>
          <cell r="AW37">
            <v>136285</v>
          </cell>
          <cell r="AX37">
            <v>14587</v>
          </cell>
          <cell r="AY37">
            <v>31500</v>
          </cell>
          <cell r="AZ37">
            <v>55000</v>
          </cell>
          <cell r="BA37">
            <v>14000</v>
          </cell>
          <cell r="BB37">
            <v>177200</v>
          </cell>
          <cell r="BC37">
            <v>29182</v>
          </cell>
          <cell r="BD37">
            <v>31000</v>
          </cell>
          <cell r="BE37">
            <v>155000</v>
          </cell>
          <cell r="BF37">
            <v>20200</v>
          </cell>
          <cell r="BG37">
            <v>6500</v>
          </cell>
          <cell r="BH37">
            <v>81937</v>
          </cell>
          <cell r="BI37">
            <v>18003</v>
          </cell>
          <cell r="BJ37">
            <v>1030369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36000</v>
          </cell>
          <cell r="BP37">
            <v>110046</v>
          </cell>
          <cell r="BQ37">
            <v>15140</v>
          </cell>
          <cell r="BR37">
            <v>2503281</v>
          </cell>
          <cell r="BS37">
            <v>308114</v>
          </cell>
          <cell r="BT37">
            <v>17300</v>
          </cell>
          <cell r="BU37">
            <v>154370</v>
          </cell>
          <cell r="BV37">
            <v>50331</v>
          </cell>
          <cell r="BW37">
            <v>7200</v>
          </cell>
          <cell r="BX37">
            <v>7251</v>
          </cell>
          <cell r="BY37">
            <v>3900</v>
          </cell>
          <cell r="BZ37">
            <v>47229</v>
          </cell>
          <cell r="CA37">
            <v>121300</v>
          </cell>
          <cell r="CB37">
            <v>35000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2009</v>
          </cell>
          <cell r="D38">
            <v>10552</v>
          </cell>
          <cell r="E38">
            <v>3000</v>
          </cell>
          <cell r="F38">
            <v>86689</v>
          </cell>
          <cell r="G38">
            <v>30000</v>
          </cell>
          <cell r="H38">
            <v>93399</v>
          </cell>
          <cell r="I38">
            <v>174300</v>
          </cell>
          <cell r="J38">
            <v>137350</v>
          </cell>
          <cell r="K38">
            <v>27698</v>
          </cell>
          <cell r="L38">
            <v>27500</v>
          </cell>
          <cell r="M38">
            <v>2428</v>
          </cell>
          <cell r="N38">
            <v>107615</v>
          </cell>
          <cell r="O38">
            <v>3100</v>
          </cell>
          <cell r="P38">
            <v>26000</v>
          </cell>
          <cell r="Q38">
            <v>12500</v>
          </cell>
          <cell r="R38">
            <v>74185</v>
          </cell>
          <cell r="S38">
            <v>729000</v>
          </cell>
          <cell r="T38">
            <v>216473</v>
          </cell>
          <cell r="U38">
            <v>35246</v>
          </cell>
          <cell r="V38">
            <v>8700</v>
          </cell>
          <cell r="W38">
            <v>105220</v>
          </cell>
          <cell r="X38">
            <v>43941</v>
          </cell>
          <cell r="Y38">
            <v>8315</v>
          </cell>
          <cell r="Z38">
            <v>170219</v>
          </cell>
          <cell r="AA38">
            <v>23935</v>
          </cell>
          <cell r="AB38">
            <v>127439</v>
          </cell>
          <cell r="AC38">
            <v>45212</v>
          </cell>
          <cell r="AD38">
            <v>55289</v>
          </cell>
          <cell r="AE38">
            <v>5635</v>
          </cell>
          <cell r="AF38">
            <v>648221</v>
          </cell>
          <cell r="AG38">
            <v>9500</v>
          </cell>
          <cell r="AH38">
            <v>10500</v>
          </cell>
          <cell r="AI38">
            <v>480000</v>
          </cell>
          <cell r="AJ38">
            <v>2994456</v>
          </cell>
          <cell r="AK38">
            <v>908400</v>
          </cell>
          <cell r="AL38">
            <v>34000</v>
          </cell>
          <cell r="AM38">
            <v>16500</v>
          </cell>
          <cell r="AN38">
            <v>119000</v>
          </cell>
          <cell r="AO38">
            <v>243200</v>
          </cell>
          <cell r="AP38">
            <v>22000</v>
          </cell>
          <cell r="AQ38">
            <v>36889</v>
          </cell>
          <cell r="AR38">
            <v>355000</v>
          </cell>
          <cell r="AS38">
            <v>21749</v>
          </cell>
          <cell r="AT38">
            <v>17000</v>
          </cell>
          <cell r="AU38">
            <v>77400</v>
          </cell>
          <cell r="AV38">
            <v>136438</v>
          </cell>
          <cell r="AW38">
            <v>137189</v>
          </cell>
          <cell r="AX38">
            <v>14587</v>
          </cell>
          <cell r="AY38">
            <v>63000</v>
          </cell>
          <cell r="AZ38">
            <v>55000</v>
          </cell>
          <cell r="BA38">
            <v>18777</v>
          </cell>
          <cell r="BB38">
            <v>177200</v>
          </cell>
          <cell r="BC38">
            <v>29182</v>
          </cell>
          <cell r="BD38">
            <v>31000</v>
          </cell>
          <cell r="BE38">
            <v>155000</v>
          </cell>
          <cell r="BF38">
            <v>20200</v>
          </cell>
          <cell r="BG38">
            <v>6500</v>
          </cell>
          <cell r="BH38">
            <v>81937</v>
          </cell>
          <cell r="BI38">
            <v>18003</v>
          </cell>
          <cell r="BJ38">
            <v>1030369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36000</v>
          </cell>
          <cell r="BP38">
            <v>109141</v>
          </cell>
          <cell r="BQ38">
            <v>15000</v>
          </cell>
          <cell r="BR38">
            <v>2503281</v>
          </cell>
          <cell r="BS38">
            <v>419985</v>
          </cell>
          <cell r="BT38">
            <v>17300</v>
          </cell>
          <cell r="BU38">
            <v>154370</v>
          </cell>
          <cell r="BV38">
            <v>50331</v>
          </cell>
          <cell r="BW38">
            <v>11500</v>
          </cell>
          <cell r="BX38">
            <v>7251</v>
          </cell>
          <cell r="BY38">
            <v>9000</v>
          </cell>
          <cell r="BZ38">
            <v>77847</v>
          </cell>
          <cell r="CA38">
            <v>121300</v>
          </cell>
          <cell r="CB38">
            <v>36000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2009</v>
          </cell>
          <cell r="D39">
            <v>3643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142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154561</v>
          </cell>
          <cell r="AK39">
            <v>0</v>
          </cell>
          <cell r="AL39">
            <v>832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192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1601</v>
          </cell>
          <cell r="BT39">
            <v>1200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2009</v>
          </cell>
          <cell r="D40">
            <v>41137</v>
          </cell>
          <cell r="E40">
            <v>5065</v>
          </cell>
          <cell r="F40">
            <v>148400</v>
          </cell>
          <cell r="G40">
            <v>44355</v>
          </cell>
          <cell r="H40">
            <v>152415</v>
          </cell>
          <cell r="I40">
            <v>267776</v>
          </cell>
          <cell r="J40">
            <v>235126</v>
          </cell>
          <cell r="K40">
            <v>48100</v>
          </cell>
          <cell r="L40">
            <v>27294</v>
          </cell>
          <cell r="M40">
            <v>7365</v>
          </cell>
          <cell r="N40">
            <v>121498</v>
          </cell>
          <cell r="O40">
            <v>5854</v>
          </cell>
          <cell r="P40">
            <v>59168</v>
          </cell>
          <cell r="Q40">
            <v>6862</v>
          </cell>
          <cell r="R40">
            <v>45013</v>
          </cell>
          <cell r="S40">
            <v>1188400</v>
          </cell>
          <cell r="T40">
            <v>399800</v>
          </cell>
          <cell r="U40">
            <v>64679</v>
          </cell>
          <cell r="V40">
            <v>15590</v>
          </cell>
          <cell r="W40">
            <v>86442</v>
          </cell>
          <cell r="X40">
            <v>93350</v>
          </cell>
          <cell r="Y40">
            <v>18432</v>
          </cell>
          <cell r="Z40">
            <v>206940</v>
          </cell>
          <cell r="AA40">
            <v>30568</v>
          </cell>
          <cell r="AB40">
            <v>246202</v>
          </cell>
          <cell r="AC40">
            <v>109996</v>
          </cell>
          <cell r="AD40">
            <v>83214</v>
          </cell>
          <cell r="AE40">
            <v>18067</v>
          </cell>
          <cell r="AF40">
            <v>850861</v>
          </cell>
          <cell r="AG40">
            <v>7009</v>
          </cell>
          <cell r="AH40">
            <v>35693</v>
          </cell>
          <cell r="AI40">
            <v>590772</v>
          </cell>
          <cell r="AJ40">
            <v>4143339</v>
          </cell>
          <cell r="AK40">
            <v>1268127</v>
          </cell>
          <cell r="AL40">
            <v>49692</v>
          </cell>
          <cell r="AM40">
            <v>22360</v>
          </cell>
          <cell r="AN40">
            <v>134412</v>
          </cell>
          <cell r="AO40">
            <v>309396</v>
          </cell>
          <cell r="AP40">
            <v>44396</v>
          </cell>
          <cell r="AQ40">
            <v>44128</v>
          </cell>
          <cell r="AR40">
            <v>535154</v>
          </cell>
          <cell r="AS40">
            <v>33090</v>
          </cell>
          <cell r="AT40">
            <v>37116</v>
          </cell>
          <cell r="AU40">
            <v>118179</v>
          </cell>
          <cell r="AV40">
            <v>122972</v>
          </cell>
          <cell r="AW40">
            <v>193622</v>
          </cell>
          <cell r="AX40">
            <v>28303</v>
          </cell>
          <cell r="AY40">
            <v>82592</v>
          </cell>
          <cell r="AZ40">
            <v>119797</v>
          </cell>
          <cell r="BA40">
            <v>24291</v>
          </cell>
          <cell r="BB40">
            <v>254560</v>
          </cell>
          <cell r="BC40">
            <v>43705</v>
          </cell>
          <cell r="BD40">
            <v>59109</v>
          </cell>
          <cell r="BE40">
            <v>208345</v>
          </cell>
          <cell r="BF40">
            <v>36925</v>
          </cell>
          <cell r="BG40">
            <v>20600</v>
          </cell>
          <cell r="BH40">
            <v>153787</v>
          </cell>
          <cell r="BI40">
            <v>36100</v>
          </cell>
          <cell r="BJ40">
            <v>1336784</v>
          </cell>
          <cell r="BK40">
            <v>147108</v>
          </cell>
          <cell r="BL40">
            <v>19807</v>
          </cell>
          <cell r="BM40">
            <v>26268</v>
          </cell>
          <cell r="BN40">
            <v>18326</v>
          </cell>
          <cell r="BO40">
            <v>52131</v>
          </cell>
          <cell r="BP40">
            <v>186606</v>
          </cell>
          <cell r="BQ40">
            <v>36361</v>
          </cell>
          <cell r="BR40">
            <v>4108656</v>
          </cell>
          <cell r="BS40">
            <v>433843</v>
          </cell>
          <cell r="BT40">
            <v>24315</v>
          </cell>
          <cell r="BU40">
            <v>233874</v>
          </cell>
          <cell r="BV40">
            <v>78842</v>
          </cell>
          <cell r="BW40">
            <v>16602</v>
          </cell>
          <cell r="BX40">
            <v>26342</v>
          </cell>
          <cell r="BY40">
            <v>10098</v>
          </cell>
          <cell r="BZ40">
            <v>80151</v>
          </cell>
          <cell r="CA40">
            <v>147709</v>
          </cell>
          <cell r="CB40">
            <v>62219</v>
          </cell>
          <cell r="CC40">
            <v>13097</v>
          </cell>
        </row>
        <row r="41">
          <cell r="A41" t="str">
            <v>Utility summer max peak load</v>
          </cell>
          <cell r="B41" t="str">
            <v>PEAKS</v>
          </cell>
          <cell r="C41">
            <v>2009</v>
          </cell>
          <cell r="D41">
            <v>29337</v>
          </cell>
          <cell r="E41">
            <v>4154</v>
          </cell>
          <cell r="F41">
            <v>168894</v>
          </cell>
          <cell r="G41">
            <v>46817</v>
          </cell>
          <cell r="H41">
            <v>180423</v>
          </cell>
          <cell r="I41">
            <v>350428</v>
          </cell>
          <cell r="J41">
            <v>286911</v>
          </cell>
          <cell r="K41">
            <v>56000</v>
          </cell>
          <cell r="L41">
            <v>26103</v>
          </cell>
          <cell r="M41">
            <v>4724</v>
          </cell>
          <cell r="N41">
            <v>145023</v>
          </cell>
          <cell r="O41">
            <v>5269</v>
          </cell>
          <cell r="P41">
            <v>46966</v>
          </cell>
          <cell r="Q41">
            <v>6052</v>
          </cell>
          <cell r="R41">
            <v>56218</v>
          </cell>
          <cell r="S41">
            <v>1504000</v>
          </cell>
          <cell r="T41">
            <v>494900</v>
          </cell>
          <cell r="U41">
            <v>77494</v>
          </cell>
          <cell r="V41">
            <v>9617</v>
          </cell>
          <cell r="W41">
            <v>122372</v>
          </cell>
          <cell r="X41">
            <v>99720</v>
          </cell>
          <cell r="Y41">
            <v>12143</v>
          </cell>
          <cell r="Z41">
            <v>154643</v>
          </cell>
          <cell r="AA41">
            <v>40871</v>
          </cell>
          <cell r="AB41">
            <v>267576</v>
          </cell>
          <cell r="AC41">
            <v>114709</v>
          </cell>
          <cell r="AD41">
            <v>97839</v>
          </cell>
          <cell r="AE41">
            <v>12737</v>
          </cell>
          <cell r="AF41">
            <v>1008981</v>
          </cell>
          <cell r="AG41">
            <v>4814</v>
          </cell>
          <cell r="AH41">
            <v>28593</v>
          </cell>
          <cell r="AI41">
            <v>737026</v>
          </cell>
          <cell r="AJ41">
            <v>2928200</v>
          </cell>
          <cell r="AK41">
            <v>1363575</v>
          </cell>
          <cell r="AL41">
            <v>42327</v>
          </cell>
          <cell r="AM41">
            <v>17045</v>
          </cell>
          <cell r="AN41">
            <v>111401</v>
          </cell>
          <cell r="AO41">
            <v>339973</v>
          </cell>
          <cell r="AP41">
            <v>44542</v>
          </cell>
          <cell r="AQ41">
            <v>32875</v>
          </cell>
          <cell r="AR41">
            <v>662418</v>
          </cell>
          <cell r="AS41">
            <v>39654</v>
          </cell>
          <cell r="AT41">
            <v>36857</v>
          </cell>
          <cell r="AU41">
            <v>134672</v>
          </cell>
          <cell r="AV41">
            <v>143359</v>
          </cell>
          <cell r="AW41">
            <v>254557</v>
          </cell>
          <cell r="AX41">
            <v>40256</v>
          </cell>
          <cell r="AY41">
            <v>92162</v>
          </cell>
          <cell r="AZ41">
            <v>86154</v>
          </cell>
          <cell r="BA41">
            <v>20755</v>
          </cell>
          <cell r="BB41">
            <v>339629</v>
          </cell>
          <cell r="BC41">
            <v>45326</v>
          </cell>
          <cell r="BD41">
            <v>51144</v>
          </cell>
          <cell r="BE41">
            <v>210068</v>
          </cell>
          <cell r="BF41">
            <v>29961</v>
          </cell>
          <cell r="BG41">
            <v>12820</v>
          </cell>
          <cell r="BH41">
            <v>147235</v>
          </cell>
          <cell r="BI41">
            <v>39700</v>
          </cell>
          <cell r="BJ41">
            <v>1762834</v>
          </cell>
          <cell r="BK41">
            <v>97507</v>
          </cell>
          <cell r="BL41">
            <v>18505</v>
          </cell>
          <cell r="BM41">
            <v>18378</v>
          </cell>
          <cell r="BN41">
            <v>11160</v>
          </cell>
          <cell r="BO41">
            <v>61895</v>
          </cell>
          <cell r="BP41">
            <v>153937</v>
          </cell>
          <cell r="BQ41">
            <v>41632</v>
          </cell>
          <cell r="BR41">
            <v>4607346</v>
          </cell>
          <cell r="BS41">
            <v>488365</v>
          </cell>
          <cell r="BT41">
            <v>26445</v>
          </cell>
          <cell r="BU41">
            <v>259232</v>
          </cell>
          <cell r="BV41">
            <v>85983</v>
          </cell>
          <cell r="BW41">
            <v>14640</v>
          </cell>
          <cell r="BX41">
            <v>26561</v>
          </cell>
          <cell r="BY41">
            <v>10187</v>
          </cell>
          <cell r="BZ41">
            <v>60590</v>
          </cell>
          <cell r="CA41">
            <v>184500</v>
          </cell>
          <cell r="CB41">
            <v>72543</v>
          </cell>
          <cell r="CC41">
            <v>11424</v>
          </cell>
        </row>
        <row r="42">
          <cell r="A42" t="str">
            <v>Utility Annual Peak load</v>
          </cell>
          <cell r="C42">
            <v>2009</v>
          </cell>
          <cell r="D42">
            <v>41137</v>
          </cell>
          <cell r="E42">
            <v>5065</v>
          </cell>
          <cell r="F42">
            <v>168894</v>
          </cell>
          <cell r="G42">
            <v>46817</v>
          </cell>
          <cell r="H42">
            <v>180423</v>
          </cell>
          <cell r="I42">
            <v>350428</v>
          </cell>
          <cell r="J42">
            <v>286911</v>
          </cell>
          <cell r="K42">
            <v>56000</v>
          </cell>
          <cell r="L42">
            <v>27294</v>
          </cell>
          <cell r="M42">
            <v>7365</v>
          </cell>
          <cell r="N42">
            <v>145023</v>
          </cell>
          <cell r="O42">
            <v>5854</v>
          </cell>
          <cell r="P42">
            <v>59168</v>
          </cell>
          <cell r="Q42">
            <v>6862</v>
          </cell>
          <cell r="R42">
            <v>56218</v>
          </cell>
          <cell r="S42">
            <v>1504000</v>
          </cell>
          <cell r="T42">
            <v>494900</v>
          </cell>
          <cell r="U42">
            <v>77494</v>
          </cell>
          <cell r="V42">
            <v>15590</v>
          </cell>
          <cell r="W42">
            <v>122372</v>
          </cell>
          <cell r="X42">
            <v>99720</v>
          </cell>
          <cell r="Y42">
            <v>18432</v>
          </cell>
          <cell r="Z42">
            <v>206940</v>
          </cell>
          <cell r="AA42">
            <v>40871</v>
          </cell>
          <cell r="AB42">
            <v>267576</v>
          </cell>
          <cell r="AC42">
            <v>114709</v>
          </cell>
          <cell r="AD42">
            <v>97839</v>
          </cell>
          <cell r="AE42">
            <v>18067</v>
          </cell>
          <cell r="AF42">
            <v>1008981</v>
          </cell>
          <cell r="AG42">
            <v>7009</v>
          </cell>
          <cell r="AH42">
            <v>35693</v>
          </cell>
          <cell r="AI42">
            <v>737026</v>
          </cell>
          <cell r="AJ42">
            <v>4143339</v>
          </cell>
          <cell r="AK42">
            <v>1363575</v>
          </cell>
          <cell r="AL42">
            <v>49692</v>
          </cell>
          <cell r="AM42">
            <v>22360</v>
          </cell>
          <cell r="AN42">
            <v>134412</v>
          </cell>
          <cell r="AO42">
            <v>339973</v>
          </cell>
          <cell r="AP42">
            <v>44542</v>
          </cell>
          <cell r="AQ42">
            <v>44128</v>
          </cell>
          <cell r="AR42">
            <v>662418</v>
          </cell>
          <cell r="AS42">
            <v>39654</v>
          </cell>
          <cell r="AT42">
            <v>37116</v>
          </cell>
          <cell r="AU42">
            <v>134672</v>
          </cell>
          <cell r="AV42">
            <v>143359</v>
          </cell>
          <cell r="AW42">
            <v>254557</v>
          </cell>
          <cell r="AX42">
            <v>40256</v>
          </cell>
          <cell r="AY42">
            <v>92162</v>
          </cell>
          <cell r="AZ42">
            <v>119797</v>
          </cell>
          <cell r="BA42">
            <v>24291</v>
          </cell>
          <cell r="BB42">
            <v>339629</v>
          </cell>
          <cell r="BC42">
            <v>45326</v>
          </cell>
          <cell r="BD42">
            <v>59109</v>
          </cell>
          <cell r="BE42">
            <v>210068</v>
          </cell>
          <cell r="BF42">
            <v>36925</v>
          </cell>
          <cell r="BG42">
            <v>20600</v>
          </cell>
          <cell r="BH42">
            <v>153787</v>
          </cell>
          <cell r="BI42">
            <v>39700</v>
          </cell>
          <cell r="BJ42">
            <v>1762834</v>
          </cell>
          <cell r="BK42">
            <v>147108</v>
          </cell>
          <cell r="BL42">
            <v>19807</v>
          </cell>
          <cell r="BM42">
            <v>26268</v>
          </cell>
          <cell r="BN42">
            <v>18326</v>
          </cell>
          <cell r="BO42">
            <v>61895</v>
          </cell>
          <cell r="BP42">
            <v>186606</v>
          </cell>
          <cell r="BQ42">
            <v>41632</v>
          </cell>
          <cell r="BR42">
            <v>4607346</v>
          </cell>
          <cell r="BS42">
            <v>488365</v>
          </cell>
          <cell r="BT42">
            <v>26445</v>
          </cell>
          <cell r="BU42">
            <v>259232</v>
          </cell>
          <cell r="BV42">
            <v>85983</v>
          </cell>
          <cell r="BW42">
            <v>16602</v>
          </cell>
          <cell r="BX42">
            <v>26561</v>
          </cell>
          <cell r="BY42">
            <v>10187</v>
          </cell>
          <cell r="BZ42">
            <v>80151</v>
          </cell>
          <cell r="CA42">
            <v>184500</v>
          </cell>
          <cell r="CB42">
            <v>72543</v>
          </cell>
          <cell r="CC42">
            <v>13097</v>
          </cell>
        </row>
        <row r="43">
          <cell r="A43" t="str">
            <v>Utility average peak load</v>
          </cell>
          <cell r="B43" t="str">
            <v>PEAKA</v>
          </cell>
          <cell r="C43">
            <v>2009</v>
          </cell>
          <cell r="D43">
            <v>30518</v>
          </cell>
          <cell r="E43">
            <v>4013</v>
          </cell>
          <cell r="F43">
            <v>158646</v>
          </cell>
          <cell r="G43">
            <v>42630</v>
          </cell>
          <cell r="H43">
            <v>146901</v>
          </cell>
          <cell r="I43">
            <v>266467</v>
          </cell>
          <cell r="J43">
            <v>232785</v>
          </cell>
          <cell r="K43">
            <v>45200</v>
          </cell>
          <cell r="L43">
            <v>24370</v>
          </cell>
          <cell r="M43">
            <v>4678</v>
          </cell>
          <cell r="N43">
            <v>117115</v>
          </cell>
          <cell r="O43">
            <v>5073</v>
          </cell>
          <cell r="P43">
            <v>46907</v>
          </cell>
          <cell r="Q43">
            <v>5485</v>
          </cell>
          <cell r="R43">
            <v>42694</v>
          </cell>
          <cell r="S43">
            <v>1189800</v>
          </cell>
          <cell r="T43">
            <v>397075</v>
          </cell>
          <cell r="U43">
            <v>61376</v>
          </cell>
          <cell r="V43">
            <v>10783</v>
          </cell>
          <cell r="W43">
            <v>83563</v>
          </cell>
          <cell r="X43">
            <v>89305</v>
          </cell>
          <cell r="Y43">
            <v>13622</v>
          </cell>
          <cell r="Z43">
            <v>157619</v>
          </cell>
          <cell r="AA43">
            <v>30154</v>
          </cell>
          <cell r="AB43">
            <v>233718</v>
          </cell>
          <cell r="AC43">
            <v>93326</v>
          </cell>
          <cell r="AD43">
            <v>80504</v>
          </cell>
          <cell r="AE43">
            <v>13330</v>
          </cell>
          <cell r="AF43">
            <v>817224</v>
          </cell>
          <cell r="AG43">
            <v>4512</v>
          </cell>
          <cell r="AH43">
            <v>28720</v>
          </cell>
          <cell r="AI43">
            <v>585586</v>
          </cell>
          <cell r="AJ43">
            <v>2945626</v>
          </cell>
          <cell r="AK43">
            <v>1169307</v>
          </cell>
          <cell r="AL43">
            <v>41970</v>
          </cell>
          <cell r="AM43">
            <v>17436</v>
          </cell>
          <cell r="AN43">
            <v>109467</v>
          </cell>
          <cell r="AO43">
            <v>288021</v>
          </cell>
          <cell r="AP43">
            <v>40107</v>
          </cell>
          <cell r="AQ43">
            <v>34458</v>
          </cell>
          <cell r="AR43">
            <v>519443</v>
          </cell>
          <cell r="AS43">
            <v>31078</v>
          </cell>
          <cell r="AT43">
            <v>33740</v>
          </cell>
          <cell r="AU43">
            <v>109534</v>
          </cell>
          <cell r="AV43">
            <v>80186</v>
          </cell>
          <cell r="AW43">
            <v>186165</v>
          </cell>
          <cell r="AX43">
            <v>27121</v>
          </cell>
          <cell r="AY43">
            <v>69751</v>
          </cell>
          <cell r="AZ43">
            <v>89645</v>
          </cell>
          <cell r="BA43">
            <v>20040</v>
          </cell>
          <cell r="BB43">
            <v>253016</v>
          </cell>
          <cell r="BC43">
            <v>39984</v>
          </cell>
          <cell r="BD43">
            <v>47700</v>
          </cell>
          <cell r="BE43">
            <v>180645</v>
          </cell>
          <cell r="BF43">
            <v>28499</v>
          </cell>
          <cell r="BG43">
            <v>14548</v>
          </cell>
          <cell r="BH43">
            <v>131446</v>
          </cell>
          <cell r="BI43">
            <v>32400</v>
          </cell>
          <cell r="BJ43">
            <v>1354508</v>
          </cell>
          <cell r="BK43">
            <v>111107</v>
          </cell>
          <cell r="BL43">
            <v>16671</v>
          </cell>
          <cell r="BM43">
            <v>19194</v>
          </cell>
          <cell r="BN43">
            <v>12426</v>
          </cell>
          <cell r="BO43">
            <v>34341</v>
          </cell>
          <cell r="BP43">
            <v>154002</v>
          </cell>
          <cell r="BQ43">
            <v>35707</v>
          </cell>
          <cell r="BR43">
            <v>3489158</v>
          </cell>
          <cell r="BS43">
            <v>397920</v>
          </cell>
          <cell r="BT43">
            <v>20639</v>
          </cell>
          <cell r="BU43">
            <v>223335</v>
          </cell>
          <cell r="BV43">
            <v>71014</v>
          </cell>
          <cell r="BW43">
            <v>14642</v>
          </cell>
          <cell r="BX43">
            <v>25149</v>
          </cell>
          <cell r="BY43">
            <v>9482</v>
          </cell>
          <cell r="BZ43">
            <v>63047</v>
          </cell>
          <cell r="CA43">
            <v>142909</v>
          </cell>
          <cell r="CB43">
            <v>59078</v>
          </cell>
          <cell r="CC43">
            <v>10677</v>
          </cell>
        </row>
        <row r="44">
          <cell r="A44" t="str">
            <v>Total circuit kms of line</v>
          </cell>
          <cell r="B44" t="str">
            <v>KMC</v>
          </cell>
          <cell r="C44">
            <v>2009</v>
          </cell>
          <cell r="D44">
            <v>1845</v>
          </cell>
          <cell r="E44">
            <v>92</v>
          </cell>
          <cell r="F44">
            <v>751</v>
          </cell>
          <cell r="G44">
            <v>320</v>
          </cell>
          <cell r="H44">
            <v>541</v>
          </cell>
          <cell r="I44">
            <v>1718</v>
          </cell>
          <cell r="J44">
            <v>1105</v>
          </cell>
          <cell r="K44">
            <v>522</v>
          </cell>
          <cell r="L44">
            <v>146</v>
          </cell>
          <cell r="M44">
            <v>27</v>
          </cell>
          <cell r="N44">
            <v>810</v>
          </cell>
          <cell r="O44">
            <v>21</v>
          </cell>
          <cell r="P44">
            <v>338</v>
          </cell>
          <cell r="Q44">
            <v>27</v>
          </cell>
          <cell r="R44">
            <v>147</v>
          </cell>
          <cell r="S44">
            <v>5300</v>
          </cell>
          <cell r="T44">
            <v>1127</v>
          </cell>
          <cell r="U44">
            <v>270</v>
          </cell>
          <cell r="V44">
            <v>137</v>
          </cell>
          <cell r="W44">
            <v>458</v>
          </cell>
          <cell r="X44">
            <v>276</v>
          </cell>
          <cell r="Y44">
            <v>84</v>
          </cell>
          <cell r="Z44">
            <v>944</v>
          </cell>
          <cell r="AA44">
            <v>172</v>
          </cell>
          <cell r="AB44">
            <v>1063</v>
          </cell>
          <cell r="AC44">
            <v>1731</v>
          </cell>
          <cell r="AD44">
            <v>1363</v>
          </cell>
          <cell r="AE44">
            <v>68</v>
          </cell>
          <cell r="AF44">
            <v>3363</v>
          </cell>
          <cell r="AG44">
            <v>21</v>
          </cell>
          <cell r="AH44">
            <v>66</v>
          </cell>
          <cell r="AI44">
            <v>2778</v>
          </cell>
          <cell r="AJ44">
            <v>120750</v>
          </cell>
          <cell r="AK44">
            <v>5387</v>
          </cell>
          <cell r="AL44">
            <v>741</v>
          </cell>
          <cell r="AM44">
            <v>98</v>
          </cell>
          <cell r="AN44">
            <v>357</v>
          </cell>
          <cell r="AO44">
            <v>1854</v>
          </cell>
          <cell r="AP44">
            <v>115</v>
          </cell>
          <cell r="AQ44">
            <v>350</v>
          </cell>
          <cell r="AR44">
            <v>2705</v>
          </cell>
          <cell r="AS44">
            <v>125</v>
          </cell>
          <cell r="AT44">
            <v>115</v>
          </cell>
          <cell r="AU44">
            <v>866</v>
          </cell>
          <cell r="AV44">
            <v>1053</v>
          </cell>
          <cell r="AW44">
            <v>1944</v>
          </cell>
          <cell r="AX44">
            <v>341</v>
          </cell>
          <cell r="AY44">
            <v>765</v>
          </cell>
          <cell r="AZ44">
            <v>616</v>
          </cell>
          <cell r="BA44">
            <v>370</v>
          </cell>
          <cell r="BB44">
            <v>1428</v>
          </cell>
          <cell r="BC44">
            <v>173</v>
          </cell>
          <cell r="BD44">
            <v>307</v>
          </cell>
          <cell r="BE44">
            <v>950</v>
          </cell>
          <cell r="BF44">
            <v>146</v>
          </cell>
          <cell r="BG44">
            <v>128</v>
          </cell>
          <cell r="BH44">
            <v>550</v>
          </cell>
          <cell r="BI44">
            <v>313</v>
          </cell>
          <cell r="BJ44">
            <v>7681</v>
          </cell>
          <cell r="BK44">
            <v>732</v>
          </cell>
          <cell r="BL44">
            <v>55</v>
          </cell>
          <cell r="BM44">
            <v>89</v>
          </cell>
          <cell r="BN44">
            <v>211</v>
          </cell>
          <cell r="BO44">
            <v>243</v>
          </cell>
          <cell r="BP44">
            <v>1186</v>
          </cell>
          <cell r="BQ44">
            <v>156</v>
          </cell>
          <cell r="BR44">
            <v>9794</v>
          </cell>
          <cell r="BS44">
            <v>2201</v>
          </cell>
          <cell r="BT44">
            <v>236</v>
          </cell>
          <cell r="BU44">
            <v>1541</v>
          </cell>
          <cell r="BV44">
            <v>443</v>
          </cell>
          <cell r="BW44">
            <v>76</v>
          </cell>
          <cell r="BX44">
            <v>65</v>
          </cell>
          <cell r="BY44">
            <v>36</v>
          </cell>
          <cell r="BZ44">
            <v>436</v>
          </cell>
          <cell r="CA44">
            <v>1034</v>
          </cell>
          <cell r="CB44">
            <v>245</v>
          </cell>
          <cell r="CC44">
            <v>177</v>
          </cell>
        </row>
        <row r="45">
          <cell r="A45" t="str">
            <v>Overhead circuit kms of line</v>
          </cell>
          <cell r="B45" t="str">
            <v>KMCO</v>
          </cell>
          <cell r="C45">
            <v>2009</v>
          </cell>
          <cell r="D45">
            <v>1841</v>
          </cell>
          <cell r="E45">
            <v>92</v>
          </cell>
          <cell r="F45">
            <v>574</v>
          </cell>
          <cell r="G45">
            <v>282</v>
          </cell>
          <cell r="H45">
            <v>266</v>
          </cell>
          <cell r="I45">
            <v>1064</v>
          </cell>
          <cell r="J45">
            <v>708</v>
          </cell>
          <cell r="K45">
            <v>479</v>
          </cell>
          <cell r="L45">
            <v>77</v>
          </cell>
          <cell r="M45">
            <v>26</v>
          </cell>
          <cell r="N45">
            <v>583</v>
          </cell>
          <cell r="O45">
            <v>17</v>
          </cell>
          <cell r="P45">
            <v>213</v>
          </cell>
          <cell r="Q45">
            <v>15</v>
          </cell>
          <cell r="R45">
            <v>89</v>
          </cell>
          <cell r="S45">
            <v>1834</v>
          </cell>
          <cell r="T45">
            <v>713</v>
          </cell>
          <cell r="U45">
            <v>212</v>
          </cell>
          <cell r="V45">
            <v>126</v>
          </cell>
          <cell r="W45">
            <v>219</v>
          </cell>
          <cell r="X45">
            <v>184</v>
          </cell>
          <cell r="Y45">
            <v>76</v>
          </cell>
          <cell r="Z45">
            <v>731</v>
          </cell>
          <cell r="AA45">
            <v>139</v>
          </cell>
          <cell r="AB45">
            <v>427</v>
          </cell>
          <cell r="AC45">
            <v>1643</v>
          </cell>
          <cell r="AD45">
            <v>882</v>
          </cell>
          <cell r="AE45">
            <v>57</v>
          </cell>
          <cell r="AF45">
            <v>1520</v>
          </cell>
          <cell r="AG45">
            <v>18</v>
          </cell>
          <cell r="AH45">
            <v>56</v>
          </cell>
          <cell r="AI45">
            <v>819</v>
          </cell>
          <cell r="AJ45">
            <v>116491</v>
          </cell>
          <cell r="AK45">
            <v>2710</v>
          </cell>
          <cell r="AL45">
            <v>605</v>
          </cell>
          <cell r="AM45">
            <v>88</v>
          </cell>
          <cell r="AN45">
            <v>233</v>
          </cell>
          <cell r="AO45">
            <v>1035</v>
          </cell>
          <cell r="AP45">
            <v>95</v>
          </cell>
          <cell r="AQ45">
            <v>285</v>
          </cell>
          <cell r="AR45">
            <v>1323</v>
          </cell>
          <cell r="AS45">
            <v>99</v>
          </cell>
          <cell r="AT45">
            <v>79</v>
          </cell>
          <cell r="AU45">
            <v>546</v>
          </cell>
          <cell r="AV45">
            <v>585</v>
          </cell>
          <cell r="AW45">
            <v>1475</v>
          </cell>
          <cell r="AX45">
            <v>246</v>
          </cell>
          <cell r="AY45">
            <v>657</v>
          </cell>
          <cell r="AZ45">
            <v>517</v>
          </cell>
          <cell r="BA45">
            <v>365</v>
          </cell>
          <cell r="BB45">
            <v>551</v>
          </cell>
          <cell r="BC45">
            <v>102</v>
          </cell>
          <cell r="BD45">
            <v>248</v>
          </cell>
          <cell r="BE45">
            <v>511</v>
          </cell>
          <cell r="BF45">
            <v>127</v>
          </cell>
          <cell r="BG45">
            <v>117</v>
          </cell>
          <cell r="BH45">
            <v>384</v>
          </cell>
          <cell r="BI45">
            <v>297</v>
          </cell>
          <cell r="BJ45">
            <v>2755</v>
          </cell>
          <cell r="BK45">
            <v>616</v>
          </cell>
          <cell r="BL45">
            <v>53</v>
          </cell>
          <cell r="BM45">
            <v>80</v>
          </cell>
          <cell r="BN45">
            <v>205</v>
          </cell>
          <cell r="BO45">
            <v>156</v>
          </cell>
          <cell r="BP45">
            <v>952</v>
          </cell>
          <cell r="BQ45">
            <v>102</v>
          </cell>
          <cell r="BR45">
            <v>4153</v>
          </cell>
          <cell r="BS45">
            <v>1280</v>
          </cell>
          <cell r="BT45">
            <v>125</v>
          </cell>
          <cell r="BU45">
            <v>1059</v>
          </cell>
          <cell r="BV45">
            <v>330</v>
          </cell>
          <cell r="BW45">
            <v>66</v>
          </cell>
          <cell r="BX45">
            <v>52</v>
          </cell>
          <cell r="BY45">
            <v>25</v>
          </cell>
          <cell r="BZ45">
            <v>310</v>
          </cell>
          <cell r="CA45">
            <v>495</v>
          </cell>
          <cell r="CB45">
            <v>154</v>
          </cell>
          <cell r="CC45">
            <v>167</v>
          </cell>
        </row>
        <row r="46">
          <cell r="A46" t="str">
            <v>Underground circuit kms ofline</v>
          </cell>
          <cell r="B46" t="str">
            <v>KMCU</v>
          </cell>
          <cell r="C46">
            <v>2009</v>
          </cell>
          <cell r="D46">
            <v>4</v>
          </cell>
          <cell r="E46">
            <v>0</v>
          </cell>
          <cell r="F46">
            <v>177</v>
          </cell>
          <cell r="G46">
            <v>38</v>
          </cell>
          <cell r="H46">
            <v>275</v>
          </cell>
          <cell r="I46">
            <v>654</v>
          </cell>
          <cell r="J46">
            <v>397</v>
          </cell>
          <cell r="K46">
            <v>43</v>
          </cell>
          <cell r="L46">
            <v>69</v>
          </cell>
          <cell r="M46">
            <v>1</v>
          </cell>
          <cell r="N46">
            <v>227</v>
          </cell>
          <cell r="O46">
            <v>4</v>
          </cell>
          <cell r="P46">
            <v>125</v>
          </cell>
          <cell r="Q46">
            <v>12</v>
          </cell>
          <cell r="R46">
            <v>58</v>
          </cell>
          <cell r="S46">
            <v>3466</v>
          </cell>
          <cell r="T46">
            <v>414</v>
          </cell>
          <cell r="U46">
            <v>58</v>
          </cell>
          <cell r="V46">
            <v>11</v>
          </cell>
          <cell r="W46">
            <v>239</v>
          </cell>
          <cell r="X46">
            <v>92</v>
          </cell>
          <cell r="Y46">
            <v>8</v>
          </cell>
          <cell r="Z46">
            <v>213</v>
          </cell>
          <cell r="AA46">
            <v>33</v>
          </cell>
          <cell r="AB46">
            <v>636</v>
          </cell>
          <cell r="AC46">
            <v>88</v>
          </cell>
          <cell r="AD46">
            <v>481</v>
          </cell>
          <cell r="AE46">
            <v>11</v>
          </cell>
          <cell r="AF46">
            <v>1843</v>
          </cell>
          <cell r="AG46">
            <v>3</v>
          </cell>
          <cell r="AH46">
            <v>10</v>
          </cell>
          <cell r="AI46">
            <v>1959</v>
          </cell>
          <cell r="AJ46">
            <v>4259</v>
          </cell>
          <cell r="AK46">
            <v>2677</v>
          </cell>
          <cell r="AL46">
            <v>136</v>
          </cell>
          <cell r="AM46">
            <v>10</v>
          </cell>
          <cell r="AN46">
            <v>124</v>
          </cell>
          <cell r="AO46">
            <v>819</v>
          </cell>
          <cell r="AP46">
            <v>20</v>
          </cell>
          <cell r="AQ46">
            <v>65</v>
          </cell>
          <cell r="AR46">
            <v>1382</v>
          </cell>
          <cell r="AS46">
            <v>26</v>
          </cell>
          <cell r="AT46">
            <v>36</v>
          </cell>
          <cell r="AU46">
            <v>320</v>
          </cell>
          <cell r="AV46">
            <v>468</v>
          </cell>
          <cell r="AW46">
            <v>469</v>
          </cell>
          <cell r="AX46">
            <v>95</v>
          </cell>
          <cell r="AY46">
            <v>108</v>
          </cell>
          <cell r="AZ46">
            <v>99</v>
          </cell>
          <cell r="BA46">
            <v>5</v>
          </cell>
          <cell r="BB46">
            <v>877</v>
          </cell>
          <cell r="BC46">
            <v>71</v>
          </cell>
          <cell r="BD46">
            <v>59</v>
          </cell>
          <cell r="BE46">
            <v>439</v>
          </cell>
          <cell r="BF46">
            <v>19</v>
          </cell>
          <cell r="BG46">
            <v>11</v>
          </cell>
          <cell r="BH46">
            <v>166</v>
          </cell>
          <cell r="BI46">
            <v>16</v>
          </cell>
          <cell r="BJ46">
            <v>4926</v>
          </cell>
          <cell r="BK46">
            <v>116</v>
          </cell>
          <cell r="BL46">
            <v>2</v>
          </cell>
          <cell r="BM46">
            <v>9</v>
          </cell>
          <cell r="BN46">
            <v>6</v>
          </cell>
          <cell r="BO46">
            <v>87</v>
          </cell>
          <cell r="BP46">
            <v>234</v>
          </cell>
          <cell r="BQ46">
            <v>54</v>
          </cell>
          <cell r="BR46">
            <v>5641</v>
          </cell>
          <cell r="BS46">
            <v>921</v>
          </cell>
          <cell r="BT46">
            <v>111</v>
          </cell>
          <cell r="BU46">
            <v>482</v>
          </cell>
          <cell r="BV46">
            <v>113</v>
          </cell>
          <cell r="BW46">
            <v>10</v>
          </cell>
          <cell r="BX46">
            <v>13</v>
          </cell>
          <cell r="BY46">
            <v>11</v>
          </cell>
          <cell r="BZ46">
            <v>126</v>
          </cell>
          <cell r="CA46">
            <v>539</v>
          </cell>
          <cell r="CB46">
            <v>91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2009</v>
          </cell>
          <cell r="D47">
            <v>442</v>
          </cell>
          <cell r="E47">
            <v>47</v>
          </cell>
          <cell r="F47">
            <v>411</v>
          </cell>
          <cell r="G47">
            <v>167</v>
          </cell>
          <cell r="H47">
            <v>230</v>
          </cell>
          <cell r="I47">
            <v>912</v>
          </cell>
          <cell r="J47">
            <v>432</v>
          </cell>
          <cell r="K47">
            <v>315</v>
          </cell>
          <cell r="L47">
            <v>69</v>
          </cell>
          <cell r="M47">
            <v>16</v>
          </cell>
          <cell r="N47">
            <v>519</v>
          </cell>
          <cell r="O47">
            <v>10</v>
          </cell>
          <cell r="P47">
            <v>167</v>
          </cell>
          <cell r="Q47">
            <v>12</v>
          </cell>
          <cell r="R47">
            <v>72</v>
          </cell>
          <cell r="S47">
            <v>3216</v>
          </cell>
          <cell r="T47">
            <v>588</v>
          </cell>
          <cell r="U47">
            <v>146</v>
          </cell>
          <cell r="V47">
            <v>31</v>
          </cell>
          <cell r="W47">
            <v>159</v>
          </cell>
          <cell r="X47">
            <v>148</v>
          </cell>
          <cell r="Y47">
            <v>48</v>
          </cell>
          <cell r="Z47">
            <v>547</v>
          </cell>
          <cell r="AA47">
            <v>86</v>
          </cell>
          <cell r="AB47">
            <v>480</v>
          </cell>
          <cell r="AC47">
            <v>608</v>
          </cell>
          <cell r="AD47">
            <v>403</v>
          </cell>
          <cell r="AE47">
            <v>27</v>
          </cell>
          <cell r="AF47">
            <v>1766</v>
          </cell>
          <cell r="AG47">
            <v>10</v>
          </cell>
          <cell r="AH47">
            <v>42</v>
          </cell>
          <cell r="AI47">
            <v>1190</v>
          </cell>
          <cell r="AJ47">
            <v>45559</v>
          </cell>
          <cell r="AK47">
            <v>2968</v>
          </cell>
          <cell r="AL47">
            <v>342</v>
          </cell>
          <cell r="AM47">
            <v>61</v>
          </cell>
          <cell r="AN47">
            <v>255</v>
          </cell>
          <cell r="AO47">
            <v>791</v>
          </cell>
          <cell r="AP47">
            <v>76</v>
          </cell>
          <cell r="AQ47">
            <v>169</v>
          </cell>
          <cell r="AR47">
            <v>1262</v>
          </cell>
          <cell r="AS47">
            <v>68</v>
          </cell>
          <cell r="AT47">
            <v>79</v>
          </cell>
          <cell r="AU47">
            <v>429</v>
          </cell>
          <cell r="AV47">
            <v>325</v>
          </cell>
          <cell r="AW47">
            <v>864</v>
          </cell>
          <cell r="AX47">
            <v>175</v>
          </cell>
          <cell r="AY47">
            <v>341</v>
          </cell>
          <cell r="AZ47">
            <v>367</v>
          </cell>
          <cell r="BA47">
            <v>200</v>
          </cell>
          <cell r="BB47">
            <v>737</v>
          </cell>
          <cell r="BC47">
            <v>96</v>
          </cell>
          <cell r="BD47">
            <v>225</v>
          </cell>
          <cell r="BE47">
            <v>354</v>
          </cell>
          <cell r="BF47">
            <v>92</v>
          </cell>
          <cell r="BG47">
            <v>84</v>
          </cell>
          <cell r="BH47">
            <v>345</v>
          </cell>
          <cell r="BI47">
            <v>176</v>
          </cell>
          <cell r="BJ47">
            <v>3622</v>
          </cell>
          <cell r="BK47">
            <v>458</v>
          </cell>
          <cell r="BL47">
            <v>34</v>
          </cell>
          <cell r="BM47">
            <v>45</v>
          </cell>
          <cell r="BN47">
            <v>72</v>
          </cell>
          <cell r="BO47">
            <v>141</v>
          </cell>
          <cell r="BP47">
            <v>631</v>
          </cell>
          <cell r="BQ47">
            <v>72</v>
          </cell>
          <cell r="BR47">
            <v>5981</v>
          </cell>
          <cell r="BS47">
            <v>1109</v>
          </cell>
          <cell r="BT47">
            <v>100</v>
          </cell>
          <cell r="BU47">
            <v>711</v>
          </cell>
          <cell r="BV47">
            <v>287</v>
          </cell>
          <cell r="BW47">
            <v>47</v>
          </cell>
          <cell r="BX47">
            <v>44</v>
          </cell>
          <cell r="BY47">
            <v>18</v>
          </cell>
          <cell r="BZ47">
            <v>245</v>
          </cell>
          <cell r="CA47">
            <v>468</v>
          </cell>
          <cell r="CB47">
            <v>161</v>
          </cell>
          <cell r="CC47">
            <v>106</v>
          </cell>
        </row>
        <row r="48">
          <cell r="A48" t="str">
            <v>Circuit kilometers 2 phase</v>
          </cell>
          <cell r="B48" t="str">
            <v>KMC2</v>
          </cell>
          <cell r="C48">
            <v>2009</v>
          </cell>
          <cell r="D48">
            <v>30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88</v>
          </cell>
          <cell r="L48">
            <v>0</v>
          </cell>
          <cell r="M48">
            <v>2</v>
          </cell>
          <cell r="N48">
            <v>2</v>
          </cell>
          <cell r="O48">
            <v>1</v>
          </cell>
          <cell r="P48">
            <v>5</v>
          </cell>
          <cell r="Q48">
            <v>1</v>
          </cell>
          <cell r="R48">
            <v>2</v>
          </cell>
          <cell r="S48">
            <v>102</v>
          </cell>
          <cell r="T48">
            <v>25</v>
          </cell>
          <cell r="U48">
            <v>2</v>
          </cell>
          <cell r="V48">
            <v>1</v>
          </cell>
          <cell r="W48">
            <v>0</v>
          </cell>
          <cell r="X48">
            <v>5</v>
          </cell>
          <cell r="Y48">
            <v>8</v>
          </cell>
          <cell r="Z48">
            <v>0</v>
          </cell>
          <cell r="AA48">
            <v>0</v>
          </cell>
          <cell r="AB48">
            <v>0</v>
          </cell>
          <cell r="AC48">
            <v>30</v>
          </cell>
          <cell r="AD48">
            <v>0</v>
          </cell>
          <cell r="AE48">
            <v>0</v>
          </cell>
          <cell r="AF48">
            <v>20</v>
          </cell>
          <cell r="AG48">
            <v>2</v>
          </cell>
          <cell r="AH48">
            <v>0</v>
          </cell>
          <cell r="AI48">
            <v>21</v>
          </cell>
          <cell r="AJ48">
            <v>3610</v>
          </cell>
          <cell r="AK48">
            <v>169</v>
          </cell>
          <cell r="AL48">
            <v>9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9</v>
          </cell>
          <cell r="AR48">
            <v>0</v>
          </cell>
          <cell r="AS48">
            <v>1</v>
          </cell>
          <cell r="AT48">
            <v>0</v>
          </cell>
          <cell r="AU48">
            <v>25</v>
          </cell>
          <cell r="AV48">
            <v>7</v>
          </cell>
          <cell r="AW48">
            <v>2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8</v>
          </cell>
          <cell r="BI48">
            <v>0</v>
          </cell>
          <cell r="BJ48">
            <v>79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12</v>
          </cell>
          <cell r="BP48">
            <v>0</v>
          </cell>
          <cell r="BQ48">
            <v>0</v>
          </cell>
          <cell r="BR48">
            <v>60</v>
          </cell>
          <cell r="BS48">
            <v>22</v>
          </cell>
          <cell r="BT48">
            <v>9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4</v>
          </cell>
          <cell r="CA48">
            <v>11</v>
          </cell>
          <cell r="CB48">
            <v>3</v>
          </cell>
          <cell r="CC48">
            <v>9</v>
          </cell>
        </row>
        <row r="49">
          <cell r="A49" t="str">
            <v>Circuit kms single phase</v>
          </cell>
          <cell r="B49" t="str">
            <v>KMC1</v>
          </cell>
          <cell r="C49">
            <v>2009</v>
          </cell>
          <cell r="D49">
            <v>1373</v>
          </cell>
          <cell r="E49">
            <v>45</v>
          </cell>
          <cell r="F49">
            <v>333</v>
          </cell>
          <cell r="G49">
            <v>145</v>
          </cell>
          <cell r="H49">
            <v>311</v>
          </cell>
          <cell r="I49">
            <v>806</v>
          </cell>
          <cell r="J49">
            <v>673</v>
          </cell>
          <cell r="K49">
            <v>119</v>
          </cell>
          <cell r="L49">
            <v>77</v>
          </cell>
          <cell r="M49">
            <v>9</v>
          </cell>
          <cell r="N49">
            <v>289</v>
          </cell>
          <cell r="O49">
            <v>10</v>
          </cell>
          <cell r="P49">
            <v>166</v>
          </cell>
          <cell r="Q49">
            <v>14</v>
          </cell>
          <cell r="R49">
            <v>73</v>
          </cell>
          <cell r="S49">
            <v>1982</v>
          </cell>
          <cell r="T49">
            <v>514</v>
          </cell>
          <cell r="U49">
            <v>122</v>
          </cell>
          <cell r="V49">
            <v>105</v>
          </cell>
          <cell r="W49">
            <v>299</v>
          </cell>
          <cell r="X49">
            <v>123</v>
          </cell>
          <cell r="Y49">
            <v>28</v>
          </cell>
          <cell r="Z49">
            <v>397</v>
          </cell>
          <cell r="AA49">
            <v>86</v>
          </cell>
          <cell r="AB49">
            <v>583</v>
          </cell>
          <cell r="AC49">
            <v>1093</v>
          </cell>
          <cell r="AD49">
            <v>960</v>
          </cell>
          <cell r="AE49">
            <v>41</v>
          </cell>
          <cell r="AF49">
            <v>1577</v>
          </cell>
          <cell r="AG49">
            <v>9</v>
          </cell>
          <cell r="AH49">
            <v>24</v>
          </cell>
          <cell r="AI49">
            <v>1567</v>
          </cell>
          <cell r="AJ49">
            <v>71581</v>
          </cell>
          <cell r="AK49">
            <v>2250</v>
          </cell>
          <cell r="AL49">
            <v>390</v>
          </cell>
          <cell r="AM49">
            <v>37</v>
          </cell>
          <cell r="AN49">
            <v>102</v>
          </cell>
          <cell r="AO49">
            <v>1063</v>
          </cell>
          <cell r="AP49">
            <v>39</v>
          </cell>
          <cell r="AQ49">
            <v>172</v>
          </cell>
          <cell r="AR49">
            <v>1443</v>
          </cell>
          <cell r="AS49">
            <v>56</v>
          </cell>
          <cell r="AT49">
            <v>36</v>
          </cell>
          <cell r="AU49">
            <v>412</v>
          </cell>
          <cell r="AV49">
            <v>721</v>
          </cell>
          <cell r="AW49">
            <v>1078</v>
          </cell>
          <cell r="AX49">
            <v>165</v>
          </cell>
          <cell r="AY49">
            <v>424</v>
          </cell>
          <cell r="AZ49">
            <v>249</v>
          </cell>
          <cell r="BA49">
            <v>170</v>
          </cell>
          <cell r="BB49">
            <v>691</v>
          </cell>
          <cell r="BC49">
            <v>77</v>
          </cell>
          <cell r="BD49">
            <v>76</v>
          </cell>
          <cell r="BE49">
            <v>596</v>
          </cell>
          <cell r="BF49">
            <v>53</v>
          </cell>
          <cell r="BG49">
            <v>44</v>
          </cell>
          <cell r="BH49">
            <v>197</v>
          </cell>
          <cell r="BI49">
            <v>137</v>
          </cell>
          <cell r="BJ49">
            <v>3980</v>
          </cell>
          <cell r="BK49">
            <v>264</v>
          </cell>
          <cell r="BL49">
            <v>20</v>
          </cell>
          <cell r="BM49">
            <v>44</v>
          </cell>
          <cell r="BN49">
            <v>139</v>
          </cell>
          <cell r="BO49">
            <v>90</v>
          </cell>
          <cell r="BP49">
            <v>555</v>
          </cell>
          <cell r="BQ49">
            <v>84</v>
          </cell>
          <cell r="BR49">
            <v>3753</v>
          </cell>
          <cell r="BS49">
            <v>1070</v>
          </cell>
          <cell r="BT49">
            <v>127</v>
          </cell>
          <cell r="BU49">
            <v>823</v>
          </cell>
          <cell r="BV49">
            <v>156</v>
          </cell>
          <cell r="BW49">
            <v>29</v>
          </cell>
          <cell r="BX49">
            <v>21</v>
          </cell>
          <cell r="BY49">
            <v>18</v>
          </cell>
          <cell r="BZ49">
            <v>187</v>
          </cell>
          <cell r="CA49">
            <v>555</v>
          </cell>
          <cell r="CB49">
            <v>81</v>
          </cell>
          <cell r="CC49">
            <v>62</v>
          </cell>
        </row>
        <row r="50">
          <cell r="A50" t="str">
            <v>No transmission transformers</v>
          </cell>
          <cell r="B50" t="str">
            <v>NTRST</v>
          </cell>
          <cell r="C50">
            <v>2009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1</v>
          </cell>
          <cell r="I50">
            <v>0</v>
          </cell>
          <cell r="J50">
            <v>2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243</v>
          </cell>
          <cell r="AK50">
            <v>25</v>
          </cell>
          <cell r="AL50">
            <v>0</v>
          </cell>
          <cell r="AM50">
            <v>3</v>
          </cell>
          <cell r="AN50">
            <v>0</v>
          </cell>
          <cell r="AO50">
            <v>16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3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2009</v>
          </cell>
          <cell r="D51">
            <v>26</v>
          </cell>
          <cell r="E51">
            <v>4</v>
          </cell>
          <cell r="F51">
            <v>20</v>
          </cell>
          <cell r="G51">
            <v>3</v>
          </cell>
          <cell r="H51">
            <v>0</v>
          </cell>
          <cell r="I51">
            <v>44</v>
          </cell>
          <cell r="J51">
            <v>2</v>
          </cell>
          <cell r="K51">
            <v>8</v>
          </cell>
          <cell r="L51">
            <v>6</v>
          </cell>
          <cell r="M51">
            <v>0</v>
          </cell>
          <cell r="N51">
            <v>0</v>
          </cell>
          <cell r="O51">
            <v>4</v>
          </cell>
          <cell r="P51">
            <v>13</v>
          </cell>
          <cell r="Q51">
            <v>1</v>
          </cell>
          <cell r="R51">
            <v>0</v>
          </cell>
          <cell r="S51">
            <v>119</v>
          </cell>
          <cell r="T51">
            <v>15</v>
          </cell>
          <cell r="U51">
            <v>10</v>
          </cell>
          <cell r="V51">
            <v>0</v>
          </cell>
          <cell r="W51">
            <v>4</v>
          </cell>
          <cell r="X51">
            <v>6</v>
          </cell>
          <cell r="Y51">
            <v>0</v>
          </cell>
          <cell r="Z51">
            <v>45</v>
          </cell>
          <cell r="AA51">
            <v>0</v>
          </cell>
          <cell r="AB51">
            <v>2</v>
          </cell>
          <cell r="AC51">
            <v>5</v>
          </cell>
          <cell r="AD51">
            <v>12</v>
          </cell>
          <cell r="AE51">
            <v>0</v>
          </cell>
          <cell r="AF51">
            <v>8</v>
          </cell>
          <cell r="AG51">
            <v>0</v>
          </cell>
          <cell r="AH51">
            <v>3</v>
          </cell>
          <cell r="AI51">
            <v>18</v>
          </cell>
          <cell r="AJ51">
            <v>1441</v>
          </cell>
          <cell r="AK51">
            <v>141</v>
          </cell>
          <cell r="AL51">
            <v>16</v>
          </cell>
          <cell r="AM51">
            <v>0</v>
          </cell>
          <cell r="AN51">
            <v>37</v>
          </cell>
          <cell r="AO51">
            <v>7</v>
          </cell>
          <cell r="AP51">
            <v>8</v>
          </cell>
          <cell r="AQ51">
            <v>7</v>
          </cell>
          <cell r="AR51">
            <v>54</v>
          </cell>
          <cell r="AS51">
            <v>0</v>
          </cell>
          <cell r="AT51">
            <v>6</v>
          </cell>
          <cell r="AU51">
            <v>0</v>
          </cell>
          <cell r="AV51">
            <v>16</v>
          </cell>
          <cell r="AW51">
            <v>0</v>
          </cell>
          <cell r="AX51">
            <v>29</v>
          </cell>
          <cell r="AY51">
            <v>12</v>
          </cell>
          <cell r="AZ51">
            <v>22</v>
          </cell>
          <cell r="BA51">
            <v>0</v>
          </cell>
          <cell r="BB51">
            <v>38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7</v>
          </cell>
          <cell r="BJ51">
            <v>62</v>
          </cell>
          <cell r="BK51">
            <v>33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29</v>
          </cell>
          <cell r="BQ51">
            <v>3</v>
          </cell>
          <cell r="BR51">
            <v>0</v>
          </cell>
          <cell r="BS51">
            <v>66</v>
          </cell>
          <cell r="BT51">
            <v>5</v>
          </cell>
          <cell r="BU51">
            <v>21</v>
          </cell>
          <cell r="BV51">
            <v>584</v>
          </cell>
          <cell r="BW51">
            <v>6</v>
          </cell>
          <cell r="BX51">
            <v>4</v>
          </cell>
          <cell r="BY51">
            <v>1</v>
          </cell>
          <cell r="BZ51">
            <v>27</v>
          </cell>
          <cell r="CA51">
            <v>28</v>
          </cell>
          <cell r="CB51">
            <v>0</v>
          </cell>
          <cell r="CC51">
            <v>8</v>
          </cell>
        </row>
        <row r="52">
          <cell r="A52" t="str">
            <v>No distribution transformers</v>
          </cell>
          <cell r="B52" t="str">
            <v>NTRFD</v>
          </cell>
          <cell r="C52">
            <v>2009</v>
          </cell>
          <cell r="D52">
            <v>4731</v>
          </cell>
          <cell r="E52">
            <v>324</v>
          </cell>
          <cell r="F52">
            <v>5316</v>
          </cell>
          <cell r="G52">
            <v>3300</v>
          </cell>
          <cell r="H52">
            <v>3708</v>
          </cell>
          <cell r="I52">
            <v>9182</v>
          </cell>
          <cell r="J52">
            <v>7027</v>
          </cell>
          <cell r="K52">
            <v>2338</v>
          </cell>
          <cell r="L52">
            <v>836</v>
          </cell>
          <cell r="M52">
            <v>1</v>
          </cell>
          <cell r="N52">
            <v>3477</v>
          </cell>
          <cell r="O52">
            <v>239</v>
          </cell>
          <cell r="P52">
            <v>2118</v>
          </cell>
          <cell r="Q52">
            <v>290</v>
          </cell>
          <cell r="R52">
            <v>1545</v>
          </cell>
          <cell r="S52">
            <v>25399</v>
          </cell>
          <cell r="T52">
            <v>8244</v>
          </cell>
          <cell r="U52">
            <v>1563</v>
          </cell>
          <cell r="V52">
            <v>730</v>
          </cell>
          <cell r="W52">
            <v>3096</v>
          </cell>
          <cell r="X52">
            <v>2425</v>
          </cell>
          <cell r="Y52">
            <v>804</v>
          </cell>
          <cell r="Z52">
            <v>5605</v>
          </cell>
          <cell r="AA52">
            <v>1426</v>
          </cell>
          <cell r="AB52">
            <v>5798</v>
          </cell>
          <cell r="AC52">
            <v>7424</v>
          </cell>
          <cell r="AD52">
            <v>3686</v>
          </cell>
          <cell r="AE52">
            <v>60</v>
          </cell>
          <cell r="AF52">
            <v>23832</v>
          </cell>
          <cell r="AG52">
            <v>180</v>
          </cell>
          <cell r="AH52">
            <v>742</v>
          </cell>
          <cell r="AI52">
            <v>15125</v>
          </cell>
          <cell r="AJ52">
            <v>90</v>
          </cell>
          <cell r="AK52">
            <v>40525</v>
          </cell>
          <cell r="AL52">
            <v>3248</v>
          </cell>
          <cell r="AM52">
            <v>688</v>
          </cell>
          <cell r="AN52">
            <v>2063</v>
          </cell>
          <cell r="AO52">
            <v>10220</v>
          </cell>
          <cell r="AP52">
            <v>980</v>
          </cell>
          <cell r="AQ52">
            <v>2137</v>
          </cell>
          <cell r="AR52">
            <v>15030</v>
          </cell>
          <cell r="AS52">
            <v>1273</v>
          </cell>
          <cell r="AT52">
            <v>1235</v>
          </cell>
          <cell r="AU52">
            <v>4900</v>
          </cell>
          <cell r="AV52">
            <v>4120</v>
          </cell>
          <cell r="AW52">
            <v>9377</v>
          </cell>
          <cell r="AX52">
            <v>1757</v>
          </cell>
          <cell r="AY52">
            <v>4469</v>
          </cell>
          <cell r="AZ52">
            <v>3971</v>
          </cell>
          <cell r="BA52">
            <v>0</v>
          </cell>
          <cell r="BB52">
            <v>8239</v>
          </cell>
          <cell r="BC52">
            <v>1366</v>
          </cell>
          <cell r="BD52">
            <v>1765</v>
          </cell>
          <cell r="BE52">
            <v>6427</v>
          </cell>
          <cell r="BF52">
            <v>1592</v>
          </cell>
          <cell r="BG52">
            <v>687</v>
          </cell>
          <cell r="BH52">
            <v>3774</v>
          </cell>
          <cell r="BI52">
            <v>2047</v>
          </cell>
          <cell r="BJ52">
            <v>40878</v>
          </cell>
          <cell r="BK52">
            <v>6039</v>
          </cell>
          <cell r="BL52">
            <v>645</v>
          </cell>
          <cell r="BM52">
            <v>973</v>
          </cell>
          <cell r="BN52">
            <v>831</v>
          </cell>
          <cell r="BO52">
            <v>1380</v>
          </cell>
          <cell r="BP52">
            <v>7039</v>
          </cell>
          <cell r="BQ52">
            <v>850</v>
          </cell>
          <cell r="BR52">
            <v>61325</v>
          </cell>
          <cell r="BS52">
            <v>16240</v>
          </cell>
          <cell r="BT52">
            <v>1456</v>
          </cell>
          <cell r="BU52">
            <v>7513</v>
          </cell>
          <cell r="BV52">
            <v>1967</v>
          </cell>
          <cell r="BW52">
            <v>676</v>
          </cell>
          <cell r="BX52">
            <v>433</v>
          </cell>
          <cell r="BY52">
            <v>240</v>
          </cell>
          <cell r="BZ52">
            <v>2989</v>
          </cell>
          <cell r="CA52">
            <v>5263</v>
          </cell>
          <cell r="CB52">
            <v>1618</v>
          </cell>
          <cell r="CC52">
            <v>769</v>
          </cell>
        </row>
        <row r="53">
          <cell r="A53" t="str">
            <v>Utility average load factor</v>
          </cell>
          <cell r="B53" t="str">
            <v>LF</v>
          </cell>
          <cell r="C53">
            <v>2009</v>
          </cell>
          <cell r="D53">
            <v>75</v>
          </cell>
          <cell r="E53">
            <v>73</v>
          </cell>
          <cell r="F53">
            <v>0</v>
          </cell>
          <cell r="G53">
            <v>0</v>
          </cell>
          <cell r="H53">
            <v>72</v>
          </cell>
          <cell r="I53">
            <v>71</v>
          </cell>
          <cell r="J53">
            <v>71</v>
          </cell>
          <cell r="K53">
            <v>73</v>
          </cell>
          <cell r="L53">
            <v>70</v>
          </cell>
          <cell r="M53">
            <v>74</v>
          </cell>
          <cell r="N53">
            <v>0</v>
          </cell>
          <cell r="O53">
            <v>68</v>
          </cell>
          <cell r="P53">
            <v>77</v>
          </cell>
          <cell r="Q53">
            <v>66</v>
          </cell>
          <cell r="R53">
            <v>0</v>
          </cell>
          <cell r="S53">
            <v>74</v>
          </cell>
          <cell r="T53">
            <v>58</v>
          </cell>
          <cell r="U53">
            <v>74</v>
          </cell>
          <cell r="V53">
            <v>72</v>
          </cell>
          <cell r="W53">
            <v>66</v>
          </cell>
          <cell r="X53">
            <v>89</v>
          </cell>
          <cell r="Y53">
            <v>72</v>
          </cell>
          <cell r="Z53">
            <v>73</v>
          </cell>
          <cell r="AA53">
            <v>69</v>
          </cell>
          <cell r="AB53">
            <v>74</v>
          </cell>
          <cell r="AC53">
            <v>47</v>
          </cell>
          <cell r="AD53">
            <v>70</v>
          </cell>
          <cell r="AE53">
            <v>69</v>
          </cell>
          <cell r="AF53">
            <v>65</v>
          </cell>
          <cell r="AG53">
            <v>68</v>
          </cell>
          <cell r="AH53">
            <v>80</v>
          </cell>
          <cell r="AI53">
            <v>73</v>
          </cell>
          <cell r="AJ53">
            <v>80</v>
          </cell>
          <cell r="AK53">
            <v>76</v>
          </cell>
          <cell r="AL53">
            <v>55</v>
          </cell>
          <cell r="AM53">
            <v>69</v>
          </cell>
          <cell r="AN53">
            <v>81</v>
          </cell>
          <cell r="AO53">
            <v>71</v>
          </cell>
          <cell r="AP53">
            <v>76</v>
          </cell>
          <cell r="AQ53">
            <v>73</v>
          </cell>
          <cell r="AR53">
            <v>73</v>
          </cell>
          <cell r="AS53">
            <v>0</v>
          </cell>
          <cell r="AT53">
            <v>71</v>
          </cell>
          <cell r="AU53">
            <v>71</v>
          </cell>
          <cell r="AV53">
            <v>70</v>
          </cell>
          <cell r="AW53">
            <v>0</v>
          </cell>
          <cell r="AX53">
            <v>71</v>
          </cell>
          <cell r="AY53">
            <v>71</v>
          </cell>
          <cell r="AZ53">
            <v>74</v>
          </cell>
          <cell r="BA53">
            <v>72</v>
          </cell>
          <cell r="BB53">
            <v>70</v>
          </cell>
          <cell r="BC53">
            <v>72</v>
          </cell>
          <cell r="BD53">
            <v>77</v>
          </cell>
          <cell r="BE53">
            <v>61</v>
          </cell>
          <cell r="BF53">
            <v>76</v>
          </cell>
          <cell r="BG53">
            <v>70208</v>
          </cell>
          <cell r="BH53">
            <v>72</v>
          </cell>
          <cell r="BI53">
            <v>67</v>
          </cell>
          <cell r="BJ53">
            <v>0</v>
          </cell>
          <cell r="BK53">
            <v>76</v>
          </cell>
          <cell r="BL53">
            <v>70</v>
          </cell>
          <cell r="BM53">
            <v>0</v>
          </cell>
          <cell r="BN53">
            <v>8</v>
          </cell>
          <cell r="BO53">
            <v>55</v>
          </cell>
          <cell r="BP53">
            <v>72</v>
          </cell>
          <cell r="BQ53">
            <v>63</v>
          </cell>
          <cell r="BR53">
            <v>75</v>
          </cell>
          <cell r="BS53">
            <v>74</v>
          </cell>
          <cell r="BT53">
            <v>68</v>
          </cell>
          <cell r="BU53">
            <v>72</v>
          </cell>
          <cell r="BV53">
            <v>68</v>
          </cell>
          <cell r="BW53">
            <v>87</v>
          </cell>
          <cell r="BX53">
            <v>69</v>
          </cell>
          <cell r="BY53">
            <v>69</v>
          </cell>
          <cell r="BZ53">
            <v>70</v>
          </cell>
          <cell r="CA53">
            <v>70</v>
          </cell>
          <cell r="CB53">
            <v>71</v>
          </cell>
          <cell r="CC53">
            <v>71</v>
          </cell>
        </row>
      </sheetData>
      <sheetData sheetId="38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Amortization Expense</v>
          </cell>
          <cell r="C6">
            <v>2008</v>
          </cell>
        </row>
        <row r="7">
          <cell r="A7" t="str">
            <v>Plant Additions</v>
          </cell>
          <cell r="B7" t="str">
            <v>PADD</v>
          </cell>
          <cell r="C7">
            <v>2008</v>
          </cell>
          <cell r="D7">
            <v>335031.3</v>
          </cell>
          <cell r="E7">
            <v>15218526</v>
          </cell>
          <cell r="F7">
            <v>4973246</v>
          </cell>
          <cell r="G7">
            <v>1351300</v>
          </cell>
          <cell r="H7">
            <v>5934691</v>
          </cell>
          <cell r="I7">
            <v>11059871.91</v>
          </cell>
          <cell r="J7">
            <v>2704891.27</v>
          </cell>
          <cell r="K7">
            <v>8395572.6099999994</v>
          </cell>
          <cell r="L7">
            <v>5019497.78</v>
          </cell>
          <cell r="M7">
            <v>387900.58</v>
          </cell>
          <cell r="N7">
            <v>42373.74</v>
          </cell>
          <cell r="O7">
            <v>5347119</v>
          </cell>
          <cell r="P7">
            <v>0</v>
          </cell>
          <cell r="Q7">
            <v>128978.46</v>
          </cell>
          <cell r="R7">
            <v>0</v>
          </cell>
          <cell r="S7">
            <v>1199448.0900000001</v>
          </cell>
          <cell r="T7">
            <v>10038321</v>
          </cell>
          <cell r="U7">
            <v>1097304.8600000001</v>
          </cell>
          <cell r="V7">
            <v>49396513</v>
          </cell>
          <cell r="W7">
            <v>2165216.08</v>
          </cell>
          <cell r="X7">
            <v>232702.58</v>
          </cell>
          <cell r="Y7">
            <v>6069658</v>
          </cell>
          <cell r="Z7">
            <v>5469756.9800000004</v>
          </cell>
          <cell r="AA7">
            <v>160373</v>
          </cell>
          <cell r="AB7">
            <v>76189</v>
          </cell>
          <cell r="AC7">
            <v>11609629</v>
          </cell>
          <cell r="AD7">
            <v>8094590</v>
          </cell>
          <cell r="AE7">
            <v>959420.49</v>
          </cell>
          <cell r="AF7">
            <v>13599866.039999999</v>
          </cell>
          <cell r="AG7">
            <v>4937016</v>
          </cell>
          <cell r="AH7">
            <v>3306411</v>
          </cell>
          <cell r="AI7">
            <v>114484.46</v>
          </cell>
          <cell r="AJ7">
            <v>41743793</v>
          </cell>
          <cell r="AK7">
            <v>199904</v>
          </cell>
          <cell r="AL7">
            <v>172758.14</v>
          </cell>
          <cell r="AM7">
            <v>25551586</v>
          </cell>
          <cell r="AN7">
            <v>541500000</v>
          </cell>
          <cell r="AO7">
            <v>68160413</v>
          </cell>
          <cell r="AP7">
            <v>2398380.2000000002</v>
          </cell>
          <cell r="AQ7">
            <v>649292.38</v>
          </cell>
          <cell r="AR7">
            <v>3757161</v>
          </cell>
          <cell r="AS7">
            <v>17929962.140000001</v>
          </cell>
          <cell r="AT7">
            <v>1469906.81</v>
          </cell>
          <cell r="AU7">
            <v>1478461.32</v>
          </cell>
          <cell r="AV7">
            <v>28239054</v>
          </cell>
          <cell r="AW7">
            <v>1116382</v>
          </cell>
          <cell r="AX7">
            <v>2008954.33</v>
          </cell>
          <cell r="AY7">
            <v>6513565.8499999996</v>
          </cell>
          <cell r="AZ7">
            <v>0</v>
          </cell>
          <cell r="BA7">
            <v>7050993.4299999997</v>
          </cell>
          <cell r="BB7">
            <v>15400649.359999999</v>
          </cell>
          <cell r="BC7">
            <v>1681902.6</v>
          </cell>
          <cell r="BD7">
            <v>4276639</v>
          </cell>
          <cell r="BE7">
            <v>5078898.0599999996</v>
          </cell>
          <cell r="BF7">
            <v>591028</v>
          </cell>
          <cell r="BG7">
            <v>19368314</v>
          </cell>
          <cell r="BH7">
            <v>1492908.2</v>
          </cell>
          <cell r="BI7">
            <v>2251561</v>
          </cell>
          <cell r="BJ7">
            <v>9942000</v>
          </cell>
          <cell r="BK7">
            <v>804554.98</v>
          </cell>
          <cell r="BL7">
            <v>4939789</v>
          </cell>
          <cell r="BM7">
            <v>667281.55000000005</v>
          </cell>
          <cell r="BN7">
            <v>4409757</v>
          </cell>
          <cell r="BO7">
            <v>1803889.06</v>
          </cell>
          <cell r="BP7">
            <v>74602622.980000004</v>
          </cell>
          <cell r="BQ7">
            <v>368204</v>
          </cell>
          <cell r="BR7">
            <v>576549.17000000004</v>
          </cell>
          <cell r="BS7">
            <v>440124.3</v>
          </cell>
          <cell r="BT7">
            <v>2558791.52</v>
          </cell>
          <cell r="BU7">
            <v>7822358</v>
          </cell>
          <cell r="BV7">
            <v>917687</v>
          </cell>
          <cell r="BW7">
            <v>227916609</v>
          </cell>
          <cell r="BX7">
            <v>17111921</v>
          </cell>
          <cell r="BY7">
            <v>1968842.49</v>
          </cell>
          <cell r="BZ7">
            <v>14448141</v>
          </cell>
          <cell r="CA7">
            <v>2254765</v>
          </cell>
          <cell r="CB7">
            <v>1401159</v>
          </cell>
          <cell r="CC7">
            <v>348736</v>
          </cell>
          <cell r="CD7">
            <v>180411</v>
          </cell>
          <cell r="CE7">
            <v>6674936</v>
          </cell>
          <cell r="CF7">
            <v>7504184</v>
          </cell>
          <cell r="CG7">
            <v>3900263.58</v>
          </cell>
        </row>
        <row r="8">
          <cell r="A8" t="str">
            <v>OM&amp;A Expense</v>
          </cell>
          <cell r="B8" t="str">
            <v>COMA</v>
          </cell>
          <cell r="C8">
            <v>2008</v>
          </cell>
          <cell r="D8">
            <v>838668.86</v>
          </cell>
          <cell r="E8">
            <v>10137547</v>
          </cell>
          <cell r="F8">
            <v>8965563</v>
          </cell>
          <cell r="G8">
            <v>3210945.14</v>
          </cell>
          <cell r="H8">
            <v>7528624.5530000003</v>
          </cell>
          <cell r="I8">
            <v>12638483.060000001</v>
          </cell>
          <cell r="J8">
            <v>3479392.53</v>
          </cell>
          <cell r="K8">
            <v>8704501</v>
          </cell>
          <cell r="L8">
            <v>4369848.6199999992</v>
          </cell>
          <cell r="M8">
            <v>1561746.15</v>
          </cell>
          <cell r="N8">
            <v>580666.64</v>
          </cell>
          <cell r="O8">
            <v>5434315.1999999993</v>
          </cell>
          <cell r="P8">
            <v>0</v>
          </cell>
          <cell r="Q8">
            <v>404632.86</v>
          </cell>
          <cell r="R8">
            <v>0</v>
          </cell>
          <cell r="S8">
            <v>1885608.0899999996</v>
          </cell>
          <cell r="T8">
            <v>20700532</v>
          </cell>
          <cell r="U8">
            <v>1071488.0299999998</v>
          </cell>
          <cell r="V8">
            <v>42361149</v>
          </cell>
          <cell r="W8">
            <v>4852017.49</v>
          </cell>
          <cell r="X8">
            <v>995486.29</v>
          </cell>
          <cell r="Y8">
            <v>5142312.67</v>
          </cell>
          <cell r="Z8">
            <v>3528621.44</v>
          </cell>
          <cell r="AA8">
            <v>1257859.71</v>
          </cell>
          <cell r="AB8">
            <v>206511.08</v>
          </cell>
          <cell r="AC8">
            <v>8472982.2799999993</v>
          </cell>
          <cell r="AD8">
            <v>10563085.060000001</v>
          </cell>
          <cell r="AE8">
            <v>1744924.6500000001</v>
          </cell>
          <cell r="AF8">
            <v>9950466.1999999993</v>
          </cell>
          <cell r="AG8">
            <v>6934686.3399999999</v>
          </cell>
          <cell r="AH8">
            <v>4979699</v>
          </cell>
          <cell r="AI8">
            <v>677866.85800000012</v>
          </cell>
          <cell r="AJ8">
            <v>39288448.700000003</v>
          </cell>
          <cell r="AK8">
            <v>235812.40000000002</v>
          </cell>
          <cell r="AL8">
            <v>790094.16999999993</v>
          </cell>
          <cell r="AM8">
            <v>17791258.670000002</v>
          </cell>
          <cell r="AN8">
            <v>447646800</v>
          </cell>
          <cell r="AO8">
            <v>49866448.300000004</v>
          </cell>
          <cell r="AP8">
            <v>3488595.34</v>
          </cell>
          <cell r="AQ8">
            <v>1546797.05</v>
          </cell>
          <cell r="AR8">
            <v>4990520.66</v>
          </cell>
          <cell r="AS8">
            <v>12336072.51</v>
          </cell>
          <cell r="AT8">
            <v>1854928.2899999998</v>
          </cell>
          <cell r="AU8">
            <v>2679086.5300000003</v>
          </cell>
          <cell r="AV8">
            <v>26118186.039999999</v>
          </cell>
          <cell r="AW8">
            <v>1415406.5600000003</v>
          </cell>
          <cell r="AX8">
            <v>1715833.24</v>
          </cell>
          <cell r="AY8">
            <v>4971485.8500000006</v>
          </cell>
          <cell r="AZ8">
            <v>0</v>
          </cell>
          <cell r="BA8">
            <v>6214558.9799999995</v>
          </cell>
          <cell r="BB8">
            <v>12501129.92</v>
          </cell>
          <cell r="BC8">
            <v>1686713.6100000003</v>
          </cell>
          <cell r="BD8">
            <v>5132563.7199999988</v>
          </cell>
          <cell r="BE8">
            <v>4844870.040000001</v>
          </cell>
          <cell r="BF8">
            <v>1916695.16</v>
          </cell>
          <cell r="BG8">
            <v>9625878.9100000001</v>
          </cell>
          <cell r="BH8">
            <v>2156890.44</v>
          </cell>
          <cell r="BI8">
            <v>3737525.09</v>
          </cell>
          <cell r="BJ8">
            <v>8435686.1600000001</v>
          </cell>
          <cell r="BK8">
            <v>2313764.75</v>
          </cell>
          <cell r="BL8">
            <v>7022128</v>
          </cell>
          <cell r="BM8">
            <v>1171644.75</v>
          </cell>
          <cell r="BN8">
            <v>6882938.25</v>
          </cell>
          <cell r="BO8">
            <v>3648126.04</v>
          </cell>
          <cell r="BP8">
            <v>42942386.100000001</v>
          </cell>
          <cell r="BQ8">
            <v>1027939.27</v>
          </cell>
          <cell r="BR8">
            <v>1461898.3399999999</v>
          </cell>
          <cell r="BS8">
            <v>1124817.5599999998</v>
          </cell>
          <cell r="BT8">
            <v>3075601.4</v>
          </cell>
          <cell r="BU8">
            <v>11457312.399999999</v>
          </cell>
          <cell r="BV8">
            <v>1616901.99</v>
          </cell>
          <cell r="BW8">
            <v>160614322.36999997</v>
          </cell>
          <cell r="BX8">
            <v>18447671</v>
          </cell>
          <cell r="BY8">
            <v>1870154.3800000001</v>
          </cell>
          <cell r="BZ8">
            <v>8620992.3099999987</v>
          </cell>
          <cell r="CA8">
            <v>4486554.82</v>
          </cell>
          <cell r="CB8">
            <v>1190255.3599999999</v>
          </cell>
          <cell r="CC8">
            <v>1291065</v>
          </cell>
          <cell r="CD8">
            <v>586433.19000000006</v>
          </cell>
          <cell r="CE8">
            <v>4867998</v>
          </cell>
          <cell r="CF8">
            <v>7844132.5199999996</v>
          </cell>
          <cell r="CG8">
            <v>3215677.7</v>
          </cell>
        </row>
        <row r="9">
          <cell r="A9" t="str">
            <v>Income Taxes</v>
          </cell>
          <cell r="B9" t="str">
            <v>CTAXINC</v>
          </cell>
          <cell r="C9">
            <v>2008</v>
          </cell>
          <cell r="D9">
            <v>9090</v>
          </cell>
          <cell r="E9">
            <v>3718000</v>
          </cell>
          <cell r="F9">
            <v>816403</v>
          </cell>
          <cell r="G9">
            <v>698563</v>
          </cell>
          <cell r="H9">
            <v>1232713</v>
          </cell>
          <cell r="I9">
            <v>2024770.84</v>
          </cell>
          <cell r="J9">
            <v>80802.460000000006</v>
          </cell>
          <cell r="K9">
            <v>2416720</v>
          </cell>
          <cell r="L9">
            <v>319735</v>
          </cell>
          <cell r="M9">
            <v>123859</v>
          </cell>
          <cell r="N9">
            <v>0</v>
          </cell>
          <cell r="O9">
            <v>1069953.71</v>
          </cell>
          <cell r="P9">
            <v>0</v>
          </cell>
          <cell r="Q9">
            <v>29268</v>
          </cell>
          <cell r="R9">
            <v>0</v>
          </cell>
          <cell r="S9">
            <v>815549</v>
          </cell>
          <cell r="T9">
            <v>3875000</v>
          </cell>
          <cell r="U9">
            <v>-73170</v>
          </cell>
          <cell r="V9">
            <v>11512162</v>
          </cell>
          <cell r="W9">
            <v>372520.37</v>
          </cell>
          <cell r="X9">
            <v>0</v>
          </cell>
          <cell r="Y9">
            <v>770997.25</v>
          </cell>
          <cell r="Z9">
            <v>872000</v>
          </cell>
          <cell r="AA9">
            <v>-5294</v>
          </cell>
          <cell r="AB9">
            <v>0</v>
          </cell>
          <cell r="AC9">
            <v>1580251.13</v>
          </cell>
          <cell r="AD9">
            <v>2559390</v>
          </cell>
          <cell r="AE9">
            <v>160355.99</v>
          </cell>
          <cell r="AF9">
            <v>1710174.7</v>
          </cell>
          <cell r="AG9">
            <v>1292295.19</v>
          </cell>
          <cell r="AH9">
            <v>708593</v>
          </cell>
          <cell r="AI9">
            <v>1800</v>
          </cell>
          <cell r="AJ9">
            <v>6225339.2699999996</v>
          </cell>
          <cell r="AK9">
            <v>-14517</v>
          </cell>
          <cell r="AL9">
            <v>74302</v>
          </cell>
          <cell r="AM9">
            <v>8199870</v>
          </cell>
          <cell r="AN9">
            <v>62655800</v>
          </cell>
          <cell r="AO9">
            <v>12470203</v>
          </cell>
          <cell r="AP9">
            <v>399640</v>
          </cell>
          <cell r="AQ9">
            <v>22279</v>
          </cell>
          <cell r="AR9">
            <v>942927</v>
          </cell>
          <cell r="AS9">
            <v>2822558.78</v>
          </cell>
          <cell r="AT9">
            <v>557612.89</v>
          </cell>
          <cell r="AU9">
            <v>174376</v>
          </cell>
          <cell r="AV9">
            <v>3231771</v>
          </cell>
          <cell r="AW9">
            <v>164072.85999999999</v>
          </cell>
          <cell r="AX9">
            <v>270500</v>
          </cell>
          <cell r="AY9">
            <v>814047</v>
          </cell>
          <cell r="AZ9">
            <v>0</v>
          </cell>
          <cell r="BA9">
            <v>1607995.55</v>
          </cell>
          <cell r="BB9">
            <v>1472780.77</v>
          </cell>
          <cell r="BC9">
            <v>280101.74</v>
          </cell>
          <cell r="BD9">
            <v>621013</v>
          </cell>
          <cell r="BE9">
            <v>643734</v>
          </cell>
          <cell r="BF9">
            <v>17018</v>
          </cell>
          <cell r="BG9">
            <v>2628032.0499999998</v>
          </cell>
          <cell r="BH9">
            <v>406026</v>
          </cell>
          <cell r="BI9">
            <v>473000</v>
          </cell>
          <cell r="BJ9">
            <v>1933850.08</v>
          </cell>
          <cell r="BK9">
            <v>92372</v>
          </cell>
          <cell r="BL9">
            <v>1045700</v>
          </cell>
          <cell r="BM9">
            <v>56441</v>
          </cell>
          <cell r="BN9">
            <v>811656</v>
          </cell>
          <cell r="BO9">
            <v>62063</v>
          </cell>
          <cell r="BP9">
            <v>7430468.75</v>
          </cell>
          <cell r="BQ9">
            <v>25099</v>
          </cell>
          <cell r="BR9">
            <v>23799</v>
          </cell>
          <cell r="BS9">
            <v>25818</v>
          </cell>
          <cell r="BT9">
            <v>677819.9</v>
          </cell>
          <cell r="BU9">
            <v>963000</v>
          </cell>
          <cell r="BV9">
            <v>45648</v>
          </cell>
          <cell r="BW9">
            <v>8968713</v>
          </cell>
          <cell r="BX9">
            <v>4297652</v>
          </cell>
          <cell r="BY9">
            <v>272196.90999999997</v>
          </cell>
          <cell r="BZ9">
            <v>1776795.96</v>
          </cell>
          <cell r="CA9">
            <v>393212.33</v>
          </cell>
          <cell r="CB9">
            <v>-10158</v>
          </cell>
          <cell r="CC9">
            <v>41822</v>
          </cell>
          <cell r="CD9">
            <v>0</v>
          </cell>
          <cell r="CE9">
            <v>52690</v>
          </cell>
          <cell r="CF9">
            <v>2794834</v>
          </cell>
          <cell r="CG9">
            <v>453777.5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2008</v>
          </cell>
          <cell r="D10">
            <v>1676</v>
          </cell>
          <cell r="E10">
            <v>69628</v>
          </cell>
          <cell r="F10">
            <v>36218</v>
          </cell>
          <cell r="G10">
            <v>9456</v>
          </cell>
          <cell r="H10">
            <v>37473</v>
          </cell>
          <cell r="I10">
            <v>62737</v>
          </cell>
          <cell r="J10">
            <v>14387</v>
          </cell>
          <cell r="K10">
            <v>49297</v>
          </cell>
          <cell r="L10">
            <v>15616</v>
          </cell>
          <cell r="M10">
            <v>6309</v>
          </cell>
          <cell r="N10">
            <v>1335</v>
          </cell>
          <cell r="O10">
            <v>32094</v>
          </cell>
          <cell r="P10">
            <v>0</v>
          </cell>
          <cell r="Q10">
            <v>1936</v>
          </cell>
          <cell r="R10">
            <v>0</v>
          </cell>
          <cell r="S10">
            <v>10853</v>
          </cell>
          <cell r="T10">
            <v>84644</v>
          </cell>
          <cell r="U10">
            <v>3543</v>
          </cell>
          <cell r="V10">
            <v>186929</v>
          </cell>
          <cell r="W10">
            <v>14312</v>
          </cell>
          <cell r="X10">
            <v>3349</v>
          </cell>
          <cell r="Y10">
            <v>27929</v>
          </cell>
          <cell r="Z10">
            <v>19394</v>
          </cell>
          <cell r="AA10">
            <v>4001</v>
          </cell>
          <cell r="AB10">
            <v>681</v>
          </cell>
          <cell r="AC10">
            <v>11587</v>
          </cell>
          <cell r="AD10">
            <v>46215</v>
          </cell>
          <cell r="AE10">
            <v>9937</v>
          </cell>
          <cell r="AF10">
            <v>48914</v>
          </cell>
          <cell r="AG10">
            <v>20815</v>
          </cell>
          <cell r="AH10">
            <v>20818</v>
          </cell>
          <cell r="AI10">
            <v>2763</v>
          </cell>
          <cell r="AJ10">
            <v>233947</v>
          </cell>
          <cell r="AK10">
            <v>1177</v>
          </cell>
          <cell r="AL10">
            <v>5375</v>
          </cell>
          <cell r="AM10">
            <v>129585</v>
          </cell>
          <cell r="AN10">
            <v>1187253</v>
          </cell>
          <cell r="AO10">
            <v>291639</v>
          </cell>
          <cell r="AP10">
            <v>14471</v>
          </cell>
          <cell r="AQ10">
            <v>5583</v>
          </cell>
          <cell r="AR10">
            <v>26940</v>
          </cell>
          <cell r="AS10">
            <v>84195</v>
          </cell>
          <cell r="AT10">
            <v>9215</v>
          </cell>
          <cell r="AU10">
            <v>9295</v>
          </cell>
          <cell r="AV10">
            <v>143797</v>
          </cell>
          <cell r="AW10">
            <v>7026</v>
          </cell>
          <cell r="AX10">
            <v>6773</v>
          </cell>
          <cell r="AY10">
            <v>25373</v>
          </cell>
          <cell r="AZ10">
            <v>0</v>
          </cell>
          <cell r="BA10">
            <v>31874</v>
          </cell>
          <cell r="BB10">
            <v>50255</v>
          </cell>
          <cell r="BC10">
            <v>7798</v>
          </cell>
          <cell r="BD10">
            <v>18806</v>
          </cell>
          <cell r="BE10">
            <v>23669</v>
          </cell>
          <cell r="BF10">
            <v>6055</v>
          </cell>
          <cell r="BG10">
            <v>62038</v>
          </cell>
          <cell r="BH10">
            <v>10200</v>
          </cell>
          <cell r="BI10">
            <v>12797</v>
          </cell>
          <cell r="BJ10">
            <v>51813</v>
          </cell>
          <cell r="BK10">
            <v>10381</v>
          </cell>
          <cell r="BL10">
            <v>32734</v>
          </cell>
          <cell r="BM10">
            <v>3356</v>
          </cell>
          <cell r="BN10">
            <v>34349</v>
          </cell>
          <cell r="BO10">
            <v>9229</v>
          </cell>
          <cell r="BP10">
            <v>244573</v>
          </cell>
          <cell r="BQ10">
            <v>4194</v>
          </cell>
          <cell r="BR10">
            <v>5859</v>
          </cell>
          <cell r="BS10">
            <v>2734</v>
          </cell>
          <cell r="BT10">
            <v>16133</v>
          </cell>
          <cell r="BU10">
            <v>49361</v>
          </cell>
          <cell r="BV10">
            <v>6622</v>
          </cell>
          <cell r="BW10">
            <v>684145</v>
          </cell>
          <cell r="BX10">
            <v>110861</v>
          </cell>
          <cell r="BY10">
            <v>11660</v>
          </cell>
          <cell r="BZ10">
            <v>50478</v>
          </cell>
          <cell r="CA10">
            <v>21706</v>
          </cell>
          <cell r="CB10">
            <v>3535</v>
          </cell>
          <cell r="CC10">
            <v>3878</v>
          </cell>
          <cell r="CD10">
            <v>2007</v>
          </cell>
          <cell r="CE10">
            <v>21592</v>
          </cell>
          <cell r="CF10">
            <v>39225</v>
          </cell>
          <cell r="CG10">
            <v>14645</v>
          </cell>
        </row>
        <row r="11">
          <cell r="A11" t="str">
            <v>Customers - Residential</v>
          </cell>
          <cell r="B11" t="str">
            <v>YNR</v>
          </cell>
          <cell r="C11">
            <v>2008</v>
          </cell>
          <cell r="D11">
            <v>1416</v>
          </cell>
          <cell r="E11">
            <v>62513</v>
          </cell>
          <cell r="F11">
            <v>31626</v>
          </cell>
          <cell r="G11">
            <v>8066</v>
          </cell>
          <cell r="H11">
            <v>33869</v>
          </cell>
          <cell r="I11">
            <v>56839</v>
          </cell>
          <cell r="J11">
            <v>12700</v>
          </cell>
          <cell r="K11">
            <v>43918</v>
          </cell>
          <cell r="L11">
            <v>14182</v>
          </cell>
          <cell r="M11">
            <v>5562</v>
          </cell>
          <cell r="N11">
            <v>1148</v>
          </cell>
          <cell r="O11">
            <v>28504</v>
          </cell>
          <cell r="P11">
            <v>0</v>
          </cell>
          <cell r="Q11">
            <v>1743</v>
          </cell>
          <cell r="R11">
            <v>0</v>
          </cell>
          <cell r="S11">
            <v>9638</v>
          </cell>
          <cell r="T11">
            <v>76400</v>
          </cell>
          <cell r="U11">
            <v>3100</v>
          </cell>
          <cell r="V11">
            <v>165882</v>
          </cell>
          <cell r="W11">
            <v>12747</v>
          </cell>
          <cell r="X11">
            <v>2848</v>
          </cell>
          <cell r="Y11">
            <v>25711</v>
          </cell>
          <cell r="Z11">
            <v>17178</v>
          </cell>
          <cell r="AA11">
            <v>3520</v>
          </cell>
          <cell r="AB11">
            <v>594</v>
          </cell>
          <cell r="AC11">
            <v>10601</v>
          </cell>
          <cell r="AD11">
            <v>41634</v>
          </cell>
          <cell r="AE11">
            <v>9092</v>
          </cell>
          <cell r="AF11">
            <v>44640</v>
          </cell>
          <cell r="AG11">
            <v>18245</v>
          </cell>
          <cell r="AH11">
            <v>18881</v>
          </cell>
          <cell r="AI11">
            <v>2327</v>
          </cell>
          <cell r="AJ11">
            <v>211826</v>
          </cell>
          <cell r="AK11">
            <v>1019</v>
          </cell>
          <cell r="AL11">
            <v>4724</v>
          </cell>
          <cell r="AM11">
            <v>120395</v>
          </cell>
          <cell r="AN11">
            <v>1077500</v>
          </cell>
          <cell r="AO11">
            <v>264958</v>
          </cell>
          <cell r="AP11">
            <v>13472</v>
          </cell>
          <cell r="AQ11">
            <v>4790</v>
          </cell>
          <cell r="AR11">
            <v>23142</v>
          </cell>
          <cell r="AS11">
            <v>75847</v>
          </cell>
          <cell r="AT11">
            <v>7942</v>
          </cell>
          <cell r="AU11">
            <v>7605</v>
          </cell>
          <cell r="AV11">
            <v>130245</v>
          </cell>
          <cell r="AW11">
            <v>6246</v>
          </cell>
          <cell r="AX11">
            <v>5935</v>
          </cell>
          <cell r="AY11">
            <v>22755</v>
          </cell>
          <cell r="AZ11">
            <v>0</v>
          </cell>
          <cell r="BA11">
            <v>28484</v>
          </cell>
          <cell r="BB11">
            <v>45053</v>
          </cell>
          <cell r="BC11">
            <v>6436</v>
          </cell>
          <cell r="BD11">
            <v>16547</v>
          </cell>
          <cell r="BE11">
            <v>20757</v>
          </cell>
          <cell r="BF11">
            <v>5214</v>
          </cell>
          <cell r="BG11">
            <v>55658</v>
          </cell>
          <cell r="BH11">
            <v>9056</v>
          </cell>
          <cell r="BI11">
            <v>11261</v>
          </cell>
          <cell r="BJ11">
            <v>47436</v>
          </cell>
          <cell r="BK11">
            <v>8809</v>
          </cell>
          <cell r="BL11">
            <v>28915</v>
          </cell>
          <cell r="BM11">
            <v>2723</v>
          </cell>
          <cell r="BN11">
            <v>30342</v>
          </cell>
          <cell r="BO11">
            <v>8151</v>
          </cell>
          <cell r="BP11">
            <v>215323</v>
          </cell>
          <cell r="BQ11">
            <v>3603</v>
          </cell>
          <cell r="BR11">
            <v>4966</v>
          </cell>
          <cell r="BS11">
            <v>2302</v>
          </cell>
          <cell r="BT11">
            <v>14260</v>
          </cell>
          <cell r="BU11">
            <v>44351</v>
          </cell>
          <cell r="BV11">
            <v>5877</v>
          </cell>
          <cell r="BW11">
            <v>605509</v>
          </cell>
          <cell r="BX11">
            <v>100534</v>
          </cell>
          <cell r="BY11">
            <v>10833</v>
          </cell>
          <cell r="BZ11">
            <v>44593</v>
          </cell>
          <cell r="CA11">
            <v>19601</v>
          </cell>
          <cell r="CB11">
            <v>3022</v>
          </cell>
          <cell r="CC11">
            <v>3315</v>
          </cell>
          <cell r="CD11">
            <v>1748</v>
          </cell>
          <cell r="CE11">
            <v>18879</v>
          </cell>
          <cell r="CF11">
            <v>36496</v>
          </cell>
          <cell r="CG11">
            <v>13240</v>
          </cell>
        </row>
        <row r="12">
          <cell r="A12" t="str">
            <v xml:space="preserve">Customers- General Service </v>
          </cell>
          <cell r="C12">
            <v>2008</v>
          </cell>
          <cell r="D12">
            <v>260</v>
          </cell>
          <cell r="E12">
            <v>7115</v>
          </cell>
          <cell r="F12">
            <v>4588</v>
          </cell>
          <cell r="G12">
            <v>1390</v>
          </cell>
          <cell r="H12">
            <v>3604</v>
          </cell>
          <cell r="I12">
            <v>5898</v>
          </cell>
          <cell r="J12">
            <v>1686</v>
          </cell>
          <cell r="K12">
            <v>5376</v>
          </cell>
          <cell r="L12">
            <v>1434</v>
          </cell>
          <cell r="M12">
            <v>747</v>
          </cell>
          <cell r="N12">
            <v>187</v>
          </cell>
          <cell r="O12">
            <v>3588</v>
          </cell>
          <cell r="P12">
            <v>0</v>
          </cell>
          <cell r="Q12">
            <v>193</v>
          </cell>
          <cell r="R12">
            <v>0</v>
          </cell>
          <cell r="S12">
            <v>1215</v>
          </cell>
          <cell r="T12">
            <v>8234</v>
          </cell>
          <cell r="U12">
            <v>443</v>
          </cell>
          <cell r="V12">
            <v>21037</v>
          </cell>
          <cell r="W12">
            <v>1563</v>
          </cell>
          <cell r="X12">
            <v>501</v>
          </cell>
          <cell r="Y12">
            <v>2218</v>
          </cell>
          <cell r="Z12">
            <v>2214</v>
          </cell>
          <cell r="AA12">
            <v>481</v>
          </cell>
          <cell r="AB12">
            <v>87</v>
          </cell>
          <cell r="AC12">
            <v>985</v>
          </cell>
          <cell r="AD12">
            <v>4581</v>
          </cell>
          <cell r="AE12">
            <v>845</v>
          </cell>
          <cell r="AF12">
            <v>4270</v>
          </cell>
          <cell r="AG12">
            <v>2570</v>
          </cell>
          <cell r="AH12">
            <v>1937</v>
          </cell>
          <cell r="AI12">
            <v>436</v>
          </cell>
          <cell r="AJ12">
            <v>22109</v>
          </cell>
          <cell r="AK12">
            <v>158</v>
          </cell>
          <cell r="AL12">
            <v>650</v>
          </cell>
          <cell r="AM12">
            <v>9184</v>
          </cell>
          <cell r="AN12">
            <v>109722</v>
          </cell>
          <cell r="AO12">
            <v>26670</v>
          </cell>
          <cell r="AP12">
            <v>999</v>
          </cell>
          <cell r="AQ12">
            <v>793</v>
          </cell>
          <cell r="AR12">
            <v>3795</v>
          </cell>
          <cell r="AS12">
            <v>8344</v>
          </cell>
          <cell r="AT12">
            <v>1273</v>
          </cell>
          <cell r="AU12">
            <v>1690</v>
          </cell>
          <cell r="AV12">
            <v>13549</v>
          </cell>
          <cell r="AW12">
            <v>779</v>
          </cell>
          <cell r="AX12">
            <v>838</v>
          </cell>
          <cell r="AY12">
            <v>2616</v>
          </cell>
          <cell r="AZ12">
            <v>0</v>
          </cell>
          <cell r="BA12">
            <v>3390</v>
          </cell>
          <cell r="BB12">
            <v>5202</v>
          </cell>
          <cell r="BC12">
            <v>1362</v>
          </cell>
          <cell r="BD12">
            <v>2259</v>
          </cell>
          <cell r="BE12">
            <v>2912</v>
          </cell>
          <cell r="BF12">
            <v>841</v>
          </cell>
          <cell r="BG12">
            <v>6379</v>
          </cell>
          <cell r="BH12">
            <v>1144</v>
          </cell>
          <cell r="BI12">
            <v>1536</v>
          </cell>
          <cell r="BJ12">
            <v>4374</v>
          </cell>
          <cell r="BK12">
            <v>1572</v>
          </cell>
          <cell r="BL12">
            <v>3819</v>
          </cell>
          <cell r="BM12">
            <v>633</v>
          </cell>
          <cell r="BN12">
            <v>4005</v>
          </cell>
          <cell r="BO12">
            <v>1078</v>
          </cell>
          <cell r="BP12">
            <v>29249</v>
          </cell>
          <cell r="BQ12">
            <v>591</v>
          </cell>
          <cell r="BR12">
            <v>893</v>
          </cell>
          <cell r="BS12">
            <v>432</v>
          </cell>
          <cell r="BT12">
            <v>1872</v>
          </cell>
          <cell r="BU12">
            <v>5010</v>
          </cell>
          <cell r="BV12">
            <v>744</v>
          </cell>
          <cell r="BW12">
            <v>78589</v>
          </cell>
          <cell r="BX12">
            <v>10322</v>
          </cell>
          <cell r="BY12">
            <v>827</v>
          </cell>
          <cell r="BZ12">
            <v>5883</v>
          </cell>
          <cell r="CA12">
            <v>2102</v>
          </cell>
          <cell r="CB12">
            <v>513</v>
          </cell>
          <cell r="CC12">
            <v>562</v>
          </cell>
          <cell r="CD12">
            <v>259</v>
          </cell>
          <cell r="CE12">
            <v>2713</v>
          </cell>
          <cell r="CF12">
            <v>2729</v>
          </cell>
          <cell r="CG12">
            <v>1404</v>
          </cell>
        </row>
        <row r="13">
          <cell r="A13" t="str">
            <v>Customers- Large User, Sub- Transmission, Intermediate/ Embedded Distributor</v>
          </cell>
          <cell r="C13">
            <v>2008</v>
          </cell>
          <cell r="D13">
            <v>0</v>
          </cell>
          <cell r="E13">
            <v>0</v>
          </cell>
          <cell r="F13">
            <v>4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10</v>
          </cell>
          <cell r="W13">
            <v>2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4</v>
          </cell>
          <cell r="AG13">
            <v>0</v>
          </cell>
          <cell r="AH13">
            <v>0</v>
          </cell>
          <cell r="AI13">
            <v>0</v>
          </cell>
          <cell r="AJ13">
            <v>12</v>
          </cell>
          <cell r="AK13">
            <v>0</v>
          </cell>
          <cell r="AL13">
            <v>1</v>
          </cell>
          <cell r="AM13">
            <v>6</v>
          </cell>
          <cell r="AN13">
            <v>31</v>
          </cell>
          <cell r="AO13">
            <v>11</v>
          </cell>
          <cell r="AP13">
            <v>0</v>
          </cell>
          <cell r="AQ13">
            <v>0</v>
          </cell>
          <cell r="AR13">
            <v>3</v>
          </cell>
          <cell r="AS13">
            <v>4</v>
          </cell>
          <cell r="AT13">
            <v>0</v>
          </cell>
          <cell r="AU13">
            <v>0</v>
          </cell>
          <cell r="AV13">
            <v>3</v>
          </cell>
          <cell r="AW13">
            <v>1</v>
          </cell>
          <cell r="AX13">
            <v>0</v>
          </cell>
          <cell r="AY13">
            <v>2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1</v>
          </cell>
          <cell r="BH13">
            <v>0</v>
          </cell>
          <cell r="BI13">
            <v>0</v>
          </cell>
          <cell r="BJ13">
            <v>3</v>
          </cell>
          <cell r="BK13">
            <v>0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1</v>
          </cell>
          <cell r="BQ13">
            <v>0</v>
          </cell>
          <cell r="BR13">
            <v>0</v>
          </cell>
          <cell r="BS13">
            <v>0</v>
          </cell>
          <cell r="BT13">
            <v>1</v>
          </cell>
          <cell r="BU13">
            <v>0</v>
          </cell>
          <cell r="BV13">
            <v>1</v>
          </cell>
          <cell r="BW13">
            <v>47</v>
          </cell>
          <cell r="BX13">
            <v>5</v>
          </cell>
          <cell r="BY13">
            <v>0</v>
          </cell>
          <cell r="BZ13">
            <v>2</v>
          </cell>
          <cell r="CA13">
            <v>3</v>
          </cell>
          <cell r="CB13">
            <v>0</v>
          </cell>
          <cell r="CC13">
            <v>1</v>
          </cell>
          <cell r="CD13">
            <v>0</v>
          </cell>
          <cell r="CE13">
            <v>0</v>
          </cell>
          <cell r="CF13">
            <v>0</v>
          </cell>
          <cell r="CG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2008</v>
          </cell>
          <cell r="D14">
            <v>619</v>
          </cell>
          <cell r="E14">
            <v>14896</v>
          </cell>
          <cell r="F14">
            <v>9769</v>
          </cell>
          <cell r="G14">
            <v>2640</v>
          </cell>
          <cell r="H14">
            <v>9752</v>
          </cell>
          <cell r="I14">
            <v>14457</v>
          </cell>
          <cell r="J14">
            <v>2950</v>
          </cell>
          <cell r="K14">
            <v>12411</v>
          </cell>
          <cell r="L14">
            <v>3080</v>
          </cell>
          <cell r="M14">
            <v>1653</v>
          </cell>
          <cell r="N14">
            <v>341</v>
          </cell>
          <cell r="O14">
            <v>10679</v>
          </cell>
          <cell r="P14">
            <v>0</v>
          </cell>
          <cell r="Q14">
            <v>418</v>
          </cell>
          <cell r="R14">
            <v>0</v>
          </cell>
          <cell r="S14">
            <v>6</v>
          </cell>
          <cell r="T14">
            <v>23392</v>
          </cell>
          <cell r="U14">
            <v>594</v>
          </cell>
          <cell r="V14">
            <v>48471</v>
          </cell>
          <cell r="W14">
            <v>4311</v>
          </cell>
          <cell r="X14">
            <v>1039</v>
          </cell>
          <cell r="Y14">
            <v>7601</v>
          </cell>
          <cell r="Z14">
            <v>5920</v>
          </cell>
          <cell r="AA14">
            <v>1006</v>
          </cell>
          <cell r="AB14">
            <v>152</v>
          </cell>
          <cell r="AC14">
            <v>103</v>
          </cell>
          <cell r="AD14">
            <v>8666</v>
          </cell>
          <cell r="AE14">
            <v>2532</v>
          </cell>
          <cell r="AF14">
            <v>12781</v>
          </cell>
          <cell r="AG14">
            <v>2879</v>
          </cell>
          <cell r="AH14">
            <v>4329</v>
          </cell>
          <cell r="AI14">
            <v>916</v>
          </cell>
          <cell r="AJ14">
            <v>52177</v>
          </cell>
          <cell r="AK14">
            <v>368</v>
          </cell>
          <cell r="AL14">
            <v>1</v>
          </cell>
          <cell r="AM14">
            <v>2</v>
          </cell>
          <cell r="AN14">
            <v>137000</v>
          </cell>
          <cell r="AO14">
            <v>50971</v>
          </cell>
          <cell r="AP14">
            <v>2489</v>
          </cell>
          <cell r="AQ14">
            <v>550</v>
          </cell>
          <cell r="AR14">
            <v>5107</v>
          </cell>
          <cell r="AS14">
            <v>22840</v>
          </cell>
          <cell r="AT14">
            <v>2</v>
          </cell>
          <cell r="AU14">
            <v>2130</v>
          </cell>
          <cell r="AV14">
            <v>33340</v>
          </cell>
          <cell r="AW14">
            <v>1958</v>
          </cell>
          <cell r="AX14">
            <v>1525</v>
          </cell>
          <cell r="AY14">
            <v>6562</v>
          </cell>
          <cell r="AZ14">
            <v>0</v>
          </cell>
          <cell r="BA14">
            <v>8050</v>
          </cell>
          <cell r="BB14">
            <v>11986</v>
          </cell>
          <cell r="BC14">
            <v>1904</v>
          </cell>
          <cell r="BD14">
            <v>3879</v>
          </cell>
          <cell r="BE14">
            <v>5550</v>
          </cell>
          <cell r="BF14">
            <v>1737</v>
          </cell>
          <cell r="BG14">
            <v>16083</v>
          </cell>
          <cell r="BH14">
            <v>2602</v>
          </cell>
          <cell r="BI14">
            <v>3531</v>
          </cell>
          <cell r="BJ14">
            <v>11720</v>
          </cell>
          <cell r="BK14">
            <v>2653</v>
          </cell>
          <cell r="BL14">
            <v>8759</v>
          </cell>
          <cell r="BM14">
            <v>1004</v>
          </cell>
          <cell r="BN14">
            <v>7996</v>
          </cell>
          <cell r="BO14">
            <v>1991</v>
          </cell>
          <cell r="BP14">
            <v>15</v>
          </cell>
          <cell r="BQ14">
            <v>1165</v>
          </cell>
          <cell r="BR14">
            <v>1643</v>
          </cell>
          <cell r="BS14">
            <v>532</v>
          </cell>
          <cell r="BT14">
            <v>4736</v>
          </cell>
          <cell r="BU14">
            <v>13030</v>
          </cell>
          <cell r="BV14">
            <v>2625</v>
          </cell>
          <cell r="BW14">
            <v>162039</v>
          </cell>
          <cell r="BX14">
            <v>27163</v>
          </cell>
          <cell r="BY14">
            <v>2453</v>
          </cell>
          <cell r="BZ14">
            <v>12777</v>
          </cell>
          <cell r="CA14">
            <v>6653</v>
          </cell>
          <cell r="CB14">
            <v>966</v>
          </cell>
          <cell r="CC14">
            <v>1286</v>
          </cell>
          <cell r="CD14">
            <v>618</v>
          </cell>
          <cell r="CE14">
            <v>6041</v>
          </cell>
          <cell r="CF14">
            <v>11181</v>
          </cell>
          <cell r="CG14">
            <v>4159</v>
          </cell>
        </row>
        <row r="15">
          <cell r="A15" t="str">
            <v>Customers- Sentinel Lighting</v>
          </cell>
          <cell r="B15" t="str">
            <v>YNSL</v>
          </cell>
          <cell r="C15">
            <v>2008</v>
          </cell>
          <cell r="D15">
            <v>1</v>
          </cell>
          <cell r="E15">
            <v>0</v>
          </cell>
          <cell r="F15">
            <v>526</v>
          </cell>
          <cell r="G15">
            <v>225</v>
          </cell>
          <cell r="H15">
            <v>771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34</v>
          </cell>
          <cell r="N15">
            <v>25</v>
          </cell>
          <cell r="O15">
            <v>344</v>
          </cell>
          <cell r="P15">
            <v>0</v>
          </cell>
          <cell r="Q15">
            <v>0</v>
          </cell>
          <cell r="R15">
            <v>0</v>
          </cell>
          <cell r="S15">
            <v>4</v>
          </cell>
          <cell r="T15">
            <v>743</v>
          </cell>
          <cell r="U15">
            <v>89</v>
          </cell>
          <cell r="V15">
            <v>0</v>
          </cell>
          <cell r="W15">
            <v>219</v>
          </cell>
          <cell r="X15">
            <v>23</v>
          </cell>
          <cell r="Y15">
            <v>322</v>
          </cell>
          <cell r="Z15">
            <v>82</v>
          </cell>
          <cell r="AA15">
            <v>0</v>
          </cell>
          <cell r="AB15">
            <v>0</v>
          </cell>
          <cell r="AC15">
            <v>0</v>
          </cell>
          <cell r="AD15">
            <v>170</v>
          </cell>
          <cell r="AE15">
            <v>0</v>
          </cell>
          <cell r="AF15">
            <v>27</v>
          </cell>
          <cell r="AG15">
            <v>647</v>
          </cell>
          <cell r="AH15">
            <v>178</v>
          </cell>
          <cell r="AI15">
            <v>14</v>
          </cell>
          <cell r="AJ15">
            <v>502</v>
          </cell>
          <cell r="AK15">
            <v>0</v>
          </cell>
          <cell r="AL15">
            <v>21</v>
          </cell>
          <cell r="AM15">
            <v>0</v>
          </cell>
          <cell r="AN15">
            <v>26095</v>
          </cell>
          <cell r="AO15">
            <v>78</v>
          </cell>
          <cell r="AP15">
            <v>186</v>
          </cell>
          <cell r="AQ15">
            <v>0</v>
          </cell>
          <cell r="AR15">
            <v>0</v>
          </cell>
          <cell r="AS15">
            <v>0</v>
          </cell>
          <cell r="AT15">
            <v>38</v>
          </cell>
          <cell r="AU15">
            <v>45</v>
          </cell>
          <cell r="AV15">
            <v>730</v>
          </cell>
          <cell r="AW15">
            <v>47</v>
          </cell>
          <cell r="AX15">
            <v>21</v>
          </cell>
          <cell r="AY15">
            <v>288</v>
          </cell>
          <cell r="AZ15">
            <v>0</v>
          </cell>
          <cell r="BA15">
            <v>420</v>
          </cell>
          <cell r="BB15">
            <v>324</v>
          </cell>
          <cell r="BC15">
            <v>71</v>
          </cell>
          <cell r="BD15">
            <v>354</v>
          </cell>
          <cell r="BE15">
            <v>520</v>
          </cell>
          <cell r="BF15">
            <v>1</v>
          </cell>
          <cell r="BG15">
            <v>201</v>
          </cell>
          <cell r="BH15">
            <v>177</v>
          </cell>
          <cell r="BI15">
            <v>202</v>
          </cell>
          <cell r="BJ15">
            <v>301</v>
          </cell>
          <cell r="BK15">
            <v>216</v>
          </cell>
          <cell r="BL15">
            <v>430</v>
          </cell>
          <cell r="BM15">
            <v>16</v>
          </cell>
          <cell r="BN15">
            <v>438</v>
          </cell>
          <cell r="BO15">
            <v>38</v>
          </cell>
          <cell r="BP15">
            <v>141</v>
          </cell>
          <cell r="BQ15">
            <v>0</v>
          </cell>
          <cell r="BR15">
            <v>65</v>
          </cell>
          <cell r="BS15">
            <v>0</v>
          </cell>
          <cell r="BT15">
            <v>46</v>
          </cell>
          <cell r="BU15">
            <v>153</v>
          </cell>
          <cell r="BV15">
            <v>69</v>
          </cell>
          <cell r="BW15">
            <v>0</v>
          </cell>
          <cell r="BX15">
            <v>784</v>
          </cell>
          <cell r="BY15">
            <v>0</v>
          </cell>
          <cell r="BZ15">
            <v>0</v>
          </cell>
          <cell r="CA15">
            <v>81</v>
          </cell>
          <cell r="CB15">
            <v>35</v>
          </cell>
          <cell r="CC15">
            <v>13</v>
          </cell>
          <cell r="CD15">
            <v>20</v>
          </cell>
          <cell r="CE15">
            <v>6</v>
          </cell>
          <cell r="CF15">
            <v>46</v>
          </cell>
          <cell r="CG15">
            <v>0</v>
          </cell>
        </row>
        <row r="16">
          <cell r="A16" t="str">
            <v>kWh</v>
          </cell>
          <cell r="B16" t="str">
            <v>YV</v>
          </cell>
          <cell r="C16">
            <v>2008</v>
          </cell>
          <cell r="D16">
            <v>26557829</v>
          </cell>
          <cell r="E16">
            <v>1539165665</v>
          </cell>
          <cell r="F16">
            <v>1092208914</v>
          </cell>
          <cell r="G16">
            <v>282717136</v>
          </cell>
          <cell r="H16">
            <v>1019524613</v>
          </cell>
          <cell r="I16">
            <v>1725723668</v>
          </cell>
          <cell r="J16">
            <v>322535808</v>
          </cell>
          <cell r="K16">
            <v>1519758329</v>
          </cell>
          <cell r="L16">
            <v>287833003</v>
          </cell>
          <cell r="M16">
            <v>169766970</v>
          </cell>
          <cell r="N16">
            <v>28582032</v>
          </cell>
          <cell r="O16">
            <v>818165741</v>
          </cell>
          <cell r="P16">
            <v>0</v>
          </cell>
          <cell r="Q16">
            <v>29483564</v>
          </cell>
          <cell r="R16">
            <v>0</v>
          </cell>
          <cell r="S16">
            <v>252650781.16999999</v>
          </cell>
          <cell r="T16">
            <v>2456938199</v>
          </cell>
          <cell r="U16">
            <v>62983629</v>
          </cell>
          <cell r="V16">
            <v>8095934029</v>
          </cell>
          <cell r="W16">
            <v>397240750.66999996</v>
          </cell>
          <cell r="X16">
            <v>63594843</v>
          </cell>
          <cell r="Y16">
            <v>546871555.94999993</v>
          </cell>
          <cell r="Z16">
            <v>593387454</v>
          </cell>
          <cell r="AA16">
            <v>84002098</v>
          </cell>
          <cell r="AB16">
            <v>9083254</v>
          </cell>
          <cell r="AC16">
            <v>178230984.19999999</v>
          </cell>
          <cell r="AD16">
            <v>966826977.00999999</v>
          </cell>
          <cell r="AE16">
            <v>180714045.76999998</v>
          </cell>
          <cell r="AF16">
            <v>1599755326.1699998</v>
          </cell>
          <cell r="AG16">
            <v>352084248</v>
          </cell>
          <cell r="AH16">
            <v>500675922.25999999</v>
          </cell>
          <cell r="AI16">
            <v>84590449</v>
          </cell>
          <cell r="AJ16">
            <v>5999400877</v>
          </cell>
          <cell r="AK16">
            <v>25805833</v>
          </cell>
          <cell r="AL16">
            <v>195203593</v>
          </cell>
          <cell r="AM16">
            <v>3913100000</v>
          </cell>
          <cell r="AN16">
            <v>22541000000</v>
          </cell>
          <cell r="AO16">
            <v>7537708054</v>
          </cell>
          <cell r="AP16">
            <v>236218957.01999998</v>
          </cell>
          <cell r="AQ16">
            <v>110421190</v>
          </cell>
          <cell r="AR16">
            <v>739656116</v>
          </cell>
          <cell r="AS16">
            <v>1935115529</v>
          </cell>
          <cell r="AT16">
            <v>282851594</v>
          </cell>
          <cell r="AU16">
            <v>219438641</v>
          </cell>
          <cell r="AV16">
            <v>3333873406</v>
          </cell>
          <cell r="AW16">
            <v>191155221</v>
          </cell>
          <cell r="AX16">
            <v>215492783</v>
          </cell>
          <cell r="AY16">
            <v>707444570</v>
          </cell>
          <cell r="AZ16">
            <v>0</v>
          </cell>
          <cell r="BA16">
            <v>726444941</v>
          </cell>
          <cell r="BB16">
            <v>1223657037</v>
          </cell>
          <cell r="BC16">
            <v>174363672</v>
          </cell>
          <cell r="BD16">
            <v>374500068</v>
          </cell>
          <cell r="BE16">
            <v>567021540</v>
          </cell>
          <cell r="BF16">
            <v>122730092</v>
          </cell>
          <cell r="BG16">
            <v>1591392611</v>
          </cell>
          <cell r="BH16">
            <v>240633232</v>
          </cell>
          <cell r="BI16">
            <v>319007969</v>
          </cell>
          <cell r="BJ16">
            <v>1165414350</v>
          </cell>
          <cell r="BK16">
            <v>195950229.71000001</v>
          </cell>
          <cell r="BL16">
            <v>710698626</v>
          </cell>
          <cell r="BM16">
            <v>88199452.250000015</v>
          </cell>
          <cell r="BN16">
            <v>819538763</v>
          </cell>
          <cell r="BO16">
            <v>192894440</v>
          </cell>
          <cell r="BP16">
            <v>6828654919</v>
          </cell>
          <cell r="BQ16">
            <v>101925474</v>
          </cell>
          <cell r="BR16">
            <v>111785106</v>
          </cell>
          <cell r="BS16">
            <v>76752093</v>
          </cell>
          <cell r="BT16">
            <v>343399650</v>
          </cell>
          <cell r="BU16">
            <v>1006913914</v>
          </cell>
          <cell r="BV16">
            <v>216493155.44</v>
          </cell>
          <cell r="BW16">
            <v>25139059221</v>
          </cell>
          <cell r="BX16">
            <v>2501313739</v>
          </cell>
          <cell r="BY16">
            <v>116309548</v>
          </cell>
          <cell r="BZ16">
            <v>1369710373</v>
          </cell>
          <cell r="CA16">
            <v>467724991</v>
          </cell>
          <cell r="CB16">
            <v>93707617.5</v>
          </cell>
          <cell r="CC16">
            <v>154353218.66999999</v>
          </cell>
          <cell r="CD16">
            <v>58414893</v>
          </cell>
          <cell r="CE16">
            <v>472219420</v>
          </cell>
          <cell r="CF16">
            <v>855637025</v>
          </cell>
          <cell r="CG16">
            <v>408223851</v>
          </cell>
        </row>
        <row r="17">
          <cell r="A17" t="str">
            <v>kWh - Residential</v>
          </cell>
          <cell r="B17" t="str">
            <v>YVR</v>
          </cell>
          <cell r="C17">
            <v>2008</v>
          </cell>
          <cell r="D17">
            <v>11183350</v>
          </cell>
          <cell r="E17">
            <v>547117234</v>
          </cell>
          <cell r="F17">
            <v>261354534</v>
          </cell>
          <cell r="G17">
            <v>79817804</v>
          </cell>
          <cell r="H17">
            <v>291972257</v>
          </cell>
          <cell r="I17">
            <v>557752794</v>
          </cell>
          <cell r="J17">
            <v>114695863</v>
          </cell>
          <cell r="K17">
            <v>384779246</v>
          </cell>
          <cell r="L17">
            <v>111437380</v>
          </cell>
          <cell r="M17">
            <v>44627090</v>
          </cell>
          <cell r="N17">
            <v>15056281</v>
          </cell>
          <cell r="O17">
            <v>232973162</v>
          </cell>
          <cell r="P17">
            <v>0</v>
          </cell>
          <cell r="Q17">
            <v>19644024</v>
          </cell>
          <cell r="R17">
            <v>0</v>
          </cell>
          <cell r="S17">
            <v>93091229</v>
          </cell>
          <cell r="T17">
            <v>637053725</v>
          </cell>
          <cell r="U17">
            <v>29699161</v>
          </cell>
          <cell r="V17">
            <v>1590715870</v>
          </cell>
          <cell r="W17">
            <v>115637295</v>
          </cell>
          <cell r="X17">
            <v>32354293</v>
          </cell>
          <cell r="Y17">
            <v>261929749.41</v>
          </cell>
          <cell r="Z17">
            <v>140987205</v>
          </cell>
          <cell r="AA17">
            <v>39844007</v>
          </cell>
          <cell r="AB17">
            <v>5882230</v>
          </cell>
          <cell r="AC17">
            <v>87951272</v>
          </cell>
          <cell r="AD17">
            <v>411072289</v>
          </cell>
          <cell r="AE17">
            <v>91344616.159999996</v>
          </cell>
          <cell r="AF17">
            <v>366970147.69999999</v>
          </cell>
          <cell r="AG17">
            <v>171781095</v>
          </cell>
          <cell r="AH17">
            <v>220683563.03999999</v>
          </cell>
          <cell r="AI17">
            <v>26743823</v>
          </cell>
          <cell r="AJ17">
            <v>1641702487</v>
          </cell>
          <cell r="AK17">
            <v>15306507</v>
          </cell>
          <cell r="AL17">
            <v>55769040</v>
          </cell>
          <cell r="AM17">
            <v>1136600000</v>
          </cell>
          <cell r="AN17">
            <v>12410000000</v>
          </cell>
          <cell r="AO17">
            <v>2226078653</v>
          </cell>
          <cell r="AP17">
            <v>158043498</v>
          </cell>
          <cell r="AQ17">
            <v>39338336</v>
          </cell>
          <cell r="AR17">
            <v>200555058</v>
          </cell>
          <cell r="AS17">
            <v>659163062</v>
          </cell>
          <cell r="AT17">
            <v>75604253</v>
          </cell>
          <cell r="AU17">
            <v>81234268</v>
          </cell>
          <cell r="AV17">
            <v>1119770671</v>
          </cell>
          <cell r="AW17">
            <v>57013718</v>
          </cell>
          <cell r="AX17">
            <v>48136133</v>
          </cell>
          <cell r="AY17">
            <v>225897498</v>
          </cell>
          <cell r="AZ17">
            <v>0</v>
          </cell>
          <cell r="BA17">
            <v>268062456</v>
          </cell>
          <cell r="BB17">
            <v>400445564</v>
          </cell>
          <cell r="BC17">
            <v>63512671</v>
          </cell>
          <cell r="BD17">
            <v>140646761</v>
          </cell>
          <cell r="BE17">
            <v>213813392</v>
          </cell>
          <cell r="BF17">
            <v>41990761</v>
          </cell>
          <cell r="BG17">
            <v>588349444</v>
          </cell>
          <cell r="BH17">
            <v>79576857</v>
          </cell>
          <cell r="BI17">
            <v>109814584</v>
          </cell>
          <cell r="BJ17">
            <v>493225543</v>
          </cell>
          <cell r="BK17">
            <v>78434655.349999994</v>
          </cell>
          <cell r="BL17">
            <v>347363230</v>
          </cell>
          <cell r="BM17">
            <v>34188974.920000002</v>
          </cell>
          <cell r="BN17">
            <v>288028301</v>
          </cell>
          <cell r="BO17">
            <v>64024829</v>
          </cell>
          <cell r="BP17">
            <v>2077903209</v>
          </cell>
          <cell r="BQ17">
            <v>31465398</v>
          </cell>
          <cell r="BR17">
            <v>44465236</v>
          </cell>
          <cell r="BS17">
            <v>33587664</v>
          </cell>
          <cell r="BT17">
            <v>120297987</v>
          </cell>
          <cell r="BU17">
            <v>351645318</v>
          </cell>
          <cell r="BV17">
            <v>51050817.740000002</v>
          </cell>
          <cell r="BW17">
            <v>5215687193</v>
          </cell>
          <cell r="BX17">
            <v>942451035</v>
          </cell>
          <cell r="BY17">
            <v>76997980</v>
          </cell>
          <cell r="BZ17">
            <v>405533476</v>
          </cell>
          <cell r="CA17">
            <v>157955849</v>
          </cell>
          <cell r="CB17">
            <v>25485646</v>
          </cell>
          <cell r="CC17">
            <v>26528425</v>
          </cell>
          <cell r="CD17">
            <v>14722573</v>
          </cell>
          <cell r="CE17">
            <v>213227356</v>
          </cell>
          <cell r="CF17">
            <v>346038642</v>
          </cell>
          <cell r="CG17">
            <v>110536185</v>
          </cell>
        </row>
        <row r="18">
          <cell r="A18" t="str">
            <v xml:space="preserve">kWh- General Service </v>
          </cell>
          <cell r="C18">
            <v>2008</v>
          </cell>
          <cell r="D18">
            <v>14843605</v>
          </cell>
          <cell r="E18">
            <v>980805847</v>
          </cell>
          <cell r="F18">
            <v>516033568</v>
          </cell>
          <cell r="G18">
            <v>200988235</v>
          </cell>
          <cell r="H18">
            <v>719465778</v>
          </cell>
          <cell r="I18">
            <v>1158340390</v>
          </cell>
          <cell r="J18">
            <v>168826984</v>
          </cell>
          <cell r="K18">
            <v>891363956</v>
          </cell>
          <cell r="L18">
            <v>173440557</v>
          </cell>
          <cell r="M18">
            <v>113895413</v>
          </cell>
          <cell r="N18">
            <v>13204594</v>
          </cell>
          <cell r="O18">
            <v>533044805</v>
          </cell>
          <cell r="P18">
            <v>0</v>
          </cell>
          <cell r="Q18">
            <v>9451266</v>
          </cell>
          <cell r="R18">
            <v>0</v>
          </cell>
          <cell r="S18">
            <v>157019402.72</v>
          </cell>
          <cell r="T18">
            <v>1295000301</v>
          </cell>
          <cell r="U18">
            <v>32668060</v>
          </cell>
          <cell r="V18">
            <v>5393218546</v>
          </cell>
          <cell r="W18">
            <v>189834629.27999997</v>
          </cell>
          <cell r="X18">
            <v>30605267</v>
          </cell>
          <cell r="Y18">
            <v>278831202.41000003</v>
          </cell>
          <cell r="Z18">
            <v>380914665</v>
          </cell>
          <cell r="AA18">
            <v>42938079</v>
          </cell>
          <cell r="AB18">
            <v>3097510</v>
          </cell>
          <cell r="AC18">
            <v>75863036</v>
          </cell>
          <cell r="AD18">
            <v>546788157.00999999</v>
          </cell>
          <cell r="AE18">
            <v>87677058.100000009</v>
          </cell>
          <cell r="AF18">
            <v>973924312.24000001</v>
          </cell>
          <cell r="AG18">
            <v>177498802</v>
          </cell>
          <cell r="AH18">
            <v>276894738.24000001</v>
          </cell>
          <cell r="AI18">
            <v>56718432</v>
          </cell>
          <cell r="AJ18">
            <v>2569599226</v>
          </cell>
          <cell r="AK18">
            <v>10138585</v>
          </cell>
          <cell r="AL18">
            <v>111187349</v>
          </cell>
          <cell r="AM18">
            <v>2356600000</v>
          </cell>
          <cell r="AN18">
            <v>8319000000</v>
          </cell>
          <cell r="AO18">
            <v>4608209139</v>
          </cell>
          <cell r="AP18">
            <v>78175459</v>
          </cell>
          <cell r="AQ18">
            <v>69225456</v>
          </cell>
          <cell r="AR18">
            <v>381681792</v>
          </cell>
          <cell r="AS18">
            <v>1110125420</v>
          </cell>
          <cell r="AT18">
            <v>205196563</v>
          </cell>
          <cell r="AU18">
            <v>136289494</v>
          </cell>
          <cell r="AV18">
            <v>2002960107</v>
          </cell>
          <cell r="AW18">
            <v>109998659</v>
          </cell>
          <cell r="AX18">
            <v>166162739</v>
          </cell>
          <cell r="AY18">
            <v>391769705</v>
          </cell>
          <cell r="AZ18">
            <v>0</v>
          </cell>
          <cell r="BA18">
            <v>452921581</v>
          </cell>
          <cell r="BB18">
            <v>815417152</v>
          </cell>
          <cell r="BC18">
            <v>109639488</v>
          </cell>
          <cell r="BD18">
            <v>230446897</v>
          </cell>
          <cell r="BE18">
            <v>349313014</v>
          </cell>
          <cell r="BF18">
            <v>78987933</v>
          </cell>
          <cell r="BG18">
            <v>991360455</v>
          </cell>
          <cell r="BH18">
            <v>159288984</v>
          </cell>
          <cell r="BI18">
            <v>206291735</v>
          </cell>
          <cell r="BJ18">
            <v>614853557</v>
          </cell>
          <cell r="BK18">
            <v>114881643.66</v>
          </cell>
          <cell r="BL18">
            <v>355446428</v>
          </cell>
          <cell r="BM18">
            <v>53124267.879999995</v>
          </cell>
          <cell r="BN18">
            <v>461848990</v>
          </cell>
          <cell r="BO18">
            <v>127071772</v>
          </cell>
          <cell r="BP18">
            <v>4675423293</v>
          </cell>
          <cell r="BQ18">
            <v>69352093</v>
          </cell>
          <cell r="BR18">
            <v>65825492</v>
          </cell>
          <cell r="BS18">
            <v>42670262</v>
          </cell>
          <cell r="BT18">
            <v>191684471</v>
          </cell>
          <cell r="BU18">
            <v>644339043</v>
          </cell>
          <cell r="BV18">
            <v>130684887.18000001</v>
          </cell>
          <cell r="BW18">
            <v>17303251513</v>
          </cell>
          <cell r="BX18">
            <v>1344081525</v>
          </cell>
          <cell r="BY18">
            <v>37455844</v>
          </cell>
          <cell r="BZ18">
            <v>956629103</v>
          </cell>
          <cell r="CA18">
            <v>201506867</v>
          </cell>
          <cell r="CB18">
            <v>67434117.599999994</v>
          </cell>
          <cell r="CC18">
            <v>57233994.100000001</v>
          </cell>
          <cell r="CD18">
            <v>43663750</v>
          </cell>
          <cell r="CE18">
            <v>254222507</v>
          </cell>
          <cell r="CF18">
            <v>500707723</v>
          </cell>
          <cell r="CG18">
            <v>276157451</v>
          </cell>
        </row>
        <row r="19">
          <cell r="A19" t="str">
            <v>kWh- Large User, Sub- Transmission, Intermediate/ Embedded Distributor</v>
          </cell>
          <cell r="C19">
            <v>2008</v>
          </cell>
          <cell r="D19">
            <v>0</v>
          </cell>
          <cell r="E19">
            <v>0</v>
          </cell>
          <cell r="F19">
            <v>305534560</v>
          </cell>
          <cell r="G19">
            <v>0</v>
          </cell>
          <cell r="H19">
            <v>0</v>
          </cell>
          <cell r="I19">
            <v>0</v>
          </cell>
          <cell r="J19">
            <v>36932536</v>
          </cell>
          <cell r="K19">
            <v>234168094</v>
          </cell>
          <cell r="L19">
            <v>0</v>
          </cell>
          <cell r="M19">
            <v>0</v>
          </cell>
          <cell r="N19">
            <v>0</v>
          </cell>
          <cell r="O19">
            <v>45183824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506822231</v>
          </cell>
          <cell r="U19">
            <v>0</v>
          </cell>
          <cell r="V19">
            <v>1071190308</v>
          </cell>
          <cell r="W19">
            <v>88460469.239999995</v>
          </cell>
          <cell r="X19">
            <v>0</v>
          </cell>
          <cell r="Y19">
            <v>0</v>
          </cell>
          <cell r="Z19">
            <v>67424347</v>
          </cell>
          <cell r="AA19">
            <v>0</v>
          </cell>
          <cell r="AB19">
            <v>0</v>
          </cell>
          <cell r="AC19">
            <v>13459261</v>
          </cell>
          <cell r="AD19">
            <v>0</v>
          </cell>
          <cell r="AE19">
            <v>0</v>
          </cell>
          <cell r="AF19">
            <v>249518301.80000001</v>
          </cell>
          <cell r="AG19">
            <v>0</v>
          </cell>
          <cell r="AH19">
            <v>0</v>
          </cell>
          <cell r="AI19">
            <v>0</v>
          </cell>
          <cell r="AJ19">
            <v>1747983286</v>
          </cell>
          <cell r="AK19">
            <v>0</v>
          </cell>
          <cell r="AL19">
            <v>26879118</v>
          </cell>
          <cell r="AM19">
            <v>392300000</v>
          </cell>
          <cell r="AN19">
            <v>1671000000</v>
          </cell>
          <cell r="AO19">
            <v>665877785</v>
          </cell>
          <cell r="AP19">
            <v>0</v>
          </cell>
          <cell r="AQ19">
            <v>0</v>
          </cell>
          <cell r="AR19">
            <v>153262880</v>
          </cell>
          <cell r="AS19">
            <v>147707500</v>
          </cell>
          <cell r="AT19">
            <v>0</v>
          </cell>
          <cell r="AU19">
            <v>0</v>
          </cell>
          <cell r="AV19">
            <v>187009122</v>
          </cell>
          <cell r="AW19">
            <v>22647906</v>
          </cell>
          <cell r="AX19">
            <v>0</v>
          </cell>
          <cell r="AY19">
            <v>84460488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</v>
          </cell>
          <cell r="BH19">
            <v>0</v>
          </cell>
          <cell r="BI19">
            <v>0</v>
          </cell>
          <cell r="BJ19">
            <v>47136452</v>
          </cell>
          <cell r="BK19">
            <v>0</v>
          </cell>
          <cell r="BL19">
            <v>0</v>
          </cell>
          <cell r="BM19">
            <v>0</v>
          </cell>
          <cell r="BN19">
            <v>63387466</v>
          </cell>
          <cell r="BO19">
            <v>0</v>
          </cell>
          <cell r="BP19">
            <v>30339590</v>
          </cell>
          <cell r="BQ19">
            <v>0</v>
          </cell>
          <cell r="BR19">
            <v>0</v>
          </cell>
          <cell r="BS19">
            <v>0</v>
          </cell>
          <cell r="BT19">
            <v>28374428</v>
          </cell>
          <cell r="BU19">
            <v>0</v>
          </cell>
          <cell r="BV19">
            <v>34520975.789999999</v>
          </cell>
          <cell r="BW19">
            <v>2507935777</v>
          </cell>
          <cell r="BX19">
            <v>194480710</v>
          </cell>
          <cell r="BY19">
            <v>0</v>
          </cell>
          <cell r="BZ19">
            <v>1</v>
          </cell>
          <cell r="CA19">
            <v>102587954</v>
          </cell>
          <cell r="CB19">
            <v>0</v>
          </cell>
          <cell r="CC19">
            <v>69504959.569999993</v>
          </cell>
          <cell r="CD19">
            <v>0</v>
          </cell>
          <cell r="CE19">
            <v>0</v>
          </cell>
          <cell r="CF19">
            <v>0</v>
          </cell>
          <cell r="CG19">
            <v>18945765</v>
          </cell>
        </row>
        <row r="20">
          <cell r="A20" t="str">
            <v>kWh- Street Lighting</v>
          </cell>
          <cell r="B20" t="str">
            <v>YVST</v>
          </cell>
          <cell r="C20">
            <v>2008</v>
          </cell>
          <cell r="D20">
            <v>528725</v>
          </cell>
          <cell r="E20">
            <v>11242584</v>
          </cell>
          <cell r="F20">
            <v>8656255</v>
          </cell>
          <cell r="G20">
            <v>1722788</v>
          </cell>
          <cell r="H20">
            <v>7518632</v>
          </cell>
          <cell r="I20">
            <v>9630484</v>
          </cell>
          <cell r="J20">
            <v>2080425</v>
          </cell>
          <cell r="K20">
            <v>9447033</v>
          </cell>
          <cell r="L20">
            <v>2186732</v>
          </cell>
          <cell r="M20">
            <v>11198279</v>
          </cell>
          <cell r="N20">
            <v>295998</v>
          </cell>
          <cell r="O20">
            <v>6570411</v>
          </cell>
          <cell r="P20">
            <v>0</v>
          </cell>
          <cell r="Q20">
            <v>388274</v>
          </cell>
          <cell r="R20">
            <v>0</v>
          </cell>
          <cell r="S20">
            <v>2362799.4500000002</v>
          </cell>
          <cell r="T20">
            <v>17016320</v>
          </cell>
          <cell r="U20">
            <v>543665</v>
          </cell>
          <cell r="V20">
            <v>40809305</v>
          </cell>
          <cell r="W20">
            <v>3081756.07</v>
          </cell>
          <cell r="X20">
            <v>610138</v>
          </cell>
          <cell r="Y20">
            <v>5724277.3100000005</v>
          </cell>
          <cell r="Z20">
            <v>3842227</v>
          </cell>
          <cell r="AA20">
            <v>1220012</v>
          </cell>
          <cell r="AB20">
            <v>103514</v>
          </cell>
          <cell r="AC20">
            <v>957415.2</v>
          </cell>
          <cell r="AD20">
            <v>8641709</v>
          </cell>
          <cell r="AE20">
            <v>1692371.51</v>
          </cell>
          <cell r="AF20">
            <v>9238110.5800000001</v>
          </cell>
          <cell r="AG20">
            <v>2328757</v>
          </cell>
          <cell r="AH20">
            <v>2798699.79</v>
          </cell>
          <cell r="AI20">
            <v>1088166</v>
          </cell>
          <cell r="AJ20">
            <v>39533397</v>
          </cell>
          <cell r="AK20">
            <v>360741</v>
          </cell>
          <cell r="AL20">
            <v>1254521</v>
          </cell>
          <cell r="AM20">
            <v>27600000</v>
          </cell>
          <cell r="AN20">
            <v>121804000</v>
          </cell>
          <cell r="AO20">
            <v>37459213</v>
          </cell>
          <cell r="AP20">
            <v>0.01</v>
          </cell>
          <cell r="AQ20">
            <v>1857398</v>
          </cell>
          <cell r="AR20">
            <v>4156386</v>
          </cell>
          <cell r="AS20">
            <v>18119547</v>
          </cell>
          <cell r="AT20">
            <v>2001656</v>
          </cell>
          <cell r="AU20">
            <v>1876475</v>
          </cell>
          <cell r="AV20">
            <v>23270767</v>
          </cell>
          <cell r="AW20">
            <v>1452618</v>
          </cell>
          <cell r="AX20">
            <v>1178359</v>
          </cell>
          <cell r="AY20">
            <v>5134105</v>
          </cell>
          <cell r="AZ20">
            <v>0</v>
          </cell>
          <cell r="BA20">
            <v>5141899</v>
          </cell>
          <cell r="BB20">
            <v>7503949</v>
          </cell>
          <cell r="BC20">
            <v>1131571</v>
          </cell>
          <cell r="BD20">
            <v>3073986</v>
          </cell>
          <cell r="BE20">
            <v>3327500</v>
          </cell>
          <cell r="BF20">
            <v>1751397</v>
          </cell>
          <cell r="BG20">
            <v>11539071</v>
          </cell>
          <cell r="BH20">
            <v>1630499</v>
          </cell>
          <cell r="BI20">
            <v>2549242</v>
          </cell>
          <cell r="BJ20">
            <v>10189806</v>
          </cell>
          <cell r="BK20">
            <v>2370684.33</v>
          </cell>
          <cell r="BL20">
            <v>7620205</v>
          </cell>
          <cell r="BM20">
            <v>870724.37</v>
          </cell>
          <cell r="BN20">
            <v>5640742</v>
          </cell>
          <cell r="BO20">
            <v>1784996</v>
          </cell>
          <cell r="BP20">
            <v>44459843</v>
          </cell>
          <cell r="BQ20">
            <v>1107983</v>
          </cell>
          <cell r="BR20">
            <v>1394217</v>
          </cell>
          <cell r="BS20">
            <v>494167</v>
          </cell>
          <cell r="BT20">
            <v>2998494</v>
          </cell>
          <cell r="BU20">
            <v>10864903</v>
          </cell>
          <cell r="BV20">
            <v>143186.31</v>
          </cell>
          <cell r="BW20">
            <v>112184738</v>
          </cell>
          <cell r="BX20">
            <v>19410273</v>
          </cell>
          <cell r="BY20">
            <v>1855724</v>
          </cell>
          <cell r="BZ20">
            <v>7547793</v>
          </cell>
          <cell r="CA20">
            <v>4724654</v>
          </cell>
          <cell r="CB20">
            <v>749915</v>
          </cell>
          <cell r="CC20">
            <v>1062522</v>
          </cell>
          <cell r="CD20">
            <v>14285</v>
          </cell>
          <cell r="CE20">
            <v>4755437</v>
          </cell>
          <cell r="CF20">
            <v>8837131</v>
          </cell>
          <cell r="CG20">
            <v>2584450</v>
          </cell>
        </row>
        <row r="21">
          <cell r="A21" t="str">
            <v>kWh- Sentinel Lighting</v>
          </cell>
          <cell r="B21" t="str">
            <v>YVSL</v>
          </cell>
          <cell r="C21">
            <v>2008</v>
          </cell>
          <cell r="D21">
            <v>2149</v>
          </cell>
          <cell r="E21">
            <v>0</v>
          </cell>
          <cell r="F21">
            <v>629997</v>
          </cell>
          <cell r="G21">
            <v>188309</v>
          </cell>
          <cell r="H21">
            <v>567946</v>
          </cell>
          <cell r="I21">
            <v>0</v>
          </cell>
          <cell r="J21">
            <v>0</v>
          </cell>
          <cell r="K21">
            <v>0</v>
          </cell>
          <cell r="L21">
            <v>768334</v>
          </cell>
          <cell r="M21">
            <v>46188</v>
          </cell>
          <cell r="N21">
            <v>25159</v>
          </cell>
          <cell r="O21">
            <v>393539</v>
          </cell>
          <cell r="P21">
            <v>0</v>
          </cell>
          <cell r="Q21">
            <v>0</v>
          </cell>
          <cell r="R21">
            <v>0</v>
          </cell>
          <cell r="S21">
            <v>177350</v>
          </cell>
          <cell r="T21">
            <v>1045622</v>
          </cell>
          <cell r="U21">
            <v>72743</v>
          </cell>
          <cell r="V21">
            <v>0</v>
          </cell>
          <cell r="W21">
            <v>226601.08</v>
          </cell>
          <cell r="X21">
            <v>25145</v>
          </cell>
          <cell r="Y21">
            <v>386326.82</v>
          </cell>
          <cell r="Z21">
            <v>219010</v>
          </cell>
          <cell r="AA21">
            <v>0</v>
          </cell>
          <cell r="AB21">
            <v>0</v>
          </cell>
          <cell r="AC21">
            <v>0</v>
          </cell>
          <cell r="AD21">
            <v>324822</v>
          </cell>
          <cell r="AE21">
            <v>0</v>
          </cell>
          <cell r="AF21">
            <v>104453.85</v>
          </cell>
          <cell r="AG21">
            <v>475594</v>
          </cell>
          <cell r="AH21">
            <v>298921.19</v>
          </cell>
          <cell r="AI21">
            <v>40028</v>
          </cell>
          <cell r="AJ21">
            <v>582481</v>
          </cell>
          <cell r="AK21">
            <v>0</v>
          </cell>
          <cell r="AL21">
            <v>113565</v>
          </cell>
          <cell r="AM21">
            <v>0</v>
          </cell>
          <cell r="AN21">
            <v>19196000</v>
          </cell>
          <cell r="AO21">
            <v>83264</v>
          </cell>
          <cell r="AP21">
            <v>0.01</v>
          </cell>
          <cell r="AQ21">
            <v>0</v>
          </cell>
          <cell r="AR21">
            <v>0</v>
          </cell>
          <cell r="AS21">
            <v>0</v>
          </cell>
          <cell r="AT21">
            <v>49122</v>
          </cell>
          <cell r="AU21">
            <v>38404</v>
          </cell>
          <cell r="AV21">
            <v>862739</v>
          </cell>
          <cell r="AW21">
            <v>42320</v>
          </cell>
          <cell r="AX21">
            <v>15552</v>
          </cell>
          <cell r="AY21">
            <v>182774</v>
          </cell>
          <cell r="AZ21">
            <v>0</v>
          </cell>
          <cell r="BA21">
            <v>319005</v>
          </cell>
          <cell r="BB21">
            <v>290372</v>
          </cell>
          <cell r="BC21">
            <v>79942</v>
          </cell>
          <cell r="BD21">
            <v>332424</v>
          </cell>
          <cell r="BE21">
            <v>567634</v>
          </cell>
          <cell r="BF21">
            <v>1</v>
          </cell>
          <cell r="BG21">
            <v>143640</v>
          </cell>
          <cell r="BH21">
            <v>136892</v>
          </cell>
          <cell r="BI21">
            <v>352408</v>
          </cell>
          <cell r="BJ21">
            <v>8992</v>
          </cell>
          <cell r="BK21">
            <v>263246.37</v>
          </cell>
          <cell r="BL21">
            <v>268763</v>
          </cell>
          <cell r="BM21">
            <v>15485.08</v>
          </cell>
          <cell r="BN21">
            <v>633264</v>
          </cell>
          <cell r="BO21">
            <v>12843</v>
          </cell>
          <cell r="BP21">
            <v>528984</v>
          </cell>
          <cell r="BQ21">
            <v>0</v>
          </cell>
          <cell r="BR21">
            <v>100161</v>
          </cell>
          <cell r="BS21">
            <v>0</v>
          </cell>
          <cell r="BT21">
            <v>44270</v>
          </cell>
          <cell r="BU21">
            <v>64650</v>
          </cell>
          <cell r="BV21">
            <v>93288.42</v>
          </cell>
          <cell r="BW21">
            <v>0</v>
          </cell>
          <cell r="BX21">
            <v>890196</v>
          </cell>
          <cell r="BY21">
            <v>0</v>
          </cell>
          <cell r="BZ21">
            <v>0</v>
          </cell>
          <cell r="CA21">
            <v>949667</v>
          </cell>
          <cell r="CB21">
            <v>37938.9</v>
          </cell>
          <cell r="CC21">
            <v>23318</v>
          </cell>
          <cell r="CD21">
            <v>14285</v>
          </cell>
          <cell r="CE21">
            <v>14120</v>
          </cell>
          <cell r="CF21">
            <v>53529</v>
          </cell>
          <cell r="CG21">
            <v>0</v>
          </cell>
        </row>
        <row r="22">
          <cell r="A22" t="str">
            <v>kW</v>
          </cell>
          <cell r="B22" t="str">
            <v>YD</v>
          </cell>
          <cell r="C22">
            <v>2008</v>
          </cell>
          <cell r="D22">
            <v>20686</v>
          </cell>
          <cell r="E22">
            <v>2026336</v>
          </cell>
          <cell r="F22">
            <v>1500621</v>
          </cell>
          <cell r="G22">
            <v>358332</v>
          </cell>
          <cell r="H22">
            <v>1499346</v>
          </cell>
          <cell r="I22">
            <v>2474604</v>
          </cell>
          <cell r="J22">
            <v>361365</v>
          </cell>
          <cell r="K22">
            <v>2468533</v>
          </cell>
          <cell r="L22">
            <v>396348</v>
          </cell>
          <cell r="M22">
            <v>221322</v>
          </cell>
          <cell r="N22">
            <v>20964</v>
          </cell>
          <cell r="O22">
            <v>1269667</v>
          </cell>
          <cell r="P22">
            <v>0</v>
          </cell>
          <cell r="Q22">
            <v>13836</v>
          </cell>
          <cell r="R22">
            <v>0</v>
          </cell>
          <cell r="S22">
            <v>206171</v>
          </cell>
          <cell r="T22">
            <v>4108019</v>
          </cell>
          <cell r="U22">
            <v>68420</v>
          </cell>
          <cell r="V22">
            <v>13585043</v>
          </cell>
          <cell r="W22">
            <v>626344</v>
          </cell>
          <cell r="X22">
            <v>38026</v>
          </cell>
          <cell r="Y22">
            <v>519478</v>
          </cell>
          <cell r="Z22">
            <v>994139</v>
          </cell>
          <cell r="AA22">
            <v>3310</v>
          </cell>
          <cell r="AB22">
            <v>5866</v>
          </cell>
          <cell r="AC22">
            <v>156197</v>
          </cell>
          <cell r="AD22">
            <v>990946</v>
          </cell>
          <cell r="AE22">
            <v>177224</v>
          </cell>
          <cell r="AF22">
            <v>2477256</v>
          </cell>
          <cell r="AG22">
            <v>332625</v>
          </cell>
          <cell r="AH22">
            <v>596339</v>
          </cell>
          <cell r="AI22">
            <v>129899</v>
          </cell>
          <cell r="AJ22">
            <v>8908491</v>
          </cell>
          <cell r="AK22">
            <v>12970</v>
          </cell>
          <cell r="AL22">
            <v>307569</v>
          </cell>
          <cell r="AM22">
            <v>5833523</v>
          </cell>
          <cell r="AN22">
            <v>27946091</v>
          </cell>
          <cell r="AO22">
            <v>10309222</v>
          </cell>
          <cell r="AP22">
            <v>146808</v>
          </cell>
          <cell r="AQ22">
            <v>119444</v>
          </cell>
          <cell r="AR22">
            <v>1033837</v>
          </cell>
          <cell r="AS22">
            <v>2603043</v>
          </cell>
          <cell r="AT22">
            <v>384607</v>
          </cell>
          <cell r="AU22">
            <v>231667</v>
          </cell>
          <cell r="AV22">
            <v>4544536</v>
          </cell>
          <cell r="AW22">
            <v>300564</v>
          </cell>
          <cell r="AX22">
            <v>347946</v>
          </cell>
          <cell r="AY22">
            <v>935644</v>
          </cell>
          <cell r="AZ22">
            <v>0</v>
          </cell>
          <cell r="BA22">
            <v>884097</v>
          </cell>
          <cell r="BB22">
            <v>1755226</v>
          </cell>
          <cell r="BC22">
            <v>200577</v>
          </cell>
          <cell r="BD22">
            <v>371178</v>
          </cell>
          <cell r="BE22">
            <v>702482</v>
          </cell>
          <cell r="BF22">
            <v>165439</v>
          </cell>
          <cell r="BG22">
            <v>2163482</v>
          </cell>
          <cell r="BH22">
            <v>296997</v>
          </cell>
          <cell r="BI22">
            <v>404841</v>
          </cell>
          <cell r="BJ22">
            <v>1254453</v>
          </cell>
          <cell r="BK22">
            <v>221081</v>
          </cell>
          <cell r="BL22">
            <v>672760</v>
          </cell>
          <cell r="BM22">
            <v>92326</v>
          </cell>
          <cell r="BN22">
            <v>996087</v>
          </cell>
          <cell r="BO22">
            <v>419842</v>
          </cell>
          <cell r="BP22">
            <v>10412388</v>
          </cell>
          <cell r="BQ22">
            <v>148947</v>
          </cell>
          <cell r="BR22">
            <v>127789</v>
          </cell>
          <cell r="BS22">
            <v>76545</v>
          </cell>
          <cell r="BT22">
            <v>446340</v>
          </cell>
          <cell r="BU22">
            <v>1405943</v>
          </cell>
          <cell r="BV22">
            <v>341053</v>
          </cell>
          <cell r="BW22">
            <v>43141331</v>
          </cell>
          <cell r="BX22">
            <v>2987652</v>
          </cell>
          <cell r="BY22">
            <v>33494</v>
          </cell>
          <cell r="BZ22">
            <v>1846153</v>
          </cell>
          <cell r="CA22">
            <v>779885</v>
          </cell>
          <cell r="CB22">
            <v>155305</v>
          </cell>
          <cell r="CC22">
            <v>271615</v>
          </cell>
          <cell r="CD22">
            <v>92733</v>
          </cell>
          <cell r="CE22">
            <v>457060</v>
          </cell>
          <cell r="CF22">
            <v>1010898</v>
          </cell>
          <cell r="CG22">
            <v>618730</v>
          </cell>
        </row>
        <row r="23">
          <cell r="A23" t="str">
            <v>kW - Residential</v>
          </cell>
          <cell r="B23" t="str">
            <v>YDR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kW- General Service</v>
          </cell>
          <cell r="C24">
            <v>2008</v>
          </cell>
          <cell r="D24">
            <v>20686</v>
          </cell>
          <cell r="E24">
            <v>1993150</v>
          </cell>
          <cell r="F24">
            <v>985406</v>
          </cell>
          <cell r="G24">
            <v>353530</v>
          </cell>
          <cell r="H24">
            <v>1475389</v>
          </cell>
          <cell r="I24">
            <v>2448882</v>
          </cell>
          <cell r="J24">
            <v>288261</v>
          </cell>
          <cell r="K24">
            <v>1957834</v>
          </cell>
          <cell r="L24">
            <v>386700</v>
          </cell>
          <cell r="M24">
            <v>218050</v>
          </cell>
          <cell r="N24">
            <v>20115</v>
          </cell>
          <cell r="O24">
            <v>1141824</v>
          </cell>
          <cell r="P24">
            <v>0</v>
          </cell>
          <cell r="Q24">
            <v>12770</v>
          </cell>
          <cell r="R24">
            <v>0</v>
          </cell>
          <cell r="S24">
            <v>206171</v>
          </cell>
          <cell r="T24">
            <v>3071296</v>
          </cell>
          <cell r="U24">
            <v>66121</v>
          </cell>
          <cell r="V24">
            <v>11633019</v>
          </cell>
          <cell r="W24">
            <v>406240</v>
          </cell>
          <cell r="X24">
            <v>36264</v>
          </cell>
          <cell r="Y24">
            <v>500997</v>
          </cell>
          <cell r="Z24">
            <v>844454</v>
          </cell>
          <cell r="AA24">
            <v>0</v>
          </cell>
          <cell r="AB24">
            <v>5579</v>
          </cell>
          <cell r="AC24">
            <v>125458</v>
          </cell>
          <cell r="AD24">
            <v>965727</v>
          </cell>
          <cell r="AE24">
            <v>172781</v>
          </cell>
          <cell r="AF24">
            <v>2000664</v>
          </cell>
          <cell r="AG24">
            <v>324837</v>
          </cell>
          <cell r="AH24">
            <v>588371</v>
          </cell>
          <cell r="AI24">
            <v>126698</v>
          </cell>
          <cell r="AJ24">
            <v>5496894</v>
          </cell>
          <cell r="AK24">
            <v>12030</v>
          </cell>
          <cell r="AL24">
            <v>229438</v>
          </cell>
          <cell r="AM24">
            <v>5040659</v>
          </cell>
          <cell r="AN24">
            <v>19681321</v>
          </cell>
          <cell r="AO24">
            <v>9006472</v>
          </cell>
          <cell r="AP24">
            <v>141953</v>
          </cell>
          <cell r="AQ24">
            <v>114152</v>
          </cell>
          <cell r="AR24">
            <v>725580</v>
          </cell>
          <cell r="AS24">
            <v>2227288</v>
          </cell>
          <cell r="AT24">
            <v>379431</v>
          </cell>
          <cell r="AU24">
            <v>226544</v>
          </cell>
          <cell r="AV24">
            <v>4081604</v>
          </cell>
          <cell r="AW24">
            <v>244554</v>
          </cell>
          <cell r="AX24">
            <v>344716</v>
          </cell>
          <cell r="AY24">
            <v>733053</v>
          </cell>
          <cell r="AZ24">
            <v>0</v>
          </cell>
          <cell r="BA24">
            <v>869101</v>
          </cell>
          <cell r="BB24">
            <v>1719584</v>
          </cell>
          <cell r="BC24">
            <v>197323</v>
          </cell>
          <cell r="BD24">
            <v>361081</v>
          </cell>
          <cell r="BE24">
            <v>691681</v>
          </cell>
          <cell r="BF24">
            <v>160425</v>
          </cell>
          <cell r="BG24">
            <v>2026126</v>
          </cell>
          <cell r="BH24">
            <v>292063</v>
          </cell>
          <cell r="BI24">
            <v>396778</v>
          </cell>
          <cell r="BJ24">
            <v>1092478</v>
          </cell>
          <cell r="BK24">
            <v>213602</v>
          </cell>
          <cell r="BL24">
            <v>650699</v>
          </cell>
          <cell r="BM24">
            <v>89902</v>
          </cell>
          <cell r="BN24">
            <v>842747</v>
          </cell>
          <cell r="BO24">
            <v>414302</v>
          </cell>
          <cell r="BP24">
            <v>10204367</v>
          </cell>
          <cell r="BQ24">
            <v>145847</v>
          </cell>
          <cell r="BR24">
            <v>124007</v>
          </cell>
          <cell r="BS24">
            <v>75100</v>
          </cell>
          <cell r="BT24">
            <v>377470</v>
          </cell>
          <cell r="BU24">
            <v>1374475</v>
          </cell>
          <cell r="BV24">
            <v>261816</v>
          </cell>
          <cell r="BW24">
            <v>37558918</v>
          </cell>
          <cell r="BX24">
            <v>2587776</v>
          </cell>
          <cell r="BY24">
            <v>26371</v>
          </cell>
          <cell r="BZ24">
            <v>1825246</v>
          </cell>
          <cell r="CA24">
            <v>492936</v>
          </cell>
          <cell r="CB24">
            <v>153148</v>
          </cell>
          <cell r="CC24">
            <v>113593</v>
          </cell>
          <cell r="CD24">
            <v>91637</v>
          </cell>
          <cell r="CE24">
            <v>448829</v>
          </cell>
          <cell r="CF24">
            <v>987141</v>
          </cell>
          <cell r="CG24">
            <v>553277</v>
          </cell>
        </row>
        <row r="25">
          <cell r="A25" t="str">
            <v>kW- Large User, Sub- Transmission, Intermediate/ Embedded Distributor</v>
          </cell>
          <cell r="C25">
            <v>2008</v>
          </cell>
          <cell r="D25">
            <v>0</v>
          </cell>
          <cell r="E25">
            <v>0</v>
          </cell>
          <cell r="F25">
            <v>489791</v>
          </cell>
          <cell r="G25">
            <v>0</v>
          </cell>
          <cell r="H25">
            <v>0</v>
          </cell>
          <cell r="I25">
            <v>0</v>
          </cell>
          <cell r="J25">
            <v>73104</v>
          </cell>
          <cell r="K25">
            <v>483871</v>
          </cell>
          <cell r="L25">
            <v>0</v>
          </cell>
          <cell r="M25">
            <v>0</v>
          </cell>
          <cell r="N25">
            <v>0</v>
          </cell>
          <cell r="O25">
            <v>107163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988008</v>
          </cell>
          <cell r="U25">
            <v>0</v>
          </cell>
          <cell r="V25">
            <v>1842419</v>
          </cell>
          <cell r="W25">
            <v>212723</v>
          </cell>
          <cell r="X25">
            <v>0</v>
          </cell>
          <cell r="Y25">
            <v>0</v>
          </cell>
          <cell r="Z25">
            <v>138882</v>
          </cell>
          <cell r="AA25">
            <v>0</v>
          </cell>
          <cell r="AB25">
            <v>0</v>
          </cell>
          <cell r="AC25">
            <v>30739</v>
          </cell>
          <cell r="AD25">
            <v>0</v>
          </cell>
          <cell r="AE25">
            <v>0</v>
          </cell>
          <cell r="AF25">
            <v>450554</v>
          </cell>
          <cell r="AG25">
            <v>0</v>
          </cell>
          <cell r="AH25">
            <v>0</v>
          </cell>
          <cell r="AI25">
            <v>0</v>
          </cell>
          <cell r="AJ25">
            <v>3299915</v>
          </cell>
          <cell r="AK25">
            <v>0</v>
          </cell>
          <cell r="AL25">
            <v>74710</v>
          </cell>
          <cell r="AM25">
            <v>712935</v>
          </cell>
          <cell r="AN25">
            <v>8264770</v>
          </cell>
          <cell r="AO25">
            <v>1190146</v>
          </cell>
          <cell r="AP25">
            <v>0</v>
          </cell>
          <cell r="AQ25">
            <v>0</v>
          </cell>
          <cell r="AR25">
            <v>297062</v>
          </cell>
          <cell r="AS25">
            <v>329862</v>
          </cell>
          <cell r="AT25">
            <v>0</v>
          </cell>
          <cell r="AU25">
            <v>0</v>
          </cell>
          <cell r="AV25">
            <v>395529</v>
          </cell>
          <cell r="AW25">
            <v>51576</v>
          </cell>
          <cell r="AX25">
            <v>0</v>
          </cell>
          <cell r="AY25">
            <v>188397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106448</v>
          </cell>
          <cell r="BH25">
            <v>0</v>
          </cell>
          <cell r="BI25">
            <v>0</v>
          </cell>
          <cell r="BJ25">
            <v>123774</v>
          </cell>
          <cell r="BK25">
            <v>0</v>
          </cell>
          <cell r="BL25">
            <v>0</v>
          </cell>
          <cell r="BM25">
            <v>0</v>
          </cell>
          <cell r="BN25">
            <v>134390</v>
          </cell>
          <cell r="BO25">
            <v>0</v>
          </cell>
          <cell r="BP25">
            <v>81053</v>
          </cell>
          <cell r="BQ25">
            <v>0</v>
          </cell>
          <cell r="BR25">
            <v>0</v>
          </cell>
          <cell r="BS25">
            <v>0</v>
          </cell>
          <cell r="BT25">
            <v>60397</v>
          </cell>
          <cell r="BU25">
            <v>0</v>
          </cell>
          <cell r="BV25">
            <v>75175</v>
          </cell>
          <cell r="BW25">
            <v>5261831</v>
          </cell>
          <cell r="BX25">
            <v>343085</v>
          </cell>
          <cell r="BY25">
            <v>0</v>
          </cell>
          <cell r="BZ25">
            <v>1</v>
          </cell>
          <cell r="CA25">
            <v>271080</v>
          </cell>
          <cell r="CB25">
            <v>0</v>
          </cell>
          <cell r="CC25">
            <v>155179</v>
          </cell>
          <cell r="CD25">
            <v>0</v>
          </cell>
          <cell r="CE25">
            <v>0</v>
          </cell>
          <cell r="CF25">
            <v>0</v>
          </cell>
          <cell r="CG25">
            <v>58364</v>
          </cell>
        </row>
        <row r="26">
          <cell r="A26" t="str">
            <v>kW- Street Lighting</v>
          </cell>
          <cell r="C26">
            <v>2008</v>
          </cell>
          <cell r="D26">
            <v>0</v>
          </cell>
          <cell r="E26">
            <v>33186</v>
          </cell>
          <cell r="F26">
            <v>23947</v>
          </cell>
          <cell r="G26">
            <v>4802</v>
          </cell>
          <cell r="H26">
            <v>22064</v>
          </cell>
          <cell r="I26">
            <v>25722</v>
          </cell>
          <cell r="J26">
            <v>0</v>
          </cell>
          <cell r="K26">
            <v>26828</v>
          </cell>
          <cell r="L26">
            <v>7168</v>
          </cell>
          <cell r="M26">
            <v>3144</v>
          </cell>
          <cell r="N26">
            <v>780</v>
          </cell>
          <cell r="O26">
            <v>19576</v>
          </cell>
          <cell r="P26">
            <v>0</v>
          </cell>
          <cell r="Q26">
            <v>1066</v>
          </cell>
          <cell r="R26">
            <v>0</v>
          </cell>
          <cell r="S26">
            <v>0</v>
          </cell>
          <cell r="T26">
            <v>48715</v>
          </cell>
          <cell r="U26">
            <v>2041</v>
          </cell>
          <cell r="V26">
            <v>109605</v>
          </cell>
          <cell r="W26">
            <v>7381</v>
          </cell>
          <cell r="X26">
            <v>1721</v>
          </cell>
          <cell r="Y26">
            <v>17408</v>
          </cell>
          <cell r="Z26">
            <v>10194</v>
          </cell>
          <cell r="AA26">
            <v>3310</v>
          </cell>
          <cell r="AB26">
            <v>287</v>
          </cell>
          <cell r="AC26">
            <v>0</v>
          </cell>
          <cell r="AD26">
            <v>23894</v>
          </cell>
          <cell r="AE26">
            <v>4443</v>
          </cell>
          <cell r="AF26">
            <v>25758</v>
          </cell>
          <cell r="AG26">
            <v>6475</v>
          </cell>
          <cell r="AH26">
            <v>7513</v>
          </cell>
          <cell r="AI26">
            <v>3073</v>
          </cell>
          <cell r="AJ26">
            <v>110018</v>
          </cell>
          <cell r="AK26">
            <v>940</v>
          </cell>
          <cell r="AL26">
            <v>3096</v>
          </cell>
          <cell r="AM26">
            <v>79929</v>
          </cell>
          <cell r="AN26">
            <v>0</v>
          </cell>
          <cell r="AO26">
            <v>112373</v>
          </cell>
          <cell r="AP26">
            <v>4491</v>
          </cell>
          <cell r="AQ26">
            <v>5292</v>
          </cell>
          <cell r="AR26">
            <v>11195</v>
          </cell>
          <cell r="AS26">
            <v>45893</v>
          </cell>
          <cell r="AT26">
            <v>5176</v>
          </cell>
          <cell r="AU26">
            <v>5123</v>
          </cell>
          <cell r="AV26">
            <v>65068</v>
          </cell>
          <cell r="AW26">
            <v>4316</v>
          </cell>
          <cell r="AX26">
            <v>3187</v>
          </cell>
          <cell r="AY26">
            <v>13705</v>
          </cell>
          <cell r="AZ26">
            <v>0</v>
          </cell>
          <cell r="BA26">
            <v>14040</v>
          </cell>
          <cell r="BB26">
            <v>34900</v>
          </cell>
          <cell r="BC26">
            <v>3002</v>
          </cell>
          <cell r="BD26">
            <v>9279</v>
          </cell>
          <cell r="BE26">
            <v>9270</v>
          </cell>
          <cell r="BF26">
            <v>5014</v>
          </cell>
          <cell r="BG26">
            <v>30509</v>
          </cell>
          <cell r="BH26">
            <v>4555</v>
          </cell>
          <cell r="BI26">
            <v>7084</v>
          </cell>
          <cell r="BJ26">
            <v>29209</v>
          </cell>
          <cell r="BK26">
            <v>6728</v>
          </cell>
          <cell r="BL26">
            <v>21317</v>
          </cell>
          <cell r="BM26">
            <v>2424</v>
          </cell>
          <cell r="BN26">
            <v>16513</v>
          </cell>
          <cell r="BO26">
            <v>5500</v>
          </cell>
          <cell r="BP26">
            <v>125612</v>
          </cell>
          <cell r="BQ26">
            <v>3100</v>
          </cell>
          <cell r="BR26">
            <v>3782</v>
          </cell>
          <cell r="BS26">
            <v>1445</v>
          </cell>
          <cell r="BT26">
            <v>8335</v>
          </cell>
          <cell r="BU26">
            <v>31468</v>
          </cell>
          <cell r="BV26">
            <v>3799</v>
          </cell>
          <cell r="BW26">
            <v>320582</v>
          </cell>
          <cell r="BX26">
            <v>54191</v>
          </cell>
          <cell r="BY26">
            <v>7123</v>
          </cell>
          <cell r="BZ26">
            <v>20906</v>
          </cell>
          <cell r="CA26">
            <v>13179</v>
          </cell>
          <cell r="CB26">
            <v>2050</v>
          </cell>
          <cell r="CC26">
            <v>2843</v>
          </cell>
          <cell r="CD26">
            <v>1096</v>
          </cell>
          <cell r="CE26">
            <v>8231</v>
          </cell>
          <cell r="CF26">
            <v>23609</v>
          </cell>
          <cell r="CG26">
            <v>7089</v>
          </cell>
        </row>
        <row r="27">
          <cell r="A27" t="str">
            <v>kW- Sentinel Lighting</v>
          </cell>
          <cell r="C27">
            <v>2008</v>
          </cell>
          <cell r="D27">
            <v>0</v>
          </cell>
          <cell r="E27">
            <v>0</v>
          </cell>
          <cell r="F27">
            <v>1477</v>
          </cell>
          <cell r="G27">
            <v>0</v>
          </cell>
          <cell r="H27">
            <v>1893</v>
          </cell>
          <cell r="I27">
            <v>0</v>
          </cell>
          <cell r="J27">
            <v>0</v>
          </cell>
          <cell r="K27">
            <v>0</v>
          </cell>
          <cell r="L27">
            <v>2480</v>
          </cell>
          <cell r="M27">
            <v>128</v>
          </cell>
          <cell r="N27">
            <v>69</v>
          </cell>
          <cell r="O27">
            <v>1104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258</v>
          </cell>
          <cell r="V27">
            <v>0</v>
          </cell>
          <cell r="W27">
            <v>0</v>
          </cell>
          <cell r="X27">
            <v>41</v>
          </cell>
          <cell r="Y27">
            <v>1073</v>
          </cell>
          <cell r="Z27">
            <v>609</v>
          </cell>
          <cell r="AA27">
            <v>0</v>
          </cell>
          <cell r="AB27">
            <v>0</v>
          </cell>
          <cell r="AC27">
            <v>0</v>
          </cell>
          <cell r="AD27">
            <v>1325</v>
          </cell>
          <cell r="AE27">
            <v>0</v>
          </cell>
          <cell r="AF27">
            <v>280</v>
          </cell>
          <cell r="AG27">
            <v>1313</v>
          </cell>
          <cell r="AH27">
            <v>455</v>
          </cell>
          <cell r="AI27">
            <v>128</v>
          </cell>
          <cell r="AJ27">
            <v>1664</v>
          </cell>
          <cell r="AK27">
            <v>0</v>
          </cell>
          <cell r="AL27">
            <v>325</v>
          </cell>
          <cell r="AM27">
            <v>0</v>
          </cell>
          <cell r="AN27">
            <v>0</v>
          </cell>
          <cell r="AO27">
            <v>231</v>
          </cell>
          <cell r="AP27">
            <v>364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2335</v>
          </cell>
          <cell r="AW27">
            <v>118</v>
          </cell>
          <cell r="AX27">
            <v>43</v>
          </cell>
          <cell r="AY27">
            <v>489</v>
          </cell>
          <cell r="AZ27">
            <v>0</v>
          </cell>
          <cell r="BA27">
            <v>956</v>
          </cell>
          <cell r="BB27">
            <v>742</v>
          </cell>
          <cell r="BC27">
            <v>252</v>
          </cell>
          <cell r="BD27">
            <v>818</v>
          </cell>
          <cell r="BE27">
            <v>1531</v>
          </cell>
          <cell r="BF27">
            <v>0</v>
          </cell>
          <cell r="BG27">
            <v>399</v>
          </cell>
          <cell r="BH27">
            <v>379</v>
          </cell>
          <cell r="BI27">
            <v>979</v>
          </cell>
          <cell r="BJ27">
            <v>8992</v>
          </cell>
          <cell r="BK27">
            <v>751</v>
          </cell>
          <cell r="BL27">
            <v>744</v>
          </cell>
          <cell r="BM27">
            <v>0</v>
          </cell>
          <cell r="BN27">
            <v>2437</v>
          </cell>
          <cell r="BO27">
            <v>40</v>
          </cell>
          <cell r="BP27">
            <v>1356</v>
          </cell>
          <cell r="BQ27">
            <v>0</v>
          </cell>
          <cell r="BR27">
            <v>0</v>
          </cell>
          <cell r="BS27">
            <v>0</v>
          </cell>
          <cell r="BT27">
            <v>138</v>
          </cell>
          <cell r="BU27">
            <v>0</v>
          </cell>
          <cell r="BV27">
            <v>263</v>
          </cell>
          <cell r="BW27">
            <v>0</v>
          </cell>
          <cell r="BX27">
            <v>2600</v>
          </cell>
          <cell r="BY27">
            <v>0</v>
          </cell>
          <cell r="BZ27">
            <v>0</v>
          </cell>
          <cell r="CA27">
            <v>2690</v>
          </cell>
          <cell r="CB27">
            <v>107</v>
          </cell>
          <cell r="CC27">
            <v>0</v>
          </cell>
          <cell r="CD27">
            <v>0</v>
          </cell>
          <cell r="CE27">
            <v>0</v>
          </cell>
          <cell r="CF27">
            <v>148</v>
          </cell>
          <cell r="CG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2008</v>
          </cell>
          <cell r="D29">
            <v>614676.67000000004</v>
          </cell>
          <cell r="E29">
            <v>18539980</v>
          </cell>
          <cell r="F29">
            <v>8150103</v>
          </cell>
          <cell r="G29">
            <v>3145523</v>
          </cell>
          <cell r="H29">
            <v>8530712</v>
          </cell>
          <cell r="I29">
            <v>16316294.970000001</v>
          </cell>
          <cell r="J29">
            <v>3252671</v>
          </cell>
          <cell r="K29">
            <v>10564174</v>
          </cell>
          <cell r="L29">
            <v>4190635.88</v>
          </cell>
          <cell r="M29">
            <v>1506903.23</v>
          </cell>
          <cell r="N29">
            <v>410559.66</v>
          </cell>
          <cell r="O29">
            <v>7847771</v>
          </cell>
          <cell r="P29">
            <v>0</v>
          </cell>
          <cell r="Q29">
            <v>423943</v>
          </cell>
          <cell r="R29">
            <v>0</v>
          </cell>
          <cell r="S29">
            <v>876520</v>
          </cell>
          <cell r="T29">
            <v>20910961</v>
          </cell>
          <cell r="U29">
            <v>801391.21</v>
          </cell>
          <cell r="V29">
            <v>41924681</v>
          </cell>
          <cell r="W29">
            <v>3060716.9</v>
          </cell>
          <cell r="X29">
            <v>734833.27</v>
          </cell>
          <cell r="Y29">
            <v>6857907.5</v>
          </cell>
          <cell r="Z29">
            <v>5097595.43</v>
          </cell>
          <cell r="AA29">
            <v>800223.16</v>
          </cell>
          <cell r="AB29">
            <v>164894.39000000001</v>
          </cell>
          <cell r="AC29">
            <v>8230031.5899999999</v>
          </cell>
          <cell r="AD29">
            <v>12176482</v>
          </cell>
          <cell r="AE29">
            <v>3170552.32</v>
          </cell>
          <cell r="AF29">
            <v>13247514.65</v>
          </cell>
          <cell r="AG29">
            <v>7712570</v>
          </cell>
          <cell r="AH29">
            <v>5190474</v>
          </cell>
          <cell r="AI29">
            <v>494512.08</v>
          </cell>
          <cell r="AJ29">
            <v>61913757.380000003</v>
          </cell>
          <cell r="AK29">
            <v>168316.02</v>
          </cell>
          <cell r="AL29">
            <v>448425</v>
          </cell>
          <cell r="AM29">
            <v>33893035</v>
          </cell>
          <cell r="AN29">
            <v>581560000</v>
          </cell>
          <cell r="AO29">
            <v>76337046.75</v>
          </cell>
          <cell r="AP29">
            <v>5218863.63</v>
          </cell>
          <cell r="AQ29">
            <v>1147416</v>
          </cell>
          <cell r="AR29">
            <v>5256358.16</v>
          </cell>
          <cell r="AS29">
            <v>16733933.75</v>
          </cell>
          <cell r="AT29">
            <v>1659970.59</v>
          </cell>
          <cell r="AU29">
            <v>2157328.77</v>
          </cell>
          <cell r="AV29">
            <v>33408795</v>
          </cell>
          <cell r="AW29">
            <v>2055504.37</v>
          </cell>
          <cell r="AX29">
            <v>1716739.1</v>
          </cell>
          <cell r="AY29">
            <v>6369002.8399999999</v>
          </cell>
          <cell r="AZ29">
            <v>0</v>
          </cell>
          <cell r="BA29">
            <v>8106489</v>
          </cell>
          <cell r="BB29">
            <v>13673996.710000001</v>
          </cell>
          <cell r="BC29">
            <v>2172311.7000000002</v>
          </cell>
          <cell r="BD29">
            <v>6716125</v>
          </cell>
          <cell r="BE29">
            <v>5565811</v>
          </cell>
          <cell r="BF29">
            <v>1423748</v>
          </cell>
          <cell r="BG29">
            <v>17500816</v>
          </cell>
          <cell r="BH29">
            <v>2775392.71</v>
          </cell>
          <cell r="BI29">
            <v>3184956</v>
          </cell>
          <cell r="BJ29">
            <v>9920593</v>
          </cell>
          <cell r="BK29">
            <v>2000424.91</v>
          </cell>
          <cell r="BL29">
            <v>7340925</v>
          </cell>
          <cell r="BM29">
            <v>971364.47</v>
          </cell>
          <cell r="BN29">
            <v>7700558</v>
          </cell>
          <cell r="BO29">
            <v>2559297.94</v>
          </cell>
          <cell r="BP29">
            <v>57284967</v>
          </cell>
          <cell r="BQ29">
            <v>980208</v>
          </cell>
          <cell r="BR29">
            <v>1040276</v>
          </cell>
          <cell r="BS29">
            <v>869707.17</v>
          </cell>
          <cell r="BT29">
            <v>3859623.48</v>
          </cell>
          <cell r="BU29">
            <v>10825519.630000001</v>
          </cell>
          <cell r="BV29">
            <v>1611287.83</v>
          </cell>
          <cell r="BW29">
            <v>182103782</v>
          </cell>
          <cell r="BX29">
            <v>27617009</v>
          </cell>
          <cell r="BY29">
            <v>2719353.09</v>
          </cell>
          <cell r="BZ29">
            <v>13383026</v>
          </cell>
          <cell r="CA29">
            <v>5140986</v>
          </cell>
          <cell r="CB29">
            <v>697835.83</v>
          </cell>
          <cell r="CC29">
            <v>773354.62</v>
          </cell>
          <cell r="CD29">
            <v>372017.42</v>
          </cell>
          <cell r="CE29">
            <v>4825099</v>
          </cell>
          <cell r="CF29">
            <v>11948504</v>
          </cell>
          <cell r="CG29">
            <v>3823544.63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2008</v>
          </cell>
          <cell r="D30">
            <v>278856.19</v>
          </cell>
          <cell r="E30">
            <v>10769909</v>
          </cell>
          <cell r="F30">
            <v>5947501</v>
          </cell>
          <cell r="G30">
            <v>2632253</v>
          </cell>
          <cell r="H30">
            <v>6707602</v>
          </cell>
          <cell r="I30">
            <v>10308328.970000001</v>
          </cell>
          <cell r="J30">
            <v>1011942</v>
          </cell>
          <cell r="K30">
            <v>9936971</v>
          </cell>
          <cell r="L30">
            <v>3833317.63</v>
          </cell>
          <cell r="M30">
            <v>902440.7</v>
          </cell>
          <cell r="N30">
            <v>164833.43</v>
          </cell>
          <cell r="O30">
            <v>4826709</v>
          </cell>
          <cell r="P30">
            <v>0</v>
          </cell>
          <cell r="Q30">
            <v>163801</v>
          </cell>
          <cell r="R30">
            <v>0</v>
          </cell>
          <cell r="S30">
            <v>645211.71000000008</v>
          </cell>
          <cell r="T30">
            <v>18574821</v>
          </cell>
          <cell r="U30">
            <v>923283.67999999993</v>
          </cell>
          <cell r="V30">
            <v>60891319</v>
          </cell>
          <cell r="W30">
            <v>2680733.2599999998</v>
          </cell>
          <cell r="X30">
            <v>408838</v>
          </cell>
          <cell r="Y30">
            <v>2753459.2600000002</v>
          </cell>
          <cell r="Z30">
            <v>3684599.71</v>
          </cell>
          <cell r="AA30">
            <v>566937.68999999994</v>
          </cell>
          <cell r="AB30">
            <v>66649.09</v>
          </cell>
          <cell r="AC30">
            <v>1846759.31</v>
          </cell>
          <cell r="AD30">
            <v>8942412.379999999</v>
          </cell>
          <cell r="AE30">
            <v>879218.79</v>
          </cell>
          <cell r="AF30">
            <v>9435328.1500000004</v>
          </cell>
          <cell r="AG30">
            <v>3693185</v>
          </cell>
          <cell r="AH30">
            <v>3448854</v>
          </cell>
          <cell r="AI30">
            <v>387223.85</v>
          </cell>
          <cell r="AJ30">
            <v>23267000.140000001</v>
          </cell>
          <cell r="AK30">
            <v>66108.430000000008</v>
          </cell>
          <cell r="AL30">
            <v>161242</v>
          </cell>
          <cell r="AM30">
            <v>24528771</v>
          </cell>
          <cell r="AN30">
            <v>254417000</v>
          </cell>
          <cell r="AO30">
            <v>57704807.219999999</v>
          </cell>
          <cell r="AP30">
            <v>1382833.3900000001</v>
          </cell>
          <cell r="AQ30">
            <v>761233</v>
          </cell>
          <cell r="AR30">
            <v>3882686.35</v>
          </cell>
          <cell r="AS30">
            <v>14193737.98</v>
          </cell>
          <cell r="AT30">
            <v>1662224</v>
          </cell>
          <cell r="AU30">
            <v>1728945</v>
          </cell>
          <cell r="AV30">
            <v>17927407</v>
          </cell>
          <cell r="AW30">
            <v>663929.28</v>
          </cell>
          <cell r="AX30">
            <v>966261.43</v>
          </cell>
          <cell r="AY30">
            <v>3688306.9</v>
          </cell>
          <cell r="AZ30">
            <v>0</v>
          </cell>
          <cell r="BA30">
            <v>6732258</v>
          </cell>
          <cell r="BB30">
            <v>11857387.699999999</v>
          </cell>
          <cell r="BC30">
            <v>2366087.66</v>
          </cell>
          <cell r="BD30">
            <v>3557524</v>
          </cell>
          <cell r="BE30">
            <v>4278951</v>
          </cell>
          <cell r="BF30">
            <v>734212</v>
          </cell>
          <cell r="BG30">
            <v>10126900</v>
          </cell>
          <cell r="BH30">
            <v>1350793.87</v>
          </cell>
          <cell r="BI30">
            <v>2967518</v>
          </cell>
          <cell r="BJ30">
            <v>7250803</v>
          </cell>
          <cell r="BK30">
            <v>1442033.88</v>
          </cell>
          <cell r="BL30">
            <v>5859190</v>
          </cell>
          <cell r="BM30">
            <v>808171.62999999989</v>
          </cell>
          <cell r="BN30">
            <v>4631935</v>
          </cell>
          <cell r="BO30">
            <v>2048257.8199999998</v>
          </cell>
          <cell r="BP30">
            <v>52637476</v>
          </cell>
          <cell r="BQ30">
            <v>699009</v>
          </cell>
          <cell r="BR30">
            <v>653316.96</v>
          </cell>
          <cell r="BS30">
            <v>584286.08000000007</v>
          </cell>
          <cell r="BT30">
            <v>2088798.88</v>
          </cell>
          <cell r="BU30">
            <v>5536921.6300000008</v>
          </cell>
          <cell r="BV30">
            <v>686628.11</v>
          </cell>
          <cell r="BW30">
            <v>244974357</v>
          </cell>
          <cell r="BX30">
            <v>15150080</v>
          </cell>
          <cell r="BY30">
            <v>599707.02</v>
          </cell>
          <cell r="BZ30">
            <v>11269636</v>
          </cell>
          <cell r="CA30">
            <v>1350308</v>
          </cell>
          <cell r="CB30">
            <v>653565.38</v>
          </cell>
          <cell r="CC30">
            <v>671235.07000000007</v>
          </cell>
          <cell r="CD30">
            <v>339974.33999999997</v>
          </cell>
          <cell r="CE30">
            <v>2787023</v>
          </cell>
          <cell r="CF30">
            <v>5645597</v>
          </cell>
          <cell r="CG30">
            <v>2373474.5099999998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2008</v>
          </cell>
          <cell r="D31">
            <v>0</v>
          </cell>
          <cell r="E31">
            <v>0</v>
          </cell>
          <cell r="F31">
            <v>1195945</v>
          </cell>
          <cell r="G31">
            <v>0</v>
          </cell>
          <cell r="H31">
            <v>0</v>
          </cell>
          <cell r="I31">
            <v>0</v>
          </cell>
          <cell r="J31">
            <v>212327</v>
          </cell>
          <cell r="K31">
            <v>697221</v>
          </cell>
          <cell r="L31">
            <v>0</v>
          </cell>
          <cell r="M31">
            <v>0</v>
          </cell>
          <cell r="N31">
            <v>0</v>
          </cell>
          <cell r="O31">
            <v>561248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4466718</v>
          </cell>
          <cell r="U31">
            <v>0</v>
          </cell>
          <cell r="V31">
            <v>5770995</v>
          </cell>
          <cell r="W31">
            <v>254433.68</v>
          </cell>
          <cell r="X31">
            <v>0</v>
          </cell>
          <cell r="Y31">
            <v>0</v>
          </cell>
          <cell r="Z31">
            <v>304751.65999999997</v>
          </cell>
          <cell r="AA31">
            <v>0</v>
          </cell>
          <cell r="AB31">
            <v>0</v>
          </cell>
          <cell r="AC31">
            <v>295497.71000000002</v>
          </cell>
          <cell r="AD31">
            <v>0</v>
          </cell>
          <cell r="AE31">
            <v>0</v>
          </cell>
          <cell r="AF31">
            <v>746390.84</v>
          </cell>
          <cell r="AG31">
            <v>0</v>
          </cell>
          <cell r="AH31">
            <v>0</v>
          </cell>
          <cell r="AI31">
            <v>0</v>
          </cell>
          <cell r="AJ31">
            <v>2242360.89</v>
          </cell>
          <cell r="AK31">
            <v>0</v>
          </cell>
          <cell r="AL31">
            <v>96857</v>
          </cell>
          <cell r="AM31">
            <v>2016307</v>
          </cell>
          <cell r="AN31">
            <v>9451000</v>
          </cell>
          <cell r="AO31">
            <v>3799502.13</v>
          </cell>
          <cell r="AP31">
            <v>0</v>
          </cell>
          <cell r="AQ31">
            <v>0</v>
          </cell>
          <cell r="AR31">
            <v>318560.17</v>
          </cell>
          <cell r="AS31">
            <v>957821.97</v>
          </cell>
          <cell r="AT31">
            <v>0</v>
          </cell>
          <cell r="AU31">
            <v>0</v>
          </cell>
          <cell r="AV31">
            <v>795233</v>
          </cell>
          <cell r="AW31">
            <v>21700.23</v>
          </cell>
          <cell r="AX31">
            <v>0</v>
          </cell>
          <cell r="AY31">
            <v>435139.34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681126</v>
          </cell>
          <cell r="BH31">
            <v>0</v>
          </cell>
          <cell r="BI31">
            <v>0</v>
          </cell>
          <cell r="BJ31">
            <v>635404</v>
          </cell>
          <cell r="BK31">
            <v>0</v>
          </cell>
          <cell r="BL31">
            <v>0</v>
          </cell>
          <cell r="BM31">
            <v>0</v>
          </cell>
          <cell r="BN31">
            <v>103009</v>
          </cell>
          <cell r="BO31">
            <v>0</v>
          </cell>
          <cell r="BP31">
            <v>156527</v>
          </cell>
          <cell r="BQ31">
            <v>0</v>
          </cell>
          <cell r="BR31">
            <v>0</v>
          </cell>
          <cell r="BS31">
            <v>0</v>
          </cell>
          <cell r="BT31">
            <v>16852.14</v>
          </cell>
          <cell r="BU31">
            <v>0</v>
          </cell>
          <cell r="BV31">
            <v>55574.03</v>
          </cell>
          <cell r="BW31">
            <v>18348543</v>
          </cell>
          <cell r="BX31">
            <v>733530</v>
          </cell>
          <cell r="BY31">
            <v>0</v>
          </cell>
          <cell r="BZ31">
            <v>1</v>
          </cell>
          <cell r="CA31">
            <v>377057</v>
          </cell>
          <cell r="CB31">
            <v>0</v>
          </cell>
          <cell r="CC31">
            <v>222482.46</v>
          </cell>
          <cell r="CD31">
            <v>0</v>
          </cell>
          <cell r="CE31">
            <v>0</v>
          </cell>
          <cell r="CF31">
            <v>0</v>
          </cell>
          <cell r="CG31">
            <v>278313.08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2008</v>
          </cell>
          <cell r="D32">
            <v>28335.72</v>
          </cell>
          <cell r="E32">
            <v>210150</v>
          </cell>
          <cell r="F32">
            <v>257248</v>
          </cell>
          <cell r="G32">
            <v>35586</v>
          </cell>
          <cell r="H32">
            <v>76197</v>
          </cell>
          <cell r="I32">
            <v>39718.32</v>
          </cell>
          <cell r="J32">
            <v>36140</v>
          </cell>
          <cell r="K32">
            <v>86278</v>
          </cell>
          <cell r="L32">
            <v>58268.58</v>
          </cell>
          <cell r="M32">
            <v>10720.78</v>
          </cell>
          <cell r="N32">
            <v>8356.43</v>
          </cell>
          <cell r="O32">
            <v>139971</v>
          </cell>
          <cell r="P32">
            <v>0</v>
          </cell>
          <cell r="Q32">
            <v>7622</v>
          </cell>
          <cell r="R32">
            <v>0</v>
          </cell>
          <cell r="S32">
            <v>3492.43</v>
          </cell>
          <cell r="T32">
            <v>529807</v>
          </cell>
          <cell r="U32">
            <v>16104.62</v>
          </cell>
          <cell r="V32">
            <v>1392504</v>
          </cell>
          <cell r="W32">
            <v>43289.94</v>
          </cell>
          <cell r="X32">
            <v>16683.669999999998</v>
          </cell>
          <cell r="Y32">
            <v>106747.07</v>
          </cell>
          <cell r="Z32">
            <v>57713.919999999998</v>
          </cell>
          <cell r="AA32">
            <v>16049.56</v>
          </cell>
          <cell r="AB32">
            <v>2884.39</v>
          </cell>
          <cell r="AC32">
            <v>29462.92</v>
          </cell>
          <cell r="AD32">
            <v>56894.8</v>
          </cell>
          <cell r="AE32">
            <v>34787.75</v>
          </cell>
          <cell r="AF32">
            <v>59558.75</v>
          </cell>
          <cell r="AG32">
            <v>85902</v>
          </cell>
          <cell r="AH32">
            <v>113873</v>
          </cell>
          <cell r="AI32">
            <v>14705.72</v>
          </cell>
          <cell r="AJ32">
            <v>886987.74</v>
          </cell>
          <cell r="AK32">
            <v>5582.73</v>
          </cell>
          <cell r="AL32">
            <v>9872</v>
          </cell>
          <cell r="AM32">
            <v>179557</v>
          </cell>
          <cell r="AN32">
            <v>4927000</v>
          </cell>
          <cell r="AO32">
            <v>86987.24</v>
          </cell>
          <cell r="AP32">
            <v>40795.29</v>
          </cell>
          <cell r="AQ32">
            <v>34770</v>
          </cell>
          <cell r="AR32">
            <v>97987.89</v>
          </cell>
          <cell r="AS32">
            <v>393518.43</v>
          </cell>
          <cell r="AT32">
            <v>41442.879999999997</v>
          </cell>
          <cell r="AU32">
            <v>39262.92</v>
          </cell>
          <cell r="AV32">
            <v>195824</v>
          </cell>
          <cell r="AW32">
            <v>6718.4</v>
          </cell>
          <cell r="AX32">
            <v>24203.759999999998</v>
          </cell>
          <cell r="AY32">
            <v>23317.63</v>
          </cell>
          <cell r="AZ32">
            <v>0</v>
          </cell>
          <cell r="BA32">
            <v>62524</v>
          </cell>
          <cell r="BB32">
            <v>107042.9</v>
          </cell>
          <cell r="BC32">
            <v>40707.1</v>
          </cell>
          <cell r="BD32">
            <v>76770</v>
          </cell>
          <cell r="BE32">
            <v>67117</v>
          </cell>
          <cell r="BF32">
            <v>35723</v>
          </cell>
          <cell r="BG32">
            <v>117229</v>
          </cell>
          <cell r="BH32">
            <v>2596.3000000000002</v>
          </cell>
          <cell r="BI32">
            <v>72445</v>
          </cell>
          <cell r="BJ32">
            <v>380619</v>
          </cell>
          <cell r="BK32">
            <v>43575.23</v>
          </cell>
          <cell r="BL32">
            <v>219037</v>
          </cell>
          <cell r="BM32">
            <v>16369.85</v>
          </cell>
          <cell r="BN32">
            <v>144760</v>
          </cell>
          <cell r="BO32">
            <v>50646.39</v>
          </cell>
          <cell r="BP32">
            <v>1056431</v>
          </cell>
          <cell r="BQ32">
            <v>20509</v>
          </cell>
          <cell r="BR32">
            <v>57337.16</v>
          </cell>
          <cell r="BS32">
            <v>12195.03</v>
          </cell>
          <cell r="BT32">
            <v>3526.36</v>
          </cell>
          <cell r="BU32">
            <v>118506.32</v>
          </cell>
          <cell r="BV32">
            <v>33058.080000000002</v>
          </cell>
          <cell r="BW32">
            <v>4733596</v>
          </cell>
          <cell r="BX32">
            <v>362250</v>
          </cell>
          <cell r="BY32">
            <v>10633.95</v>
          </cell>
          <cell r="BZ32">
            <v>195585</v>
          </cell>
          <cell r="CA32">
            <v>24734</v>
          </cell>
          <cell r="CB32">
            <v>19954.46</v>
          </cell>
          <cell r="CC32">
            <v>18690.91</v>
          </cell>
          <cell r="CD32">
            <v>3407.35</v>
          </cell>
          <cell r="CE32">
            <v>171416</v>
          </cell>
          <cell r="CF32">
            <v>230428</v>
          </cell>
          <cell r="CG32">
            <v>70060.75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2008</v>
          </cell>
          <cell r="D33">
            <v>593.66</v>
          </cell>
          <cell r="E33">
            <v>0</v>
          </cell>
          <cell r="F33">
            <v>19237</v>
          </cell>
          <cell r="G33">
            <v>11869</v>
          </cell>
          <cell r="H33">
            <v>7752</v>
          </cell>
          <cell r="I33">
            <v>0</v>
          </cell>
          <cell r="J33">
            <v>0</v>
          </cell>
          <cell r="K33">
            <v>0</v>
          </cell>
          <cell r="L33">
            <v>22816.52</v>
          </cell>
          <cell r="M33">
            <v>460.82</v>
          </cell>
          <cell r="N33">
            <v>788.75</v>
          </cell>
          <cell r="O33">
            <v>18552</v>
          </cell>
          <cell r="P33">
            <v>0</v>
          </cell>
          <cell r="Q33">
            <v>0</v>
          </cell>
          <cell r="R33">
            <v>0</v>
          </cell>
          <cell r="S33">
            <v>412.37</v>
          </cell>
          <cell r="T33">
            <v>42893</v>
          </cell>
          <cell r="U33">
            <v>1856.23</v>
          </cell>
          <cell r="V33">
            <v>0</v>
          </cell>
          <cell r="W33">
            <v>10186.64</v>
          </cell>
          <cell r="X33">
            <v>1129.9100000000001</v>
          </cell>
          <cell r="Y33">
            <v>7345.59</v>
          </cell>
          <cell r="Z33">
            <v>3422.37</v>
          </cell>
          <cell r="AA33">
            <v>0</v>
          </cell>
          <cell r="AB33">
            <v>0</v>
          </cell>
          <cell r="AC33">
            <v>0</v>
          </cell>
          <cell r="AD33">
            <v>7901.64</v>
          </cell>
          <cell r="AE33">
            <v>0</v>
          </cell>
          <cell r="AF33">
            <v>3910.43</v>
          </cell>
          <cell r="AG33">
            <v>21651</v>
          </cell>
          <cell r="AH33">
            <v>14364</v>
          </cell>
          <cell r="AI33">
            <v>2106.56</v>
          </cell>
          <cell r="AJ33">
            <v>24625.7</v>
          </cell>
          <cell r="AK33">
            <v>0</v>
          </cell>
          <cell r="AL33">
            <v>1391</v>
          </cell>
          <cell r="AM33">
            <v>0</v>
          </cell>
          <cell r="AN33">
            <v>946000</v>
          </cell>
          <cell r="AO33">
            <v>0</v>
          </cell>
          <cell r="AP33">
            <v>4827.8900000000003</v>
          </cell>
          <cell r="AQ33">
            <v>0</v>
          </cell>
          <cell r="AR33">
            <v>0</v>
          </cell>
          <cell r="AS33">
            <v>0</v>
          </cell>
          <cell r="AT33">
            <v>2402.81</v>
          </cell>
          <cell r="AU33">
            <v>1253.27</v>
          </cell>
          <cell r="AV33">
            <v>8173</v>
          </cell>
          <cell r="AW33">
            <v>176.62</v>
          </cell>
          <cell r="AX33">
            <v>338.23</v>
          </cell>
          <cell r="AY33">
            <v>3656.41</v>
          </cell>
          <cell r="AZ33">
            <v>0</v>
          </cell>
          <cell r="BA33">
            <v>10885</v>
          </cell>
          <cell r="BB33">
            <v>6750.14</v>
          </cell>
          <cell r="BC33">
            <v>4016.84</v>
          </cell>
          <cell r="BD33">
            <v>24835</v>
          </cell>
          <cell r="BE33">
            <v>24429</v>
          </cell>
          <cell r="BF33">
            <v>290</v>
          </cell>
          <cell r="BG33">
            <v>410</v>
          </cell>
          <cell r="BH33">
            <v>1481.71</v>
          </cell>
          <cell r="BI33">
            <v>15702</v>
          </cell>
          <cell r="BJ33">
            <v>217</v>
          </cell>
          <cell r="BK33">
            <v>6693.06</v>
          </cell>
          <cell r="BL33">
            <v>18690</v>
          </cell>
          <cell r="BM33">
            <v>602.29999999999995</v>
          </cell>
          <cell r="BN33">
            <v>15229</v>
          </cell>
          <cell r="BO33">
            <v>859.4</v>
          </cell>
          <cell r="BP33">
            <v>14989</v>
          </cell>
          <cell r="BQ33">
            <v>0</v>
          </cell>
          <cell r="BR33">
            <v>2854.85</v>
          </cell>
          <cell r="BS33">
            <v>0</v>
          </cell>
          <cell r="BT33">
            <v>1317.91</v>
          </cell>
          <cell r="BU33">
            <v>0</v>
          </cell>
          <cell r="BV33">
            <v>19077.73</v>
          </cell>
          <cell r="BW33">
            <v>0</v>
          </cell>
          <cell r="BX33">
            <v>11143</v>
          </cell>
          <cell r="BY33">
            <v>0</v>
          </cell>
          <cell r="BZ33">
            <v>0</v>
          </cell>
          <cell r="CA33">
            <v>4518</v>
          </cell>
          <cell r="CB33">
            <v>2996.65</v>
          </cell>
          <cell r="CC33">
            <v>1205.2</v>
          </cell>
          <cell r="CD33">
            <v>57.3</v>
          </cell>
          <cell r="CE33">
            <v>282</v>
          </cell>
          <cell r="CF33">
            <v>1400</v>
          </cell>
          <cell r="CG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2008</v>
          </cell>
          <cell r="D34">
            <v>380</v>
          </cell>
          <cell r="E34">
            <v>164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0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67</v>
          </cell>
          <cell r="AF34">
            <v>93</v>
          </cell>
          <cell r="AG34">
            <v>1252</v>
          </cell>
          <cell r="AH34">
            <v>281</v>
          </cell>
          <cell r="AI34">
            <v>93</v>
          </cell>
          <cell r="AJ34">
            <v>426</v>
          </cell>
          <cell r="AK34">
            <v>9</v>
          </cell>
          <cell r="AL34">
            <v>8</v>
          </cell>
          <cell r="AM34">
            <v>269</v>
          </cell>
          <cell r="AN34">
            <v>650000</v>
          </cell>
          <cell r="AO34">
            <v>1104</v>
          </cell>
          <cell r="AP34">
            <v>292</v>
          </cell>
          <cell r="AQ34">
            <v>24</v>
          </cell>
          <cell r="AR34">
            <v>32</v>
          </cell>
          <cell r="AS34">
            <v>404</v>
          </cell>
          <cell r="AT34">
            <v>27</v>
          </cell>
          <cell r="AU34">
            <v>144</v>
          </cell>
          <cell r="AV34">
            <v>421</v>
          </cell>
          <cell r="AW34">
            <v>21</v>
          </cell>
          <cell r="AX34">
            <v>20</v>
          </cell>
          <cell r="AY34">
            <v>370</v>
          </cell>
          <cell r="AZ34">
            <v>0</v>
          </cell>
          <cell r="BA34">
            <v>74</v>
          </cell>
          <cell r="BB34">
            <v>827</v>
          </cell>
          <cell r="BC34">
            <v>133</v>
          </cell>
          <cell r="BD34">
            <v>693</v>
          </cell>
          <cell r="BE34">
            <v>330</v>
          </cell>
          <cell r="BF34">
            <v>28</v>
          </cell>
          <cell r="BG34">
            <v>143</v>
          </cell>
          <cell r="BH34">
            <v>16</v>
          </cell>
          <cell r="BI34">
            <v>27</v>
          </cell>
          <cell r="BJ34">
            <v>143</v>
          </cell>
          <cell r="BK34">
            <v>35</v>
          </cell>
          <cell r="BL34">
            <v>342</v>
          </cell>
          <cell r="BM34">
            <v>15</v>
          </cell>
          <cell r="BN34">
            <v>64</v>
          </cell>
          <cell r="BO34">
            <v>122</v>
          </cell>
          <cell r="BP34">
            <v>640</v>
          </cell>
          <cell r="BQ34">
            <v>13</v>
          </cell>
          <cell r="BR34">
            <v>18</v>
          </cell>
          <cell r="BS34">
            <v>536</v>
          </cell>
          <cell r="BT34">
            <v>33</v>
          </cell>
          <cell r="BU34">
            <v>381</v>
          </cell>
          <cell r="BV34">
            <v>24</v>
          </cell>
          <cell r="BW34">
            <v>630</v>
          </cell>
          <cell r="BX34">
            <v>639</v>
          </cell>
          <cell r="BY34">
            <v>61</v>
          </cell>
          <cell r="BZ34">
            <v>672</v>
          </cell>
          <cell r="CA34">
            <v>84</v>
          </cell>
          <cell r="CB34">
            <v>14</v>
          </cell>
          <cell r="CC34">
            <v>8</v>
          </cell>
          <cell r="CD34">
            <v>6</v>
          </cell>
          <cell r="CE34">
            <v>49</v>
          </cell>
          <cell r="CF34">
            <v>147</v>
          </cell>
          <cell r="CG34">
            <v>29</v>
          </cell>
        </row>
        <row r="35">
          <cell r="A35" t="str">
            <v>Urban service area</v>
          </cell>
          <cell r="B35" t="str">
            <v>AREAURB</v>
          </cell>
          <cell r="C35">
            <v>2008</v>
          </cell>
          <cell r="D35">
            <v>380</v>
          </cell>
          <cell r="E35">
            <v>164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0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22</v>
          </cell>
          <cell r="AF35">
            <v>93</v>
          </cell>
          <cell r="AG35">
            <v>36</v>
          </cell>
          <cell r="AH35">
            <v>26</v>
          </cell>
          <cell r="AI35">
            <v>93</v>
          </cell>
          <cell r="AJ35">
            <v>338</v>
          </cell>
          <cell r="AK35">
            <v>9</v>
          </cell>
          <cell r="AL35">
            <v>8</v>
          </cell>
          <cell r="AM35">
            <v>269</v>
          </cell>
          <cell r="AN35">
            <v>0</v>
          </cell>
          <cell r="AO35">
            <v>454</v>
          </cell>
          <cell r="AP35">
            <v>63</v>
          </cell>
          <cell r="AQ35">
            <v>24</v>
          </cell>
          <cell r="AR35">
            <v>32</v>
          </cell>
          <cell r="AS35">
            <v>124</v>
          </cell>
          <cell r="AT35">
            <v>27</v>
          </cell>
          <cell r="AU35">
            <v>16</v>
          </cell>
          <cell r="AV35">
            <v>163</v>
          </cell>
          <cell r="AW35">
            <v>16</v>
          </cell>
          <cell r="AX35">
            <v>20</v>
          </cell>
          <cell r="AY35">
            <v>57</v>
          </cell>
          <cell r="AZ35">
            <v>0</v>
          </cell>
          <cell r="BA35">
            <v>71</v>
          </cell>
          <cell r="BB35">
            <v>68</v>
          </cell>
          <cell r="BC35">
            <v>14</v>
          </cell>
          <cell r="BD35">
            <v>144</v>
          </cell>
          <cell r="BE35">
            <v>51</v>
          </cell>
          <cell r="BF35">
            <v>28</v>
          </cell>
          <cell r="BG35">
            <v>102</v>
          </cell>
          <cell r="BH35">
            <v>16</v>
          </cell>
          <cell r="BI35">
            <v>27</v>
          </cell>
          <cell r="BJ35">
            <v>71</v>
          </cell>
          <cell r="BK35">
            <v>35</v>
          </cell>
          <cell r="BL35">
            <v>58</v>
          </cell>
          <cell r="BM35">
            <v>15</v>
          </cell>
          <cell r="BN35">
            <v>64</v>
          </cell>
          <cell r="BO35">
            <v>20</v>
          </cell>
          <cell r="BP35">
            <v>456</v>
          </cell>
          <cell r="BQ35">
            <v>13</v>
          </cell>
          <cell r="BR35">
            <v>11</v>
          </cell>
          <cell r="BS35">
            <v>6</v>
          </cell>
          <cell r="BT35">
            <v>33</v>
          </cell>
          <cell r="BU35">
            <v>122</v>
          </cell>
          <cell r="BV35">
            <v>21</v>
          </cell>
          <cell r="BW35">
            <v>630</v>
          </cell>
          <cell r="BX35">
            <v>253</v>
          </cell>
          <cell r="BY35">
            <v>53</v>
          </cell>
          <cell r="BZ35">
            <v>65</v>
          </cell>
          <cell r="CA35">
            <v>84</v>
          </cell>
          <cell r="CB35">
            <v>14</v>
          </cell>
          <cell r="CC35">
            <v>8</v>
          </cell>
          <cell r="CD35">
            <v>6</v>
          </cell>
          <cell r="CE35">
            <v>49</v>
          </cell>
          <cell r="CF35">
            <v>71</v>
          </cell>
          <cell r="CG35">
            <v>29</v>
          </cell>
        </row>
        <row r="36">
          <cell r="A36" t="str">
            <v>Rural service area</v>
          </cell>
          <cell r="B36" t="str">
            <v>AREARUR</v>
          </cell>
          <cell r="C36">
            <v>2008</v>
          </cell>
          <cell r="D36">
            <v>0</v>
          </cell>
          <cell r="E36">
            <v>0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45</v>
          </cell>
          <cell r="AF36">
            <v>0</v>
          </cell>
          <cell r="AG36">
            <v>1216</v>
          </cell>
          <cell r="AH36">
            <v>255</v>
          </cell>
          <cell r="AI36">
            <v>0</v>
          </cell>
          <cell r="AJ36">
            <v>88</v>
          </cell>
          <cell r="AK36">
            <v>0</v>
          </cell>
          <cell r="AL36">
            <v>0</v>
          </cell>
          <cell r="AM36">
            <v>0</v>
          </cell>
          <cell r="AN36">
            <v>650000</v>
          </cell>
          <cell r="AO36">
            <v>650</v>
          </cell>
          <cell r="AP36">
            <v>229</v>
          </cell>
          <cell r="AQ36">
            <v>0</v>
          </cell>
          <cell r="AR36">
            <v>0</v>
          </cell>
          <cell r="AS36">
            <v>280</v>
          </cell>
          <cell r="AT36">
            <v>0</v>
          </cell>
          <cell r="AU36">
            <v>128</v>
          </cell>
          <cell r="AV36">
            <v>258</v>
          </cell>
          <cell r="AW36">
            <v>5</v>
          </cell>
          <cell r="AX36">
            <v>0</v>
          </cell>
          <cell r="AY36">
            <v>313</v>
          </cell>
          <cell r="AZ36">
            <v>0</v>
          </cell>
          <cell r="BA36">
            <v>3</v>
          </cell>
          <cell r="BB36">
            <v>759</v>
          </cell>
          <cell r="BC36">
            <v>119</v>
          </cell>
          <cell r="BD36">
            <v>549</v>
          </cell>
          <cell r="BE36">
            <v>279</v>
          </cell>
          <cell r="BF36">
            <v>0</v>
          </cell>
          <cell r="BG36">
            <v>41</v>
          </cell>
          <cell r="BH36">
            <v>0</v>
          </cell>
          <cell r="BI36">
            <v>0</v>
          </cell>
          <cell r="BJ36">
            <v>72</v>
          </cell>
          <cell r="BK36">
            <v>0</v>
          </cell>
          <cell r="BL36">
            <v>284</v>
          </cell>
          <cell r="BM36">
            <v>0</v>
          </cell>
          <cell r="BN36">
            <v>0</v>
          </cell>
          <cell r="BO36">
            <v>102</v>
          </cell>
          <cell r="BP36">
            <v>184</v>
          </cell>
          <cell r="BQ36">
            <v>0</v>
          </cell>
          <cell r="BR36">
            <v>7</v>
          </cell>
          <cell r="BS36">
            <v>530</v>
          </cell>
          <cell r="BT36">
            <v>0</v>
          </cell>
          <cell r="BU36">
            <v>259</v>
          </cell>
          <cell r="BV36">
            <v>3</v>
          </cell>
          <cell r="BW36">
            <v>0</v>
          </cell>
          <cell r="BX36">
            <v>386</v>
          </cell>
          <cell r="BY36">
            <v>8</v>
          </cell>
          <cell r="BZ36">
            <v>607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76</v>
          </cell>
          <cell r="CG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2008</v>
          </cell>
          <cell r="D37">
            <v>3000</v>
          </cell>
          <cell r="E37">
            <v>182142</v>
          </cell>
          <cell r="F37">
            <v>84379</v>
          </cell>
          <cell r="G37">
            <v>25000</v>
          </cell>
          <cell r="H37">
            <v>92317</v>
          </cell>
          <cell r="I37">
            <v>170100</v>
          </cell>
          <cell r="J37">
            <v>25000</v>
          </cell>
          <cell r="K37">
            <v>133480</v>
          </cell>
          <cell r="L37">
            <v>27698</v>
          </cell>
          <cell r="M37">
            <v>20078</v>
          </cell>
          <cell r="N37">
            <v>2428</v>
          </cell>
          <cell r="O37">
            <v>94769</v>
          </cell>
          <cell r="P37">
            <v>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710000</v>
          </cell>
          <cell r="W37">
            <v>32042</v>
          </cell>
          <cell r="X37">
            <v>7138</v>
          </cell>
          <cell r="Y37">
            <v>72505</v>
          </cell>
          <cell r="Z37">
            <v>43541</v>
          </cell>
          <cell r="AA37">
            <v>8315</v>
          </cell>
          <cell r="AB37">
            <v>1600</v>
          </cell>
          <cell r="AC37">
            <v>16789</v>
          </cell>
          <cell r="AD37">
            <v>109529</v>
          </cell>
          <cell r="AE37">
            <v>21500</v>
          </cell>
          <cell r="AF37">
            <v>132915</v>
          </cell>
          <cell r="AG37">
            <v>45212</v>
          </cell>
          <cell r="AH37">
            <v>55289</v>
          </cell>
          <cell r="AI37">
            <v>5635</v>
          </cell>
          <cell r="AJ37">
            <v>571552</v>
          </cell>
          <cell r="AK37">
            <v>2600</v>
          </cell>
          <cell r="AL37">
            <v>10500</v>
          </cell>
          <cell r="AM37">
            <v>487230</v>
          </cell>
          <cell r="AN37">
            <v>2891523</v>
          </cell>
          <cell r="AO37">
            <v>808335</v>
          </cell>
          <cell r="AP37">
            <v>31175</v>
          </cell>
          <cell r="AQ37">
            <v>12000</v>
          </cell>
          <cell r="AR37">
            <v>58000</v>
          </cell>
          <cell r="AS37">
            <v>240055</v>
          </cell>
          <cell r="AT37">
            <v>22000</v>
          </cell>
          <cell r="AU37">
            <v>22322</v>
          </cell>
          <cell r="AV37">
            <v>355000</v>
          </cell>
          <cell r="AW37">
            <v>6763</v>
          </cell>
          <cell r="AX37">
            <v>16000</v>
          </cell>
          <cell r="AY37">
            <v>71700</v>
          </cell>
          <cell r="AZ37">
            <v>0</v>
          </cell>
          <cell r="BA37">
            <v>89266</v>
          </cell>
          <cell r="BB37">
            <v>132395</v>
          </cell>
          <cell r="BC37">
            <v>14800</v>
          </cell>
          <cell r="BD37">
            <v>31500</v>
          </cell>
          <cell r="BE37">
            <v>55000</v>
          </cell>
          <cell r="BF37">
            <v>14000</v>
          </cell>
          <cell r="BG37">
            <v>173600</v>
          </cell>
          <cell r="BH37">
            <v>27300</v>
          </cell>
          <cell r="BI37">
            <v>31000</v>
          </cell>
          <cell r="BJ37">
            <v>150000</v>
          </cell>
          <cell r="BK37">
            <v>20200</v>
          </cell>
          <cell r="BL37">
            <v>77948</v>
          </cell>
          <cell r="BM37">
            <v>19170</v>
          </cell>
          <cell r="BN37">
            <v>80253</v>
          </cell>
          <cell r="BO37">
            <v>18003</v>
          </cell>
          <cell r="BP37">
            <v>805479</v>
          </cell>
          <cell r="BQ37">
            <v>7846</v>
          </cell>
          <cell r="BR37">
            <v>9900</v>
          </cell>
          <cell r="BS37">
            <v>5336</v>
          </cell>
          <cell r="BT37">
            <v>36000</v>
          </cell>
          <cell r="BU37">
            <v>110046</v>
          </cell>
          <cell r="BV37">
            <v>15140</v>
          </cell>
          <cell r="BW37">
            <v>2503281</v>
          </cell>
          <cell r="BX37">
            <v>304909</v>
          </cell>
          <cell r="BY37">
            <v>17000</v>
          </cell>
          <cell r="BZ37">
            <v>146610</v>
          </cell>
          <cell r="CA37">
            <v>50331</v>
          </cell>
          <cell r="CB37">
            <v>7200</v>
          </cell>
          <cell r="CC37">
            <v>7411</v>
          </cell>
          <cell r="CD37">
            <v>3900</v>
          </cell>
          <cell r="CE37">
            <v>40000</v>
          </cell>
          <cell r="CF37">
            <v>111184</v>
          </cell>
          <cell r="CG37">
            <v>3500</v>
          </cell>
        </row>
        <row r="38">
          <cell r="A38" t="str">
            <v>Municipal population</v>
          </cell>
          <cell r="B38" t="str">
            <v>POPCITY</v>
          </cell>
          <cell r="C38">
            <v>2008</v>
          </cell>
          <cell r="D38">
            <v>3000</v>
          </cell>
          <cell r="E38">
            <v>197980</v>
          </cell>
          <cell r="F38">
            <v>86689</v>
          </cell>
          <cell r="G38">
            <v>30000</v>
          </cell>
          <cell r="H38">
            <v>92317</v>
          </cell>
          <cell r="I38">
            <v>170100</v>
          </cell>
          <cell r="J38">
            <v>25000</v>
          </cell>
          <cell r="K38">
            <v>133480</v>
          </cell>
          <cell r="L38">
            <v>27698</v>
          </cell>
          <cell r="M38">
            <v>27290</v>
          </cell>
          <cell r="N38">
            <v>2428</v>
          </cell>
          <cell r="O38">
            <v>107615</v>
          </cell>
          <cell r="P38">
            <v>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710000</v>
          </cell>
          <cell r="W38">
            <v>35246</v>
          </cell>
          <cell r="X38">
            <v>8700</v>
          </cell>
          <cell r="Y38">
            <v>103579</v>
          </cell>
          <cell r="Z38">
            <v>43541</v>
          </cell>
          <cell r="AA38">
            <v>8315</v>
          </cell>
          <cell r="AB38">
            <v>2529</v>
          </cell>
          <cell r="AC38">
            <v>10552</v>
          </cell>
          <cell r="AD38">
            <v>170219</v>
          </cell>
          <cell r="AE38">
            <v>21500</v>
          </cell>
          <cell r="AF38">
            <v>132915</v>
          </cell>
          <cell r="AG38">
            <v>45212</v>
          </cell>
          <cell r="AH38">
            <v>55289</v>
          </cell>
          <cell r="AI38">
            <v>5635</v>
          </cell>
          <cell r="AJ38">
            <v>636548</v>
          </cell>
          <cell r="AK38">
            <v>9500</v>
          </cell>
          <cell r="AL38">
            <v>10500</v>
          </cell>
          <cell r="AM38">
            <v>487230</v>
          </cell>
          <cell r="AN38">
            <v>2891523</v>
          </cell>
          <cell r="AO38">
            <v>898150</v>
          </cell>
          <cell r="AP38">
            <v>31175</v>
          </cell>
          <cell r="AQ38">
            <v>16500</v>
          </cell>
          <cell r="AR38">
            <v>119000</v>
          </cell>
          <cell r="AS38">
            <v>240055</v>
          </cell>
          <cell r="AT38">
            <v>22000</v>
          </cell>
          <cell r="AU38">
            <v>36166</v>
          </cell>
          <cell r="AV38">
            <v>355000</v>
          </cell>
          <cell r="AW38">
            <v>18231</v>
          </cell>
          <cell r="AX38">
            <v>17000</v>
          </cell>
          <cell r="AY38">
            <v>71700</v>
          </cell>
          <cell r="AZ38">
            <v>0</v>
          </cell>
          <cell r="BA38">
            <v>135027</v>
          </cell>
          <cell r="BB38">
            <v>133228</v>
          </cell>
          <cell r="BC38">
            <v>14800</v>
          </cell>
          <cell r="BD38">
            <v>63000</v>
          </cell>
          <cell r="BE38">
            <v>55000</v>
          </cell>
          <cell r="BF38">
            <v>18777</v>
          </cell>
          <cell r="BG38">
            <v>173600</v>
          </cell>
          <cell r="BH38">
            <v>27300</v>
          </cell>
          <cell r="BI38">
            <v>31000</v>
          </cell>
          <cell r="BJ38">
            <v>150000</v>
          </cell>
          <cell r="BK38">
            <v>20200</v>
          </cell>
          <cell r="BL38">
            <v>74948</v>
          </cell>
          <cell r="BM38">
            <v>6500</v>
          </cell>
          <cell r="BN38">
            <v>80253</v>
          </cell>
          <cell r="BO38">
            <v>18003</v>
          </cell>
          <cell r="BP38">
            <v>805479</v>
          </cell>
          <cell r="BQ38">
            <v>7846</v>
          </cell>
          <cell r="BR38">
            <v>16700</v>
          </cell>
          <cell r="BS38">
            <v>5336</v>
          </cell>
          <cell r="BT38">
            <v>36000</v>
          </cell>
          <cell r="BU38">
            <v>109141</v>
          </cell>
          <cell r="BV38">
            <v>15000</v>
          </cell>
          <cell r="BW38">
            <v>2503281</v>
          </cell>
          <cell r="BX38">
            <v>407990</v>
          </cell>
          <cell r="BY38">
            <v>17000</v>
          </cell>
          <cell r="BZ38">
            <v>146610</v>
          </cell>
          <cell r="CA38">
            <v>50331</v>
          </cell>
          <cell r="CB38">
            <v>11500</v>
          </cell>
          <cell r="CC38">
            <v>7411</v>
          </cell>
          <cell r="CD38">
            <v>9000</v>
          </cell>
          <cell r="CE38">
            <v>78420</v>
          </cell>
          <cell r="CF38">
            <v>111184</v>
          </cell>
          <cell r="CG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2008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3688</v>
          </cell>
          <cell r="AD39">
            <v>142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155898</v>
          </cell>
          <cell r="AO39">
            <v>0</v>
          </cell>
          <cell r="AP39">
            <v>677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147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525</v>
          </cell>
          <cell r="BB39">
            <v>0</v>
          </cell>
          <cell r="BC39">
            <v>250</v>
          </cell>
          <cell r="BD39">
            <v>200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100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108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1603</v>
          </cell>
          <cell r="BY39">
            <v>1200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2008</v>
          </cell>
          <cell r="D40">
            <v>4948</v>
          </cell>
          <cell r="E40">
            <v>319735</v>
          </cell>
          <cell r="F40">
            <v>162830</v>
          </cell>
          <cell r="G40">
            <v>44355</v>
          </cell>
          <cell r="H40">
            <v>157904</v>
          </cell>
          <cell r="I40">
            <v>269003</v>
          </cell>
          <cell r="J40">
            <v>57168</v>
          </cell>
          <cell r="K40">
            <v>244764</v>
          </cell>
          <cell r="L40">
            <v>48155</v>
          </cell>
          <cell r="M40">
            <v>27584</v>
          </cell>
          <cell r="N40">
            <v>6703</v>
          </cell>
          <cell r="O40">
            <v>128591</v>
          </cell>
          <cell r="P40">
            <v>0</v>
          </cell>
          <cell r="Q40">
            <v>6974</v>
          </cell>
          <cell r="R40">
            <v>0</v>
          </cell>
          <cell r="S40">
            <v>44280</v>
          </cell>
          <cell r="T40">
            <v>419000</v>
          </cell>
          <cell r="U40">
            <v>12953</v>
          </cell>
          <cell r="V40">
            <v>1196300</v>
          </cell>
          <cell r="W40">
            <v>77244</v>
          </cell>
          <cell r="X40">
            <v>14006</v>
          </cell>
          <cell r="Y40">
            <v>89667</v>
          </cell>
          <cell r="Z40">
            <v>97999</v>
          </cell>
          <cell r="AA40">
            <v>18421</v>
          </cell>
          <cell r="AB40">
            <v>2125</v>
          </cell>
          <cell r="AC40">
            <v>39583</v>
          </cell>
          <cell r="AD40">
            <v>189105</v>
          </cell>
          <cell r="AE40">
            <v>32246</v>
          </cell>
          <cell r="AF40">
            <v>248660</v>
          </cell>
          <cell r="AG40">
            <v>77749</v>
          </cell>
          <cell r="AH40">
            <v>83557</v>
          </cell>
          <cell r="AI40">
            <v>17862</v>
          </cell>
          <cell r="AJ40">
            <v>927256</v>
          </cell>
          <cell r="AK40">
            <v>6156</v>
          </cell>
          <cell r="AL40">
            <v>35335</v>
          </cell>
          <cell r="AM40">
            <v>597</v>
          </cell>
          <cell r="AN40">
            <v>3867055</v>
          </cell>
          <cell r="AO40">
            <v>1267613</v>
          </cell>
          <cell r="AP40">
            <v>49100</v>
          </cell>
          <cell r="AQ40">
            <v>22435</v>
          </cell>
          <cell r="AR40">
            <v>126174</v>
          </cell>
          <cell r="AS40">
            <v>312977</v>
          </cell>
          <cell r="AT40">
            <v>46944</v>
          </cell>
          <cell r="AU40">
            <v>49384</v>
          </cell>
          <cell r="AV40">
            <v>536384</v>
          </cell>
          <cell r="AW40">
            <v>31936</v>
          </cell>
          <cell r="AX40">
            <v>36876</v>
          </cell>
          <cell r="AY40">
            <v>110590</v>
          </cell>
          <cell r="AZ40">
            <v>0</v>
          </cell>
          <cell r="BA40">
            <v>124190</v>
          </cell>
          <cell r="BB40">
            <v>194310</v>
          </cell>
          <cell r="BC40">
            <v>29013</v>
          </cell>
          <cell r="BD40">
            <v>67627</v>
          </cell>
          <cell r="BE40">
            <v>108731</v>
          </cell>
          <cell r="BF40">
            <v>24006</v>
          </cell>
          <cell r="BG40">
            <v>347832</v>
          </cell>
          <cell r="BH40">
            <v>41257</v>
          </cell>
          <cell r="BI40">
            <v>55775</v>
          </cell>
          <cell r="BJ40">
            <v>208345</v>
          </cell>
          <cell r="BK40">
            <v>37482</v>
          </cell>
          <cell r="BL40">
            <v>139124</v>
          </cell>
          <cell r="BM40">
            <v>18670</v>
          </cell>
          <cell r="BN40">
            <v>148395</v>
          </cell>
          <cell r="BO40">
            <v>34923</v>
          </cell>
          <cell r="BP40">
            <v>1084085</v>
          </cell>
          <cell r="BQ40">
            <v>19183</v>
          </cell>
          <cell r="BR40">
            <v>39622</v>
          </cell>
          <cell r="BS40">
            <v>18091</v>
          </cell>
          <cell r="BT40">
            <v>58384</v>
          </cell>
          <cell r="BU40">
            <v>186530</v>
          </cell>
          <cell r="BV40">
            <v>36361</v>
          </cell>
          <cell r="BW40">
            <v>4095298</v>
          </cell>
          <cell r="BX40">
            <v>435452</v>
          </cell>
          <cell r="BY40">
            <v>25438</v>
          </cell>
          <cell r="BZ40">
            <v>229318</v>
          </cell>
          <cell r="CA40">
            <v>80092</v>
          </cell>
          <cell r="CB40">
            <v>16519</v>
          </cell>
          <cell r="CC40">
            <v>26000</v>
          </cell>
          <cell r="CD40">
            <v>10428</v>
          </cell>
          <cell r="CE40">
            <v>84988</v>
          </cell>
          <cell r="CF40">
            <v>151856</v>
          </cell>
          <cell r="CG40">
            <v>65208</v>
          </cell>
        </row>
        <row r="41">
          <cell r="A41" t="str">
            <v>Utility summer max peak load</v>
          </cell>
          <cell r="B41" t="str">
            <v>PEAKS</v>
          </cell>
          <cell r="C41">
            <v>2008</v>
          </cell>
          <cell r="D41">
            <v>4092</v>
          </cell>
          <cell r="E41">
            <v>318595</v>
          </cell>
          <cell r="F41">
            <v>191640</v>
          </cell>
          <cell r="G41">
            <v>46817</v>
          </cell>
          <cell r="H41">
            <v>182439</v>
          </cell>
          <cell r="I41">
            <v>346409</v>
          </cell>
          <cell r="J41">
            <v>48384</v>
          </cell>
          <cell r="K41">
            <v>291292</v>
          </cell>
          <cell r="L41">
            <v>56171</v>
          </cell>
          <cell r="M41">
            <v>26681</v>
          </cell>
          <cell r="N41">
            <v>5618</v>
          </cell>
          <cell r="O41">
            <v>165946</v>
          </cell>
          <cell r="P41">
            <v>0</v>
          </cell>
          <cell r="Q41">
            <v>5793</v>
          </cell>
          <cell r="R41">
            <v>0</v>
          </cell>
          <cell r="S41">
            <v>58453</v>
          </cell>
          <cell r="T41">
            <v>532600</v>
          </cell>
          <cell r="U41">
            <v>10571</v>
          </cell>
          <cell r="V41">
            <v>1507900</v>
          </cell>
          <cell r="W41">
            <v>69007</v>
          </cell>
          <cell r="X41">
            <v>9562</v>
          </cell>
          <cell r="Y41">
            <v>137328</v>
          </cell>
          <cell r="Z41">
            <v>105205</v>
          </cell>
          <cell r="AA41">
            <v>12843</v>
          </cell>
          <cell r="AB41">
            <v>1300</v>
          </cell>
          <cell r="AC41">
            <v>24929</v>
          </cell>
          <cell r="AD41">
            <v>148081</v>
          </cell>
          <cell r="AE41">
            <v>39817</v>
          </cell>
          <cell r="AF41">
            <v>273898</v>
          </cell>
          <cell r="AG41">
            <v>88198</v>
          </cell>
          <cell r="AH41">
            <v>99539</v>
          </cell>
          <cell r="AI41">
            <v>14301</v>
          </cell>
          <cell r="AJ41">
            <v>1112056</v>
          </cell>
          <cell r="AK41">
            <v>4283</v>
          </cell>
          <cell r="AL41">
            <v>31074</v>
          </cell>
          <cell r="AM41">
            <v>729</v>
          </cell>
          <cell r="AN41">
            <v>3077912</v>
          </cell>
          <cell r="AO41">
            <v>1355421</v>
          </cell>
          <cell r="AP41">
            <v>41063</v>
          </cell>
          <cell r="AQ41">
            <v>20081</v>
          </cell>
          <cell r="AR41">
            <v>110106</v>
          </cell>
          <cell r="AS41">
            <v>350930</v>
          </cell>
          <cell r="AT41">
            <v>45235</v>
          </cell>
          <cell r="AU41">
            <v>34161</v>
          </cell>
          <cell r="AV41">
            <v>659564</v>
          </cell>
          <cell r="AW41">
            <v>36871</v>
          </cell>
          <cell r="AX41">
            <v>38488</v>
          </cell>
          <cell r="AY41">
            <v>125846</v>
          </cell>
          <cell r="AZ41">
            <v>0</v>
          </cell>
          <cell r="BA41">
            <v>141148</v>
          </cell>
          <cell r="BB41">
            <v>249175</v>
          </cell>
          <cell r="BC41">
            <v>40775</v>
          </cell>
          <cell r="BD41">
            <v>75381</v>
          </cell>
          <cell r="BE41">
            <v>81287</v>
          </cell>
          <cell r="BF41">
            <v>19447</v>
          </cell>
          <cell r="BG41">
            <v>346908</v>
          </cell>
          <cell r="BH41">
            <v>42789</v>
          </cell>
          <cell r="BI41">
            <v>50520</v>
          </cell>
          <cell r="BJ41">
            <v>192721</v>
          </cell>
          <cell r="BK41">
            <v>29118</v>
          </cell>
          <cell r="BL41">
            <v>92154</v>
          </cell>
          <cell r="BM41">
            <v>11820</v>
          </cell>
          <cell r="BN41">
            <v>142964</v>
          </cell>
          <cell r="BO41">
            <v>40485</v>
          </cell>
          <cell r="BP41">
            <v>1443918</v>
          </cell>
          <cell r="BQ41">
            <v>17745</v>
          </cell>
          <cell r="BR41">
            <v>21598</v>
          </cell>
          <cell r="BS41">
            <v>11853</v>
          </cell>
          <cell r="BT41">
            <v>67027</v>
          </cell>
          <cell r="BU41">
            <v>161660</v>
          </cell>
          <cell r="BV41">
            <v>41632</v>
          </cell>
          <cell r="BW41">
            <v>4564349</v>
          </cell>
          <cell r="BX41">
            <v>444396</v>
          </cell>
          <cell r="BY41">
            <v>24236</v>
          </cell>
          <cell r="BZ41">
            <v>255540</v>
          </cell>
          <cell r="CA41">
            <v>94801</v>
          </cell>
          <cell r="CB41">
            <v>15025</v>
          </cell>
          <cell r="CC41">
            <v>26000</v>
          </cell>
          <cell r="CD41">
            <v>10924</v>
          </cell>
          <cell r="CE41">
            <v>65309</v>
          </cell>
          <cell r="CF41">
            <v>167732</v>
          </cell>
          <cell r="CG41">
            <v>74117</v>
          </cell>
        </row>
        <row r="42">
          <cell r="A42" t="str">
            <v>Utility Annual Peak load</v>
          </cell>
          <cell r="C42">
            <v>2008</v>
          </cell>
          <cell r="D42">
            <v>4948</v>
          </cell>
          <cell r="E42">
            <v>319735</v>
          </cell>
          <cell r="F42">
            <v>191640</v>
          </cell>
          <cell r="G42">
            <v>46817</v>
          </cell>
          <cell r="H42">
            <v>182439</v>
          </cell>
          <cell r="I42">
            <v>346409</v>
          </cell>
          <cell r="J42">
            <v>57168</v>
          </cell>
          <cell r="K42">
            <v>291292</v>
          </cell>
          <cell r="L42">
            <v>56171</v>
          </cell>
          <cell r="M42">
            <v>27584</v>
          </cell>
          <cell r="N42">
            <v>6703</v>
          </cell>
          <cell r="O42">
            <v>165946</v>
          </cell>
          <cell r="P42">
            <v>0</v>
          </cell>
          <cell r="Q42">
            <v>6974</v>
          </cell>
          <cell r="R42">
            <v>0</v>
          </cell>
          <cell r="S42">
            <v>58453</v>
          </cell>
          <cell r="T42">
            <v>532600</v>
          </cell>
          <cell r="U42">
            <v>12953</v>
          </cell>
          <cell r="V42">
            <v>1507900</v>
          </cell>
          <cell r="W42">
            <v>77244</v>
          </cell>
          <cell r="X42">
            <v>14006</v>
          </cell>
          <cell r="Y42">
            <v>137328</v>
          </cell>
          <cell r="Z42">
            <v>105205</v>
          </cell>
          <cell r="AA42">
            <v>18421</v>
          </cell>
          <cell r="AB42">
            <v>2125</v>
          </cell>
          <cell r="AC42">
            <v>39583</v>
          </cell>
          <cell r="AD42">
            <v>189105</v>
          </cell>
          <cell r="AE42">
            <v>39817</v>
          </cell>
          <cell r="AF42">
            <v>273898</v>
          </cell>
          <cell r="AG42">
            <v>88198</v>
          </cell>
          <cell r="AH42">
            <v>99539</v>
          </cell>
          <cell r="AI42">
            <v>17862</v>
          </cell>
          <cell r="AJ42">
            <v>1112056</v>
          </cell>
          <cell r="AK42">
            <v>6156</v>
          </cell>
          <cell r="AL42">
            <v>35335</v>
          </cell>
          <cell r="AM42">
            <v>729</v>
          </cell>
          <cell r="AN42">
            <v>3867055</v>
          </cell>
          <cell r="AO42">
            <v>1355421</v>
          </cell>
          <cell r="AP42">
            <v>49100</v>
          </cell>
          <cell r="AQ42">
            <v>22435</v>
          </cell>
          <cell r="AR42">
            <v>126174</v>
          </cell>
          <cell r="AS42">
            <v>350930</v>
          </cell>
          <cell r="AT42">
            <v>46944</v>
          </cell>
          <cell r="AU42">
            <v>49384</v>
          </cell>
          <cell r="AV42">
            <v>659564</v>
          </cell>
          <cell r="AW42">
            <v>36871</v>
          </cell>
          <cell r="AX42">
            <v>38488</v>
          </cell>
          <cell r="AY42">
            <v>125846</v>
          </cell>
          <cell r="AZ42">
            <v>0</v>
          </cell>
          <cell r="BA42">
            <v>141148</v>
          </cell>
          <cell r="BB42">
            <v>249175</v>
          </cell>
          <cell r="BC42">
            <v>40775</v>
          </cell>
          <cell r="BD42">
            <v>75381</v>
          </cell>
          <cell r="BE42">
            <v>108731</v>
          </cell>
          <cell r="BF42">
            <v>24006</v>
          </cell>
          <cell r="BG42">
            <v>347832</v>
          </cell>
          <cell r="BH42">
            <v>42789</v>
          </cell>
          <cell r="BI42">
            <v>55775</v>
          </cell>
          <cell r="BJ42">
            <v>208345</v>
          </cell>
          <cell r="BK42">
            <v>37482</v>
          </cell>
          <cell r="BL42">
            <v>139124</v>
          </cell>
          <cell r="BM42">
            <v>18670</v>
          </cell>
          <cell r="BN42">
            <v>148395</v>
          </cell>
          <cell r="BO42">
            <v>40485</v>
          </cell>
          <cell r="BP42">
            <v>1443918</v>
          </cell>
          <cell r="BQ42">
            <v>19183</v>
          </cell>
          <cell r="BR42">
            <v>39622</v>
          </cell>
          <cell r="BS42">
            <v>18091</v>
          </cell>
          <cell r="BT42">
            <v>67027</v>
          </cell>
          <cell r="BU42">
            <v>186530</v>
          </cell>
          <cell r="BV42">
            <v>41632</v>
          </cell>
          <cell r="BW42">
            <v>4564349</v>
          </cell>
          <cell r="BX42">
            <v>444396</v>
          </cell>
          <cell r="BY42">
            <v>25438</v>
          </cell>
          <cell r="BZ42">
            <v>255540</v>
          </cell>
          <cell r="CA42">
            <v>94801</v>
          </cell>
          <cell r="CB42">
            <v>16519</v>
          </cell>
          <cell r="CC42">
            <v>26000</v>
          </cell>
        </row>
        <row r="43">
          <cell r="A43" t="str">
            <v>Utility average peak load</v>
          </cell>
          <cell r="B43" t="str">
            <v>PEAKA</v>
          </cell>
          <cell r="C43">
            <v>2008</v>
          </cell>
          <cell r="D43">
            <v>4139</v>
          </cell>
          <cell r="E43">
            <v>277972</v>
          </cell>
          <cell r="F43">
            <v>128115</v>
          </cell>
          <cell r="G43">
            <v>42630</v>
          </cell>
          <cell r="H43">
            <v>156316</v>
          </cell>
          <cell r="I43">
            <v>276451</v>
          </cell>
          <cell r="J43">
            <v>49474</v>
          </cell>
          <cell r="K43">
            <v>246659</v>
          </cell>
          <cell r="L43">
            <v>47039</v>
          </cell>
          <cell r="M43">
            <v>25348</v>
          </cell>
          <cell r="N43">
            <v>4629</v>
          </cell>
          <cell r="O43">
            <v>133477</v>
          </cell>
          <cell r="P43">
            <v>0</v>
          </cell>
          <cell r="Q43">
            <v>5627</v>
          </cell>
          <cell r="R43">
            <v>0</v>
          </cell>
          <cell r="S43">
            <v>44779</v>
          </cell>
          <cell r="T43">
            <v>430375</v>
          </cell>
          <cell r="U43">
            <v>11355</v>
          </cell>
          <cell r="V43">
            <v>1238858</v>
          </cell>
          <cell r="W43">
            <v>65935</v>
          </cell>
          <cell r="X43">
            <v>10468</v>
          </cell>
          <cell r="Y43">
            <v>96325</v>
          </cell>
          <cell r="Z43">
            <v>94572</v>
          </cell>
          <cell r="AA43">
            <v>14135</v>
          </cell>
          <cell r="AB43">
            <v>1564</v>
          </cell>
          <cell r="AC43">
            <v>29762</v>
          </cell>
          <cell r="AD43">
            <v>189105</v>
          </cell>
          <cell r="AE43">
            <v>31336</v>
          </cell>
          <cell r="AF43">
            <v>243931</v>
          </cell>
          <cell r="AG43">
            <v>74016</v>
          </cell>
          <cell r="AH43">
            <v>82095</v>
          </cell>
          <cell r="AI43">
            <v>14719</v>
          </cell>
          <cell r="AJ43">
            <v>916790</v>
          </cell>
          <cell r="AK43">
            <v>4332</v>
          </cell>
          <cell r="AL43">
            <v>30858</v>
          </cell>
          <cell r="AM43">
            <v>611</v>
          </cell>
          <cell r="AN43">
            <v>3113787</v>
          </cell>
          <cell r="AO43">
            <v>1169649</v>
          </cell>
          <cell r="AP43">
            <v>41276</v>
          </cell>
          <cell r="AQ43">
            <v>18274</v>
          </cell>
          <cell r="AR43">
            <v>110027</v>
          </cell>
          <cell r="AS43">
            <v>304510</v>
          </cell>
          <cell r="AT43">
            <v>42577</v>
          </cell>
          <cell r="AU43">
            <v>36543</v>
          </cell>
          <cell r="AV43">
            <v>541266</v>
          </cell>
          <cell r="AW43">
            <v>31895</v>
          </cell>
          <cell r="AX43">
            <v>35244</v>
          </cell>
          <cell r="AY43">
            <v>108981</v>
          </cell>
          <cell r="AZ43">
            <v>0</v>
          </cell>
          <cell r="BA43">
            <v>122276</v>
          </cell>
          <cell r="BB43">
            <v>198648</v>
          </cell>
          <cell r="BC43">
            <v>30128</v>
          </cell>
          <cell r="BD43">
            <v>65146</v>
          </cell>
          <cell r="BE43">
            <v>89804</v>
          </cell>
          <cell r="BF43">
            <v>20248</v>
          </cell>
          <cell r="BG43">
            <v>276001</v>
          </cell>
          <cell r="BH43">
            <v>39097</v>
          </cell>
          <cell r="BI43">
            <v>49220</v>
          </cell>
          <cell r="BJ43">
            <v>184389</v>
          </cell>
          <cell r="BK43">
            <v>28131</v>
          </cell>
          <cell r="BL43">
            <v>109253</v>
          </cell>
          <cell r="BM43">
            <v>13970</v>
          </cell>
          <cell r="BN43">
            <v>132690</v>
          </cell>
          <cell r="BO43">
            <v>34804</v>
          </cell>
          <cell r="BP43">
            <v>1141832</v>
          </cell>
          <cell r="BQ43">
            <v>16731</v>
          </cell>
          <cell r="BR43">
            <v>21600</v>
          </cell>
          <cell r="BS43">
            <v>13292</v>
          </cell>
          <cell r="BT43">
            <v>56122</v>
          </cell>
          <cell r="BU43">
            <v>158988</v>
          </cell>
          <cell r="BV43">
            <v>35707</v>
          </cell>
          <cell r="BW43">
            <v>3962494</v>
          </cell>
          <cell r="BX43">
            <v>405306</v>
          </cell>
          <cell r="BY43">
            <v>20650</v>
          </cell>
          <cell r="BZ43">
            <v>223576</v>
          </cell>
          <cell r="CA43">
            <v>79945</v>
          </cell>
          <cell r="CB43">
            <v>15119</v>
          </cell>
          <cell r="CC43">
            <v>24000</v>
          </cell>
          <cell r="CD43">
            <v>9664</v>
          </cell>
          <cell r="CE43">
            <v>72343</v>
          </cell>
          <cell r="CF43">
            <v>144472</v>
          </cell>
          <cell r="CG43">
            <v>64012</v>
          </cell>
        </row>
        <row r="44">
          <cell r="A44" t="str">
            <v>Total circuit kms of line</v>
          </cell>
          <cell r="B44" t="str">
            <v>KMC</v>
          </cell>
          <cell r="C44">
            <v>2008</v>
          </cell>
          <cell r="D44">
            <v>92</v>
          </cell>
          <cell r="E44">
            <v>1482</v>
          </cell>
          <cell r="F44">
            <v>747</v>
          </cell>
          <cell r="G44">
            <v>320</v>
          </cell>
          <cell r="H44">
            <v>486</v>
          </cell>
          <cell r="I44">
            <v>1643</v>
          </cell>
          <cell r="J44">
            <v>327</v>
          </cell>
          <cell r="K44">
            <v>1112</v>
          </cell>
          <cell r="L44">
            <v>524</v>
          </cell>
          <cell r="M44">
            <v>146</v>
          </cell>
          <cell r="N44">
            <v>27</v>
          </cell>
          <cell r="O44">
            <v>795</v>
          </cell>
          <cell r="P44">
            <v>0</v>
          </cell>
          <cell r="Q44">
            <v>27</v>
          </cell>
          <cell r="R44">
            <v>0</v>
          </cell>
          <cell r="S44">
            <v>147</v>
          </cell>
          <cell r="T44">
            <v>1133</v>
          </cell>
          <cell r="U44">
            <v>177</v>
          </cell>
          <cell r="V44">
            <v>5246</v>
          </cell>
          <cell r="W44">
            <v>265</v>
          </cell>
          <cell r="X44">
            <v>137</v>
          </cell>
          <cell r="Y44">
            <v>467</v>
          </cell>
          <cell r="Z44">
            <v>274</v>
          </cell>
          <cell r="AA44">
            <v>84</v>
          </cell>
          <cell r="AB44">
            <v>9</v>
          </cell>
          <cell r="AC44">
            <v>1845</v>
          </cell>
          <cell r="AD44">
            <v>871</v>
          </cell>
          <cell r="AE44">
            <v>238</v>
          </cell>
          <cell r="AF44">
            <v>1049</v>
          </cell>
          <cell r="AG44">
            <v>1716</v>
          </cell>
          <cell r="AH44">
            <v>1363</v>
          </cell>
          <cell r="AI44">
            <v>68</v>
          </cell>
          <cell r="AJ44">
            <v>3294</v>
          </cell>
          <cell r="AK44">
            <v>21</v>
          </cell>
          <cell r="AL44">
            <v>65</v>
          </cell>
          <cell r="AM44">
            <v>2744</v>
          </cell>
          <cell r="AN44">
            <v>120516</v>
          </cell>
          <cell r="AO44">
            <v>5353</v>
          </cell>
          <cell r="AP44">
            <v>647</v>
          </cell>
          <cell r="AQ44">
            <v>98</v>
          </cell>
          <cell r="AR44">
            <v>386</v>
          </cell>
          <cell r="AS44">
            <v>1872</v>
          </cell>
          <cell r="AT44">
            <v>114</v>
          </cell>
          <cell r="AU44">
            <v>355</v>
          </cell>
          <cell r="AV44">
            <v>2781</v>
          </cell>
          <cell r="AW44">
            <v>106</v>
          </cell>
          <cell r="AX44">
            <v>115</v>
          </cell>
          <cell r="AY44">
            <v>866</v>
          </cell>
          <cell r="AZ44">
            <v>0</v>
          </cell>
          <cell r="BA44">
            <v>1050</v>
          </cell>
          <cell r="BB44">
            <v>1820</v>
          </cell>
          <cell r="BC44">
            <v>337</v>
          </cell>
          <cell r="BD44">
            <v>691</v>
          </cell>
          <cell r="BE44">
            <v>612</v>
          </cell>
          <cell r="BF44">
            <v>370</v>
          </cell>
          <cell r="BG44">
            <v>1414</v>
          </cell>
          <cell r="BH44">
            <v>161</v>
          </cell>
          <cell r="BI44">
            <v>304</v>
          </cell>
          <cell r="BJ44">
            <v>948</v>
          </cell>
          <cell r="BK44">
            <v>146</v>
          </cell>
          <cell r="BL44">
            <v>728</v>
          </cell>
          <cell r="BM44">
            <v>128</v>
          </cell>
          <cell r="BN44">
            <v>550</v>
          </cell>
          <cell r="BO44">
            <v>311</v>
          </cell>
          <cell r="BP44">
            <v>6109</v>
          </cell>
          <cell r="BQ44">
            <v>55</v>
          </cell>
          <cell r="BR44">
            <v>88</v>
          </cell>
          <cell r="BS44">
            <v>211</v>
          </cell>
          <cell r="BT44">
            <v>244</v>
          </cell>
          <cell r="BU44">
            <v>1172</v>
          </cell>
          <cell r="BV44">
            <v>156</v>
          </cell>
          <cell r="BW44">
            <v>9816</v>
          </cell>
          <cell r="BX44">
            <v>2135</v>
          </cell>
          <cell r="BY44">
            <v>232</v>
          </cell>
          <cell r="BZ44">
            <v>1542</v>
          </cell>
          <cell r="CA44">
            <v>443</v>
          </cell>
          <cell r="CB44">
            <v>75</v>
          </cell>
          <cell r="CC44">
            <v>65</v>
          </cell>
          <cell r="CD44">
            <v>36</v>
          </cell>
          <cell r="CE44">
            <v>440</v>
          </cell>
          <cell r="CF44">
            <v>1030</v>
          </cell>
          <cell r="CG44">
            <v>246</v>
          </cell>
        </row>
        <row r="45">
          <cell r="A45" t="str">
            <v>Overhead circuit kms of line</v>
          </cell>
          <cell r="B45" t="str">
            <v>KMCO</v>
          </cell>
          <cell r="C45">
            <v>2008</v>
          </cell>
          <cell r="D45">
            <v>92</v>
          </cell>
          <cell r="E45">
            <v>667</v>
          </cell>
          <cell r="F45">
            <v>574</v>
          </cell>
          <cell r="G45">
            <v>282</v>
          </cell>
          <cell r="H45">
            <v>265</v>
          </cell>
          <cell r="I45">
            <v>1002</v>
          </cell>
          <cell r="J45">
            <v>214</v>
          </cell>
          <cell r="K45">
            <v>730</v>
          </cell>
          <cell r="L45">
            <v>482</v>
          </cell>
          <cell r="M45">
            <v>77</v>
          </cell>
          <cell r="N45">
            <v>26</v>
          </cell>
          <cell r="O45">
            <v>569</v>
          </cell>
          <cell r="P45">
            <v>0</v>
          </cell>
          <cell r="Q45">
            <v>15</v>
          </cell>
          <cell r="R45">
            <v>0</v>
          </cell>
          <cell r="S45">
            <v>89</v>
          </cell>
          <cell r="T45">
            <v>723</v>
          </cell>
          <cell r="U45">
            <v>168</v>
          </cell>
          <cell r="V45">
            <v>1816</v>
          </cell>
          <cell r="W45">
            <v>210</v>
          </cell>
          <cell r="X45">
            <v>126</v>
          </cell>
          <cell r="Y45">
            <v>227</v>
          </cell>
          <cell r="Z45">
            <v>184</v>
          </cell>
          <cell r="AA45">
            <v>76</v>
          </cell>
          <cell r="AB45">
            <v>8</v>
          </cell>
          <cell r="AC45">
            <v>1841</v>
          </cell>
          <cell r="AD45">
            <v>696</v>
          </cell>
          <cell r="AE45">
            <v>178</v>
          </cell>
          <cell r="AF45">
            <v>429</v>
          </cell>
          <cell r="AG45">
            <v>1633</v>
          </cell>
          <cell r="AH45">
            <v>882</v>
          </cell>
          <cell r="AI45">
            <v>57</v>
          </cell>
          <cell r="AJ45">
            <v>1519</v>
          </cell>
          <cell r="AK45">
            <v>18</v>
          </cell>
          <cell r="AL45">
            <v>56</v>
          </cell>
          <cell r="AM45">
            <v>806</v>
          </cell>
          <cell r="AN45">
            <v>116265</v>
          </cell>
          <cell r="AO45">
            <v>2730</v>
          </cell>
          <cell r="AP45">
            <v>525</v>
          </cell>
          <cell r="AQ45">
            <v>88</v>
          </cell>
          <cell r="AR45">
            <v>252</v>
          </cell>
          <cell r="AS45">
            <v>1044</v>
          </cell>
          <cell r="AT45">
            <v>95</v>
          </cell>
          <cell r="AU45">
            <v>284</v>
          </cell>
          <cell r="AV45">
            <v>1369</v>
          </cell>
          <cell r="AW45">
            <v>81</v>
          </cell>
          <cell r="AX45">
            <v>79</v>
          </cell>
          <cell r="AY45">
            <v>546</v>
          </cell>
          <cell r="AZ45">
            <v>0</v>
          </cell>
          <cell r="BA45">
            <v>583</v>
          </cell>
          <cell r="BB45">
            <v>1387</v>
          </cell>
          <cell r="BC45">
            <v>247</v>
          </cell>
          <cell r="BD45">
            <v>607</v>
          </cell>
          <cell r="BE45">
            <v>516</v>
          </cell>
          <cell r="BF45">
            <v>365</v>
          </cell>
          <cell r="BG45">
            <v>547</v>
          </cell>
          <cell r="BH45">
            <v>95</v>
          </cell>
          <cell r="BI45">
            <v>245</v>
          </cell>
          <cell r="BJ45">
            <v>510</v>
          </cell>
          <cell r="BK45">
            <v>127</v>
          </cell>
          <cell r="BL45">
            <v>612</v>
          </cell>
          <cell r="BM45">
            <v>117</v>
          </cell>
          <cell r="BN45">
            <v>384</v>
          </cell>
          <cell r="BO45">
            <v>296</v>
          </cell>
          <cell r="BP45">
            <v>1925</v>
          </cell>
          <cell r="BQ45">
            <v>53</v>
          </cell>
          <cell r="BR45">
            <v>79</v>
          </cell>
          <cell r="BS45">
            <v>205</v>
          </cell>
          <cell r="BT45">
            <v>158</v>
          </cell>
          <cell r="BU45">
            <v>940</v>
          </cell>
          <cell r="BV45">
            <v>102</v>
          </cell>
          <cell r="BW45">
            <v>4218</v>
          </cell>
          <cell r="BX45">
            <v>1386</v>
          </cell>
          <cell r="BY45">
            <v>125</v>
          </cell>
          <cell r="BZ45">
            <v>1059</v>
          </cell>
          <cell r="CA45">
            <v>330</v>
          </cell>
          <cell r="CB45">
            <v>66</v>
          </cell>
          <cell r="CC45">
            <v>52</v>
          </cell>
          <cell r="CD45">
            <v>25</v>
          </cell>
          <cell r="CE45">
            <v>309</v>
          </cell>
          <cell r="CF45">
            <v>495</v>
          </cell>
          <cell r="CG45">
            <v>156</v>
          </cell>
        </row>
        <row r="46">
          <cell r="A46" t="str">
            <v>Underground circuit kms ofline</v>
          </cell>
          <cell r="B46" t="str">
            <v>KMCU</v>
          </cell>
          <cell r="C46">
            <v>2008</v>
          </cell>
          <cell r="D46">
            <v>0</v>
          </cell>
          <cell r="E46">
            <v>815</v>
          </cell>
          <cell r="F46">
            <v>173</v>
          </cell>
          <cell r="G46">
            <v>38</v>
          </cell>
          <cell r="H46">
            <v>221</v>
          </cell>
          <cell r="I46">
            <v>641</v>
          </cell>
          <cell r="J46">
            <v>113</v>
          </cell>
          <cell r="K46">
            <v>382</v>
          </cell>
          <cell r="L46">
            <v>42</v>
          </cell>
          <cell r="M46">
            <v>69</v>
          </cell>
          <cell r="N46">
            <v>1</v>
          </cell>
          <cell r="O46">
            <v>226</v>
          </cell>
          <cell r="P46">
            <v>0</v>
          </cell>
          <cell r="Q46">
            <v>12</v>
          </cell>
          <cell r="R46">
            <v>0</v>
          </cell>
          <cell r="S46">
            <v>58</v>
          </cell>
          <cell r="T46">
            <v>410</v>
          </cell>
          <cell r="U46">
            <v>9</v>
          </cell>
          <cell r="V46">
            <v>3430</v>
          </cell>
          <cell r="W46">
            <v>55</v>
          </cell>
          <cell r="X46">
            <v>11</v>
          </cell>
          <cell r="Y46">
            <v>240</v>
          </cell>
          <cell r="Z46">
            <v>90</v>
          </cell>
          <cell r="AA46">
            <v>8</v>
          </cell>
          <cell r="AB46">
            <v>1</v>
          </cell>
          <cell r="AC46">
            <v>4</v>
          </cell>
          <cell r="AD46">
            <v>175</v>
          </cell>
          <cell r="AE46">
            <v>60</v>
          </cell>
          <cell r="AF46">
            <v>620</v>
          </cell>
          <cell r="AG46">
            <v>83</v>
          </cell>
          <cell r="AH46">
            <v>481</v>
          </cell>
          <cell r="AI46">
            <v>11</v>
          </cell>
          <cell r="AJ46">
            <v>1775</v>
          </cell>
          <cell r="AK46">
            <v>3</v>
          </cell>
          <cell r="AL46">
            <v>9</v>
          </cell>
          <cell r="AM46">
            <v>1938</v>
          </cell>
          <cell r="AN46">
            <v>4251</v>
          </cell>
          <cell r="AO46">
            <v>2623</v>
          </cell>
          <cell r="AP46">
            <v>122</v>
          </cell>
          <cell r="AQ46">
            <v>10</v>
          </cell>
          <cell r="AR46">
            <v>134</v>
          </cell>
          <cell r="AS46">
            <v>828</v>
          </cell>
          <cell r="AT46">
            <v>19</v>
          </cell>
          <cell r="AU46">
            <v>71</v>
          </cell>
          <cell r="AV46">
            <v>1412</v>
          </cell>
          <cell r="AW46">
            <v>25</v>
          </cell>
          <cell r="AX46">
            <v>36</v>
          </cell>
          <cell r="AY46">
            <v>320</v>
          </cell>
          <cell r="AZ46">
            <v>0</v>
          </cell>
          <cell r="BA46">
            <v>467</v>
          </cell>
          <cell r="BB46">
            <v>433</v>
          </cell>
          <cell r="BC46">
            <v>90</v>
          </cell>
          <cell r="BD46">
            <v>84</v>
          </cell>
          <cell r="BE46">
            <v>96</v>
          </cell>
          <cell r="BF46">
            <v>5</v>
          </cell>
          <cell r="BG46">
            <v>867</v>
          </cell>
          <cell r="BH46">
            <v>66</v>
          </cell>
          <cell r="BI46">
            <v>59</v>
          </cell>
          <cell r="BJ46">
            <v>438</v>
          </cell>
          <cell r="BK46">
            <v>19</v>
          </cell>
          <cell r="BL46">
            <v>116</v>
          </cell>
          <cell r="BM46">
            <v>11</v>
          </cell>
          <cell r="BN46">
            <v>166</v>
          </cell>
          <cell r="BO46">
            <v>15</v>
          </cell>
          <cell r="BP46">
            <v>4184</v>
          </cell>
          <cell r="BQ46">
            <v>2</v>
          </cell>
          <cell r="BR46">
            <v>9</v>
          </cell>
          <cell r="BS46">
            <v>6</v>
          </cell>
          <cell r="BT46">
            <v>86</v>
          </cell>
          <cell r="BU46">
            <v>232</v>
          </cell>
          <cell r="BV46">
            <v>54</v>
          </cell>
          <cell r="BW46">
            <v>5598</v>
          </cell>
          <cell r="BX46">
            <v>749</v>
          </cell>
          <cell r="BY46">
            <v>107</v>
          </cell>
          <cell r="BZ46">
            <v>483</v>
          </cell>
          <cell r="CA46">
            <v>113</v>
          </cell>
          <cell r="CB46">
            <v>9</v>
          </cell>
          <cell r="CC46">
            <v>13</v>
          </cell>
          <cell r="CD46">
            <v>11</v>
          </cell>
          <cell r="CE46">
            <v>131</v>
          </cell>
          <cell r="CF46">
            <v>535</v>
          </cell>
          <cell r="CG46">
            <v>90</v>
          </cell>
        </row>
        <row r="47">
          <cell r="A47" t="str">
            <v>Circuit kilometers 3 phase</v>
          </cell>
          <cell r="B47" t="str">
            <v>KMC3</v>
          </cell>
          <cell r="C47">
            <v>2008</v>
          </cell>
          <cell r="D47">
            <v>47</v>
          </cell>
          <cell r="E47">
            <v>707</v>
          </cell>
          <cell r="F47">
            <v>419</v>
          </cell>
          <cell r="G47">
            <v>162</v>
          </cell>
          <cell r="H47">
            <v>228</v>
          </cell>
          <cell r="I47">
            <v>816</v>
          </cell>
          <cell r="J47">
            <v>172</v>
          </cell>
          <cell r="K47">
            <v>472</v>
          </cell>
          <cell r="L47">
            <v>316</v>
          </cell>
          <cell r="M47">
            <v>69</v>
          </cell>
          <cell r="N47">
            <v>16</v>
          </cell>
          <cell r="O47">
            <v>505</v>
          </cell>
          <cell r="P47">
            <v>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106</v>
          </cell>
          <cell r="V47">
            <v>3168</v>
          </cell>
          <cell r="W47">
            <v>143</v>
          </cell>
          <cell r="X47">
            <v>31</v>
          </cell>
          <cell r="Y47">
            <v>167</v>
          </cell>
          <cell r="Z47">
            <v>146</v>
          </cell>
          <cell r="AA47">
            <v>48</v>
          </cell>
          <cell r="AB47">
            <v>4</v>
          </cell>
          <cell r="AC47">
            <v>442</v>
          </cell>
          <cell r="AD47">
            <v>501</v>
          </cell>
          <cell r="AE47">
            <v>105</v>
          </cell>
          <cell r="AF47">
            <v>473</v>
          </cell>
          <cell r="AG47">
            <v>612</v>
          </cell>
          <cell r="AH47">
            <v>408</v>
          </cell>
          <cell r="AI47">
            <v>27</v>
          </cell>
          <cell r="AJ47">
            <v>1722</v>
          </cell>
          <cell r="AK47">
            <v>10</v>
          </cell>
          <cell r="AL47">
            <v>42</v>
          </cell>
          <cell r="AM47">
            <v>1166</v>
          </cell>
          <cell r="AN47">
            <v>45471</v>
          </cell>
          <cell r="AO47">
            <v>2969</v>
          </cell>
          <cell r="AP47">
            <v>365</v>
          </cell>
          <cell r="AQ47">
            <v>61</v>
          </cell>
          <cell r="AR47">
            <v>288</v>
          </cell>
          <cell r="AS47">
            <v>800</v>
          </cell>
          <cell r="AT47">
            <v>76</v>
          </cell>
          <cell r="AU47">
            <v>163</v>
          </cell>
          <cell r="AV47">
            <v>1323</v>
          </cell>
          <cell r="AW47">
            <v>61</v>
          </cell>
          <cell r="AX47">
            <v>79</v>
          </cell>
          <cell r="AY47">
            <v>429</v>
          </cell>
          <cell r="AZ47">
            <v>0</v>
          </cell>
          <cell r="BA47">
            <v>324</v>
          </cell>
          <cell r="BB47">
            <v>799</v>
          </cell>
          <cell r="BC47">
            <v>178</v>
          </cell>
          <cell r="BD47">
            <v>332</v>
          </cell>
          <cell r="BE47">
            <v>366</v>
          </cell>
          <cell r="BF47">
            <v>200</v>
          </cell>
          <cell r="BG47">
            <v>731</v>
          </cell>
          <cell r="BH47">
            <v>91</v>
          </cell>
          <cell r="BI47">
            <v>222</v>
          </cell>
          <cell r="BJ47">
            <v>353</v>
          </cell>
          <cell r="BK47">
            <v>94</v>
          </cell>
          <cell r="BL47">
            <v>455</v>
          </cell>
          <cell r="BM47">
            <v>84</v>
          </cell>
          <cell r="BN47">
            <v>349</v>
          </cell>
          <cell r="BO47">
            <v>175</v>
          </cell>
          <cell r="BP47">
            <v>2815</v>
          </cell>
          <cell r="BQ47">
            <v>34</v>
          </cell>
          <cell r="BR47">
            <v>44</v>
          </cell>
          <cell r="BS47">
            <v>72</v>
          </cell>
          <cell r="BT47">
            <v>143</v>
          </cell>
          <cell r="BU47">
            <v>639</v>
          </cell>
          <cell r="BV47">
            <v>72</v>
          </cell>
          <cell r="BW47">
            <v>6004</v>
          </cell>
          <cell r="BX47">
            <v>1076</v>
          </cell>
          <cell r="BY47">
            <v>96</v>
          </cell>
          <cell r="BZ47">
            <v>702</v>
          </cell>
          <cell r="CA47">
            <v>285</v>
          </cell>
          <cell r="CB47">
            <v>47</v>
          </cell>
          <cell r="CC47">
            <v>44</v>
          </cell>
          <cell r="CD47">
            <v>18</v>
          </cell>
          <cell r="CE47">
            <v>249</v>
          </cell>
          <cell r="CF47">
            <v>466</v>
          </cell>
          <cell r="CG47">
            <v>162</v>
          </cell>
        </row>
        <row r="48">
          <cell r="A48" t="str">
            <v>Circuit kilometers 2 phase</v>
          </cell>
          <cell r="B48" t="str">
            <v>KMC2</v>
          </cell>
          <cell r="C48">
            <v>2008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88</v>
          </cell>
          <cell r="M48">
            <v>0</v>
          </cell>
          <cell r="N48">
            <v>2</v>
          </cell>
          <cell r="O48">
            <v>2</v>
          </cell>
          <cell r="P48">
            <v>0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101</v>
          </cell>
          <cell r="W48">
            <v>2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38</v>
          </cell>
          <cell r="AD48">
            <v>0</v>
          </cell>
          <cell r="AE48">
            <v>0</v>
          </cell>
          <cell r="AF48">
            <v>0</v>
          </cell>
          <cell r="AG48">
            <v>59</v>
          </cell>
          <cell r="AH48">
            <v>0</v>
          </cell>
          <cell r="AI48">
            <v>0</v>
          </cell>
          <cell r="AJ48">
            <v>21</v>
          </cell>
          <cell r="AK48">
            <v>2</v>
          </cell>
          <cell r="AL48">
            <v>0</v>
          </cell>
          <cell r="AM48">
            <v>21</v>
          </cell>
          <cell r="AN48">
            <v>3603</v>
          </cell>
          <cell r="AO48">
            <v>165</v>
          </cell>
          <cell r="AP48">
            <v>16</v>
          </cell>
          <cell r="AQ48">
            <v>0</v>
          </cell>
          <cell r="AR48">
            <v>3</v>
          </cell>
          <cell r="AS48">
            <v>0</v>
          </cell>
          <cell r="AT48">
            <v>0</v>
          </cell>
          <cell r="AU48">
            <v>6</v>
          </cell>
          <cell r="AV48">
            <v>0</v>
          </cell>
          <cell r="AW48">
            <v>1</v>
          </cell>
          <cell r="AX48">
            <v>0</v>
          </cell>
          <cell r="AY48">
            <v>25</v>
          </cell>
          <cell r="AZ48">
            <v>0</v>
          </cell>
          <cell r="BA48">
            <v>7</v>
          </cell>
          <cell r="BB48">
            <v>3</v>
          </cell>
          <cell r="BC48">
            <v>1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</v>
          </cell>
          <cell r="BJ48">
            <v>0</v>
          </cell>
          <cell r="BK48">
            <v>1</v>
          </cell>
          <cell r="BL48">
            <v>10</v>
          </cell>
          <cell r="BM48">
            <v>0</v>
          </cell>
          <cell r="BN48">
            <v>8</v>
          </cell>
          <cell r="BO48">
            <v>0</v>
          </cell>
          <cell r="BP48">
            <v>91</v>
          </cell>
          <cell r="BQ48">
            <v>1</v>
          </cell>
          <cell r="BR48">
            <v>0</v>
          </cell>
          <cell r="BS48">
            <v>0</v>
          </cell>
          <cell r="BT48">
            <v>13</v>
          </cell>
          <cell r="BU48">
            <v>0</v>
          </cell>
          <cell r="BV48">
            <v>0</v>
          </cell>
          <cell r="BW48">
            <v>62</v>
          </cell>
          <cell r="BX48">
            <v>22</v>
          </cell>
          <cell r="BY48">
            <v>9</v>
          </cell>
          <cell r="BZ48">
            <v>7</v>
          </cell>
          <cell r="CA48">
            <v>1</v>
          </cell>
          <cell r="CB48">
            <v>0</v>
          </cell>
          <cell r="CC48">
            <v>0</v>
          </cell>
          <cell r="CD48">
            <v>0</v>
          </cell>
          <cell r="CE48">
            <v>4</v>
          </cell>
          <cell r="CF48">
            <v>11</v>
          </cell>
          <cell r="CG48">
            <v>3</v>
          </cell>
        </row>
        <row r="49">
          <cell r="A49" t="str">
            <v>Circuit kms single phase</v>
          </cell>
          <cell r="B49" t="str">
            <v>KMC1</v>
          </cell>
          <cell r="C49">
            <v>2008</v>
          </cell>
          <cell r="D49">
            <v>45</v>
          </cell>
          <cell r="E49">
            <v>775</v>
          </cell>
          <cell r="F49">
            <v>323</v>
          </cell>
          <cell r="G49">
            <v>148</v>
          </cell>
          <cell r="H49">
            <v>258</v>
          </cell>
          <cell r="I49">
            <v>827</v>
          </cell>
          <cell r="J49">
            <v>147</v>
          </cell>
          <cell r="K49">
            <v>638</v>
          </cell>
          <cell r="L49">
            <v>120</v>
          </cell>
          <cell r="M49">
            <v>77</v>
          </cell>
          <cell r="N49">
            <v>9</v>
          </cell>
          <cell r="O49">
            <v>288</v>
          </cell>
          <cell r="P49">
            <v>0</v>
          </cell>
          <cell r="Q49">
            <v>14</v>
          </cell>
          <cell r="R49">
            <v>0</v>
          </cell>
          <cell r="S49">
            <v>73</v>
          </cell>
          <cell r="T49">
            <v>497</v>
          </cell>
          <cell r="U49">
            <v>62</v>
          </cell>
          <cell r="V49">
            <v>1977</v>
          </cell>
          <cell r="W49">
            <v>120</v>
          </cell>
          <cell r="X49">
            <v>105</v>
          </cell>
          <cell r="Y49">
            <v>300</v>
          </cell>
          <cell r="Z49">
            <v>123</v>
          </cell>
          <cell r="AA49">
            <v>28</v>
          </cell>
          <cell r="AB49">
            <v>5</v>
          </cell>
          <cell r="AC49">
            <v>1365</v>
          </cell>
          <cell r="AD49">
            <v>370</v>
          </cell>
          <cell r="AE49">
            <v>133</v>
          </cell>
          <cell r="AF49">
            <v>576</v>
          </cell>
          <cell r="AG49">
            <v>1045</v>
          </cell>
          <cell r="AH49">
            <v>955</v>
          </cell>
          <cell r="AI49">
            <v>41</v>
          </cell>
          <cell r="AJ49">
            <v>1551</v>
          </cell>
          <cell r="AK49">
            <v>9</v>
          </cell>
          <cell r="AL49">
            <v>23</v>
          </cell>
          <cell r="AM49">
            <v>1557</v>
          </cell>
          <cell r="AN49">
            <v>71442</v>
          </cell>
          <cell r="AO49">
            <v>2219</v>
          </cell>
          <cell r="AP49">
            <v>266</v>
          </cell>
          <cell r="AQ49">
            <v>37</v>
          </cell>
          <cell r="AR49">
            <v>95</v>
          </cell>
          <cell r="AS49">
            <v>1072</v>
          </cell>
          <cell r="AT49">
            <v>38</v>
          </cell>
          <cell r="AU49">
            <v>186</v>
          </cell>
          <cell r="AV49">
            <v>1458</v>
          </cell>
          <cell r="AW49">
            <v>44</v>
          </cell>
          <cell r="AX49">
            <v>36</v>
          </cell>
          <cell r="AY49">
            <v>412</v>
          </cell>
          <cell r="AZ49">
            <v>0</v>
          </cell>
          <cell r="BA49">
            <v>719</v>
          </cell>
          <cell r="BB49">
            <v>1018</v>
          </cell>
          <cell r="BC49">
            <v>158</v>
          </cell>
          <cell r="BD49">
            <v>359</v>
          </cell>
          <cell r="BE49">
            <v>246</v>
          </cell>
          <cell r="BF49">
            <v>170</v>
          </cell>
          <cell r="BG49">
            <v>683</v>
          </cell>
          <cell r="BH49">
            <v>70</v>
          </cell>
          <cell r="BI49">
            <v>76</v>
          </cell>
          <cell r="BJ49">
            <v>595</v>
          </cell>
          <cell r="BK49">
            <v>51</v>
          </cell>
          <cell r="BL49">
            <v>263</v>
          </cell>
          <cell r="BM49">
            <v>44</v>
          </cell>
          <cell r="BN49">
            <v>193</v>
          </cell>
          <cell r="BO49">
            <v>136</v>
          </cell>
          <cell r="BP49">
            <v>3203</v>
          </cell>
          <cell r="BQ49">
            <v>20</v>
          </cell>
          <cell r="BR49">
            <v>44</v>
          </cell>
          <cell r="BS49">
            <v>139</v>
          </cell>
          <cell r="BT49">
            <v>88</v>
          </cell>
          <cell r="BU49">
            <v>533</v>
          </cell>
          <cell r="BV49">
            <v>84</v>
          </cell>
          <cell r="BW49">
            <v>3750</v>
          </cell>
          <cell r="BX49">
            <v>1037</v>
          </cell>
          <cell r="BY49">
            <v>127</v>
          </cell>
          <cell r="BZ49">
            <v>833</v>
          </cell>
          <cell r="CA49">
            <v>157</v>
          </cell>
          <cell r="CB49">
            <v>28</v>
          </cell>
          <cell r="CC49">
            <v>21</v>
          </cell>
          <cell r="CD49">
            <v>18</v>
          </cell>
          <cell r="CE49">
            <v>187</v>
          </cell>
          <cell r="CF49">
            <v>553</v>
          </cell>
          <cell r="CG49">
            <v>81</v>
          </cell>
        </row>
        <row r="50">
          <cell r="A50" t="str">
            <v>No transmission transformers</v>
          </cell>
          <cell r="B50" t="str">
            <v>NTRST</v>
          </cell>
          <cell r="C50">
            <v>2008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2</v>
          </cell>
          <cell r="AN50">
            <v>244</v>
          </cell>
          <cell r="AO50">
            <v>21</v>
          </cell>
          <cell r="AP50">
            <v>0</v>
          </cell>
          <cell r="AQ50">
            <v>3</v>
          </cell>
          <cell r="AR50">
            <v>0</v>
          </cell>
          <cell r="AS50">
            <v>16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14</v>
          </cell>
          <cell r="BC50">
            <v>3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8</v>
          </cell>
          <cell r="BM50">
            <v>0</v>
          </cell>
          <cell r="BN50">
            <v>0</v>
          </cell>
          <cell r="BO50">
            <v>0</v>
          </cell>
          <cell r="BP50">
            <v>10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8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2008</v>
          </cell>
          <cell r="D51">
            <v>4</v>
          </cell>
          <cell r="E51">
            <v>40</v>
          </cell>
          <cell r="F51">
            <v>20</v>
          </cell>
          <cell r="G51">
            <v>2</v>
          </cell>
          <cell r="H51">
            <v>0</v>
          </cell>
          <cell r="I51">
            <v>44</v>
          </cell>
          <cell r="J51">
            <v>12</v>
          </cell>
          <cell r="K51">
            <v>3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0</v>
          </cell>
          <cell r="T51">
            <v>15</v>
          </cell>
          <cell r="U51">
            <v>9</v>
          </cell>
          <cell r="V51">
            <v>123</v>
          </cell>
          <cell r="W51">
            <v>10</v>
          </cell>
          <cell r="X51">
            <v>0</v>
          </cell>
          <cell r="Y51">
            <v>5</v>
          </cell>
          <cell r="Z51">
            <v>6</v>
          </cell>
          <cell r="AA51">
            <v>0</v>
          </cell>
          <cell r="AB51">
            <v>0</v>
          </cell>
          <cell r="AC51">
            <v>30</v>
          </cell>
          <cell r="AD51">
            <v>34</v>
          </cell>
          <cell r="AE51">
            <v>0</v>
          </cell>
          <cell r="AF51">
            <v>1</v>
          </cell>
          <cell r="AG51">
            <v>8</v>
          </cell>
          <cell r="AH51">
            <v>63</v>
          </cell>
          <cell r="AI51">
            <v>0</v>
          </cell>
          <cell r="AJ51">
            <v>71</v>
          </cell>
          <cell r="AK51">
            <v>0</v>
          </cell>
          <cell r="AL51">
            <v>3</v>
          </cell>
          <cell r="AM51">
            <v>18</v>
          </cell>
          <cell r="AN51">
            <v>1460</v>
          </cell>
          <cell r="AO51">
            <v>141</v>
          </cell>
          <cell r="AP51">
            <v>16</v>
          </cell>
          <cell r="AQ51">
            <v>0</v>
          </cell>
          <cell r="AR51">
            <v>34</v>
          </cell>
          <cell r="AS51">
            <v>7</v>
          </cell>
          <cell r="AT51">
            <v>8</v>
          </cell>
          <cell r="AU51">
            <v>7</v>
          </cell>
          <cell r="AV51">
            <v>49</v>
          </cell>
          <cell r="AW51">
            <v>0</v>
          </cell>
          <cell r="AX51">
            <v>6</v>
          </cell>
          <cell r="AY51">
            <v>0</v>
          </cell>
          <cell r="AZ51">
            <v>0</v>
          </cell>
          <cell r="BA51">
            <v>16</v>
          </cell>
          <cell r="BB51">
            <v>0</v>
          </cell>
          <cell r="BC51">
            <v>32</v>
          </cell>
          <cell r="BD51">
            <v>12</v>
          </cell>
          <cell r="BE51">
            <v>21</v>
          </cell>
          <cell r="BF51">
            <v>0</v>
          </cell>
          <cell r="BG51">
            <v>38</v>
          </cell>
          <cell r="BH51">
            <v>0</v>
          </cell>
          <cell r="BI51">
            <v>0</v>
          </cell>
          <cell r="BJ51">
            <v>16</v>
          </cell>
          <cell r="BK51">
            <v>14</v>
          </cell>
          <cell r="BL51">
            <v>33</v>
          </cell>
          <cell r="BM51">
            <v>5</v>
          </cell>
          <cell r="BN51">
            <v>37</v>
          </cell>
          <cell r="BO51">
            <v>8</v>
          </cell>
          <cell r="BP51">
            <v>15</v>
          </cell>
          <cell r="BQ51">
            <v>5</v>
          </cell>
          <cell r="BR51">
            <v>9</v>
          </cell>
          <cell r="BS51">
            <v>0</v>
          </cell>
          <cell r="BT51">
            <v>0</v>
          </cell>
          <cell r="BU51">
            <v>36</v>
          </cell>
          <cell r="BV51">
            <v>3</v>
          </cell>
          <cell r="BW51">
            <v>0</v>
          </cell>
          <cell r="BX51">
            <v>66</v>
          </cell>
          <cell r="BY51">
            <v>4</v>
          </cell>
          <cell r="BZ51">
            <v>27</v>
          </cell>
          <cell r="CA51">
            <v>524</v>
          </cell>
          <cell r="CB51">
            <v>6</v>
          </cell>
          <cell r="CC51">
            <v>4</v>
          </cell>
          <cell r="CD51">
            <v>1</v>
          </cell>
          <cell r="CE51">
            <v>27</v>
          </cell>
          <cell r="CF51">
            <v>22</v>
          </cell>
          <cell r="CG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2008</v>
          </cell>
          <cell r="D52">
            <v>324</v>
          </cell>
          <cell r="E52">
            <v>9059</v>
          </cell>
          <cell r="F52">
            <v>5241</v>
          </cell>
          <cell r="G52">
            <v>3041</v>
          </cell>
          <cell r="H52">
            <v>3514</v>
          </cell>
          <cell r="I52">
            <v>9009</v>
          </cell>
          <cell r="J52">
            <v>2088</v>
          </cell>
          <cell r="K52">
            <v>6952</v>
          </cell>
          <cell r="L52">
            <v>2338</v>
          </cell>
          <cell r="M52">
            <v>836</v>
          </cell>
          <cell r="N52">
            <v>1</v>
          </cell>
          <cell r="O52">
            <v>3470</v>
          </cell>
          <cell r="P52">
            <v>0</v>
          </cell>
          <cell r="Q52">
            <v>288</v>
          </cell>
          <cell r="R52">
            <v>0</v>
          </cell>
          <cell r="S52">
            <v>1539</v>
          </cell>
          <cell r="T52">
            <v>8278</v>
          </cell>
          <cell r="U52">
            <v>785</v>
          </cell>
          <cell r="V52">
            <v>25426</v>
          </cell>
          <cell r="W52">
            <v>1563</v>
          </cell>
          <cell r="X52">
            <v>727</v>
          </cell>
          <cell r="Y52">
            <v>3064</v>
          </cell>
          <cell r="Z52">
            <v>2418</v>
          </cell>
          <cell r="AA52">
            <v>792</v>
          </cell>
          <cell r="AB52">
            <v>75</v>
          </cell>
          <cell r="AC52">
            <v>4728</v>
          </cell>
          <cell r="AD52">
            <v>5496</v>
          </cell>
          <cell r="AE52">
            <v>1464</v>
          </cell>
          <cell r="AF52">
            <v>5759</v>
          </cell>
          <cell r="AG52">
            <v>7238</v>
          </cell>
          <cell r="AH52">
            <v>3676</v>
          </cell>
          <cell r="AI52">
            <v>60</v>
          </cell>
          <cell r="AJ52">
            <v>25248</v>
          </cell>
          <cell r="AK52">
            <v>180</v>
          </cell>
          <cell r="AL52">
            <v>741</v>
          </cell>
          <cell r="AM52">
            <v>15125</v>
          </cell>
          <cell r="AN52">
            <v>542376</v>
          </cell>
          <cell r="AO52">
            <v>39934</v>
          </cell>
          <cell r="AP52">
            <v>3193</v>
          </cell>
          <cell r="AQ52">
            <v>688</v>
          </cell>
          <cell r="AR52">
            <v>2004</v>
          </cell>
          <cell r="AS52">
            <v>10148</v>
          </cell>
          <cell r="AT52">
            <v>980</v>
          </cell>
          <cell r="AU52">
            <v>1965</v>
          </cell>
          <cell r="AV52">
            <v>15077</v>
          </cell>
          <cell r="AW52">
            <v>1162</v>
          </cell>
          <cell r="AX52">
            <v>1235</v>
          </cell>
          <cell r="AY52">
            <v>4708</v>
          </cell>
          <cell r="AZ52">
            <v>0</v>
          </cell>
          <cell r="BA52">
            <v>4009</v>
          </cell>
          <cell r="BB52">
            <v>9108</v>
          </cell>
          <cell r="BC52">
            <v>1745</v>
          </cell>
          <cell r="BD52">
            <v>4445</v>
          </cell>
          <cell r="BE52">
            <v>3961</v>
          </cell>
          <cell r="BF52">
            <v>0</v>
          </cell>
          <cell r="BG52">
            <v>8217</v>
          </cell>
          <cell r="BH52">
            <v>1293</v>
          </cell>
          <cell r="BI52">
            <v>1758</v>
          </cell>
          <cell r="BJ52">
            <v>6387</v>
          </cell>
          <cell r="BK52">
            <v>1592</v>
          </cell>
          <cell r="BL52">
            <v>5998</v>
          </cell>
          <cell r="BM52">
            <v>687</v>
          </cell>
          <cell r="BN52">
            <v>3752</v>
          </cell>
          <cell r="BO52">
            <v>2047</v>
          </cell>
          <cell r="BP52">
            <v>34300</v>
          </cell>
          <cell r="BQ52">
            <v>645</v>
          </cell>
          <cell r="BR52">
            <v>970</v>
          </cell>
          <cell r="BS52">
            <v>831</v>
          </cell>
          <cell r="BT52">
            <v>1377</v>
          </cell>
          <cell r="BU52">
            <v>7003</v>
          </cell>
          <cell r="BV52">
            <v>850</v>
          </cell>
          <cell r="BW52">
            <v>60871</v>
          </cell>
          <cell r="BX52">
            <v>16107</v>
          </cell>
          <cell r="BY52">
            <v>1446</v>
          </cell>
          <cell r="BZ52">
            <v>7508</v>
          </cell>
          <cell r="CA52">
            <v>1961</v>
          </cell>
          <cell r="CB52">
            <v>676</v>
          </cell>
          <cell r="CC52">
            <v>433</v>
          </cell>
          <cell r="CD52">
            <v>240</v>
          </cell>
          <cell r="CE52">
            <v>2839</v>
          </cell>
          <cell r="CF52">
            <v>5234</v>
          </cell>
          <cell r="CG52">
            <v>1608</v>
          </cell>
        </row>
        <row r="53">
          <cell r="A53" t="str">
            <v>Utility average load factor</v>
          </cell>
          <cell r="B53" t="str">
            <v>LF</v>
          </cell>
          <cell r="C53">
            <v>2008</v>
          </cell>
          <cell r="D53">
            <v>74</v>
          </cell>
          <cell r="E53">
            <v>67</v>
          </cell>
          <cell r="F53">
            <v>88</v>
          </cell>
          <cell r="G53">
            <v>65</v>
          </cell>
          <cell r="H53">
            <v>74</v>
          </cell>
          <cell r="I53">
            <v>71</v>
          </cell>
          <cell r="J53">
            <v>77</v>
          </cell>
          <cell r="K53">
            <v>72</v>
          </cell>
          <cell r="L53">
            <v>73</v>
          </cell>
          <cell r="M53">
            <v>71</v>
          </cell>
          <cell r="N53">
            <v>76</v>
          </cell>
          <cell r="O53">
            <v>73</v>
          </cell>
          <cell r="P53">
            <v>0</v>
          </cell>
          <cell r="Q53">
            <v>66</v>
          </cell>
          <cell r="R53">
            <v>0</v>
          </cell>
          <cell r="S53">
            <v>0</v>
          </cell>
          <cell r="T53">
            <v>59</v>
          </cell>
          <cell r="U53">
            <v>68</v>
          </cell>
          <cell r="V53">
            <v>74</v>
          </cell>
          <cell r="W53">
            <v>71</v>
          </cell>
          <cell r="X53">
            <v>73</v>
          </cell>
          <cell r="Y53">
            <v>75</v>
          </cell>
          <cell r="Z53">
            <v>89</v>
          </cell>
          <cell r="AA53">
            <v>71</v>
          </cell>
          <cell r="AB53">
            <v>66</v>
          </cell>
          <cell r="AC53">
            <v>76</v>
          </cell>
          <cell r="AD53">
            <v>76</v>
          </cell>
          <cell r="AE53">
            <v>75</v>
          </cell>
          <cell r="AF53">
            <v>74</v>
          </cell>
          <cell r="AG53">
            <v>57</v>
          </cell>
          <cell r="AH53">
            <v>83</v>
          </cell>
          <cell r="AI53">
            <v>65</v>
          </cell>
          <cell r="AJ53">
            <v>76</v>
          </cell>
          <cell r="AK53">
            <v>70</v>
          </cell>
          <cell r="AL53">
            <v>71</v>
          </cell>
          <cell r="AM53">
            <v>73</v>
          </cell>
          <cell r="AN53">
            <v>81</v>
          </cell>
          <cell r="AO53">
            <v>77</v>
          </cell>
          <cell r="AP53">
            <v>57</v>
          </cell>
          <cell r="AQ53">
            <v>68</v>
          </cell>
          <cell r="AR53">
            <v>87</v>
          </cell>
          <cell r="AS53">
            <v>72</v>
          </cell>
          <cell r="AT53">
            <v>75</v>
          </cell>
          <cell r="AU53">
            <v>71</v>
          </cell>
          <cell r="AV53">
            <v>72</v>
          </cell>
          <cell r="AW53">
            <v>72</v>
          </cell>
          <cell r="AX53">
            <v>72</v>
          </cell>
          <cell r="AY53">
            <v>73</v>
          </cell>
          <cell r="AZ53">
            <v>0</v>
          </cell>
          <cell r="BA53">
            <v>70</v>
          </cell>
          <cell r="BB53">
            <v>0</v>
          </cell>
          <cell r="BC53">
            <v>71</v>
          </cell>
          <cell r="BD53">
            <v>71</v>
          </cell>
          <cell r="BE53">
            <v>75</v>
          </cell>
          <cell r="BF53">
            <v>72</v>
          </cell>
          <cell r="BG53">
            <v>69</v>
          </cell>
          <cell r="BH53">
            <v>73</v>
          </cell>
          <cell r="BI53">
            <v>77</v>
          </cell>
          <cell r="BJ53">
            <v>64</v>
          </cell>
          <cell r="BK53">
            <v>79</v>
          </cell>
          <cell r="BL53">
            <v>75</v>
          </cell>
          <cell r="BM53">
            <v>69978</v>
          </cell>
          <cell r="BN53">
            <v>73</v>
          </cell>
          <cell r="BO53">
            <v>67</v>
          </cell>
          <cell r="BP53">
            <v>70</v>
          </cell>
          <cell r="BQ53">
            <v>72</v>
          </cell>
          <cell r="BR53">
            <v>0</v>
          </cell>
          <cell r="BS53">
            <v>8</v>
          </cell>
          <cell r="BT53">
            <v>60</v>
          </cell>
          <cell r="BU53">
            <v>76</v>
          </cell>
          <cell r="BV53">
            <v>63</v>
          </cell>
          <cell r="BW53">
            <v>76</v>
          </cell>
          <cell r="BX53">
            <v>74</v>
          </cell>
          <cell r="BY53">
            <v>0</v>
          </cell>
          <cell r="BZ53">
            <v>72</v>
          </cell>
          <cell r="CA53">
            <v>699000</v>
          </cell>
          <cell r="CB53">
            <v>87</v>
          </cell>
          <cell r="CC53">
            <v>75</v>
          </cell>
          <cell r="CD53">
            <v>69</v>
          </cell>
          <cell r="CE53">
            <v>70</v>
          </cell>
          <cell r="CF53">
            <v>71</v>
          </cell>
          <cell r="CG53">
            <v>73</v>
          </cell>
        </row>
      </sheetData>
      <sheetData sheetId="39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2007</v>
          </cell>
          <cell r="D7">
            <v>145894</v>
          </cell>
          <cell r="E7">
            <v>18475847</v>
          </cell>
          <cell r="F7">
            <v>4858829</v>
          </cell>
          <cell r="G7">
            <v>1357802</v>
          </cell>
          <cell r="H7">
            <v>6684595</v>
          </cell>
          <cell r="I7">
            <v>10241921.640000001</v>
          </cell>
          <cell r="J7">
            <v>2266008.46</v>
          </cell>
          <cell r="K7">
            <v>10013176</v>
          </cell>
          <cell r="L7">
            <v>4403920.82</v>
          </cell>
          <cell r="M7">
            <v>510940.98</v>
          </cell>
          <cell r="N7" t="str">
            <v>NULL</v>
          </cell>
          <cell r="O7">
            <v>6382676</v>
          </cell>
          <cell r="P7">
            <v>74469.919999999998</v>
          </cell>
          <cell r="Q7">
            <v>74996</v>
          </cell>
          <cell r="R7">
            <v>0</v>
          </cell>
          <cell r="S7">
            <v>1599540.41</v>
          </cell>
          <cell r="T7">
            <v>10310307</v>
          </cell>
          <cell r="U7">
            <v>1195735.1100000001</v>
          </cell>
          <cell r="V7">
            <v>46620200</v>
          </cell>
          <cell r="W7">
            <v>2099801.9</v>
          </cell>
          <cell r="X7">
            <v>186279.98</v>
          </cell>
          <cell r="Y7">
            <v>3713144</v>
          </cell>
          <cell r="Z7">
            <v>3577541.39</v>
          </cell>
          <cell r="AA7">
            <v>146935.22</v>
          </cell>
          <cell r="AB7">
            <v>8003.85</v>
          </cell>
          <cell r="AC7">
            <v>8616845</v>
          </cell>
          <cell r="AD7">
            <v>6582362.9900000002</v>
          </cell>
          <cell r="AE7">
            <v>6395614.9900000002</v>
          </cell>
          <cell r="AF7">
            <v>186748</v>
          </cell>
          <cell r="AG7">
            <v>2024352.24</v>
          </cell>
          <cell r="AH7">
            <v>11331791</v>
          </cell>
          <cell r="AI7">
            <v>3309123.26</v>
          </cell>
          <cell r="AJ7">
            <v>3974253</v>
          </cell>
          <cell r="AK7">
            <v>51780.19</v>
          </cell>
          <cell r="AL7">
            <v>38502612</v>
          </cell>
          <cell r="AM7">
            <v>90093</v>
          </cell>
          <cell r="AN7">
            <v>67499</v>
          </cell>
          <cell r="AO7">
            <v>30881875</v>
          </cell>
          <cell r="AP7">
            <v>476000000</v>
          </cell>
          <cell r="AQ7">
            <v>68695675</v>
          </cell>
          <cell r="AR7">
            <v>2127841.9500000002</v>
          </cell>
          <cell r="AS7">
            <v>1154772.77</v>
          </cell>
          <cell r="AT7">
            <v>3083142</v>
          </cell>
          <cell r="AU7">
            <v>16669946.310000001</v>
          </cell>
          <cell r="AV7">
            <v>1144906</v>
          </cell>
          <cell r="AW7">
            <v>1618531.06</v>
          </cell>
          <cell r="AX7">
            <v>25018568</v>
          </cell>
          <cell r="AY7">
            <v>1206434</v>
          </cell>
          <cell r="AZ7">
            <v>1418741</v>
          </cell>
          <cell r="BA7">
            <v>5089157.9000000004</v>
          </cell>
          <cell r="BB7">
            <v>0</v>
          </cell>
          <cell r="BC7">
            <v>6579556.9100000001</v>
          </cell>
          <cell r="BD7">
            <v>17264150.18</v>
          </cell>
          <cell r="BE7">
            <v>6400097</v>
          </cell>
          <cell r="BF7">
            <v>10864053.18</v>
          </cell>
          <cell r="BG7">
            <v>1537606.63</v>
          </cell>
          <cell r="BH7">
            <v>6458620</v>
          </cell>
          <cell r="BI7">
            <v>2482228</v>
          </cell>
          <cell r="BJ7">
            <v>404175</v>
          </cell>
          <cell r="BK7">
            <v>16575734</v>
          </cell>
          <cell r="BL7">
            <v>1584588.35</v>
          </cell>
          <cell r="BM7">
            <v>1165487</v>
          </cell>
          <cell r="BN7">
            <v>8721855</v>
          </cell>
          <cell r="BO7">
            <v>834648.54</v>
          </cell>
          <cell r="BP7">
            <v>4062771</v>
          </cell>
          <cell r="BQ7">
            <v>183262.13</v>
          </cell>
          <cell r="BR7">
            <v>5388661</v>
          </cell>
          <cell r="BS7">
            <v>1249156.43</v>
          </cell>
          <cell r="BT7">
            <v>62680364.490000002</v>
          </cell>
          <cell r="BU7">
            <v>508785</v>
          </cell>
          <cell r="BV7">
            <v>226508</v>
          </cell>
          <cell r="BW7">
            <v>264762.34000000003</v>
          </cell>
          <cell r="BX7">
            <v>2687173.31</v>
          </cell>
          <cell r="BY7">
            <v>6018518</v>
          </cell>
          <cell r="BZ7">
            <v>941518</v>
          </cell>
          <cell r="CA7">
            <v>303620704</v>
          </cell>
          <cell r="CB7">
            <v>21166855</v>
          </cell>
          <cell r="CC7">
            <v>829493</v>
          </cell>
          <cell r="CD7">
            <v>11786246</v>
          </cell>
          <cell r="CE7">
            <v>3066554</v>
          </cell>
          <cell r="CF7">
            <v>451825.98</v>
          </cell>
          <cell r="CG7">
            <v>326034.11</v>
          </cell>
          <cell r="CH7">
            <v>118996</v>
          </cell>
          <cell r="CI7">
            <v>4870486</v>
          </cell>
          <cell r="CJ7">
            <v>6800505</v>
          </cell>
          <cell r="CK7">
            <v>2744960.73</v>
          </cell>
        </row>
        <row r="8">
          <cell r="A8" t="str">
            <v>OM&amp;A Expense</v>
          </cell>
          <cell r="B8" t="str">
            <v>COMA</v>
          </cell>
          <cell r="C8">
            <v>2007</v>
          </cell>
          <cell r="D8">
            <v>758525.87999999989</v>
          </cell>
          <cell r="E8">
            <v>7855243</v>
          </cell>
          <cell r="F8">
            <v>8824223.7599999998</v>
          </cell>
          <cell r="G8">
            <v>1466877.4800000002</v>
          </cell>
          <cell r="H8">
            <v>7436384.8600000003</v>
          </cell>
          <cell r="I8">
            <v>12009955.51</v>
          </cell>
          <cell r="J8">
            <v>3153880.7930000001</v>
          </cell>
          <cell r="K8">
            <v>8167899</v>
          </cell>
          <cell r="L8">
            <v>4821740.74</v>
          </cell>
          <cell r="M8">
            <v>1469359.52</v>
          </cell>
          <cell r="N8">
            <v>627183.65999999992</v>
          </cell>
          <cell r="O8">
            <v>5091690.13</v>
          </cell>
          <cell r="P8">
            <v>545155.30000000005</v>
          </cell>
          <cell r="Q8">
            <v>394002.13999999996</v>
          </cell>
          <cell r="R8">
            <v>0</v>
          </cell>
          <cell r="S8">
            <v>1912976.7900000003</v>
          </cell>
          <cell r="T8">
            <v>28474497</v>
          </cell>
          <cell r="U8">
            <v>1270598.68</v>
          </cell>
          <cell r="V8">
            <v>42974849</v>
          </cell>
          <cell r="W8">
            <v>4707641.2599999988</v>
          </cell>
          <cell r="X8">
            <v>957558.65</v>
          </cell>
          <cell r="Y8">
            <v>5519710.8100000005</v>
          </cell>
          <cell r="Z8">
            <v>3278321.61</v>
          </cell>
          <cell r="AA8">
            <v>1125424.8</v>
          </cell>
          <cell r="AB8">
            <v>212540.66</v>
          </cell>
          <cell r="AC8">
            <v>7994872.9500000002</v>
          </cell>
          <cell r="AD8">
            <v>15822779.51</v>
          </cell>
          <cell r="AE8">
            <v>15317942.770000001</v>
          </cell>
          <cell r="AF8">
            <v>504836.74</v>
          </cell>
          <cell r="AG8">
            <v>1617824.35</v>
          </cell>
          <cell r="AH8">
            <v>10097067.300000001</v>
          </cell>
          <cell r="AI8">
            <v>6960055.1199999992</v>
          </cell>
          <cell r="AJ8">
            <v>4201279</v>
          </cell>
          <cell r="AK8">
            <v>660439.75</v>
          </cell>
          <cell r="AL8">
            <v>35588531.25</v>
          </cell>
          <cell r="AM8">
            <v>222850.82</v>
          </cell>
          <cell r="AN8">
            <v>747047.32000000007</v>
          </cell>
          <cell r="AO8">
            <v>15244706.430000002</v>
          </cell>
          <cell r="AP8">
            <v>455698300</v>
          </cell>
          <cell r="AQ8">
            <v>39946348.140000008</v>
          </cell>
          <cell r="AR8">
            <v>3073406.952</v>
          </cell>
          <cell r="AS8">
            <v>1382162.2099999997</v>
          </cell>
          <cell r="AT8">
            <v>4432648.1900000004</v>
          </cell>
          <cell r="AU8">
            <v>11598176.51</v>
          </cell>
          <cell r="AV8">
            <v>1857935.4500000002</v>
          </cell>
          <cell r="AW8">
            <v>2040534.45</v>
          </cell>
          <cell r="AX8">
            <v>24376047.779999997</v>
          </cell>
          <cell r="AY8">
            <v>1409066.71</v>
          </cell>
          <cell r="AZ8">
            <v>1605920.5</v>
          </cell>
          <cell r="BA8">
            <v>4428987.2300000004</v>
          </cell>
          <cell r="BB8">
            <v>59531</v>
          </cell>
          <cell r="BC8">
            <v>5481285.5899999999</v>
          </cell>
          <cell r="BD8">
            <v>12991115.960000001</v>
          </cell>
          <cell r="BE8">
            <v>8480424.8200000003</v>
          </cell>
          <cell r="BF8">
            <v>4510691.1399999997</v>
          </cell>
          <cell r="BG8">
            <v>1710368.4999999998</v>
          </cell>
          <cell r="BH8">
            <v>4519969.2799999993</v>
          </cell>
          <cell r="BI8">
            <v>4889380.55</v>
          </cell>
          <cell r="BJ8">
            <v>1819344.75</v>
          </cell>
          <cell r="BK8">
            <v>10538759.42</v>
          </cell>
          <cell r="BL8">
            <v>1910331.4500000002</v>
          </cell>
          <cell r="BM8">
            <v>3413830.9900000007</v>
          </cell>
          <cell r="BN8">
            <v>8193467.25</v>
          </cell>
          <cell r="BO8">
            <v>2250222.09</v>
          </cell>
          <cell r="BP8">
            <v>7320286.0099999998</v>
          </cell>
          <cell r="BQ8">
            <v>1033627.8699999999</v>
          </cell>
          <cell r="BR8">
            <v>6295015.8799999999</v>
          </cell>
          <cell r="BS8">
            <v>4336856.83</v>
          </cell>
          <cell r="BT8">
            <v>38729427.93</v>
          </cell>
          <cell r="BU8">
            <v>940510.67999999993</v>
          </cell>
          <cell r="BV8">
            <v>1357185.7499999998</v>
          </cell>
          <cell r="BW8">
            <v>1025147.62</v>
          </cell>
          <cell r="BX8">
            <v>3226973.5</v>
          </cell>
          <cell r="BY8">
            <v>11589643.970000003</v>
          </cell>
          <cell r="BZ8">
            <v>1596156</v>
          </cell>
          <cell r="CA8">
            <v>150929700.86000001</v>
          </cell>
          <cell r="CB8">
            <v>16767239</v>
          </cell>
          <cell r="CC8">
            <v>1775073.9400000002</v>
          </cell>
          <cell r="CD8">
            <v>8388352.7199999997</v>
          </cell>
          <cell r="CE8">
            <v>4362293.74</v>
          </cell>
          <cell r="CF8">
            <v>992732.02</v>
          </cell>
          <cell r="CG8">
            <v>1180606</v>
          </cell>
          <cell r="CH8">
            <v>509011.22</v>
          </cell>
          <cell r="CI8">
            <v>3898263</v>
          </cell>
          <cell r="CJ8">
            <v>8066342.1200000001</v>
          </cell>
          <cell r="CK8">
            <v>3162828.45</v>
          </cell>
        </row>
        <row r="9">
          <cell r="A9" t="str">
            <v>Income Taxes</v>
          </cell>
          <cell r="B9" t="str">
            <v>CTAXINC</v>
          </cell>
          <cell r="C9">
            <v>2007</v>
          </cell>
          <cell r="D9">
            <v>2349</v>
          </cell>
          <cell r="E9">
            <v>5450000</v>
          </cell>
          <cell r="F9">
            <v>1309920.05</v>
          </cell>
          <cell r="G9">
            <v>730869</v>
          </cell>
          <cell r="H9">
            <v>975353</v>
          </cell>
          <cell r="I9">
            <v>2913085.11</v>
          </cell>
          <cell r="J9">
            <v>260037</v>
          </cell>
          <cell r="K9">
            <v>2816523</v>
          </cell>
          <cell r="L9">
            <v>220432.34</v>
          </cell>
          <cell r="M9">
            <v>451826.38</v>
          </cell>
          <cell r="N9">
            <v>0</v>
          </cell>
          <cell r="O9">
            <v>1572951</v>
          </cell>
          <cell r="P9">
            <v>579.79999999999995</v>
          </cell>
          <cell r="Q9">
            <v>39414</v>
          </cell>
          <cell r="R9">
            <v>0</v>
          </cell>
          <cell r="S9">
            <v>594125</v>
          </cell>
          <cell r="T9">
            <v>-4650300</v>
          </cell>
          <cell r="U9">
            <v>7181.47</v>
          </cell>
          <cell r="V9">
            <v>10580312</v>
          </cell>
          <cell r="W9">
            <v>355558</v>
          </cell>
          <cell r="X9">
            <v>0</v>
          </cell>
          <cell r="Y9">
            <v>906154</v>
          </cell>
          <cell r="Z9">
            <v>1358000</v>
          </cell>
          <cell r="AA9">
            <v>-12447</v>
          </cell>
          <cell r="AB9">
            <v>0</v>
          </cell>
          <cell r="AC9">
            <v>96587.26</v>
          </cell>
          <cell r="AD9">
            <v>353965</v>
          </cell>
          <cell r="AE9">
            <v>342712</v>
          </cell>
          <cell r="AF9">
            <v>11253</v>
          </cell>
          <cell r="AG9">
            <v>242851.58</v>
          </cell>
          <cell r="AH9">
            <v>4270764</v>
          </cell>
          <cell r="AI9">
            <v>873340</v>
          </cell>
          <cell r="AJ9">
            <v>553487</v>
          </cell>
          <cell r="AK9">
            <v>-29259</v>
          </cell>
          <cell r="AL9">
            <v>7878577.8100000005</v>
          </cell>
          <cell r="AM9">
            <v>-10211</v>
          </cell>
          <cell r="AN9">
            <v>94371</v>
          </cell>
          <cell r="AO9">
            <v>11800090</v>
          </cell>
          <cell r="AP9">
            <v>77393200</v>
          </cell>
          <cell r="AQ9">
            <v>13966599</v>
          </cell>
          <cell r="AR9">
            <v>348401.89</v>
          </cell>
          <cell r="AS9">
            <v>4653</v>
          </cell>
          <cell r="AT9">
            <v>1585378</v>
          </cell>
          <cell r="AU9">
            <v>3334422</v>
          </cell>
          <cell r="AV9">
            <v>288407</v>
          </cell>
          <cell r="AW9">
            <v>493269</v>
          </cell>
          <cell r="AX9">
            <v>5334000</v>
          </cell>
          <cell r="AY9">
            <v>487037</v>
          </cell>
          <cell r="AZ9">
            <v>587000</v>
          </cell>
          <cell r="BA9">
            <v>1214189.6000000001</v>
          </cell>
          <cell r="BB9">
            <v>0</v>
          </cell>
          <cell r="BC9">
            <v>2189397.1</v>
          </cell>
          <cell r="BD9">
            <v>4189894.34</v>
          </cell>
          <cell r="BE9">
            <v>1884978</v>
          </cell>
          <cell r="BF9">
            <v>2304916.34</v>
          </cell>
          <cell r="BG9">
            <v>211742</v>
          </cell>
          <cell r="BH9">
            <v>357823</v>
          </cell>
          <cell r="BI9">
            <v>1210746.44</v>
          </cell>
          <cell r="BJ9">
            <v>40972</v>
          </cell>
          <cell r="BK9">
            <v>5789968.2800000003</v>
          </cell>
          <cell r="BL9">
            <v>513187</v>
          </cell>
          <cell r="BM9">
            <v>477000</v>
          </cell>
          <cell r="BN9">
            <v>2281864.2599999998</v>
          </cell>
          <cell r="BO9">
            <v>75370</v>
          </cell>
          <cell r="BP9">
            <v>391000</v>
          </cell>
          <cell r="BQ9">
            <v>138155.16</v>
          </cell>
          <cell r="BR9">
            <v>1382741.7</v>
          </cell>
          <cell r="BS9">
            <v>-82789.41</v>
          </cell>
          <cell r="BT9">
            <v>14099762.34</v>
          </cell>
          <cell r="BU9">
            <v>48358</v>
          </cell>
          <cell r="BV9">
            <v>39826</v>
          </cell>
          <cell r="BW9">
            <v>28541</v>
          </cell>
          <cell r="BX9">
            <v>636248</v>
          </cell>
          <cell r="BY9">
            <v>610000</v>
          </cell>
          <cell r="BZ9">
            <v>187056</v>
          </cell>
          <cell r="CA9">
            <v>42395274</v>
          </cell>
          <cell r="CB9">
            <v>5399644</v>
          </cell>
          <cell r="CC9">
            <v>393483.97</v>
          </cell>
          <cell r="CD9">
            <v>2992778.36</v>
          </cell>
          <cell r="CE9">
            <v>683071.4</v>
          </cell>
          <cell r="CF9">
            <v>-8073</v>
          </cell>
          <cell r="CG9">
            <v>31050</v>
          </cell>
          <cell r="CH9">
            <v>0</v>
          </cell>
          <cell r="CI9">
            <v>541000</v>
          </cell>
          <cell r="CJ9">
            <v>3268636</v>
          </cell>
          <cell r="CK9">
            <v>572462.56000000006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2007</v>
          </cell>
          <cell r="D10">
            <v>1711</v>
          </cell>
          <cell r="E10">
            <v>68535</v>
          </cell>
          <cell r="F10">
            <v>35906</v>
          </cell>
          <cell r="G10">
            <v>9339</v>
          </cell>
          <cell r="H10">
            <v>37108</v>
          </cell>
          <cell r="I10">
            <v>61776</v>
          </cell>
          <cell r="J10">
            <v>14325</v>
          </cell>
          <cell r="K10">
            <v>48944</v>
          </cell>
          <cell r="L10">
            <v>15494</v>
          </cell>
          <cell r="M10">
            <v>6239</v>
          </cell>
          <cell r="N10">
            <v>1338</v>
          </cell>
          <cell r="O10">
            <v>32007</v>
          </cell>
          <cell r="P10">
            <v>1639</v>
          </cell>
          <cell r="Q10">
            <v>1882</v>
          </cell>
          <cell r="R10">
            <v>0</v>
          </cell>
          <cell r="S10">
            <v>10719</v>
          </cell>
          <cell r="T10">
            <v>84757</v>
          </cell>
          <cell r="U10">
            <v>3552</v>
          </cell>
          <cell r="V10">
            <v>183715</v>
          </cell>
          <cell r="W10">
            <v>14181</v>
          </cell>
          <cell r="X10">
            <v>3316</v>
          </cell>
          <cell r="Y10">
            <v>27789</v>
          </cell>
          <cell r="Z10">
            <v>19262</v>
          </cell>
          <cell r="AA10">
            <v>3864</v>
          </cell>
          <cell r="AB10">
            <v>677</v>
          </cell>
          <cell r="AC10">
            <v>11522</v>
          </cell>
          <cell r="AD10">
            <v>46451</v>
          </cell>
          <cell r="AE10">
            <v>43167</v>
          </cell>
          <cell r="AF10">
            <v>3284</v>
          </cell>
          <cell r="AG10">
            <v>9792</v>
          </cell>
          <cell r="AH10">
            <v>47720</v>
          </cell>
          <cell r="AI10">
            <v>20698</v>
          </cell>
          <cell r="AJ10">
            <v>20078</v>
          </cell>
          <cell r="AK10">
            <v>2772</v>
          </cell>
          <cell r="AL10">
            <v>232493</v>
          </cell>
          <cell r="AM10">
            <v>1159</v>
          </cell>
          <cell r="AN10">
            <v>5428</v>
          </cell>
          <cell r="AO10">
            <v>126026</v>
          </cell>
          <cell r="AP10">
            <v>1173360</v>
          </cell>
          <cell r="AQ10">
            <v>287006</v>
          </cell>
          <cell r="AR10">
            <v>14120</v>
          </cell>
          <cell r="AS10">
            <v>5642</v>
          </cell>
          <cell r="AT10">
            <v>26632</v>
          </cell>
          <cell r="AU10">
            <v>82599</v>
          </cell>
          <cell r="AV10">
            <v>9057</v>
          </cell>
          <cell r="AW10">
            <v>9135</v>
          </cell>
          <cell r="AX10">
            <v>142105</v>
          </cell>
          <cell r="AY10">
            <v>6957</v>
          </cell>
          <cell r="AZ10">
            <v>6709</v>
          </cell>
          <cell r="BA10">
            <v>22811</v>
          </cell>
          <cell r="BB10">
            <v>199</v>
          </cell>
          <cell r="BC10">
            <v>31193</v>
          </cell>
          <cell r="BD10">
            <v>50195</v>
          </cell>
          <cell r="BE10">
            <v>34704</v>
          </cell>
          <cell r="BF10">
            <v>15491</v>
          </cell>
          <cell r="BG10">
            <v>7778</v>
          </cell>
          <cell r="BH10">
            <v>18641</v>
          </cell>
          <cell r="BI10">
            <v>23642</v>
          </cell>
          <cell r="BJ10">
            <v>6112</v>
          </cell>
          <cell r="BK10">
            <v>59883</v>
          </cell>
          <cell r="BL10">
            <v>10134</v>
          </cell>
          <cell r="BM10">
            <v>12648</v>
          </cell>
          <cell r="BN10">
            <v>50980</v>
          </cell>
          <cell r="BO10">
            <v>10230</v>
          </cell>
          <cell r="BP10">
            <v>32512</v>
          </cell>
          <cell r="BQ10">
            <v>3365</v>
          </cell>
          <cell r="BR10">
            <v>34161</v>
          </cell>
          <cell r="BS10">
            <v>9159</v>
          </cell>
          <cell r="BT10">
            <v>236220</v>
          </cell>
          <cell r="BU10">
            <v>4149</v>
          </cell>
          <cell r="BV10">
            <v>5864</v>
          </cell>
          <cell r="BW10">
            <v>2754</v>
          </cell>
          <cell r="BX10">
            <v>15919</v>
          </cell>
          <cell r="BY10">
            <v>49421</v>
          </cell>
          <cell r="BZ10">
            <v>6571</v>
          </cell>
          <cell r="CA10">
            <v>679913</v>
          </cell>
          <cell r="CB10">
            <v>109225</v>
          </cell>
          <cell r="CC10">
            <v>11311</v>
          </cell>
          <cell r="CD10">
            <v>49558</v>
          </cell>
          <cell r="CE10">
            <v>21389</v>
          </cell>
          <cell r="CF10">
            <v>3486</v>
          </cell>
          <cell r="CG10">
            <v>3853</v>
          </cell>
          <cell r="CH10">
            <v>2034</v>
          </cell>
          <cell r="CI10">
            <v>21297</v>
          </cell>
          <cell r="CJ10">
            <v>38278</v>
          </cell>
          <cell r="CK10">
            <v>14441</v>
          </cell>
        </row>
        <row r="11">
          <cell r="A11" t="str">
            <v>Customers - Residential</v>
          </cell>
          <cell r="B11" t="str">
            <v>YNR</v>
          </cell>
          <cell r="C11">
            <v>2007</v>
          </cell>
          <cell r="D11">
            <v>1450</v>
          </cell>
          <cell r="E11">
            <v>61561</v>
          </cell>
          <cell r="F11">
            <v>31389</v>
          </cell>
          <cell r="G11">
            <v>7933</v>
          </cell>
          <cell r="H11">
            <v>33526</v>
          </cell>
          <cell r="I11">
            <v>55919</v>
          </cell>
          <cell r="J11">
            <v>12535</v>
          </cell>
          <cell r="K11">
            <v>43623</v>
          </cell>
          <cell r="L11">
            <v>14073</v>
          </cell>
          <cell r="M11">
            <v>5510</v>
          </cell>
          <cell r="N11">
            <v>1159</v>
          </cell>
          <cell r="O11">
            <v>28391</v>
          </cell>
          <cell r="P11">
            <v>1393</v>
          </cell>
          <cell r="Q11">
            <v>1689</v>
          </cell>
          <cell r="R11">
            <v>0</v>
          </cell>
          <cell r="S11">
            <v>9539</v>
          </cell>
          <cell r="T11">
            <v>76496</v>
          </cell>
          <cell r="U11">
            <v>3100</v>
          </cell>
          <cell r="V11">
            <v>162775</v>
          </cell>
          <cell r="W11">
            <v>12534</v>
          </cell>
          <cell r="X11">
            <v>2831</v>
          </cell>
          <cell r="Y11">
            <v>25579</v>
          </cell>
          <cell r="Z11">
            <v>17060</v>
          </cell>
          <cell r="AA11">
            <v>3380</v>
          </cell>
          <cell r="AB11">
            <v>592</v>
          </cell>
          <cell r="AC11">
            <v>10539</v>
          </cell>
          <cell r="AD11">
            <v>41775</v>
          </cell>
          <cell r="AE11">
            <v>38853</v>
          </cell>
          <cell r="AF11">
            <v>2922</v>
          </cell>
          <cell r="AG11">
            <v>8946</v>
          </cell>
          <cell r="AH11">
            <v>43369</v>
          </cell>
          <cell r="AI11">
            <v>18139</v>
          </cell>
          <cell r="AJ11">
            <v>18337</v>
          </cell>
          <cell r="AK11">
            <v>2330</v>
          </cell>
          <cell r="AL11">
            <v>210358</v>
          </cell>
          <cell r="AM11">
            <v>1001</v>
          </cell>
          <cell r="AN11">
            <v>4775</v>
          </cell>
          <cell r="AO11">
            <v>117024</v>
          </cell>
          <cell r="AP11">
            <v>1064172</v>
          </cell>
          <cell r="AQ11">
            <v>260359</v>
          </cell>
          <cell r="AR11">
            <v>13132</v>
          </cell>
          <cell r="AS11">
            <v>4840</v>
          </cell>
          <cell r="AT11">
            <v>22839</v>
          </cell>
          <cell r="AU11">
            <v>74392</v>
          </cell>
          <cell r="AV11">
            <v>7878</v>
          </cell>
          <cell r="AW11">
            <v>7457</v>
          </cell>
          <cell r="AX11">
            <v>128587</v>
          </cell>
          <cell r="AY11">
            <v>6176</v>
          </cell>
          <cell r="AZ11">
            <v>5865</v>
          </cell>
          <cell r="BA11">
            <v>20305</v>
          </cell>
          <cell r="BB11">
            <v>166</v>
          </cell>
          <cell r="BC11">
            <v>27862</v>
          </cell>
          <cell r="BD11">
            <v>44325</v>
          </cell>
          <cell r="BE11">
            <v>30622</v>
          </cell>
          <cell r="BF11">
            <v>13703</v>
          </cell>
          <cell r="BG11">
            <v>6424</v>
          </cell>
          <cell r="BH11">
            <v>16378</v>
          </cell>
          <cell r="BI11">
            <v>20726</v>
          </cell>
          <cell r="BJ11">
            <v>5249</v>
          </cell>
          <cell r="BK11">
            <v>53646</v>
          </cell>
          <cell r="BL11">
            <v>8995</v>
          </cell>
          <cell r="BM11">
            <v>11102</v>
          </cell>
          <cell r="BN11">
            <v>46679</v>
          </cell>
          <cell r="BO11">
            <v>8625</v>
          </cell>
          <cell r="BP11">
            <v>28723</v>
          </cell>
          <cell r="BQ11">
            <v>2696</v>
          </cell>
          <cell r="BR11">
            <v>30138</v>
          </cell>
          <cell r="BS11">
            <v>8131</v>
          </cell>
          <cell r="BT11">
            <v>207783</v>
          </cell>
          <cell r="BU11">
            <v>3559</v>
          </cell>
          <cell r="BV11">
            <v>4967</v>
          </cell>
          <cell r="BW11">
            <v>2310</v>
          </cell>
          <cell r="BX11">
            <v>14064</v>
          </cell>
          <cell r="BY11">
            <v>44460</v>
          </cell>
          <cell r="BZ11">
            <v>5844</v>
          </cell>
          <cell r="CA11">
            <v>601515</v>
          </cell>
          <cell r="CB11">
            <v>98952</v>
          </cell>
          <cell r="CC11">
            <v>10481</v>
          </cell>
          <cell r="CD11">
            <v>43750</v>
          </cell>
          <cell r="CE11">
            <v>19512</v>
          </cell>
          <cell r="CF11">
            <v>2978</v>
          </cell>
          <cell r="CG11">
            <v>3290</v>
          </cell>
          <cell r="CH11">
            <v>1762</v>
          </cell>
          <cell r="CI11">
            <v>18603</v>
          </cell>
          <cell r="CJ11">
            <v>35594</v>
          </cell>
          <cell r="CK11">
            <v>13036</v>
          </cell>
        </row>
        <row r="12">
          <cell r="A12" t="str">
            <v xml:space="preserve">Customers- General Service </v>
          </cell>
          <cell r="C12">
            <v>2007</v>
          </cell>
          <cell r="D12">
            <v>261</v>
          </cell>
          <cell r="E12">
            <v>6974</v>
          </cell>
          <cell r="F12">
            <v>4512</v>
          </cell>
          <cell r="G12">
            <v>1406</v>
          </cell>
          <cell r="H12">
            <v>3582</v>
          </cell>
          <cell r="I12">
            <v>5857</v>
          </cell>
          <cell r="J12">
            <v>1788</v>
          </cell>
          <cell r="K12">
            <v>5318</v>
          </cell>
          <cell r="L12">
            <v>1421</v>
          </cell>
          <cell r="M12">
            <v>729</v>
          </cell>
          <cell r="N12">
            <v>179</v>
          </cell>
          <cell r="O12">
            <v>3614</v>
          </cell>
          <cell r="P12">
            <v>246</v>
          </cell>
          <cell r="Q12">
            <v>193</v>
          </cell>
          <cell r="R12">
            <v>0</v>
          </cell>
          <cell r="S12">
            <v>1180</v>
          </cell>
          <cell r="T12">
            <v>8251</v>
          </cell>
          <cell r="U12">
            <v>452</v>
          </cell>
          <cell r="V12">
            <v>20931</v>
          </cell>
          <cell r="W12">
            <v>1646</v>
          </cell>
          <cell r="X12">
            <v>485</v>
          </cell>
          <cell r="Y12">
            <v>2210</v>
          </cell>
          <cell r="Z12">
            <v>2200</v>
          </cell>
          <cell r="AA12">
            <v>484</v>
          </cell>
          <cell r="AB12">
            <v>85</v>
          </cell>
          <cell r="AC12">
            <v>982</v>
          </cell>
          <cell r="AD12">
            <v>4676</v>
          </cell>
          <cell r="AE12">
            <v>4314</v>
          </cell>
          <cell r="AF12">
            <v>362</v>
          </cell>
          <cell r="AG12">
            <v>846</v>
          </cell>
          <cell r="AH12">
            <v>4347</v>
          </cell>
          <cell r="AI12">
            <v>2559</v>
          </cell>
          <cell r="AJ12">
            <v>1741</v>
          </cell>
          <cell r="AK12">
            <v>442</v>
          </cell>
          <cell r="AL12">
            <v>22123</v>
          </cell>
          <cell r="AM12">
            <v>158</v>
          </cell>
          <cell r="AN12">
            <v>652</v>
          </cell>
          <cell r="AO12">
            <v>8996</v>
          </cell>
          <cell r="AP12">
            <v>109157</v>
          </cell>
          <cell r="AQ12">
            <v>26636</v>
          </cell>
          <cell r="AR12">
            <v>988</v>
          </cell>
          <cell r="AS12">
            <v>802</v>
          </cell>
          <cell r="AT12">
            <v>3790</v>
          </cell>
          <cell r="AU12">
            <v>8203</v>
          </cell>
          <cell r="AV12">
            <v>1179</v>
          </cell>
          <cell r="AW12">
            <v>1678</v>
          </cell>
          <cell r="AX12">
            <v>13515</v>
          </cell>
          <cell r="AY12">
            <v>780</v>
          </cell>
          <cell r="AZ12">
            <v>844</v>
          </cell>
          <cell r="BA12">
            <v>2504</v>
          </cell>
          <cell r="BB12">
            <v>33</v>
          </cell>
          <cell r="BC12">
            <v>3331</v>
          </cell>
          <cell r="BD12">
            <v>5870</v>
          </cell>
          <cell r="BE12">
            <v>4082</v>
          </cell>
          <cell r="BF12">
            <v>1788</v>
          </cell>
          <cell r="BG12">
            <v>1354</v>
          </cell>
          <cell r="BH12">
            <v>2263</v>
          </cell>
          <cell r="BI12">
            <v>2916</v>
          </cell>
          <cell r="BJ12">
            <v>863</v>
          </cell>
          <cell r="BK12">
            <v>6236</v>
          </cell>
          <cell r="BL12">
            <v>1139</v>
          </cell>
          <cell r="BM12">
            <v>1546</v>
          </cell>
          <cell r="BN12">
            <v>4299</v>
          </cell>
          <cell r="BO12">
            <v>1605</v>
          </cell>
          <cell r="BP12">
            <v>3789</v>
          </cell>
          <cell r="BQ12">
            <v>669</v>
          </cell>
          <cell r="BR12">
            <v>4021</v>
          </cell>
          <cell r="BS12">
            <v>1028</v>
          </cell>
          <cell r="BT12">
            <v>28436</v>
          </cell>
          <cell r="BU12">
            <v>590</v>
          </cell>
          <cell r="BV12">
            <v>897</v>
          </cell>
          <cell r="BW12">
            <v>444</v>
          </cell>
          <cell r="BX12">
            <v>1854</v>
          </cell>
          <cell r="BY12">
            <v>4961</v>
          </cell>
          <cell r="BZ12">
            <v>726</v>
          </cell>
          <cell r="CA12">
            <v>78349</v>
          </cell>
          <cell r="CB12">
            <v>10268</v>
          </cell>
          <cell r="CC12">
            <v>830</v>
          </cell>
          <cell r="CD12">
            <v>5806</v>
          </cell>
          <cell r="CE12">
            <v>1875</v>
          </cell>
          <cell r="CF12">
            <v>508</v>
          </cell>
          <cell r="CG12">
            <v>562</v>
          </cell>
          <cell r="CH12">
            <v>272</v>
          </cell>
          <cell r="CI12">
            <v>2694</v>
          </cell>
          <cell r="CJ12">
            <v>2684</v>
          </cell>
          <cell r="CK12">
            <v>1404</v>
          </cell>
        </row>
        <row r="13">
          <cell r="A13" t="str">
            <v>Customers- Large User, Sub- Transmission, Intermediate/ Embedded Distributor</v>
          </cell>
          <cell r="C13">
            <v>2007</v>
          </cell>
          <cell r="D13">
            <v>0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6</v>
          </cell>
          <cell r="AP13">
            <v>31</v>
          </cell>
          <cell r="AQ13">
            <v>11</v>
          </cell>
          <cell r="AR13">
            <v>0</v>
          </cell>
          <cell r="AS13">
            <v>0</v>
          </cell>
          <cell r="AT13">
            <v>3</v>
          </cell>
          <cell r="AU13">
            <v>4</v>
          </cell>
          <cell r="AV13">
            <v>0</v>
          </cell>
          <cell r="AW13">
            <v>0</v>
          </cell>
          <cell r="AX13">
            <v>3</v>
          </cell>
          <cell r="AY13">
            <v>1</v>
          </cell>
          <cell r="AZ13">
            <v>0</v>
          </cell>
          <cell r="BA13">
            <v>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1</v>
          </cell>
          <cell r="BU13">
            <v>0</v>
          </cell>
          <cell r="BV13">
            <v>0</v>
          </cell>
          <cell r="BW13">
            <v>0</v>
          </cell>
          <cell r="BX13">
            <v>1</v>
          </cell>
          <cell r="BY13">
            <v>0</v>
          </cell>
          <cell r="BZ13">
            <v>1</v>
          </cell>
          <cell r="CA13">
            <v>49</v>
          </cell>
          <cell r="CB13">
            <v>5</v>
          </cell>
          <cell r="CC13">
            <v>0</v>
          </cell>
          <cell r="CD13">
            <v>2</v>
          </cell>
          <cell r="CE13">
            <v>2</v>
          </cell>
          <cell r="CF13">
            <v>0</v>
          </cell>
          <cell r="CG13">
            <v>1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2007</v>
          </cell>
          <cell r="D14">
            <v>621</v>
          </cell>
          <cell r="E14">
            <v>14681</v>
          </cell>
          <cell r="F14">
            <v>9589</v>
          </cell>
          <cell r="G14">
            <v>2640</v>
          </cell>
          <cell r="H14">
            <v>9732</v>
          </cell>
          <cell r="I14">
            <v>14209</v>
          </cell>
          <cell r="J14">
            <v>2930</v>
          </cell>
          <cell r="K14">
            <v>12367</v>
          </cell>
          <cell r="L14">
            <v>3065</v>
          </cell>
          <cell r="M14">
            <v>2</v>
          </cell>
          <cell r="N14">
            <v>341</v>
          </cell>
          <cell r="O14">
            <v>10510</v>
          </cell>
          <cell r="P14">
            <v>715</v>
          </cell>
          <cell r="Q14">
            <v>407</v>
          </cell>
          <cell r="R14">
            <v>0</v>
          </cell>
          <cell r="S14">
            <v>6</v>
          </cell>
          <cell r="T14">
            <v>23354</v>
          </cell>
          <cell r="U14">
            <v>589</v>
          </cell>
          <cell r="V14">
            <v>48362</v>
          </cell>
          <cell r="W14">
            <v>2870</v>
          </cell>
          <cell r="X14">
            <v>1037</v>
          </cell>
          <cell r="Y14">
            <v>7464</v>
          </cell>
          <cell r="Z14">
            <v>5792</v>
          </cell>
          <cell r="AA14">
            <v>1006</v>
          </cell>
          <cell r="AB14">
            <v>152</v>
          </cell>
          <cell r="AC14">
            <v>105</v>
          </cell>
          <cell r="AD14">
            <v>8667</v>
          </cell>
          <cell r="AE14">
            <v>8666</v>
          </cell>
          <cell r="AF14">
            <v>1</v>
          </cell>
          <cell r="AG14">
            <v>2532</v>
          </cell>
          <cell r="AH14">
            <v>13222</v>
          </cell>
          <cell r="AI14">
            <v>2794</v>
          </cell>
          <cell r="AJ14">
            <v>4444</v>
          </cell>
          <cell r="AK14">
            <v>914</v>
          </cell>
          <cell r="AL14">
            <v>52377</v>
          </cell>
          <cell r="AM14">
            <v>368</v>
          </cell>
          <cell r="AN14">
            <v>1</v>
          </cell>
          <cell r="AO14">
            <v>2</v>
          </cell>
          <cell r="AP14">
            <v>133000</v>
          </cell>
          <cell r="AQ14">
            <v>49722</v>
          </cell>
          <cell r="AR14">
            <v>2588</v>
          </cell>
          <cell r="AS14">
            <v>550</v>
          </cell>
          <cell r="AT14">
            <v>5082</v>
          </cell>
          <cell r="AU14">
            <v>22599</v>
          </cell>
          <cell r="AV14">
            <v>2</v>
          </cell>
          <cell r="AW14">
            <v>7</v>
          </cell>
          <cell r="AX14">
            <v>32971</v>
          </cell>
          <cell r="AY14">
            <v>1958</v>
          </cell>
          <cell r="AZ14">
            <v>1525</v>
          </cell>
          <cell r="BA14">
            <v>6226</v>
          </cell>
          <cell r="BB14">
            <v>80</v>
          </cell>
          <cell r="BC14">
            <v>7743</v>
          </cell>
          <cell r="BD14">
            <v>11933</v>
          </cell>
          <cell r="BE14">
            <v>9431</v>
          </cell>
          <cell r="BF14">
            <v>2502</v>
          </cell>
          <cell r="BG14">
            <v>1796</v>
          </cell>
          <cell r="BH14">
            <v>3847</v>
          </cell>
          <cell r="BI14">
            <v>5534</v>
          </cell>
          <cell r="BJ14">
            <v>3</v>
          </cell>
          <cell r="BK14">
            <v>15994</v>
          </cell>
          <cell r="BL14">
            <v>2528</v>
          </cell>
          <cell r="BM14">
            <v>3516</v>
          </cell>
          <cell r="BN14">
            <v>11820</v>
          </cell>
          <cell r="BO14">
            <v>2648</v>
          </cell>
          <cell r="BP14">
            <v>8717</v>
          </cell>
          <cell r="BQ14">
            <v>1004</v>
          </cell>
          <cell r="BR14">
            <v>8324</v>
          </cell>
          <cell r="BS14">
            <v>1997</v>
          </cell>
          <cell r="BT14">
            <v>13</v>
          </cell>
          <cell r="BU14">
            <v>1151</v>
          </cell>
          <cell r="BV14">
            <v>1644</v>
          </cell>
          <cell r="BW14">
            <v>533</v>
          </cell>
          <cell r="BX14">
            <v>4674</v>
          </cell>
          <cell r="BY14">
            <v>13170</v>
          </cell>
          <cell r="BZ14">
            <v>2551</v>
          </cell>
          <cell r="CA14">
            <v>181844</v>
          </cell>
          <cell r="CB14">
            <v>26870</v>
          </cell>
          <cell r="CC14">
            <v>2390</v>
          </cell>
          <cell r="CD14">
            <v>12740</v>
          </cell>
          <cell r="CE14">
            <v>6642</v>
          </cell>
          <cell r="CF14">
            <v>953</v>
          </cell>
          <cell r="CG14">
            <v>1333</v>
          </cell>
          <cell r="CH14">
            <v>6</v>
          </cell>
          <cell r="CI14">
            <v>6041</v>
          </cell>
          <cell r="CJ14">
            <v>11060</v>
          </cell>
          <cell r="CK14">
            <v>4000</v>
          </cell>
        </row>
        <row r="15">
          <cell r="A15" t="str">
            <v>Customers- Sentinel Lighting</v>
          </cell>
          <cell r="B15" t="str">
            <v>YNSL</v>
          </cell>
          <cell r="C15">
            <v>2007</v>
          </cell>
          <cell r="D15">
            <v>1</v>
          </cell>
          <cell r="E15">
            <v>0</v>
          </cell>
          <cell r="F15">
            <v>526</v>
          </cell>
          <cell r="G15">
            <v>234</v>
          </cell>
          <cell r="H15">
            <v>783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12</v>
          </cell>
          <cell r="N15">
            <v>26</v>
          </cell>
          <cell r="O15">
            <v>347</v>
          </cell>
          <cell r="P15">
            <v>23</v>
          </cell>
          <cell r="Q15">
            <v>0</v>
          </cell>
          <cell r="R15">
            <v>0</v>
          </cell>
          <cell r="S15">
            <v>0</v>
          </cell>
          <cell r="T15">
            <v>799</v>
          </cell>
          <cell r="U15">
            <v>86</v>
          </cell>
          <cell r="V15">
            <v>0</v>
          </cell>
          <cell r="W15">
            <v>247</v>
          </cell>
          <cell r="X15">
            <v>27</v>
          </cell>
          <cell r="Y15">
            <v>327</v>
          </cell>
          <cell r="Z15">
            <v>64</v>
          </cell>
          <cell r="AA15">
            <v>0</v>
          </cell>
          <cell r="AB15">
            <v>0</v>
          </cell>
          <cell r="AC15">
            <v>0</v>
          </cell>
          <cell r="AD15">
            <v>450</v>
          </cell>
          <cell r="AE15">
            <v>428</v>
          </cell>
          <cell r="AF15">
            <v>22</v>
          </cell>
          <cell r="AG15">
            <v>0</v>
          </cell>
          <cell r="AH15">
            <v>28</v>
          </cell>
          <cell r="AI15">
            <v>665</v>
          </cell>
          <cell r="AJ15">
            <v>179</v>
          </cell>
          <cell r="AK15">
            <v>17</v>
          </cell>
          <cell r="AL15">
            <v>479</v>
          </cell>
          <cell r="AM15">
            <v>0</v>
          </cell>
          <cell r="AN15">
            <v>21</v>
          </cell>
          <cell r="AO15">
            <v>0</v>
          </cell>
          <cell r="AP15">
            <v>25000</v>
          </cell>
          <cell r="AQ15">
            <v>88</v>
          </cell>
          <cell r="AR15">
            <v>188</v>
          </cell>
          <cell r="AS15">
            <v>0</v>
          </cell>
          <cell r="AT15">
            <v>0</v>
          </cell>
          <cell r="AU15">
            <v>0</v>
          </cell>
          <cell r="AV15">
            <v>51</v>
          </cell>
          <cell r="AW15">
            <v>44</v>
          </cell>
          <cell r="AX15">
            <v>759</v>
          </cell>
          <cell r="AY15">
            <v>47</v>
          </cell>
          <cell r="AZ15">
            <v>22</v>
          </cell>
          <cell r="BA15">
            <v>390</v>
          </cell>
          <cell r="BB15">
            <v>0</v>
          </cell>
          <cell r="BC15">
            <v>426</v>
          </cell>
          <cell r="BD15">
            <v>569</v>
          </cell>
          <cell r="BE15">
            <v>34</v>
          </cell>
          <cell r="BF15">
            <v>535</v>
          </cell>
          <cell r="BG15">
            <v>76</v>
          </cell>
          <cell r="BH15">
            <v>390</v>
          </cell>
          <cell r="BI15">
            <v>266</v>
          </cell>
          <cell r="BJ15">
            <v>1</v>
          </cell>
          <cell r="BK15">
            <v>203</v>
          </cell>
          <cell r="BL15">
            <v>181</v>
          </cell>
          <cell r="BM15">
            <v>210</v>
          </cell>
          <cell r="BN15">
            <v>303</v>
          </cell>
          <cell r="BO15">
            <v>225</v>
          </cell>
          <cell r="BP15">
            <v>438</v>
          </cell>
          <cell r="BQ15">
            <v>16</v>
          </cell>
          <cell r="BR15">
            <v>464</v>
          </cell>
          <cell r="BS15">
            <v>40</v>
          </cell>
          <cell r="BT15">
            <v>144</v>
          </cell>
          <cell r="BU15">
            <v>0</v>
          </cell>
          <cell r="BV15">
            <v>67</v>
          </cell>
          <cell r="BW15">
            <v>0</v>
          </cell>
          <cell r="BX15">
            <v>34</v>
          </cell>
          <cell r="BY15">
            <v>153</v>
          </cell>
          <cell r="BZ15">
            <v>69</v>
          </cell>
          <cell r="CA15">
            <v>0</v>
          </cell>
          <cell r="CB15">
            <v>783</v>
          </cell>
          <cell r="CC15">
            <v>0</v>
          </cell>
          <cell r="CD15">
            <v>0</v>
          </cell>
          <cell r="CE15">
            <v>707</v>
          </cell>
          <cell r="CF15">
            <v>39</v>
          </cell>
          <cell r="CG15">
            <v>13</v>
          </cell>
          <cell r="CH15">
            <v>7</v>
          </cell>
          <cell r="CI15">
            <v>9</v>
          </cell>
          <cell r="CJ15">
            <v>50</v>
          </cell>
          <cell r="CK15">
            <v>0</v>
          </cell>
        </row>
        <row r="16">
          <cell r="A16" t="str">
            <v>kWh</v>
          </cell>
          <cell r="B16" t="str">
            <v>YV</v>
          </cell>
          <cell r="C16">
            <v>2007</v>
          </cell>
          <cell r="D16">
            <v>43492799</v>
          </cell>
          <cell r="E16">
            <v>1499547730</v>
          </cell>
          <cell r="F16">
            <v>1129981468</v>
          </cell>
          <cell r="G16">
            <v>290630141</v>
          </cell>
          <cell r="H16">
            <v>1048068374</v>
          </cell>
          <cell r="I16">
            <v>1776325233</v>
          </cell>
          <cell r="J16">
            <v>303322628</v>
          </cell>
          <cell r="K16">
            <v>1569666081</v>
          </cell>
          <cell r="L16">
            <v>297196133</v>
          </cell>
          <cell r="M16">
            <v>159753692</v>
          </cell>
          <cell r="N16">
            <v>28525074</v>
          </cell>
          <cell r="O16">
            <v>844556148</v>
          </cell>
          <cell r="P16">
            <v>30952474</v>
          </cell>
          <cell r="Q16">
            <v>29064175</v>
          </cell>
          <cell r="R16">
            <v>0</v>
          </cell>
          <cell r="S16">
            <v>257449809</v>
          </cell>
          <cell r="T16">
            <v>2586778728</v>
          </cell>
          <cell r="U16">
            <v>66086052</v>
          </cell>
          <cell r="V16">
            <v>8278380806</v>
          </cell>
          <cell r="W16">
            <v>411340495</v>
          </cell>
          <cell r="X16">
            <v>63704669</v>
          </cell>
          <cell r="Y16">
            <v>566514632</v>
          </cell>
          <cell r="Z16">
            <v>615535178</v>
          </cell>
          <cell r="AA16">
            <v>83900561</v>
          </cell>
          <cell r="AB16">
            <v>9456588</v>
          </cell>
          <cell r="AC16">
            <v>203057354.90000004</v>
          </cell>
          <cell r="AD16">
            <v>958691850.28999996</v>
          </cell>
          <cell r="AE16">
            <v>900265885</v>
          </cell>
          <cell r="AF16">
            <v>58425965.290000007</v>
          </cell>
          <cell r="AG16">
            <v>176884016</v>
          </cell>
          <cell r="AH16">
            <v>1637140161.6499999</v>
          </cell>
          <cell r="AI16">
            <v>360337098</v>
          </cell>
          <cell r="AJ16">
            <v>523095983.71999997</v>
          </cell>
          <cell r="AK16">
            <v>111646717</v>
          </cell>
          <cell r="AL16">
            <v>6282229664.5300007</v>
          </cell>
          <cell r="AM16">
            <v>25247492</v>
          </cell>
          <cell r="AN16">
            <v>202779963</v>
          </cell>
          <cell r="AO16">
            <v>3967000000</v>
          </cell>
          <cell r="AP16">
            <v>23063283000</v>
          </cell>
          <cell r="AQ16">
            <v>7529898388</v>
          </cell>
          <cell r="AR16">
            <v>230401436</v>
          </cell>
          <cell r="AS16">
            <v>111276421</v>
          </cell>
          <cell r="AT16">
            <v>723094046</v>
          </cell>
          <cell r="AU16">
            <v>1988501760</v>
          </cell>
          <cell r="AV16">
            <v>292657767</v>
          </cell>
          <cell r="AW16">
            <v>215649405.04000002</v>
          </cell>
          <cell r="AX16">
            <v>3387777809</v>
          </cell>
          <cell r="AY16">
            <v>198623692.04999998</v>
          </cell>
          <cell r="AZ16">
            <v>224566925</v>
          </cell>
          <cell r="BA16">
            <v>694256898</v>
          </cell>
          <cell r="BB16">
            <v>1080416</v>
          </cell>
          <cell r="BC16">
            <v>367784844</v>
          </cell>
          <cell r="BD16">
            <v>1285146851</v>
          </cell>
          <cell r="BE16">
            <v>935188461</v>
          </cell>
          <cell r="BF16">
            <v>349958390</v>
          </cell>
          <cell r="BG16">
            <v>179610430</v>
          </cell>
          <cell r="BH16">
            <v>382902025</v>
          </cell>
          <cell r="BI16">
            <v>570440204</v>
          </cell>
          <cell r="BJ16">
            <v>132769913</v>
          </cell>
          <cell r="BK16">
            <v>1619548481</v>
          </cell>
          <cell r="BL16">
            <v>247266985</v>
          </cell>
          <cell r="BM16">
            <v>321106485</v>
          </cell>
          <cell r="BN16">
            <v>1191135111</v>
          </cell>
          <cell r="BO16">
            <v>163417590</v>
          </cell>
          <cell r="BP16">
            <v>701800772</v>
          </cell>
          <cell r="BQ16">
            <v>89725494.760000005</v>
          </cell>
          <cell r="BR16">
            <v>820201487</v>
          </cell>
          <cell r="BS16">
            <v>192719074</v>
          </cell>
          <cell r="BT16">
            <v>6832453515</v>
          </cell>
          <cell r="BU16">
            <v>99235605</v>
          </cell>
          <cell r="BV16">
            <v>113998664</v>
          </cell>
          <cell r="BW16">
            <v>90679122</v>
          </cell>
          <cell r="BX16">
            <v>366885092</v>
          </cell>
          <cell r="BY16">
            <v>1024516481</v>
          </cell>
          <cell r="BZ16">
            <v>238023374.63999999</v>
          </cell>
          <cell r="CA16">
            <v>25759823917</v>
          </cell>
          <cell r="CB16">
            <v>2547644309</v>
          </cell>
          <cell r="CC16">
            <v>115252110</v>
          </cell>
          <cell r="CD16">
            <v>1367149467</v>
          </cell>
          <cell r="CE16">
            <v>469099636</v>
          </cell>
          <cell r="CF16">
            <v>95199648.200000003</v>
          </cell>
          <cell r="CG16">
            <v>145743157.84</v>
          </cell>
          <cell r="CH16">
            <v>61945677</v>
          </cell>
          <cell r="CI16">
            <v>464427615.86000001</v>
          </cell>
          <cell r="CJ16">
            <v>868602748</v>
          </cell>
          <cell r="CK16">
            <v>394794950</v>
          </cell>
        </row>
        <row r="17">
          <cell r="A17" t="str">
            <v>kWh - Residential</v>
          </cell>
          <cell r="B17" t="str">
            <v>YVR</v>
          </cell>
          <cell r="C17">
            <v>2007</v>
          </cell>
          <cell r="D17">
            <v>11858778</v>
          </cell>
          <cell r="E17">
            <v>548016272</v>
          </cell>
          <cell r="F17">
            <v>264836003</v>
          </cell>
          <cell r="G17">
            <v>81004255</v>
          </cell>
          <cell r="H17">
            <v>298531289</v>
          </cell>
          <cell r="I17">
            <v>567063035</v>
          </cell>
          <cell r="J17">
            <v>113589579</v>
          </cell>
          <cell r="K17">
            <v>395062443</v>
          </cell>
          <cell r="L17">
            <v>114221401</v>
          </cell>
          <cell r="M17">
            <v>46699194</v>
          </cell>
          <cell r="N17">
            <v>15018918</v>
          </cell>
          <cell r="O17">
            <v>236072777</v>
          </cell>
          <cell r="P17">
            <v>12522951</v>
          </cell>
          <cell r="Q17">
            <v>19386628</v>
          </cell>
          <cell r="R17">
            <v>0</v>
          </cell>
          <cell r="S17">
            <v>94171770</v>
          </cell>
          <cell r="T17">
            <v>664998752</v>
          </cell>
          <cell r="U17">
            <v>29640947</v>
          </cell>
          <cell r="V17">
            <v>1632816129</v>
          </cell>
          <cell r="W17">
            <v>116256740</v>
          </cell>
          <cell r="X17">
            <v>32040530</v>
          </cell>
          <cell r="Y17">
            <v>280966066</v>
          </cell>
          <cell r="Z17">
            <v>143658315</v>
          </cell>
          <cell r="AA17">
            <v>39011690</v>
          </cell>
          <cell r="AB17">
            <v>5786652</v>
          </cell>
          <cell r="AC17">
            <v>92360867.400000006</v>
          </cell>
          <cell r="AD17">
            <v>405736204.25999999</v>
          </cell>
          <cell r="AE17">
            <v>376970987</v>
          </cell>
          <cell r="AF17">
            <v>28765217.260000002</v>
          </cell>
          <cell r="AG17">
            <v>86770666</v>
          </cell>
          <cell r="AH17">
            <v>358331164.06</v>
          </cell>
          <cell r="AI17">
            <v>173795327</v>
          </cell>
          <cell r="AJ17">
            <v>208287499</v>
          </cell>
          <cell r="AK17">
            <v>28317089</v>
          </cell>
          <cell r="AL17">
            <v>1666789557.1199999</v>
          </cell>
          <cell r="AM17">
            <v>15036848</v>
          </cell>
          <cell r="AN17">
            <v>56403314</v>
          </cell>
          <cell r="AO17">
            <v>1141600000</v>
          </cell>
          <cell r="AP17">
            <v>12620681000</v>
          </cell>
          <cell r="AQ17">
            <v>2234039085</v>
          </cell>
          <cell r="AR17">
            <v>156705342</v>
          </cell>
          <cell r="AS17">
            <v>39142088</v>
          </cell>
          <cell r="AT17">
            <v>221960966</v>
          </cell>
          <cell r="AU17">
            <v>660550766</v>
          </cell>
          <cell r="AV17">
            <v>74685958</v>
          </cell>
          <cell r="AW17">
            <v>78209625.069999993</v>
          </cell>
          <cell r="AX17">
            <v>1117283048</v>
          </cell>
          <cell r="AY17">
            <v>57541659</v>
          </cell>
          <cell r="AZ17">
            <v>47886438</v>
          </cell>
          <cell r="BA17">
            <v>218633202</v>
          </cell>
          <cell r="BB17">
            <v>463355</v>
          </cell>
          <cell r="BC17">
            <v>270904453</v>
          </cell>
          <cell r="BD17">
            <v>423910347</v>
          </cell>
          <cell r="BE17">
            <v>272359244</v>
          </cell>
          <cell r="BF17">
            <v>151551103</v>
          </cell>
          <cell r="BG17">
            <v>65561722</v>
          </cell>
          <cell r="BH17">
            <v>142543771</v>
          </cell>
          <cell r="BI17">
            <v>213131701</v>
          </cell>
          <cell r="BJ17">
            <v>43226412</v>
          </cell>
          <cell r="BK17">
            <v>592214968</v>
          </cell>
          <cell r="BL17">
            <v>80135717</v>
          </cell>
          <cell r="BM17">
            <v>109590116</v>
          </cell>
          <cell r="BN17">
            <v>495109283</v>
          </cell>
          <cell r="BO17">
            <v>75938194</v>
          </cell>
          <cell r="BP17">
            <v>338874337</v>
          </cell>
          <cell r="BQ17">
            <v>34279946.969999999</v>
          </cell>
          <cell r="BR17">
            <v>286683602</v>
          </cell>
          <cell r="BS17">
            <v>65276304</v>
          </cell>
          <cell r="BT17">
            <v>2039498572</v>
          </cell>
          <cell r="BU17">
            <v>31007901</v>
          </cell>
          <cell r="BV17">
            <v>45086486</v>
          </cell>
          <cell r="BW17">
            <v>32814076</v>
          </cell>
          <cell r="BX17">
            <v>119400889</v>
          </cell>
          <cell r="BY17">
            <v>344508404</v>
          </cell>
          <cell r="BZ17">
            <v>52893412</v>
          </cell>
          <cell r="CA17">
            <v>5332356184</v>
          </cell>
          <cell r="CB17">
            <v>960984164</v>
          </cell>
          <cell r="CC17">
            <v>78007343</v>
          </cell>
          <cell r="CD17">
            <v>405071611</v>
          </cell>
          <cell r="CE17">
            <v>162857785</v>
          </cell>
          <cell r="CF17">
            <v>25027983</v>
          </cell>
          <cell r="CG17">
            <v>26672783</v>
          </cell>
          <cell r="CH17">
            <v>15466784</v>
          </cell>
          <cell r="CI17">
            <v>213039032.09</v>
          </cell>
          <cell r="CJ17">
            <v>347926496</v>
          </cell>
          <cell r="CK17">
            <v>104412330</v>
          </cell>
        </row>
        <row r="18">
          <cell r="A18" t="str">
            <v xml:space="preserve">kWh- General Service </v>
          </cell>
          <cell r="C18">
            <v>2007</v>
          </cell>
          <cell r="D18">
            <v>31082191</v>
          </cell>
          <cell r="E18">
            <v>940740837</v>
          </cell>
          <cell r="F18">
            <v>507677032</v>
          </cell>
          <cell r="G18">
            <v>207717221</v>
          </cell>
          <cell r="H18">
            <v>741598484</v>
          </cell>
          <cell r="I18">
            <v>1199736238</v>
          </cell>
          <cell r="J18">
            <v>152753693</v>
          </cell>
          <cell r="K18">
            <v>913012965</v>
          </cell>
          <cell r="L18">
            <v>179987946</v>
          </cell>
          <cell r="M18">
            <v>111831932</v>
          </cell>
          <cell r="N18">
            <v>13186691</v>
          </cell>
          <cell r="O18">
            <v>551202123</v>
          </cell>
          <cell r="P18">
            <v>18085796</v>
          </cell>
          <cell r="Q18">
            <v>9298043</v>
          </cell>
          <cell r="R18">
            <v>0</v>
          </cell>
          <cell r="S18">
            <v>160761797</v>
          </cell>
          <cell r="T18">
            <v>1352123968</v>
          </cell>
          <cell r="U18">
            <v>35822575</v>
          </cell>
          <cell r="V18">
            <v>5573668548</v>
          </cell>
          <cell r="W18">
            <v>208470315</v>
          </cell>
          <cell r="X18">
            <v>31021479</v>
          </cell>
          <cell r="Y18">
            <v>279180331</v>
          </cell>
          <cell r="Z18">
            <v>398528272</v>
          </cell>
          <cell r="AA18">
            <v>43615480</v>
          </cell>
          <cell r="AB18">
            <v>3568735</v>
          </cell>
          <cell r="AC18">
            <v>82121061.299999997</v>
          </cell>
          <cell r="AD18">
            <v>543747565.00999999</v>
          </cell>
          <cell r="AE18">
            <v>514942826</v>
          </cell>
          <cell r="AF18">
            <v>28804739.010000002</v>
          </cell>
          <cell r="AG18">
            <v>88449813</v>
          </cell>
          <cell r="AH18">
            <v>1009739119.71</v>
          </cell>
          <cell r="AI18">
            <v>183754191</v>
          </cell>
          <cell r="AJ18">
            <v>311739724.80000001</v>
          </cell>
          <cell r="AK18">
            <v>82118980</v>
          </cell>
          <cell r="AL18">
            <v>2631061609.5700002</v>
          </cell>
          <cell r="AM18">
            <v>9877930</v>
          </cell>
          <cell r="AN18">
            <v>113441711</v>
          </cell>
          <cell r="AO18">
            <v>2438800000</v>
          </cell>
          <cell r="AP18">
            <v>8505587000</v>
          </cell>
          <cell r="AQ18">
            <v>4589107054</v>
          </cell>
          <cell r="AR18">
            <v>71986330</v>
          </cell>
          <cell r="AS18">
            <v>70186402</v>
          </cell>
          <cell r="AT18">
            <v>380816114</v>
          </cell>
          <cell r="AU18">
            <v>1129232228</v>
          </cell>
          <cell r="AV18">
            <v>215906659</v>
          </cell>
          <cell r="AW18">
            <v>135514734.80000001</v>
          </cell>
          <cell r="AX18">
            <v>2041403895</v>
          </cell>
          <cell r="AY18">
            <v>112576334.22</v>
          </cell>
          <cell r="AZ18">
            <v>175517601</v>
          </cell>
          <cell r="BA18">
            <v>377590234</v>
          </cell>
          <cell r="BB18">
            <v>606285</v>
          </cell>
          <cell r="BC18">
            <v>96866788</v>
          </cell>
          <cell r="BD18">
            <v>853493894</v>
          </cell>
          <cell r="BE18">
            <v>657080920</v>
          </cell>
          <cell r="BF18">
            <v>196412974</v>
          </cell>
          <cell r="BG18">
            <v>112958244</v>
          </cell>
          <cell r="BH18">
            <v>236960151</v>
          </cell>
          <cell r="BI18">
            <v>353433822</v>
          </cell>
          <cell r="BJ18">
            <v>87800701</v>
          </cell>
          <cell r="BK18">
            <v>1015760198</v>
          </cell>
          <cell r="BL18">
            <v>165400748</v>
          </cell>
          <cell r="BM18">
            <v>208616563</v>
          </cell>
          <cell r="BN18">
            <v>623104547</v>
          </cell>
          <cell r="BO18">
            <v>84784890</v>
          </cell>
          <cell r="BP18">
            <v>355019853</v>
          </cell>
          <cell r="BQ18">
            <v>54561642.280000001</v>
          </cell>
          <cell r="BR18">
            <v>462399524</v>
          </cell>
          <cell r="BS18">
            <v>125625452</v>
          </cell>
          <cell r="BT18">
            <v>4708854957</v>
          </cell>
          <cell r="BU18">
            <v>67121871</v>
          </cell>
          <cell r="BV18">
            <v>67416920</v>
          </cell>
          <cell r="BW18">
            <v>57375461</v>
          </cell>
          <cell r="BX18">
            <v>211141713</v>
          </cell>
          <cell r="BY18">
            <v>669420045</v>
          </cell>
          <cell r="BZ18">
            <v>148324638</v>
          </cell>
          <cell r="CA18">
            <v>17726178599</v>
          </cell>
          <cell r="CB18">
            <v>1345483629</v>
          </cell>
          <cell r="CC18">
            <v>35464935</v>
          </cell>
          <cell r="CD18">
            <v>954721742</v>
          </cell>
          <cell r="CE18">
            <v>216531612</v>
          </cell>
          <cell r="CF18">
            <v>69405347.200000003</v>
          </cell>
          <cell r="CG18">
            <v>55960423</v>
          </cell>
          <cell r="CH18">
            <v>46047710</v>
          </cell>
          <cell r="CI18">
            <v>246987034.34000003</v>
          </cell>
          <cell r="CJ18">
            <v>511966838</v>
          </cell>
          <cell r="CK18">
            <v>264711632</v>
          </cell>
        </row>
        <row r="19">
          <cell r="A19" t="str">
            <v>kWh- Large User, Sub- Transmission, Intermediate/ Embedded Distributor</v>
          </cell>
          <cell r="C19">
            <v>2007</v>
          </cell>
          <cell r="D19">
            <v>0</v>
          </cell>
          <cell r="E19">
            <v>0</v>
          </cell>
          <cell r="F19">
            <v>348245112</v>
          </cell>
          <cell r="G19">
            <v>0</v>
          </cell>
          <cell r="H19">
            <v>0</v>
          </cell>
          <cell r="I19">
            <v>0</v>
          </cell>
          <cell r="J19">
            <v>34974004</v>
          </cell>
          <cell r="K19">
            <v>252092348</v>
          </cell>
          <cell r="L19">
            <v>0</v>
          </cell>
          <cell r="M19">
            <v>0</v>
          </cell>
          <cell r="N19">
            <v>0</v>
          </cell>
          <cell r="O19">
            <v>50214733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551760830</v>
          </cell>
          <cell r="U19">
            <v>0</v>
          </cell>
          <cell r="V19">
            <v>1031619677</v>
          </cell>
          <cell r="W19">
            <v>83382173</v>
          </cell>
          <cell r="X19">
            <v>0</v>
          </cell>
          <cell r="Y19">
            <v>0</v>
          </cell>
          <cell r="Z19">
            <v>69600305</v>
          </cell>
          <cell r="AA19">
            <v>0</v>
          </cell>
          <cell r="AB19">
            <v>0</v>
          </cell>
          <cell r="AC19">
            <v>27733936.300000001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259578449.84</v>
          </cell>
          <cell r="AI19">
            <v>0</v>
          </cell>
          <cell r="AJ19">
            <v>0</v>
          </cell>
          <cell r="AK19">
            <v>0</v>
          </cell>
          <cell r="AL19">
            <v>1944394063</v>
          </cell>
          <cell r="AM19">
            <v>0</v>
          </cell>
          <cell r="AN19">
            <v>31785172</v>
          </cell>
          <cell r="AO19">
            <v>359900000</v>
          </cell>
          <cell r="AP19">
            <v>1793212000</v>
          </cell>
          <cell r="AQ19">
            <v>666074028</v>
          </cell>
          <cell r="AR19">
            <v>0</v>
          </cell>
          <cell r="AS19">
            <v>0</v>
          </cell>
          <cell r="AT19">
            <v>116195929</v>
          </cell>
          <cell r="AU19">
            <v>182940270</v>
          </cell>
          <cell r="AV19">
            <v>0</v>
          </cell>
          <cell r="AW19">
            <v>0</v>
          </cell>
          <cell r="AX19">
            <v>205146878</v>
          </cell>
          <cell r="AY19">
            <v>27015842.100000001</v>
          </cell>
          <cell r="AZ19">
            <v>0</v>
          </cell>
          <cell r="BA19">
            <v>93122492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1</v>
          </cell>
          <cell r="BL19">
            <v>0</v>
          </cell>
          <cell r="BM19">
            <v>0</v>
          </cell>
          <cell r="BN19">
            <v>62714298</v>
          </cell>
          <cell r="BO19">
            <v>0</v>
          </cell>
          <cell r="BP19">
            <v>0</v>
          </cell>
          <cell r="BQ19">
            <v>0</v>
          </cell>
          <cell r="BR19">
            <v>63221100</v>
          </cell>
          <cell r="BS19">
            <v>0</v>
          </cell>
          <cell r="BT19">
            <v>41045125</v>
          </cell>
          <cell r="BU19">
            <v>0</v>
          </cell>
          <cell r="BV19">
            <v>0</v>
          </cell>
          <cell r="BW19">
            <v>0</v>
          </cell>
          <cell r="BX19">
            <v>33251155</v>
          </cell>
          <cell r="BY19">
            <v>0</v>
          </cell>
          <cell r="BZ19">
            <v>35246343</v>
          </cell>
          <cell r="CA19">
            <v>2590588073</v>
          </cell>
          <cell r="CB19">
            <v>221250854</v>
          </cell>
          <cell r="CC19">
            <v>0</v>
          </cell>
          <cell r="CD19">
            <v>1</v>
          </cell>
          <cell r="CE19">
            <v>84038365</v>
          </cell>
          <cell r="CF19">
            <v>0</v>
          </cell>
          <cell r="CG19">
            <v>62029064</v>
          </cell>
          <cell r="CH19">
            <v>0</v>
          </cell>
          <cell r="CI19">
            <v>0</v>
          </cell>
          <cell r="CJ19">
            <v>0</v>
          </cell>
          <cell r="CK19">
            <v>23262645</v>
          </cell>
        </row>
        <row r="20">
          <cell r="A20" t="str">
            <v>kWh- Street Lighting</v>
          </cell>
          <cell r="B20" t="str">
            <v>YVST</v>
          </cell>
          <cell r="C20">
            <v>2007</v>
          </cell>
          <cell r="D20">
            <v>549680</v>
          </cell>
          <cell r="E20">
            <v>10790621</v>
          </cell>
          <cell r="F20">
            <v>8537392</v>
          </cell>
          <cell r="G20">
            <v>1712245</v>
          </cell>
          <cell r="H20">
            <v>7364256</v>
          </cell>
          <cell r="I20">
            <v>9525960</v>
          </cell>
          <cell r="J20">
            <v>2005352</v>
          </cell>
          <cell r="K20">
            <v>9498325</v>
          </cell>
          <cell r="L20">
            <v>2189412</v>
          </cell>
          <cell r="M20">
            <v>1174839</v>
          </cell>
          <cell r="N20">
            <v>294664</v>
          </cell>
          <cell r="O20">
            <v>6663852</v>
          </cell>
          <cell r="P20">
            <v>309013</v>
          </cell>
          <cell r="Q20">
            <v>379504</v>
          </cell>
          <cell r="R20">
            <v>0</v>
          </cell>
          <cell r="S20">
            <v>2333912</v>
          </cell>
          <cell r="T20">
            <v>16887317</v>
          </cell>
          <cell r="U20">
            <v>546343</v>
          </cell>
          <cell r="V20">
            <v>40276452</v>
          </cell>
          <cell r="W20">
            <v>3088357</v>
          </cell>
          <cell r="X20">
            <v>614516</v>
          </cell>
          <cell r="Y20">
            <v>5956928</v>
          </cell>
          <cell r="Z20">
            <v>3522815</v>
          </cell>
          <cell r="AA20">
            <v>1273391</v>
          </cell>
          <cell r="AB20">
            <v>101201</v>
          </cell>
          <cell r="AC20">
            <v>841489.9</v>
          </cell>
          <cell r="AD20">
            <v>8625226.5700000003</v>
          </cell>
          <cell r="AE20">
            <v>7804406</v>
          </cell>
          <cell r="AF20">
            <v>820820.57</v>
          </cell>
          <cell r="AG20">
            <v>1663537</v>
          </cell>
          <cell r="AH20">
            <v>9367620.9399999995</v>
          </cell>
          <cell r="AI20">
            <v>2297657</v>
          </cell>
          <cell r="AJ20">
            <v>2739653.15</v>
          </cell>
          <cell r="AK20">
            <v>1153270</v>
          </cell>
          <cell r="AL20">
            <v>39405462.270000003</v>
          </cell>
          <cell r="AM20">
            <v>332714</v>
          </cell>
          <cell r="AN20">
            <v>1034164</v>
          </cell>
          <cell r="AO20">
            <v>26700000</v>
          </cell>
          <cell r="AP20">
            <v>121922000</v>
          </cell>
          <cell r="AQ20">
            <v>40590919</v>
          </cell>
          <cell r="AR20">
            <v>1576579</v>
          </cell>
          <cell r="AS20">
            <v>1947931</v>
          </cell>
          <cell r="AT20">
            <v>4121037</v>
          </cell>
          <cell r="AU20">
            <v>15778496</v>
          </cell>
          <cell r="AV20">
            <v>2016028</v>
          </cell>
          <cell r="AW20">
            <v>1884913.81</v>
          </cell>
          <cell r="AX20">
            <v>23071309</v>
          </cell>
          <cell r="AY20">
            <v>1448032</v>
          </cell>
          <cell r="AZ20">
            <v>1146938</v>
          </cell>
          <cell r="BA20">
            <v>4726394</v>
          </cell>
          <cell r="BB20">
            <v>10776</v>
          </cell>
          <cell r="BC20">
            <v>12603</v>
          </cell>
          <cell r="BD20">
            <v>7434431</v>
          </cell>
          <cell r="BE20">
            <v>5705362</v>
          </cell>
          <cell r="BF20">
            <v>1729069</v>
          </cell>
          <cell r="BG20">
            <v>996251</v>
          </cell>
          <cell r="BH20">
            <v>3060933</v>
          </cell>
          <cell r="BI20">
            <v>3306186</v>
          </cell>
          <cell r="BJ20">
            <v>1742799</v>
          </cell>
          <cell r="BK20">
            <v>11417414</v>
          </cell>
          <cell r="BL20">
            <v>1597044</v>
          </cell>
          <cell r="BM20">
            <v>2535348</v>
          </cell>
          <cell r="BN20">
            <v>10156755</v>
          </cell>
          <cell r="BO20">
            <v>2427707</v>
          </cell>
          <cell r="BP20">
            <v>7637528</v>
          </cell>
          <cell r="BQ20">
            <v>867845.87</v>
          </cell>
          <cell r="BR20">
            <v>6588942</v>
          </cell>
          <cell r="BS20">
            <v>1803389</v>
          </cell>
          <cell r="BT20">
            <v>42585750</v>
          </cell>
          <cell r="BU20">
            <v>1105833</v>
          </cell>
          <cell r="BV20">
            <v>1392325</v>
          </cell>
          <cell r="BW20">
            <v>489585</v>
          </cell>
          <cell r="BX20">
            <v>2977270</v>
          </cell>
          <cell r="BY20">
            <v>10523382</v>
          </cell>
          <cell r="BZ20">
            <v>1423698</v>
          </cell>
          <cell r="CA20">
            <v>110701061</v>
          </cell>
          <cell r="CB20">
            <v>18950687</v>
          </cell>
          <cell r="CC20">
            <v>1779832</v>
          </cell>
          <cell r="CD20">
            <v>7356113</v>
          </cell>
          <cell r="CE20">
            <v>4691239</v>
          </cell>
          <cell r="CF20">
            <v>728561</v>
          </cell>
          <cell r="CG20">
            <v>1057612.6000000001</v>
          </cell>
          <cell r="CH20">
            <v>415708</v>
          </cell>
          <cell r="CI20">
            <v>4383854.67</v>
          </cell>
          <cell r="CJ20">
            <v>8653489</v>
          </cell>
          <cell r="CK20">
            <v>2408343</v>
          </cell>
        </row>
        <row r="21">
          <cell r="A21" t="str">
            <v>kWh- Sentinel Lighting</v>
          </cell>
          <cell r="B21" t="str">
            <v>YVSL</v>
          </cell>
          <cell r="C21">
            <v>2007</v>
          </cell>
          <cell r="D21">
            <v>2150</v>
          </cell>
          <cell r="E21">
            <v>0</v>
          </cell>
          <cell r="F21">
            <v>685929</v>
          </cell>
          <cell r="G21">
            <v>196420</v>
          </cell>
          <cell r="H21">
            <v>574345</v>
          </cell>
          <cell r="I21">
            <v>0</v>
          </cell>
          <cell r="J21">
            <v>0</v>
          </cell>
          <cell r="K21">
            <v>0</v>
          </cell>
          <cell r="L21">
            <v>797374</v>
          </cell>
          <cell r="M21">
            <v>47727</v>
          </cell>
          <cell r="N21">
            <v>24801</v>
          </cell>
          <cell r="O21">
            <v>402663</v>
          </cell>
          <cell r="P21">
            <v>34714</v>
          </cell>
          <cell r="Q21">
            <v>0</v>
          </cell>
          <cell r="R21">
            <v>0</v>
          </cell>
          <cell r="S21">
            <v>182330</v>
          </cell>
          <cell r="T21">
            <v>1007861</v>
          </cell>
          <cell r="U21">
            <v>76187</v>
          </cell>
          <cell r="V21">
            <v>0</v>
          </cell>
          <cell r="W21">
            <v>142910</v>
          </cell>
          <cell r="X21">
            <v>28144</v>
          </cell>
          <cell r="Y21">
            <v>411307</v>
          </cell>
          <cell r="Z21">
            <v>225471</v>
          </cell>
          <cell r="AA21">
            <v>0</v>
          </cell>
          <cell r="AB21">
            <v>0</v>
          </cell>
          <cell r="AC21">
            <v>0</v>
          </cell>
          <cell r="AD21">
            <v>582854.44999999995</v>
          </cell>
          <cell r="AE21">
            <v>547666</v>
          </cell>
          <cell r="AF21">
            <v>35188.449999999997</v>
          </cell>
          <cell r="AG21">
            <v>0</v>
          </cell>
          <cell r="AH21">
            <v>123807.1</v>
          </cell>
          <cell r="AI21">
            <v>489923</v>
          </cell>
          <cell r="AJ21">
            <v>329106.77</v>
          </cell>
          <cell r="AK21">
            <v>57378</v>
          </cell>
          <cell r="AL21">
            <v>578972.56999999995</v>
          </cell>
          <cell r="AM21">
            <v>0</v>
          </cell>
          <cell r="AN21">
            <v>115602</v>
          </cell>
          <cell r="AO21">
            <v>0</v>
          </cell>
          <cell r="AP21">
            <v>21881000</v>
          </cell>
          <cell r="AQ21">
            <v>87302</v>
          </cell>
          <cell r="AR21">
            <v>133185</v>
          </cell>
          <cell r="AS21">
            <v>0</v>
          </cell>
          <cell r="AT21">
            <v>0</v>
          </cell>
          <cell r="AU21">
            <v>0</v>
          </cell>
          <cell r="AV21">
            <v>49122</v>
          </cell>
          <cell r="AW21">
            <v>40131.360000000001</v>
          </cell>
          <cell r="AX21">
            <v>872679</v>
          </cell>
          <cell r="AY21">
            <v>41824.730000000003</v>
          </cell>
          <cell r="AZ21">
            <v>15948</v>
          </cell>
          <cell r="BA21">
            <v>184576</v>
          </cell>
          <cell r="BB21">
            <v>0</v>
          </cell>
          <cell r="BC21">
            <v>1000</v>
          </cell>
          <cell r="BD21">
            <v>308179</v>
          </cell>
          <cell r="BE21">
            <v>42935</v>
          </cell>
          <cell r="BF21">
            <v>265244</v>
          </cell>
          <cell r="BG21">
            <v>94213</v>
          </cell>
          <cell r="BH21">
            <v>337170</v>
          </cell>
          <cell r="BI21">
            <v>568495</v>
          </cell>
          <cell r="BJ21">
            <v>1</v>
          </cell>
          <cell r="BK21">
            <v>155900</v>
          </cell>
          <cell r="BL21">
            <v>133476</v>
          </cell>
          <cell r="BM21">
            <v>364458</v>
          </cell>
          <cell r="BN21">
            <v>50228</v>
          </cell>
          <cell r="BO21">
            <v>266799</v>
          </cell>
          <cell r="BP21">
            <v>269054</v>
          </cell>
          <cell r="BQ21">
            <v>16059.64</v>
          </cell>
          <cell r="BR21">
            <v>1308319</v>
          </cell>
          <cell r="BS21">
            <v>13929</v>
          </cell>
          <cell r="BT21">
            <v>469111</v>
          </cell>
          <cell r="BU21">
            <v>0</v>
          </cell>
          <cell r="BV21">
            <v>102933</v>
          </cell>
          <cell r="BW21">
            <v>0</v>
          </cell>
          <cell r="BX21">
            <v>114065</v>
          </cell>
          <cell r="BY21">
            <v>64650</v>
          </cell>
          <cell r="BZ21">
            <v>135283.64000000001</v>
          </cell>
          <cell r="CA21">
            <v>0</v>
          </cell>
          <cell r="CB21">
            <v>974975</v>
          </cell>
          <cell r="CC21">
            <v>0</v>
          </cell>
          <cell r="CD21">
            <v>0</v>
          </cell>
          <cell r="CE21">
            <v>980635</v>
          </cell>
          <cell r="CF21">
            <v>37757</v>
          </cell>
          <cell r="CG21">
            <v>23275.24</v>
          </cell>
          <cell r="CH21">
            <v>15475</v>
          </cell>
          <cell r="CI21">
            <v>17694.759999999998</v>
          </cell>
          <cell r="CJ21">
            <v>55925</v>
          </cell>
          <cell r="CK21">
            <v>0</v>
          </cell>
        </row>
        <row r="22">
          <cell r="A22" t="str">
            <v>kW</v>
          </cell>
          <cell r="B22" t="str">
            <v>YD</v>
          </cell>
          <cell r="C22">
            <v>2007</v>
          </cell>
          <cell r="D22">
            <v>51570</v>
          </cell>
          <cell r="E22">
            <v>1977209</v>
          </cell>
          <cell r="F22">
            <v>1540495</v>
          </cell>
          <cell r="G22">
            <v>317500</v>
          </cell>
          <cell r="H22">
            <v>1540864</v>
          </cell>
          <cell r="I22">
            <v>2545503</v>
          </cell>
          <cell r="J22">
            <v>347053</v>
          </cell>
          <cell r="K22">
            <v>2664667</v>
          </cell>
          <cell r="L22">
            <v>340633</v>
          </cell>
          <cell r="M22">
            <v>227350</v>
          </cell>
          <cell r="N22">
            <v>2608</v>
          </cell>
          <cell r="O22">
            <v>1311681</v>
          </cell>
          <cell r="P22">
            <v>43444</v>
          </cell>
          <cell r="Q22">
            <v>14672</v>
          </cell>
          <cell r="R22">
            <v>0</v>
          </cell>
          <cell r="S22">
            <v>224498</v>
          </cell>
          <cell r="T22">
            <v>3943379</v>
          </cell>
          <cell r="U22">
            <v>67780</v>
          </cell>
          <cell r="V22">
            <v>13744944</v>
          </cell>
          <cell r="W22">
            <v>648306</v>
          </cell>
          <cell r="X22">
            <v>39258</v>
          </cell>
          <cell r="Y22">
            <v>534496</v>
          </cell>
          <cell r="Z22">
            <v>1009610</v>
          </cell>
          <cell r="AA22">
            <v>67212</v>
          </cell>
          <cell r="AB22">
            <v>6658</v>
          </cell>
          <cell r="AC22">
            <v>193720</v>
          </cell>
          <cell r="AD22">
            <v>988960</v>
          </cell>
          <cell r="AE22">
            <v>943451</v>
          </cell>
          <cell r="AF22">
            <v>45509</v>
          </cell>
          <cell r="AG22">
            <v>170508</v>
          </cell>
          <cell r="AH22">
            <v>2529146</v>
          </cell>
          <cell r="AI22">
            <v>352531</v>
          </cell>
          <cell r="AJ22">
            <v>451700</v>
          </cell>
          <cell r="AK22">
            <v>172144</v>
          </cell>
          <cell r="AL22">
            <v>9340574</v>
          </cell>
          <cell r="AM22">
            <v>13509</v>
          </cell>
          <cell r="AN22">
            <v>293464</v>
          </cell>
          <cell r="AO22">
            <v>5862900</v>
          </cell>
          <cell r="AP22">
            <v>27927037</v>
          </cell>
          <cell r="AQ22">
            <v>10298333</v>
          </cell>
          <cell r="AR22">
            <v>128007</v>
          </cell>
          <cell r="AS22">
            <v>152822</v>
          </cell>
          <cell r="AT22">
            <v>1039292</v>
          </cell>
          <cell r="AU22">
            <v>2660528</v>
          </cell>
          <cell r="AV22">
            <v>394181</v>
          </cell>
          <cell r="AW22">
            <v>239453</v>
          </cell>
          <cell r="AX22">
            <v>4691176</v>
          </cell>
          <cell r="AY22">
            <v>310736</v>
          </cell>
          <cell r="AZ22">
            <v>358138</v>
          </cell>
          <cell r="BA22">
            <v>918398</v>
          </cell>
          <cell r="BB22">
            <v>606061</v>
          </cell>
          <cell r="BC22">
            <v>888889</v>
          </cell>
          <cell r="BD22">
            <v>1905472</v>
          </cell>
          <cell r="BE22">
            <v>1441079</v>
          </cell>
          <cell r="BF22">
            <v>464393</v>
          </cell>
          <cell r="BG22">
            <v>208442</v>
          </cell>
          <cell r="BH22">
            <v>376524</v>
          </cell>
          <cell r="BI22">
            <v>711142</v>
          </cell>
          <cell r="BJ22">
            <v>170050</v>
          </cell>
          <cell r="BK22">
            <v>2172613</v>
          </cell>
          <cell r="BL22">
            <v>312133</v>
          </cell>
          <cell r="BM22">
            <v>417528</v>
          </cell>
          <cell r="BN22">
            <v>1275852</v>
          </cell>
          <cell r="BO22">
            <v>220582</v>
          </cell>
          <cell r="BP22">
            <v>679337</v>
          </cell>
          <cell r="BQ22">
            <v>92912</v>
          </cell>
          <cell r="BR22">
            <v>978599</v>
          </cell>
          <cell r="BS22">
            <v>284461</v>
          </cell>
          <cell r="BT22">
            <v>10411416</v>
          </cell>
          <cell r="BU22">
            <v>149616</v>
          </cell>
          <cell r="BV22">
            <v>122413</v>
          </cell>
          <cell r="BW22">
            <v>107407</v>
          </cell>
          <cell r="BX22">
            <v>485637</v>
          </cell>
          <cell r="BY22">
            <v>1472236</v>
          </cell>
          <cell r="BZ22">
            <v>369492</v>
          </cell>
          <cell r="CA22">
            <v>43916014</v>
          </cell>
          <cell r="CB22">
            <v>2957199</v>
          </cell>
          <cell r="CC22">
            <v>27828</v>
          </cell>
          <cell r="CD22">
            <v>1844092</v>
          </cell>
          <cell r="CE22">
            <v>710596</v>
          </cell>
          <cell r="CF22">
            <v>154745</v>
          </cell>
          <cell r="CG22">
            <v>254058</v>
          </cell>
          <cell r="CH22">
            <v>101198</v>
          </cell>
          <cell r="CI22">
            <v>292116</v>
          </cell>
          <cell r="CJ22">
            <v>1029856</v>
          </cell>
          <cell r="CK22">
            <v>618033</v>
          </cell>
        </row>
        <row r="23">
          <cell r="A23" t="str">
            <v>kW - Residential</v>
          </cell>
          <cell r="B23" t="str">
            <v>YDR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kW- General Service</v>
          </cell>
          <cell r="C24">
            <v>2007</v>
          </cell>
          <cell r="D24">
            <v>50111</v>
          </cell>
          <cell r="E24">
            <v>1945250</v>
          </cell>
          <cell r="F24">
            <v>968429</v>
          </cell>
          <cell r="G24">
            <v>312690</v>
          </cell>
          <cell r="H24">
            <v>1517192</v>
          </cell>
          <cell r="I24">
            <v>2520029</v>
          </cell>
          <cell r="J24">
            <v>265517</v>
          </cell>
          <cell r="K24">
            <v>2117907</v>
          </cell>
          <cell r="L24">
            <v>331557</v>
          </cell>
          <cell r="M24">
            <v>224127</v>
          </cell>
          <cell r="N24">
            <v>1761</v>
          </cell>
          <cell r="O24">
            <v>1166268</v>
          </cell>
          <cell r="P24">
            <v>42236</v>
          </cell>
          <cell r="Q24">
            <v>13628</v>
          </cell>
          <cell r="R24">
            <v>0</v>
          </cell>
          <cell r="S24">
            <v>224498</v>
          </cell>
          <cell r="T24">
            <v>2856529</v>
          </cell>
          <cell r="U24">
            <v>65917</v>
          </cell>
          <cell r="V24">
            <v>11888216</v>
          </cell>
          <cell r="W24">
            <v>475587</v>
          </cell>
          <cell r="X24">
            <v>37494</v>
          </cell>
          <cell r="Y24">
            <v>516188</v>
          </cell>
          <cell r="Z24">
            <v>857138</v>
          </cell>
          <cell r="AA24">
            <v>63900</v>
          </cell>
          <cell r="AB24">
            <v>6372</v>
          </cell>
          <cell r="AC24">
            <v>133252</v>
          </cell>
          <cell r="AD24">
            <v>963853</v>
          </cell>
          <cell r="AE24">
            <v>920414</v>
          </cell>
          <cell r="AF24">
            <v>43439</v>
          </cell>
          <cell r="AG24">
            <v>166130</v>
          </cell>
          <cell r="AH24">
            <v>2033655</v>
          </cell>
          <cell r="AI24">
            <v>344767</v>
          </cell>
          <cell r="AJ24">
            <v>443567</v>
          </cell>
          <cell r="AK24">
            <v>168936</v>
          </cell>
          <cell r="AL24">
            <v>5694010</v>
          </cell>
          <cell r="AM24">
            <v>12582</v>
          </cell>
          <cell r="AN24">
            <v>214682</v>
          </cell>
          <cell r="AO24">
            <v>5146600</v>
          </cell>
          <cell r="AP24">
            <v>19949505</v>
          </cell>
          <cell r="AQ24">
            <v>8985399</v>
          </cell>
          <cell r="AR24">
            <v>123260</v>
          </cell>
          <cell r="AS24">
            <v>147530</v>
          </cell>
          <cell r="AT24">
            <v>720647</v>
          </cell>
          <cell r="AU24">
            <v>2286676</v>
          </cell>
          <cell r="AV24">
            <v>388955</v>
          </cell>
          <cell r="AW24">
            <v>234301</v>
          </cell>
          <cell r="AX24">
            <v>4197224</v>
          </cell>
          <cell r="AY24">
            <v>248441</v>
          </cell>
          <cell r="AZ24">
            <v>354679</v>
          </cell>
          <cell r="BA24">
            <v>717501</v>
          </cell>
          <cell r="BB24">
            <v>595285</v>
          </cell>
          <cell r="BC24">
            <v>875286</v>
          </cell>
          <cell r="BD24">
            <v>1884459</v>
          </cell>
          <cell r="BE24">
            <v>1425593</v>
          </cell>
          <cell r="BF24">
            <v>458866</v>
          </cell>
          <cell r="BG24">
            <v>205292</v>
          </cell>
          <cell r="BH24">
            <v>366845</v>
          </cell>
          <cell r="BI24">
            <v>700360</v>
          </cell>
          <cell r="BJ24">
            <v>165035</v>
          </cell>
          <cell r="BK24">
            <v>2024981</v>
          </cell>
          <cell r="BL24">
            <v>307315</v>
          </cell>
          <cell r="BM24">
            <v>409437</v>
          </cell>
          <cell r="BN24">
            <v>1114160</v>
          </cell>
          <cell r="BO24">
            <v>213039</v>
          </cell>
          <cell r="BP24">
            <v>657184</v>
          </cell>
          <cell r="BQ24">
            <v>90488</v>
          </cell>
          <cell r="BR24">
            <v>830730</v>
          </cell>
          <cell r="BS24">
            <v>278953</v>
          </cell>
          <cell r="BT24">
            <v>10181508</v>
          </cell>
          <cell r="BU24">
            <v>146521</v>
          </cell>
          <cell r="BV24">
            <v>118636</v>
          </cell>
          <cell r="BW24">
            <v>105960</v>
          </cell>
          <cell r="BX24">
            <v>410845</v>
          </cell>
          <cell r="BY24">
            <v>1441285</v>
          </cell>
          <cell r="BZ24">
            <v>286437</v>
          </cell>
          <cell r="CA24">
            <v>38206697</v>
          </cell>
          <cell r="CB24">
            <v>2510156</v>
          </cell>
          <cell r="CC24">
            <v>18650</v>
          </cell>
          <cell r="CD24">
            <v>1823403</v>
          </cell>
          <cell r="CE24">
            <v>442726</v>
          </cell>
          <cell r="CF24">
            <v>152631</v>
          </cell>
          <cell r="CG24">
            <v>113355</v>
          </cell>
          <cell r="CH24">
            <v>100002</v>
          </cell>
          <cell r="CI24">
            <v>280950</v>
          </cell>
          <cell r="CJ24">
            <v>1006404</v>
          </cell>
          <cell r="CK24">
            <v>551939</v>
          </cell>
        </row>
        <row r="25">
          <cell r="A25" t="str">
            <v>kW- Large User, Sub- Transmission, Intermediate/ Embedded Distributor</v>
          </cell>
          <cell r="C25">
            <v>2007</v>
          </cell>
          <cell r="D25">
            <v>0</v>
          </cell>
          <cell r="E25">
            <v>0</v>
          </cell>
          <cell r="F25">
            <v>546679</v>
          </cell>
          <cell r="G25">
            <v>0</v>
          </cell>
          <cell r="H25">
            <v>0</v>
          </cell>
          <cell r="I25">
            <v>0</v>
          </cell>
          <cell r="J25">
            <v>75942</v>
          </cell>
          <cell r="K25">
            <v>520386</v>
          </cell>
          <cell r="L25">
            <v>0</v>
          </cell>
          <cell r="M25">
            <v>0</v>
          </cell>
          <cell r="N25">
            <v>0</v>
          </cell>
          <cell r="O25">
            <v>117142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1038296</v>
          </cell>
          <cell r="U25">
            <v>0</v>
          </cell>
          <cell r="V25">
            <v>1747676</v>
          </cell>
          <cell r="W25">
            <v>163632</v>
          </cell>
          <cell r="X25">
            <v>0</v>
          </cell>
          <cell r="Y25">
            <v>0</v>
          </cell>
          <cell r="Z25">
            <v>141192</v>
          </cell>
          <cell r="AA25">
            <v>0</v>
          </cell>
          <cell r="AB25">
            <v>0</v>
          </cell>
          <cell r="AC25">
            <v>60468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469789</v>
          </cell>
          <cell r="AI25">
            <v>0</v>
          </cell>
          <cell r="AJ25">
            <v>0</v>
          </cell>
          <cell r="AK25">
            <v>0</v>
          </cell>
          <cell r="AL25">
            <v>3534857</v>
          </cell>
          <cell r="AM25">
            <v>0</v>
          </cell>
          <cell r="AN25">
            <v>75608</v>
          </cell>
          <cell r="AO25">
            <v>639900</v>
          </cell>
          <cell r="AP25">
            <v>7977532</v>
          </cell>
          <cell r="AQ25">
            <v>1202670</v>
          </cell>
          <cell r="AR25">
            <v>0</v>
          </cell>
          <cell r="AS25">
            <v>0</v>
          </cell>
          <cell r="AT25">
            <v>307497</v>
          </cell>
          <cell r="AU25">
            <v>330481</v>
          </cell>
          <cell r="AV25">
            <v>0</v>
          </cell>
          <cell r="AW25">
            <v>0</v>
          </cell>
          <cell r="AX25">
            <v>421485</v>
          </cell>
          <cell r="AY25">
            <v>57864</v>
          </cell>
          <cell r="AZ25">
            <v>0</v>
          </cell>
          <cell r="BA25">
            <v>187646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117336</v>
          </cell>
          <cell r="BL25">
            <v>0</v>
          </cell>
          <cell r="BM25">
            <v>0</v>
          </cell>
          <cell r="BN25">
            <v>135954</v>
          </cell>
          <cell r="BO25">
            <v>0</v>
          </cell>
          <cell r="BP25">
            <v>0</v>
          </cell>
          <cell r="BQ25">
            <v>0</v>
          </cell>
          <cell r="BR25">
            <v>128682</v>
          </cell>
          <cell r="BS25">
            <v>0</v>
          </cell>
          <cell r="BT25">
            <v>110828</v>
          </cell>
          <cell r="BU25">
            <v>0</v>
          </cell>
          <cell r="BV25">
            <v>0</v>
          </cell>
          <cell r="BW25">
            <v>0</v>
          </cell>
          <cell r="BX25">
            <v>66206</v>
          </cell>
          <cell r="BY25">
            <v>0</v>
          </cell>
          <cell r="BZ25">
            <v>80207</v>
          </cell>
          <cell r="CA25">
            <v>5389121</v>
          </cell>
          <cell r="CB25">
            <v>391392</v>
          </cell>
          <cell r="CC25">
            <v>0</v>
          </cell>
          <cell r="CD25">
            <v>1</v>
          </cell>
          <cell r="CE25">
            <v>251975</v>
          </cell>
          <cell r="CF25">
            <v>0</v>
          </cell>
          <cell r="CG25">
            <v>137861</v>
          </cell>
          <cell r="CH25">
            <v>0</v>
          </cell>
          <cell r="CI25">
            <v>0</v>
          </cell>
          <cell r="CJ25">
            <v>0</v>
          </cell>
          <cell r="CK25">
            <v>59170</v>
          </cell>
        </row>
        <row r="26">
          <cell r="A26" t="str">
            <v>kW- Street Lighting</v>
          </cell>
          <cell r="C26">
            <v>2007</v>
          </cell>
          <cell r="D26">
            <v>1453</v>
          </cell>
          <cell r="E26">
            <v>31959</v>
          </cell>
          <cell r="F26">
            <v>23751</v>
          </cell>
          <cell r="G26">
            <v>4810</v>
          </cell>
          <cell r="H26">
            <v>21758</v>
          </cell>
          <cell r="I26">
            <v>25474</v>
          </cell>
          <cell r="J26">
            <v>5594</v>
          </cell>
          <cell r="K26">
            <v>26374</v>
          </cell>
          <cell r="L26">
            <v>6653</v>
          </cell>
          <cell r="M26">
            <v>3091</v>
          </cell>
          <cell r="N26">
            <v>780</v>
          </cell>
          <cell r="O26">
            <v>27153</v>
          </cell>
          <cell r="P26">
            <v>1086</v>
          </cell>
          <cell r="Q26">
            <v>1044</v>
          </cell>
          <cell r="R26">
            <v>0</v>
          </cell>
          <cell r="S26">
            <v>0</v>
          </cell>
          <cell r="T26">
            <v>48554</v>
          </cell>
          <cell r="U26">
            <v>1635</v>
          </cell>
          <cell r="V26">
            <v>109052</v>
          </cell>
          <cell r="W26">
            <v>8476</v>
          </cell>
          <cell r="X26">
            <v>1721</v>
          </cell>
          <cell r="Y26">
            <v>17230</v>
          </cell>
          <cell r="Z26">
            <v>10654</v>
          </cell>
          <cell r="AA26">
            <v>3312</v>
          </cell>
          <cell r="AB26">
            <v>286</v>
          </cell>
          <cell r="AC26">
            <v>0</v>
          </cell>
          <cell r="AD26">
            <v>3298</v>
          </cell>
          <cell r="AE26">
            <v>1228</v>
          </cell>
          <cell r="AF26">
            <v>2070</v>
          </cell>
          <cell r="AG26">
            <v>4378</v>
          </cell>
          <cell r="AH26">
            <v>25377</v>
          </cell>
          <cell r="AI26">
            <v>6403</v>
          </cell>
          <cell r="AJ26">
            <v>7476</v>
          </cell>
          <cell r="AK26">
            <v>3054</v>
          </cell>
          <cell r="AL26">
            <v>109964</v>
          </cell>
          <cell r="AM26">
            <v>927</v>
          </cell>
          <cell r="AN26">
            <v>2874</v>
          </cell>
          <cell r="AO26">
            <v>76400</v>
          </cell>
          <cell r="AP26">
            <v>0</v>
          </cell>
          <cell r="AQ26">
            <v>110021</v>
          </cell>
          <cell r="AR26">
            <v>4377</v>
          </cell>
          <cell r="AS26">
            <v>5292</v>
          </cell>
          <cell r="AT26">
            <v>11148</v>
          </cell>
          <cell r="AU26">
            <v>43371</v>
          </cell>
          <cell r="AV26">
            <v>5226</v>
          </cell>
          <cell r="AW26">
            <v>5152</v>
          </cell>
          <cell r="AX26">
            <v>70098</v>
          </cell>
          <cell r="AY26">
            <v>4315</v>
          </cell>
          <cell r="AZ26">
            <v>3449</v>
          </cell>
          <cell r="BA26">
            <v>12738</v>
          </cell>
          <cell r="BB26">
            <v>10776</v>
          </cell>
          <cell r="BC26">
            <v>12603</v>
          </cell>
          <cell r="BD26">
            <v>20219</v>
          </cell>
          <cell r="BE26">
            <v>15440</v>
          </cell>
          <cell r="BF26">
            <v>4779</v>
          </cell>
          <cell r="BG26">
            <v>2890</v>
          </cell>
          <cell r="BH26">
            <v>9342</v>
          </cell>
          <cell r="BI26">
            <v>9239</v>
          </cell>
          <cell r="BJ26">
            <v>5014</v>
          </cell>
          <cell r="BK26">
            <v>30296</v>
          </cell>
          <cell r="BL26">
            <v>4445</v>
          </cell>
          <cell r="BM26">
            <v>7079</v>
          </cell>
          <cell r="BN26">
            <v>25454</v>
          </cell>
          <cell r="BO26">
            <v>6777</v>
          </cell>
          <cell r="BP26">
            <v>21406</v>
          </cell>
          <cell r="BQ26">
            <v>2424</v>
          </cell>
          <cell r="BR26">
            <v>16613</v>
          </cell>
          <cell r="BS26">
            <v>5466</v>
          </cell>
          <cell r="BT26">
            <v>117755</v>
          </cell>
          <cell r="BU26">
            <v>3095</v>
          </cell>
          <cell r="BV26">
            <v>3777</v>
          </cell>
          <cell r="BW26">
            <v>1447</v>
          </cell>
          <cell r="BX26">
            <v>8284</v>
          </cell>
          <cell r="BY26">
            <v>30951</v>
          </cell>
          <cell r="BZ26">
            <v>2524</v>
          </cell>
          <cell r="CA26">
            <v>320196</v>
          </cell>
          <cell r="CB26">
            <v>52999</v>
          </cell>
          <cell r="CC26">
            <v>9178</v>
          </cell>
          <cell r="CD26">
            <v>20688</v>
          </cell>
          <cell r="CE26">
            <v>13091</v>
          </cell>
          <cell r="CF26">
            <v>2009</v>
          </cell>
          <cell r="CG26">
            <v>2842</v>
          </cell>
          <cell r="CH26">
            <v>1196</v>
          </cell>
          <cell r="CI26">
            <v>11166</v>
          </cell>
          <cell r="CJ26">
            <v>23374</v>
          </cell>
          <cell r="CK26">
            <v>6924</v>
          </cell>
        </row>
        <row r="27">
          <cell r="A27" t="str">
            <v>kW- Sentinel Lighting</v>
          </cell>
          <cell r="C27">
            <v>2007</v>
          </cell>
          <cell r="D27">
            <v>6</v>
          </cell>
          <cell r="E27">
            <v>0</v>
          </cell>
          <cell r="F27">
            <v>1636</v>
          </cell>
          <cell r="G27">
            <v>0</v>
          </cell>
          <cell r="H27">
            <v>1914</v>
          </cell>
          <cell r="I27">
            <v>0</v>
          </cell>
          <cell r="J27">
            <v>0</v>
          </cell>
          <cell r="K27">
            <v>0</v>
          </cell>
          <cell r="L27">
            <v>2423</v>
          </cell>
          <cell r="M27">
            <v>132</v>
          </cell>
          <cell r="N27">
            <v>67</v>
          </cell>
          <cell r="O27">
            <v>1118</v>
          </cell>
          <cell r="P27">
            <v>122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228</v>
          </cell>
          <cell r="V27">
            <v>0</v>
          </cell>
          <cell r="W27">
            <v>611</v>
          </cell>
          <cell r="X27">
            <v>43</v>
          </cell>
          <cell r="Y27">
            <v>1078</v>
          </cell>
          <cell r="Z27">
            <v>626</v>
          </cell>
          <cell r="AA27">
            <v>0</v>
          </cell>
          <cell r="AB27">
            <v>0</v>
          </cell>
          <cell r="AC27">
            <v>0</v>
          </cell>
          <cell r="AD27">
            <v>21809</v>
          </cell>
          <cell r="AE27">
            <v>21809</v>
          </cell>
          <cell r="AF27">
            <v>0</v>
          </cell>
          <cell r="AG27">
            <v>0</v>
          </cell>
          <cell r="AH27">
            <v>325</v>
          </cell>
          <cell r="AI27">
            <v>1361</v>
          </cell>
          <cell r="AJ27">
            <v>657</v>
          </cell>
          <cell r="AK27">
            <v>154</v>
          </cell>
          <cell r="AL27">
            <v>1743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243</v>
          </cell>
          <cell r="AR27">
            <v>370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2369</v>
          </cell>
          <cell r="AY27">
            <v>116</v>
          </cell>
          <cell r="AZ27">
            <v>10</v>
          </cell>
          <cell r="BA27">
            <v>513</v>
          </cell>
          <cell r="BB27">
            <v>0</v>
          </cell>
          <cell r="BC27">
            <v>1000</v>
          </cell>
          <cell r="BD27">
            <v>794</v>
          </cell>
          <cell r="BE27">
            <v>46</v>
          </cell>
          <cell r="BF27">
            <v>748</v>
          </cell>
          <cell r="BG27">
            <v>260</v>
          </cell>
          <cell r="BH27">
            <v>337</v>
          </cell>
          <cell r="BI27">
            <v>1543</v>
          </cell>
          <cell r="BJ27">
            <v>1</v>
          </cell>
          <cell r="BK27">
            <v>0</v>
          </cell>
          <cell r="BL27">
            <v>373</v>
          </cell>
          <cell r="BM27">
            <v>1012</v>
          </cell>
          <cell r="BN27">
            <v>284</v>
          </cell>
          <cell r="BO27">
            <v>766</v>
          </cell>
          <cell r="BP27">
            <v>747</v>
          </cell>
          <cell r="BQ27">
            <v>0</v>
          </cell>
          <cell r="BR27">
            <v>2574</v>
          </cell>
          <cell r="BS27">
            <v>42</v>
          </cell>
          <cell r="BT27">
            <v>1325</v>
          </cell>
          <cell r="BU27">
            <v>0</v>
          </cell>
          <cell r="BV27">
            <v>0</v>
          </cell>
          <cell r="BW27">
            <v>0</v>
          </cell>
          <cell r="BX27">
            <v>302</v>
          </cell>
          <cell r="BY27">
            <v>0</v>
          </cell>
          <cell r="BZ27">
            <v>324</v>
          </cell>
          <cell r="CA27">
            <v>0</v>
          </cell>
          <cell r="CB27">
            <v>2652</v>
          </cell>
          <cell r="CC27">
            <v>0</v>
          </cell>
          <cell r="CD27">
            <v>0</v>
          </cell>
          <cell r="CE27">
            <v>2804</v>
          </cell>
          <cell r="CF27">
            <v>105</v>
          </cell>
          <cell r="CG27">
            <v>0</v>
          </cell>
          <cell r="CH27">
            <v>0</v>
          </cell>
          <cell r="CI27">
            <v>0</v>
          </cell>
          <cell r="CJ27">
            <v>78</v>
          </cell>
          <cell r="CK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2007</v>
          </cell>
          <cell r="D28">
            <v>864203.4</v>
          </cell>
          <cell r="E28">
            <v>27617627</v>
          </cell>
          <cell r="F28">
            <v>15451219</v>
          </cell>
          <cell r="G28">
            <v>5812219</v>
          </cell>
          <cell r="H28">
            <v>15414338</v>
          </cell>
          <cell r="I28">
            <v>27179791.77</v>
          </cell>
          <cell r="J28">
            <v>4626290</v>
          </cell>
          <cell r="K28">
            <v>20952248</v>
          </cell>
          <cell r="L28">
            <v>8034341.96</v>
          </cell>
          <cell r="M28">
            <v>2430484.7000000002</v>
          </cell>
          <cell r="N28">
            <v>574670.55000000005</v>
          </cell>
          <cell r="O28">
            <v>13968090</v>
          </cell>
          <cell r="P28">
            <v>615625.82999999996</v>
          </cell>
          <cell r="Q28">
            <v>591572.07999999996</v>
          </cell>
          <cell r="R28">
            <v>0</v>
          </cell>
          <cell r="S28">
            <v>1596763.64</v>
          </cell>
          <cell r="T28">
            <v>43320411</v>
          </cell>
          <cell r="U28">
            <v>1791527.36</v>
          </cell>
          <cell r="V28">
            <v>114202809</v>
          </cell>
          <cell r="W28">
            <v>6612498.1799999988</v>
          </cell>
          <cell r="X28">
            <v>1212313.54</v>
          </cell>
          <cell r="Y28">
            <v>9654568.0799999982</v>
          </cell>
          <cell r="Z28">
            <v>9085608.8300000019</v>
          </cell>
          <cell r="AA28">
            <v>6246950.4900000002</v>
          </cell>
          <cell r="AB28">
            <v>224440.31</v>
          </cell>
          <cell r="AC28">
            <v>9217309.709999999</v>
          </cell>
          <cell r="AD28">
            <v>21493855.009999998</v>
          </cell>
          <cell r="AE28">
            <v>20667045.009999998</v>
          </cell>
          <cell r="AF28">
            <v>826810</v>
          </cell>
          <cell r="AG28">
            <v>3279662.77</v>
          </cell>
          <cell r="AH28">
            <v>23281784.669999998</v>
          </cell>
          <cell r="AI28">
            <v>11708821.820000002</v>
          </cell>
          <cell r="AJ28">
            <v>8317075</v>
          </cell>
          <cell r="AK28">
            <v>683601.96</v>
          </cell>
          <cell r="AL28">
            <v>84796818.030000001</v>
          </cell>
          <cell r="AM28">
            <v>240007.18</v>
          </cell>
          <cell r="AN28">
            <v>721335</v>
          </cell>
          <cell r="AO28">
            <v>66308300</v>
          </cell>
          <cell r="AP28">
            <v>843522000</v>
          </cell>
          <cell r="AQ28">
            <v>131145092.33999999</v>
          </cell>
          <cell r="AR28">
            <v>6489034.0600000005</v>
          </cell>
          <cell r="AS28">
            <v>1946146.14</v>
          </cell>
          <cell r="AT28">
            <v>10066544.299999999</v>
          </cell>
          <cell r="AU28">
            <v>32768636.399999999</v>
          </cell>
          <cell r="AV28">
            <v>3096873</v>
          </cell>
          <cell r="AW28">
            <v>4600385.22</v>
          </cell>
          <cell r="AX28">
            <v>51656613</v>
          </cell>
          <cell r="AY28">
            <v>3050380.72</v>
          </cell>
          <cell r="AZ28">
            <v>2808256.39</v>
          </cell>
          <cell r="BA28">
            <v>10253944.120000001</v>
          </cell>
          <cell r="BB28">
            <v>386561</v>
          </cell>
          <cell r="BC28">
            <v>14783943.890000001</v>
          </cell>
          <cell r="BD28">
            <v>60429046.600000001</v>
          </cell>
          <cell r="BE28">
            <v>52359124</v>
          </cell>
          <cell r="BF28">
            <v>8069922.5999999996</v>
          </cell>
          <cell r="BG28">
            <v>4601795.12</v>
          </cell>
          <cell r="BH28">
            <v>9826277</v>
          </cell>
          <cell r="BI28">
            <v>8734127</v>
          </cell>
          <cell r="BJ28">
            <v>2246860</v>
          </cell>
          <cell r="BK28">
            <v>29111558</v>
          </cell>
          <cell r="BL28">
            <v>4096711.29</v>
          </cell>
          <cell r="BM28">
            <v>6200807</v>
          </cell>
          <cell r="BN28">
            <v>17166980</v>
          </cell>
          <cell r="BO28">
            <v>3460208.82</v>
          </cell>
          <cell r="BP28">
            <v>11785501</v>
          </cell>
          <cell r="BQ28">
            <v>1785959.97</v>
          </cell>
          <cell r="BR28">
            <v>12274743.679999998</v>
          </cell>
          <cell r="BS28">
            <v>4609704.3099999996</v>
          </cell>
          <cell r="BT28">
            <v>109973336</v>
          </cell>
          <cell r="BU28">
            <v>1487615</v>
          </cell>
          <cell r="BV28">
            <v>1520021.49</v>
          </cell>
          <cell r="BW28">
            <v>1440779.39</v>
          </cell>
          <cell r="BX28">
            <v>6047480.1100000003</v>
          </cell>
          <cell r="BY28">
            <v>0</v>
          </cell>
          <cell r="BZ28">
            <v>4469160</v>
          </cell>
          <cell r="CA28">
            <v>442493619</v>
          </cell>
          <cell r="CB28">
            <v>42404645</v>
          </cell>
          <cell r="CC28">
            <v>3264689.98</v>
          </cell>
          <cell r="CD28">
            <v>24679626</v>
          </cell>
          <cell r="CE28">
            <v>6856128.9899999993</v>
          </cell>
          <cell r="CF28">
            <v>1214544.8400000001</v>
          </cell>
          <cell r="CG28">
            <v>1743107.26</v>
          </cell>
          <cell r="CH28">
            <v>847100</v>
          </cell>
          <cell r="CI28">
            <v>7759125.8099999996</v>
          </cell>
          <cell r="CJ28">
            <v>17794459</v>
          </cell>
          <cell r="CK28">
            <v>6409964.1699999999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2007</v>
          </cell>
          <cell r="D29">
            <v>588860.21</v>
          </cell>
          <cell r="E29">
            <v>17567935</v>
          </cell>
          <cell r="F29">
            <v>8147503</v>
          </cell>
          <cell r="G29">
            <v>2869873</v>
          </cell>
          <cell r="H29">
            <v>8609774</v>
          </cell>
          <cell r="I29">
            <v>16571242.470000001</v>
          </cell>
          <cell r="J29">
            <v>3187790</v>
          </cell>
          <cell r="K29">
            <v>10123678</v>
          </cell>
          <cell r="L29">
            <v>4111901.08</v>
          </cell>
          <cell r="M29">
            <v>1489356.45</v>
          </cell>
          <cell r="N29">
            <v>417483.52000000002</v>
          </cell>
          <cell r="O29">
            <v>8066636</v>
          </cell>
          <cell r="P29">
            <v>313941.67</v>
          </cell>
          <cell r="Q29">
            <v>416466.55</v>
          </cell>
          <cell r="R29">
            <v>0</v>
          </cell>
          <cell r="S29">
            <v>891586.36</v>
          </cell>
          <cell r="T29">
            <v>20643264</v>
          </cell>
          <cell r="U29">
            <v>790578.12</v>
          </cell>
          <cell r="V29">
            <v>43668341</v>
          </cell>
          <cell r="W29">
            <v>3305948.24</v>
          </cell>
          <cell r="X29">
            <v>714515.87</v>
          </cell>
          <cell r="Y29">
            <v>6812627.0199999996</v>
          </cell>
          <cell r="Z29">
            <v>5112770.46</v>
          </cell>
          <cell r="AA29">
            <v>3074838.22</v>
          </cell>
          <cell r="AB29">
            <v>155733.19</v>
          </cell>
          <cell r="AC29">
            <v>6848693.1799999997</v>
          </cell>
          <cell r="AD29">
            <v>12187814.779999999</v>
          </cell>
          <cell r="AE29">
            <v>11551594.1</v>
          </cell>
          <cell r="AF29">
            <v>636220.68000000005</v>
          </cell>
          <cell r="AG29">
            <v>2364468.25</v>
          </cell>
          <cell r="AH29">
            <v>13363823.1</v>
          </cell>
          <cell r="AI29">
            <v>7822874.0499999998</v>
          </cell>
          <cell r="AJ29">
            <v>4788491</v>
          </cell>
          <cell r="AK29">
            <v>264094.25</v>
          </cell>
          <cell r="AL29">
            <v>60585357.640000001</v>
          </cell>
          <cell r="AM29">
            <v>168316.02</v>
          </cell>
          <cell r="AN29">
            <v>447537</v>
          </cell>
          <cell r="AO29">
            <v>35313500</v>
          </cell>
          <cell r="AP29">
            <v>575965000</v>
          </cell>
          <cell r="AQ29">
            <v>70800351.510000005</v>
          </cell>
          <cell r="AR29">
            <v>5133681.07</v>
          </cell>
          <cell r="AS29">
            <v>1164235.1599999999</v>
          </cell>
          <cell r="AT29">
            <v>5303431.53</v>
          </cell>
          <cell r="AU29">
            <v>16566324.390000001</v>
          </cell>
          <cell r="AV29">
            <v>1524347</v>
          </cell>
          <cell r="AW29">
            <v>2400179.58</v>
          </cell>
          <cell r="AX29">
            <v>32524237</v>
          </cell>
          <cell r="AY29">
            <v>2195362.96</v>
          </cell>
          <cell r="AZ29">
            <v>1729346.22</v>
          </cell>
          <cell r="BA29">
            <v>6054708.25</v>
          </cell>
          <cell r="BB29">
            <v>185812</v>
          </cell>
          <cell r="BC29">
            <v>8085537.8200000003</v>
          </cell>
          <cell r="BD29">
            <v>19435271.91</v>
          </cell>
          <cell r="BE29">
            <v>15256878</v>
          </cell>
          <cell r="BF29">
            <v>4178393.91</v>
          </cell>
          <cell r="BG29">
            <v>2165327.46</v>
          </cell>
          <cell r="BH29">
            <v>6459105</v>
          </cell>
          <cell r="BI29">
            <v>4844727</v>
          </cell>
          <cell r="BJ29">
            <v>1402866</v>
          </cell>
          <cell r="BK29">
            <v>17299707</v>
          </cell>
          <cell r="BL29">
            <v>2762644.64</v>
          </cell>
          <cell r="BM29">
            <v>3117158</v>
          </cell>
          <cell r="BN29">
            <v>8815853</v>
          </cell>
          <cell r="BO29">
            <v>1950099.88</v>
          </cell>
          <cell r="BP29">
            <v>6215178</v>
          </cell>
          <cell r="BQ29">
            <v>977162.59</v>
          </cell>
          <cell r="BR29">
            <v>7493047.4500000002</v>
          </cell>
          <cell r="BS29">
            <v>2501362.38</v>
          </cell>
          <cell r="BT29">
            <v>54987411</v>
          </cell>
          <cell r="BU29">
            <v>868920</v>
          </cell>
          <cell r="BV29">
            <v>934540.47</v>
          </cell>
          <cell r="BW29">
            <v>835049.66</v>
          </cell>
          <cell r="BX29">
            <v>3799758.91</v>
          </cell>
          <cell r="BY29">
            <v>0</v>
          </cell>
          <cell r="BZ29">
            <v>1672200</v>
          </cell>
          <cell r="CA29">
            <v>180070458</v>
          </cell>
          <cell r="CB29">
            <v>26543555</v>
          </cell>
          <cell r="CC29">
            <v>2556898.39</v>
          </cell>
          <cell r="CD29">
            <v>13271369</v>
          </cell>
          <cell r="CE29">
            <v>4890882.3</v>
          </cell>
          <cell r="CF29">
            <v>630260.71</v>
          </cell>
          <cell r="CG29">
            <v>765738.04</v>
          </cell>
          <cell r="CH29">
            <v>429535</v>
          </cell>
          <cell r="CI29">
            <v>4862334.3</v>
          </cell>
          <cell r="CJ29">
            <v>11867621</v>
          </cell>
          <cell r="CK29">
            <v>3731808.84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2007</v>
          </cell>
          <cell r="D30">
            <v>255253.14</v>
          </cell>
          <cell r="E30">
            <v>9958303</v>
          </cell>
          <cell r="F30">
            <v>5674042</v>
          </cell>
          <cell r="G30">
            <v>2878826</v>
          </cell>
          <cell r="H30">
            <v>6733652</v>
          </cell>
          <cell r="I30">
            <v>10569258.559999999</v>
          </cell>
          <cell r="J30">
            <v>1082100</v>
          </cell>
          <cell r="K30">
            <v>9969983</v>
          </cell>
          <cell r="L30">
            <v>3832097.3899999997</v>
          </cell>
          <cell r="M30">
            <v>930276.81</v>
          </cell>
          <cell r="N30">
            <v>150112.74</v>
          </cell>
          <cell r="O30">
            <v>5140891</v>
          </cell>
          <cell r="P30">
            <v>297244.90000000002</v>
          </cell>
          <cell r="Q30">
            <v>167643.66</v>
          </cell>
          <cell r="R30">
            <v>0</v>
          </cell>
          <cell r="S30">
            <v>701665.53</v>
          </cell>
          <cell r="T30">
            <v>17594675</v>
          </cell>
          <cell r="U30">
            <v>986084</v>
          </cell>
          <cell r="V30">
            <v>64600470</v>
          </cell>
          <cell r="W30">
            <v>3013170.76</v>
          </cell>
          <cell r="X30">
            <v>487740.8</v>
          </cell>
          <cell r="Y30">
            <v>2730684.83</v>
          </cell>
          <cell r="Z30">
            <v>3597824.93</v>
          </cell>
          <cell r="AA30">
            <v>3068803.5599999996</v>
          </cell>
          <cell r="AB30">
            <v>66028.75</v>
          </cell>
          <cell r="AC30">
            <v>1832452.13</v>
          </cell>
          <cell r="AD30">
            <v>9240183.7300000004</v>
          </cell>
          <cell r="AE30">
            <v>9066175.4199999999</v>
          </cell>
          <cell r="AF30">
            <v>174008.31</v>
          </cell>
          <cell r="AG30">
            <v>881229.04</v>
          </cell>
          <cell r="AH30">
            <v>9242604.25</v>
          </cell>
          <cell r="AI30">
            <v>3779673.65</v>
          </cell>
          <cell r="AJ30">
            <v>3471554</v>
          </cell>
          <cell r="AK30">
            <v>402665.80000000005</v>
          </cell>
          <cell r="AL30">
            <v>22085769.130000003</v>
          </cell>
          <cell r="AM30">
            <v>66108.430000000008</v>
          </cell>
          <cell r="AN30">
            <v>158996</v>
          </cell>
          <cell r="AO30">
            <v>28363000</v>
          </cell>
          <cell r="AP30">
            <v>252607000</v>
          </cell>
          <cell r="AQ30">
            <v>56620910.689999998</v>
          </cell>
          <cell r="AR30">
            <v>1310937.67</v>
          </cell>
          <cell r="AS30">
            <v>743929.37</v>
          </cell>
          <cell r="AT30">
            <v>4283955.2300000004</v>
          </cell>
          <cell r="AU30">
            <v>14865964.98</v>
          </cell>
          <cell r="AV30">
            <v>1562523</v>
          </cell>
          <cell r="AW30">
            <v>2153756.16</v>
          </cell>
          <cell r="AX30">
            <v>18083718</v>
          </cell>
          <cell r="AY30">
            <v>828437.77</v>
          </cell>
          <cell r="AZ30">
            <v>1054113.8</v>
          </cell>
          <cell r="BA30">
            <v>3718709.4000000004</v>
          </cell>
          <cell r="BB30">
            <v>195443</v>
          </cell>
          <cell r="BC30">
            <v>6632745.5299999993</v>
          </cell>
          <cell r="BD30">
            <v>40634405.789999999</v>
          </cell>
          <cell r="BE30">
            <v>36769914</v>
          </cell>
          <cell r="BF30">
            <v>3864491.79</v>
          </cell>
          <cell r="BG30">
            <v>2389941.31</v>
          </cell>
          <cell r="BH30">
            <v>3301616</v>
          </cell>
          <cell r="BI30">
            <v>3813808</v>
          </cell>
          <cell r="BJ30">
            <v>808150</v>
          </cell>
          <cell r="BK30">
            <v>10918693</v>
          </cell>
          <cell r="BL30">
            <v>1330077.6100000001</v>
          </cell>
          <cell r="BM30">
            <v>2990963</v>
          </cell>
          <cell r="BN30">
            <v>7410429</v>
          </cell>
          <cell r="BO30">
            <v>1459960.38</v>
          </cell>
          <cell r="BP30">
            <v>5443680</v>
          </cell>
          <cell r="BQ30">
            <v>793806.78</v>
          </cell>
          <cell r="BR30">
            <v>4567003.59</v>
          </cell>
          <cell r="BS30">
            <v>2040546.7000000002</v>
          </cell>
          <cell r="BT30">
            <v>53955895</v>
          </cell>
          <cell r="BU30">
            <v>599719</v>
          </cell>
          <cell r="BV30">
            <v>539345.25</v>
          </cell>
          <cell r="BW30">
            <v>596870.60000000009</v>
          </cell>
          <cell r="BX30">
            <v>2198913.46</v>
          </cell>
          <cell r="BY30">
            <v>0</v>
          </cell>
          <cell r="BZ30">
            <v>2681758</v>
          </cell>
          <cell r="CA30">
            <v>242792605</v>
          </cell>
          <cell r="CB30">
            <v>14750451</v>
          </cell>
          <cell r="CC30">
            <v>697921.53</v>
          </cell>
          <cell r="CD30">
            <v>11214239</v>
          </cell>
          <cell r="CE30">
            <v>1481235.8199999998</v>
          </cell>
          <cell r="CF30">
            <v>577558.36</v>
          </cell>
          <cell r="CG30">
            <v>743941.23</v>
          </cell>
          <cell r="CH30">
            <v>413434</v>
          </cell>
          <cell r="CI30">
            <v>2704239.58</v>
          </cell>
          <cell r="CJ30">
            <v>5689577</v>
          </cell>
          <cell r="CK30">
            <v>2337694.87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2007</v>
          </cell>
          <cell r="D31">
            <v>0</v>
          </cell>
          <cell r="E31">
            <v>0</v>
          </cell>
          <cell r="F31">
            <v>1364075</v>
          </cell>
          <cell r="G31">
            <v>0</v>
          </cell>
          <cell r="H31">
            <v>0</v>
          </cell>
          <cell r="I31">
            <v>0</v>
          </cell>
          <cell r="J31">
            <v>324000</v>
          </cell>
          <cell r="K31">
            <v>774807</v>
          </cell>
          <cell r="L31">
            <v>0</v>
          </cell>
          <cell r="M31">
            <v>0</v>
          </cell>
          <cell r="N31">
            <v>0</v>
          </cell>
          <cell r="O31">
            <v>562748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4515546</v>
          </cell>
          <cell r="U31">
            <v>0</v>
          </cell>
          <cell r="V31">
            <v>5411021</v>
          </cell>
          <cell r="W31">
            <v>243667.56</v>
          </cell>
          <cell r="X31">
            <v>0</v>
          </cell>
          <cell r="Y31">
            <v>0</v>
          </cell>
          <cell r="Z31">
            <v>305506.56</v>
          </cell>
          <cell r="AA31">
            <v>0</v>
          </cell>
          <cell r="AB31">
            <v>0</v>
          </cell>
          <cell r="AC31">
            <v>517569.31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626392.63</v>
          </cell>
          <cell r="AI31">
            <v>0</v>
          </cell>
          <cell r="AJ31">
            <v>0</v>
          </cell>
          <cell r="AK31">
            <v>0</v>
          </cell>
          <cell r="AL31">
            <v>1763269.61</v>
          </cell>
          <cell r="AM31">
            <v>0</v>
          </cell>
          <cell r="AN31">
            <v>104395</v>
          </cell>
          <cell r="AO31">
            <v>2433800</v>
          </cell>
          <cell r="AP31">
            <v>9025000</v>
          </cell>
          <cell r="AQ31">
            <v>3320357.91</v>
          </cell>
          <cell r="AR31">
            <v>0</v>
          </cell>
          <cell r="AS31">
            <v>0</v>
          </cell>
          <cell r="AT31">
            <v>386420</v>
          </cell>
          <cell r="AU31">
            <v>933317.22</v>
          </cell>
          <cell r="AV31">
            <v>0</v>
          </cell>
          <cell r="AW31">
            <v>0</v>
          </cell>
          <cell r="AX31">
            <v>838964</v>
          </cell>
          <cell r="AY31">
            <v>13384.35</v>
          </cell>
          <cell r="AZ31">
            <v>0</v>
          </cell>
          <cell r="BA31">
            <v>456235.46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733236</v>
          </cell>
          <cell r="BL31">
            <v>0</v>
          </cell>
          <cell r="BM31">
            <v>0</v>
          </cell>
          <cell r="BN31">
            <v>646310</v>
          </cell>
          <cell r="BO31">
            <v>0</v>
          </cell>
          <cell r="BP31">
            <v>0</v>
          </cell>
          <cell r="BQ31">
            <v>0</v>
          </cell>
          <cell r="BR31">
            <v>98177.04</v>
          </cell>
          <cell r="BS31">
            <v>0</v>
          </cell>
          <cell r="BT31">
            <v>183755</v>
          </cell>
          <cell r="BU31">
            <v>0</v>
          </cell>
          <cell r="BV31">
            <v>0</v>
          </cell>
          <cell r="BW31">
            <v>0</v>
          </cell>
          <cell r="BX31">
            <v>32836.660000000003</v>
          </cell>
          <cell r="BY31">
            <v>0</v>
          </cell>
          <cell r="BZ31">
            <v>64397</v>
          </cell>
          <cell r="CA31">
            <v>17945532</v>
          </cell>
          <cell r="CB31">
            <v>746680</v>
          </cell>
          <cell r="CC31">
            <v>0</v>
          </cell>
          <cell r="CD31">
            <v>1</v>
          </cell>
          <cell r="CE31">
            <v>456174.08000000002</v>
          </cell>
          <cell r="CF31">
            <v>0</v>
          </cell>
          <cell r="CG31">
            <v>209117</v>
          </cell>
          <cell r="CH31">
            <v>0</v>
          </cell>
          <cell r="CI31">
            <v>0</v>
          </cell>
          <cell r="CJ31">
            <v>0</v>
          </cell>
          <cell r="CK31">
            <v>274148.58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2007</v>
          </cell>
          <cell r="D32">
            <v>328.99</v>
          </cell>
          <cell r="E32">
            <v>0</v>
          </cell>
          <cell r="F32">
            <v>19476</v>
          </cell>
          <cell r="G32">
            <v>12213</v>
          </cell>
          <cell r="H32">
            <v>4658</v>
          </cell>
          <cell r="I32">
            <v>0</v>
          </cell>
          <cell r="J32">
            <v>0</v>
          </cell>
          <cell r="K32">
            <v>0</v>
          </cell>
          <cell r="L32">
            <v>25627.919999999998</v>
          </cell>
          <cell r="M32">
            <v>459.88</v>
          </cell>
          <cell r="N32">
            <v>851.96</v>
          </cell>
          <cell r="O32">
            <v>178857</v>
          </cell>
          <cell r="P32">
            <v>328.65</v>
          </cell>
          <cell r="Q32">
            <v>0</v>
          </cell>
          <cell r="R32">
            <v>0</v>
          </cell>
          <cell r="S32">
            <v>0</v>
          </cell>
          <cell r="T32">
            <v>21318</v>
          </cell>
          <cell r="U32">
            <v>-967.17</v>
          </cell>
          <cell r="V32">
            <v>0</v>
          </cell>
          <cell r="W32">
            <v>9370.85</v>
          </cell>
          <cell r="X32">
            <v>1212.97</v>
          </cell>
          <cell r="Y32">
            <v>7121.37</v>
          </cell>
          <cell r="Z32">
            <v>3359.16</v>
          </cell>
          <cell r="AA32">
            <v>0</v>
          </cell>
          <cell r="AB32">
            <v>0</v>
          </cell>
          <cell r="AC32">
            <v>0</v>
          </cell>
          <cell r="AD32">
            <v>7563.21</v>
          </cell>
          <cell r="AE32">
            <v>6691.93</v>
          </cell>
          <cell r="AF32">
            <v>871.28</v>
          </cell>
          <cell r="AG32">
            <v>0</v>
          </cell>
          <cell r="AH32">
            <v>4349.91</v>
          </cell>
          <cell r="AI32">
            <v>22077.88</v>
          </cell>
          <cell r="AJ32">
            <v>7020</v>
          </cell>
          <cell r="AK32">
            <v>2533.09</v>
          </cell>
          <cell r="AL32">
            <v>21903.89</v>
          </cell>
          <cell r="AM32">
            <v>0</v>
          </cell>
          <cell r="AN32">
            <v>1422</v>
          </cell>
          <cell r="AO32">
            <v>0</v>
          </cell>
          <cell r="AP32">
            <v>993000</v>
          </cell>
          <cell r="AQ32">
            <v>0</v>
          </cell>
          <cell r="AR32">
            <v>4995.8999999999996</v>
          </cell>
          <cell r="AS32">
            <v>0</v>
          </cell>
          <cell r="AT32">
            <v>0</v>
          </cell>
          <cell r="AU32">
            <v>0</v>
          </cell>
          <cell r="AV32">
            <v>1546</v>
          </cell>
          <cell r="AW32">
            <v>1367.14</v>
          </cell>
          <cell r="AX32">
            <v>8189</v>
          </cell>
          <cell r="AY32">
            <v>313.24</v>
          </cell>
          <cell r="AZ32">
            <v>412.62</v>
          </cell>
          <cell r="BA32">
            <v>3885.1</v>
          </cell>
          <cell r="BB32">
            <v>0</v>
          </cell>
          <cell r="BC32">
            <v>11397.19</v>
          </cell>
          <cell r="BD32">
            <v>7684</v>
          </cell>
          <cell r="BE32">
            <v>2579</v>
          </cell>
          <cell r="BF32">
            <v>5105</v>
          </cell>
          <cell r="BG32">
            <v>4513.07</v>
          </cell>
          <cell r="BH32">
            <v>10731</v>
          </cell>
          <cell r="BI32">
            <v>17347</v>
          </cell>
          <cell r="BJ32">
            <v>290</v>
          </cell>
          <cell r="BK32">
            <v>11775</v>
          </cell>
          <cell r="BL32">
            <v>1526.11</v>
          </cell>
          <cell r="BM32">
            <v>16737</v>
          </cell>
          <cell r="BN32">
            <v>1418</v>
          </cell>
          <cell r="BO32">
            <v>6865.47</v>
          </cell>
          <cell r="BP32">
            <v>14337</v>
          </cell>
          <cell r="BQ32">
            <v>470.55</v>
          </cell>
          <cell r="BR32">
            <v>15287.43</v>
          </cell>
          <cell r="BS32">
            <v>950.24</v>
          </cell>
          <cell r="BT32">
            <v>6465</v>
          </cell>
          <cell r="BU32">
            <v>0</v>
          </cell>
          <cell r="BV32">
            <v>1943.14</v>
          </cell>
          <cell r="BW32">
            <v>0</v>
          </cell>
          <cell r="BX32">
            <v>7498.43</v>
          </cell>
          <cell r="BY32">
            <v>0</v>
          </cell>
          <cell r="BZ32">
            <v>18448</v>
          </cell>
          <cell r="CA32">
            <v>0</v>
          </cell>
          <cell r="CB32">
            <v>7677</v>
          </cell>
          <cell r="CC32">
            <v>0</v>
          </cell>
          <cell r="CD32">
            <v>0</v>
          </cell>
          <cell r="CE32">
            <v>4899.33</v>
          </cell>
          <cell r="CF32">
            <v>542.25</v>
          </cell>
          <cell r="CG32">
            <v>1190.32</v>
          </cell>
          <cell r="CH32">
            <v>85</v>
          </cell>
          <cell r="CI32">
            <v>364.03</v>
          </cell>
          <cell r="CJ32">
            <v>1369</v>
          </cell>
          <cell r="CK32">
            <v>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2007</v>
          </cell>
          <cell r="D33">
            <v>19761.060000000001</v>
          </cell>
          <cell r="E33">
            <v>91389</v>
          </cell>
          <cell r="F33">
            <v>246123</v>
          </cell>
          <cell r="G33">
            <v>51307</v>
          </cell>
          <cell r="H33">
            <v>66254</v>
          </cell>
          <cell r="I33">
            <v>39290.74</v>
          </cell>
          <cell r="J33">
            <v>32400</v>
          </cell>
          <cell r="K33">
            <v>83780</v>
          </cell>
          <cell r="L33">
            <v>64715.57</v>
          </cell>
          <cell r="M33">
            <v>10391.56</v>
          </cell>
          <cell r="N33">
            <v>6222.33</v>
          </cell>
          <cell r="O33">
            <v>18958</v>
          </cell>
          <cell r="P33">
            <v>4110.6099999999997</v>
          </cell>
          <cell r="Q33">
            <v>7461.87</v>
          </cell>
          <cell r="R33">
            <v>0</v>
          </cell>
          <cell r="S33">
            <v>3511.75</v>
          </cell>
          <cell r="T33">
            <v>545608</v>
          </cell>
          <cell r="U33">
            <v>15832.41</v>
          </cell>
          <cell r="V33">
            <v>522977</v>
          </cell>
          <cell r="W33">
            <v>40340.769999999997</v>
          </cell>
          <cell r="X33">
            <v>8843.9</v>
          </cell>
          <cell r="Y33">
            <v>104134.86</v>
          </cell>
          <cell r="Z33">
            <v>66147.72</v>
          </cell>
          <cell r="AA33">
            <v>103308.71</v>
          </cell>
          <cell r="AB33">
            <v>2678.37</v>
          </cell>
          <cell r="AC33">
            <v>18595.09</v>
          </cell>
          <cell r="AD33">
            <v>58293.29</v>
          </cell>
          <cell r="AE33">
            <v>42583.56</v>
          </cell>
          <cell r="AF33">
            <v>15709.73</v>
          </cell>
          <cell r="AG33">
            <v>33965.480000000003</v>
          </cell>
          <cell r="AH33">
            <v>44614.78</v>
          </cell>
          <cell r="AI33">
            <v>84196.24</v>
          </cell>
          <cell r="AJ33">
            <v>50010</v>
          </cell>
          <cell r="AK33">
            <v>14308.82</v>
          </cell>
          <cell r="AL33">
            <v>340517.76</v>
          </cell>
          <cell r="AM33">
            <v>5582.73</v>
          </cell>
          <cell r="AN33">
            <v>8985</v>
          </cell>
          <cell r="AO33">
            <v>198000</v>
          </cell>
          <cell r="AP33">
            <v>4932000</v>
          </cell>
          <cell r="AQ33">
            <v>403472.23</v>
          </cell>
          <cell r="AR33">
            <v>39419.42</v>
          </cell>
          <cell r="AS33">
            <v>37981.61</v>
          </cell>
          <cell r="AT33">
            <v>92737.54</v>
          </cell>
          <cell r="AU33">
            <v>403029.81</v>
          </cell>
          <cell r="AV33">
            <v>8457</v>
          </cell>
          <cell r="AW33">
            <v>45082.34</v>
          </cell>
          <cell r="AX33">
            <v>201505</v>
          </cell>
          <cell r="AY33">
            <v>12882.4</v>
          </cell>
          <cell r="AZ33">
            <v>24383.75</v>
          </cell>
          <cell r="BA33">
            <v>20405.91</v>
          </cell>
          <cell r="BB33">
            <v>5306</v>
          </cell>
          <cell r="BC33">
            <v>54263.35</v>
          </cell>
          <cell r="BD33">
            <v>351684.9</v>
          </cell>
          <cell r="BE33">
            <v>329753</v>
          </cell>
          <cell r="BF33">
            <v>21931.9</v>
          </cell>
          <cell r="BG33">
            <v>42013.279999999999</v>
          </cell>
          <cell r="BH33">
            <v>54825</v>
          </cell>
          <cell r="BI33">
            <v>58245</v>
          </cell>
          <cell r="BJ33">
            <v>35554</v>
          </cell>
          <cell r="BK33">
            <v>148147</v>
          </cell>
          <cell r="BL33">
            <v>2462.9299999999998</v>
          </cell>
          <cell r="BM33">
            <v>75949</v>
          </cell>
          <cell r="BN33">
            <v>292970</v>
          </cell>
          <cell r="BO33">
            <v>43283.09</v>
          </cell>
          <cell r="BP33">
            <v>112306</v>
          </cell>
          <cell r="BQ33">
            <v>14520.05</v>
          </cell>
          <cell r="BR33">
            <v>101228.17</v>
          </cell>
          <cell r="BS33">
            <v>66844.990000000005</v>
          </cell>
          <cell r="BT33">
            <v>839810</v>
          </cell>
          <cell r="BU33">
            <v>18976</v>
          </cell>
          <cell r="BV33">
            <v>44192.63</v>
          </cell>
          <cell r="BW33">
            <v>8859.1299999999992</v>
          </cell>
          <cell r="BX33">
            <v>8472.65</v>
          </cell>
          <cell r="BY33">
            <v>0</v>
          </cell>
          <cell r="BZ33">
            <v>32357</v>
          </cell>
          <cell r="CA33">
            <v>1685024</v>
          </cell>
          <cell r="CB33">
            <v>356282</v>
          </cell>
          <cell r="CC33">
            <v>9870.06</v>
          </cell>
          <cell r="CD33">
            <v>194017</v>
          </cell>
          <cell r="CE33">
            <v>22937.46</v>
          </cell>
          <cell r="CF33">
            <v>6183.52</v>
          </cell>
          <cell r="CG33">
            <v>23120.67</v>
          </cell>
          <cell r="CH33">
            <v>4046</v>
          </cell>
          <cell r="CI33">
            <v>192187.9</v>
          </cell>
          <cell r="CJ33">
            <v>235892</v>
          </cell>
          <cell r="CK33">
            <v>66311.88</v>
          </cell>
        </row>
        <row r="34">
          <cell r="A34" t="str">
            <v>Total service area</v>
          </cell>
          <cell r="B34" t="str">
            <v>AREA</v>
          </cell>
          <cell r="C34">
            <v>2007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280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650000</v>
          </cell>
          <cell r="AQ34">
            <v>1104</v>
          </cell>
          <cell r="AR34">
            <v>292</v>
          </cell>
          <cell r="AS34">
            <v>24</v>
          </cell>
          <cell r="AT34">
            <v>32</v>
          </cell>
          <cell r="AU34">
            <v>404</v>
          </cell>
          <cell r="AV34">
            <v>27</v>
          </cell>
          <cell r="AW34">
            <v>144</v>
          </cell>
          <cell r="AX34">
            <v>421</v>
          </cell>
          <cell r="AY34">
            <v>21</v>
          </cell>
          <cell r="AZ34">
            <v>20</v>
          </cell>
          <cell r="BA34">
            <v>370</v>
          </cell>
          <cell r="BB34">
            <v>4</v>
          </cell>
          <cell r="BC34">
            <v>74</v>
          </cell>
          <cell r="BD34">
            <v>826</v>
          </cell>
          <cell r="BE34">
            <v>227</v>
          </cell>
          <cell r="BF34">
            <v>599</v>
          </cell>
          <cell r="BG34">
            <v>133</v>
          </cell>
          <cell r="BH34">
            <v>693</v>
          </cell>
          <cell r="BI34">
            <v>330</v>
          </cell>
          <cell r="BJ34">
            <v>28</v>
          </cell>
          <cell r="BK34">
            <v>143</v>
          </cell>
          <cell r="BL34">
            <v>16</v>
          </cell>
          <cell r="BM34">
            <v>27</v>
          </cell>
          <cell r="BN34">
            <v>149</v>
          </cell>
          <cell r="BO34">
            <v>35</v>
          </cell>
          <cell r="BP34">
            <v>342</v>
          </cell>
          <cell r="BQ34">
            <v>15</v>
          </cell>
          <cell r="BR34">
            <v>64</v>
          </cell>
          <cell r="BS34">
            <v>122</v>
          </cell>
          <cell r="BT34">
            <v>640</v>
          </cell>
          <cell r="BU34">
            <v>13</v>
          </cell>
          <cell r="BV34">
            <v>18</v>
          </cell>
          <cell r="BW34">
            <v>536</v>
          </cell>
          <cell r="BX34">
            <v>33</v>
          </cell>
          <cell r="BY34">
            <v>381</v>
          </cell>
          <cell r="BZ34">
            <v>24</v>
          </cell>
          <cell r="CA34">
            <v>630</v>
          </cell>
          <cell r="CB34">
            <v>639</v>
          </cell>
          <cell r="CC34">
            <v>61</v>
          </cell>
          <cell r="CD34">
            <v>672</v>
          </cell>
          <cell r="CE34">
            <v>86</v>
          </cell>
          <cell r="CF34">
            <v>14</v>
          </cell>
          <cell r="CG34">
            <v>8</v>
          </cell>
          <cell r="CH34">
            <v>6</v>
          </cell>
          <cell r="CI34">
            <v>49</v>
          </cell>
          <cell r="CJ34">
            <v>147</v>
          </cell>
          <cell r="CK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2007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0</v>
          </cell>
          <cell r="AQ35">
            <v>454</v>
          </cell>
          <cell r="AR35">
            <v>62</v>
          </cell>
          <cell r="AS35">
            <v>24</v>
          </cell>
          <cell r="AT35">
            <v>32</v>
          </cell>
          <cell r="AU35">
            <v>124</v>
          </cell>
          <cell r="AV35">
            <v>27</v>
          </cell>
          <cell r="AW35">
            <v>16</v>
          </cell>
          <cell r="AX35">
            <v>163</v>
          </cell>
          <cell r="AY35">
            <v>5</v>
          </cell>
          <cell r="AZ35">
            <v>20</v>
          </cell>
          <cell r="BA35">
            <v>57</v>
          </cell>
          <cell r="BB35">
            <v>0</v>
          </cell>
          <cell r="BC35">
            <v>71</v>
          </cell>
          <cell r="BD35">
            <v>67</v>
          </cell>
          <cell r="BE35">
            <v>52</v>
          </cell>
          <cell r="BF35">
            <v>15</v>
          </cell>
          <cell r="BG35">
            <v>14</v>
          </cell>
          <cell r="BH35">
            <v>144</v>
          </cell>
          <cell r="BI35">
            <v>51</v>
          </cell>
          <cell r="BJ35">
            <v>28</v>
          </cell>
          <cell r="BK35">
            <v>102</v>
          </cell>
          <cell r="BL35">
            <v>16</v>
          </cell>
          <cell r="BM35">
            <v>27</v>
          </cell>
          <cell r="BN35">
            <v>71</v>
          </cell>
          <cell r="BO35">
            <v>35</v>
          </cell>
          <cell r="BP35">
            <v>58</v>
          </cell>
          <cell r="BQ35">
            <v>15</v>
          </cell>
          <cell r="BR35">
            <v>64</v>
          </cell>
          <cell r="BS35">
            <v>20</v>
          </cell>
          <cell r="BT35">
            <v>456</v>
          </cell>
          <cell r="BU35">
            <v>13</v>
          </cell>
          <cell r="BV35">
            <v>11</v>
          </cell>
          <cell r="BW35">
            <v>6</v>
          </cell>
          <cell r="BX35">
            <v>33</v>
          </cell>
          <cell r="BY35">
            <v>122</v>
          </cell>
          <cell r="BZ35">
            <v>21</v>
          </cell>
          <cell r="CA35">
            <v>630</v>
          </cell>
          <cell r="CB35">
            <v>253</v>
          </cell>
          <cell r="CC35">
            <v>53</v>
          </cell>
          <cell r="CD35">
            <v>65</v>
          </cell>
          <cell r="CE35">
            <v>86</v>
          </cell>
          <cell r="CF35">
            <v>14</v>
          </cell>
          <cell r="CG35">
            <v>8</v>
          </cell>
          <cell r="CH35">
            <v>6</v>
          </cell>
          <cell r="CI35">
            <v>49</v>
          </cell>
          <cell r="CJ35">
            <v>71</v>
          </cell>
          <cell r="CK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2007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255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</v>
          </cell>
          <cell r="AR36">
            <v>230</v>
          </cell>
          <cell r="AS36">
            <v>0</v>
          </cell>
          <cell r="AT36">
            <v>0</v>
          </cell>
          <cell r="AU36">
            <v>280</v>
          </cell>
          <cell r="AV36">
            <v>0</v>
          </cell>
          <cell r="AW36">
            <v>128</v>
          </cell>
          <cell r="AX36">
            <v>258</v>
          </cell>
          <cell r="AY36">
            <v>16</v>
          </cell>
          <cell r="AZ36">
            <v>0</v>
          </cell>
          <cell r="BA36">
            <v>313</v>
          </cell>
          <cell r="BB36">
            <v>4</v>
          </cell>
          <cell r="BC36">
            <v>3</v>
          </cell>
          <cell r="BD36">
            <v>759</v>
          </cell>
          <cell r="BE36">
            <v>175</v>
          </cell>
          <cell r="BF36">
            <v>584</v>
          </cell>
          <cell r="BG36">
            <v>119</v>
          </cell>
          <cell r="BH36">
            <v>549</v>
          </cell>
          <cell r="BI36">
            <v>279</v>
          </cell>
          <cell r="BJ36">
            <v>0</v>
          </cell>
          <cell r="BK36">
            <v>41</v>
          </cell>
          <cell r="BL36">
            <v>0</v>
          </cell>
          <cell r="BM36">
            <v>0</v>
          </cell>
          <cell r="BN36">
            <v>78</v>
          </cell>
          <cell r="BO36">
            <v>0</v>
          </cell>
          <cell r="BP36">
            <v>284</v>
          </cell>
          <cell r="BQ36">
            <v>0</v>
          </cell>
          <cell r="BR36">
            <v>0</v>
          </cell>
          <cell r="BS36">
            <v>102</v>
          </cell>
          <cell r="BT36">
            <v>184</v>
          </cell>
          <cell r="BU36">
            <v>0</v>
          </cell>
          <cell r="BV36">
            <v>7</v>
          </cell>
          <cell r="BW36">
            <v>530</v>
          </cell>
          <cell r="BX36">
            <v>0</v>
          </cell>
          <cell r="BY36">
            <v>259</v>
          </cell>
          <cell r="BZ36">
            <v>3</v>
          </cell>
          <cell r="CA36">
            <v>0</v>
          </cell>
          <cell r="CB36">
            <v>386</v>
          </cell>
          <cell r="CC36">
            <v>8</v>
          </cell>
          <cell r="CD36">
            <v>607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76</v>
          </cell>
          <cell r="CK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2007</v>
          </cell>
          <cell r="D37">
            <v>3000</v>
          </cell>
          <cell r="E37">
            <v>181930</v>
          </cell>
          <cell r="F37">
            <v>84379</v>
          </cell>
          <cell r="G37">
            <v>25000</v>
          </cell>
          <cell r="H37">
            <v>91487</v>
          </cell>
          <cell r="I37">
            <v>170100</v>
          </cell>
          <cell r="J37">
            <v>23600</v>
          </cell>
          <cell r="K37">
            <v>133480</v>
          </cell>
          <cell r="L37">
            <v>29925</v>
          </cell>
          <cell r="M37">
            <v>18156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704000</v>
          </cell>
          <cell r="W37">
            <v>32042</v>
          </cell>
          <cell r="X37">
            <v>7138</v>
          </cell>
          <cell r="Y37">
            <v>69300</v>
          </cell>
          <cell r="Z37">
            <v>44072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130309</v>
          </cell>
          <cell r="AI37">
            <v>45212</v>
          </cell>
          <cell r="AJ37">
            <v>55289</v>
          </cell>
          <cell r="AK37">
            <v>5635</v>
          </cell>
          <cell r="AL37">
            <v>560668</v>
          </cell>
          <cell r="AM37">
            <v>2520</v>
          </cell>
          <cell r="AN37">
            <v>10500</v>
          </cell>
          <cell r="AO37">
            <v>444158</v>
          </cell>
          <cell r="AP37">
            <v>2892713</v>
          </cell>
          <cell r="AQ37">
            <v>799993</v>
          </cell>
          <cell r="AR37">
            <v>32007</v>
          </cell>
          <cell r="AS37">
            <v>12000</v>
          </cell>
          <cell r="AT37">
            <v>57800</v>
          </cell>
          <cell r="AU37">
            <v>236883</v>
          </cell>
          <cell r="AV37">
            <v>22000</v>
          </cell>
          <cell r="AW37">
            <v>21007</v>
          </cell>
          <cell r="AX37">
            <v>355000</v>
          </cell>
          <cell r="AY37">
            <v>6763</v>
          </cell>
          <cell r="AZ37">
            <v>16000</v>
          </cell>
          <cell r="BA37">
            <v>65000</v>
          </cell>
          <cell r="BB37">
            <v>0</v>
          </cell>
          <cell r="BC37">
            <v>89161</v>
          </cell>
          <cell r="BD37">
            <v>132361</v>
          </cell>
          <cell r="BE37">
            <v>82200</v>
          </cell>
          <cell r="BF37">
            <v>50161</v>
          </cell>
          <cell r="BG37">
            <v>14800</v>
          </cell>
          <cell r="BH37">
            <v>31500</v>
          </cell>
          <cell r="BI37">
            <v>55000</v>
          </cell>
          <cell r="BJ37">
            <v>14000</v>
          </cell>
          <cell r="BK37">
            <v>169800</v>
          </cell>
          <cell r="BL37">
            <v>28178</v>
          </cell>
          <cell r="BM37">
            <v>30300</v>
          </cell>
          <cell r="BN37">
            <v>155000</v>
          </cell>
          <cell r="BO37">
            <v>20200</v>
          </cell>
          <cell r="BP37">
            <v>77948</v>
          </cell>
          <cell r="BQ37">
            <v>6500</v>
          </cell>
          <cell r="BR37">
            <v>79496</v>
          </cell>
          <cell r="BS37">
            <v>18599</v>
          </cell>
          <cell r="BT37">
            <v>706000</v>
          </cell>
          <cell r="BU37">
            <v>7800</v>
          </cell>
          <cell r="BV37">
            <v>9900</v>
          </cell>
          <cell r="BW37">
            <v>5336</v>
          </cell>
          <cell r="BX37">
            <v>36000</v>
          </cell>
          <cell r="BY37">
            <v>109973</v>
          </cell>
          <cell r="BZ37">
            <v>15140</v>
          </cell>
          <cell r="CA37">
            <v>2503281</v>
          </cell>
          <cell r="CB37">
            <v>326064</v>
          </cell>
          <cell r="CC37">
            <v>17000</v>
          </cell>
          <cell r="CD37">
            <v>147360</v>
          </cell>
          <cell r="CE37">
            <v>50331</v>
          </cell>
          <cell r="CF37">
            <v>6989</v>
          </cell>
          <cell r="CG37">
            <v>7411</v>
          </cell>
          <cell r="CH37">
            <v>3900</v>
          </cell>
          <cell r="CI37">
            <v>40000</v>
          </cell>
          <cell r="CJ37">
            <v>110000</v>
          </cell>
          <cell r="CK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2007</v>
          </cell>
          <cell r="D38">
            <v>3000</v>
          </cell>
          <cell r="E38">
            <v>197750</v>
          </cell>
          <cell r="F38">
            <v>86689</v>
          </cell>
          <cell r="G38">
            <v>30000</v>
          </cell>
          <cell r="H38">
            <v>91487</v>
          </cell>
          <cell r="I38">
            <v>170100</v>
          </cell>
          <cell r="J38">
            <v>23600</v>
          </cell>
          <cell r="K38">
            <v>133480</v>
          </cell>
          <cell r="L38">
            <v>29925</v>
          </cell>
          <cell r="M38">
            <v>26520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704000</v>
          </cell>
          <cell r="W38">
            <v>35246</v>
          </cell>
          <cell r="X38">
            <v>8700</v>
          </cell>
          <cell r="Y38">
            <v>102075</v>
          </cell>
          <cell r="Z38">
            <v>44072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130309</v>
          </cell>
          <cell r="AI38">
            <v>45212</v>
          </cell>
          <cell r="AJ38">
            <v>55289</v>
          </cell>
          <cell r="AK38">
            <v>5635</v>
          </cell>
          <cell r="AL38">
            <v>636548</v>
          </cell>
          <cell r="AM38">
            <v>9400</v>
          </cell>
          <cell r="AN38">
            <v>10500</v>
          </cell>
          <cell r="AO38">
            <v>444158</v>
          </cell>
          <cell r="AP38">
            <v>2892713</v>
          </cell>
          <cell r="AQ38">
            <v>888882</v>
          </cell>
          <cell r="AR38">
            <v>32007</v>
          </cell>
          <cell r="AS38">
            <v>16500</v>
          </cell>
          <cell r="AT38">
            <v>119000</v>
          </cell>
          <cell r="AU38">
            <v>236883</v>
          </cell>
          <cell r="AV38">
            <v>22000</v>
          </cell>
          <cell r="AW38">
            <v>34035</v>
          </cell>
          <cell r="AX38">
            <v>355000</v>
          </cell>
          <cell r="AY38">
            <v>18231</v>
          </cell>
          <cell r="AZ38">
            <v>17000</v>
          </cell>
          <cell r="BA38">
            <v>65000</v>
          </cell>
          <cell r="BB38">
            <v>439</v>
          </cell>
          <cell r="BC38">
            <v>113155</v>
          </cell>
          <cell r="BD38">
            <v>133244</v>
          </cell>
          <cell r="BE38">
            <v>82200</v>
          </cell>
          <cell r="BF38">
            <v>51044</v>
          </cell>
          <cell r="BG38">
            <v>14800</v>
          </cell>
          <cell r="BH38">
            <v>62000</v>
          </cell>
          <cell r="BI38">
            <v>55000</v>
          </cell>
          <cell r="BJ38">
            <v>18777</v>
          </cell>
          <cell r="BK38">
            <v>169800</v>
          </cell>
          <cell r="BL38">
            <v>28178</v>
          </cell>
          <cell r="BM38">
            <v>30300</v>
          </cell>
          <cell r="BN38">
            <v>155000</v>
          </cell>
          <cell r="BO38">
            <v>20200</v>
          </cell>
          <cell r="BP38">
            <v>74948</v>
          </cell>
          <cell r="BQ38">
            <v>6500</v>
          </cell>
          <cell r="BR38">
            <v>79496</v>
          </cell>
          <cell r="BS38">
            <v>18599</v>
          </cell>
          <cell r="BT38">
            <v>706000</v>
          </cell>
          <cell r="BU38">
            <v>7800</v>
          </cell>
          <cell r="BV38">
            <v>16700</v>
          </cell>
          <cell r="BW38">
            <v>5336</v>
          </cell>
          <cell r="BX38">
            <v>36000</v>
          </cell>
          <cell r="BY38">
            <v>109141</v>
          </cell>
          <cell r="BZ38">
            <v>15000</v>
          </cell>
          <cell r="CA38">
            <v>2503281</v>
          </cell>
          <cell r="CB38">
            <v>396107</v>
          </cell>
          <cell r="CC38">
            <v>17000</v>
          </cell>
          <cell r="CD38">
            <v>147360</v>
          </cell>
          <cell r="CE38">
            <v>50331</v>
          </cell>
          <cell r="CF38">
            <v>11500</v>
          </cell>
          <cell r="CG38">
            <v>7411</v>
          </cell>
          <cell r="CH38">
            <v>9000</v>
          </cell>
          <cell r="CI38">
            <v>78420</v>
          </cell>
          <cell r="CJ38">
            <v>110000</v>
          </cell>
          <cell r="CK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154779</v>
          </cell>
          <cell r="AQ39">
            <v>0</v>
          </cell>
          <cell r="AR39">
            <v>753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525</v>
          </cell>
          <cell r="BD39">
            <v>0</v>
          </cell>
          <cell r="BE39">
            <v>0</v>
          </cell>
          <cell r="BF39">
            <v>0</v>
          </cell>
          <cell r="BG39">
            <v>250</v>
          </cell>
          <cell r="BH39">
            <v>200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100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108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1594</v>
          </cell>
          <cell r="CC39">
            <v>1200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2007</v>
          </cell>
          <cell r="D40">
            <v>7722</v>
          </cell>
          <cell r="E40">
            <v>262451</v>
          </cell>
          <cell r="F40">
            <v>174463</v>
          </cell>
          <cell r="G40">
            <v>44355</v>
          </cell>
          <cell r="H40">
            <v>162924</v>
          </cell>
          <cell r="I40">
            <v>280394</v>
          </cell>
          <cell r="J40">
            <v>62291</v>
          </cell>
          <cell r="K40">
            <v>254098</v>
          </cell>
          <cell r="L40">
            <v>50700</v>
          </cell>
          <cell r="M40">
            <v>26792</v>
          </cell>
          <cell r="N40">
            <v>7058</v>
          </cell>
          <cell r="O40">
            <v>132956</v>
          </cell>
          <cell r="P40">
            <v>5844</v>
          </cell>
          <cell r="Q40">
            <v>7084</v>
          </cell>
          <cell r="R40">
            <v>0</v>
          </cell>
          <cell r="S40">
            <v>49746</v>
          </cell>
          <cell r="T40">
            <v>458800</v>
          </cell>
          <cell r="U40">
            <v>13937</v>
          </cell>
          <cell r="V40">
            <v>1234600</v>
          </cell>
          <cell r="W40">
            <v>77850</v>
          </cell>
          <cell r="X40">
            <v>13650</v>
          </cell>
          <cell r="Y40">
            <v>113400</v>
          </cell>
          <cell r="Z40">
            <v>100885</v>
          </cell>
          <cell r="AA40">
            <v>18097</v>
          </cell>
          <cell r="AB40">
            <v>2183</v>
          </cell>
          <cell r="AC40">
            <v>41804</v>
          </cell>
          <cell r="AD40">
            <v>195452</v>
          </cell>
          <cell r="AE40">
            <v>182354</v>
          </cell>
          <cell r="AF40">
            <v>13098</v>
          </cell>
          <cell r="AG40">
            <v>35770</v>
          </cell>
          <cell r="AH40">
            <v>255488</v>
          </cell>
          <cell r="AI40">
            <v>81117</v>
          </cell>
          <cell r="AJ40">
            <v>118782</v>
          </cell>
          <cell r="AK40">
            <v>21901</v>
          </cell>
          <cell r="AL40">
            <v>958009</v>
          </cell>
          <cell r="AM40">
            <v>6571</v>
          </cell>
          <cell r="AN40">
            <v>37110</v>
          </cell>
          <cell r="AO40">
            <v>618000</v>
          </cell>
          <cell r="AP40">
            <v>4146927</v>
          </cell>
          <cell r="AQ40">
            <v>1323948</v>
          </cell>
          <cell r="AR40">
            <v>48562</v>
          </cell>
          <cell r="AS40">
            <v>20993</v>
          </cell>
          <cell r="AT40">
            <v>132343</v>
          </cell>
          <cell r="AU40">
            <v>312517</v>
          </cell>
          <cell r="AV40">
            <v>49230</v>
          </cell>
          <cell r="AW40">
            <v>42285</v>
          </cell>
          <cell r="AX40">
            <v>566710</v>
          </cell>
          <cell r="AY40">
            <v>32173</v>
          </cell>
          <cell r="AZ40">
            <v>38557</v>
          </cell>
          <cell r="BA40">
            <v>111168</v>
          </cell>
          <cell r="BB40">
            <v>0</v>
          </cell>
          <cell r="BC40">
            <v>125023</v>
          </cell>
          <cell r="BD40">
            <v>197500</v>
          </cell>
          <cell r="BE40">
            <v>137845</v>
          </cell>
          <cell r="BF40">
            <v>59655</v>
          </cell>
          <cell r="BG40">
            <v>29786</v>
          </cell>
          <cell r="BH40">
            <v>71056</v>
          </cell>
          <cell r="BI40">
            <v>113519</v>
          </cell>
          <cell r="BJ40">
            <v>25689</v>
          </cell>
          <cell r="BK40">
            <v>268651</v>
          </cell>
          <cell r="BL40">
            <v>42618</v>
          </cell>
          <cell r="BM40">
            <v>57057</v>
          </cell>
          <cell r="BN40">
            <v>212930</v>
          </cell>
          <cell r="BO40">
            <v>38695</v>
          </cell>
          <cell r="BP40">
            <v>139708</v>
          </cell>
          <cell r="BQ40">
            <v>19170</v>
          </cell>
          <cell r="BR40">
            <v>148761</v>
          </cell>
          <cell r="BS40">
            <v>38400</v>
          </cell>
          <cell r="BT40">
            <v>1096729</v>
          </cell>
          <cell r="BU40">
            <v>19154</v>
          </cell>
          <cell r="BV40">
            <v>32731</v>
          </cell>
          <cell r="BW40">
            <v>22552</v>
          </cell>
          <cell r="BX40">
            <v>60692</v>
          </cell>
          <cell r="BY40">
            <v>190600</v>
          </cell>
          <cell r="BZ40">
            <v>41226</v>
          </cell>
          <cell r="CA40">
            <v>4111669</v>
          </cell>
          <cell r="CB40">
            <v>444200</v>
          </cell>
          <cell r="CC40">
            <v>24081</v>
          </cell>
          <cell r="CD40">
            <v>234655</v>
          </cell>
          <cell r="CE40">
            <v>83837</v>
          </cell>
          <cell r="CF40">
            <v>16478</v>
          </cell>
          <cell r="CG40">
            <v>26000</v>
          </cell>
          <cell r="CH40">
            <v>10524</v>
          </cell>
          <cell r="CI40">
            <v>90205</v>
          </cell>
          <cell r="CJ40">
            <v>152456</v>
          </cell>
          <cell r="CK40">
            <v>67025</v>
          </cell>
        </row>
        <row r="41">
          <cell r="A41" t="str">
            <v>Utility summer max peak load</v>
          </cell>
          <cell r="B41" t="str">
            <v>PEAKS</v>
          </cell>
          <cell r="C41">
            <v>2007</v>
          </cell>
          <cell r="D41">
            <v>7100</v>
          </cell>
          <cell r="E41">
            <v>309144</v>
          </cell>
          <cell r="F41">
            <v>208366</v>
          </cell>
          <cell r="G41">
            <v>46817</v>
          </cell>
          <cell r="H41">
            <v>191679</v>
          </cell>
          <cell r="I41">
            <v>367280</v>
          </cell>
          <cell r="J41">
            <v>50409</v>
          </cell>
          <cell r="K41">
            <v>308393</v>
          </cell>
          <cell r="L41">
            <v>56500</v>
          </cell>
          <cell r="M41">
            <v>27573</v>
          </cell>
          <cell r="N41">
            <v>6873</v>
          </cell>
          <cell r="O41">
            <v>171620</v>
          </cell>
          <cell r="P41">
            <v>5739</v>
          </cell>
          <cell r="Q41">
            <v>5833</v>
          </cell>
          <cell r="R41">
            <v>0</v>
          </cell>
          <cell r="S41">
            <v>61745</v>
          </cell>
          <cell r="T41">
            <v>577900</v>
          </cell>
          <cell r="U41">
            <v>12096</v>
          </cell>
          <cell r="V41">
            <v>1556900</v>
          </cell>
          <cell r="W41">
            <v>73806</v>
          </cell>
          <cell r="X41">
            <v>9516</v>
          </cell>
          <cell r="Y41">
            <v>142300</v>
          </cell>
          <cell r="Z41">
            <v>107690</v>
          </cell>
          <cell r="AA41">
            <v>14414</v>
          </cell>
          <cell r="AB41">
            <v>1636</v>
          </cell>
          <cell r="AC41">
            <v>26592</v>
          </cell>
          <cell r="AD41">
            <v>182990</v>
          </cell>
          <cell r="AE41">
            <v>173560</v>
          </cell>
          <cell r="AF41">
            <v>9430</v>
          </cell>
          <cell r="AG41">
            <v>42790</v>
          </cell>
          <cell r="AH41">
            <v>281377</v>
          </cell>
          <cell r="AI41">
            <v>87934</v>
          </cell>
          <cell r="AJ41">
            <v>122494</v>
          </cell>
          <cell r="AK41">
            <v>19067</v>
          </cell>
          <cell r="AL41">
            <v>1161891</v>
          </cell>
          <cell r="AM41">
            <v>4253</v>
          </cell>
          <cell r="AN41">
            <v>33120</v>
          </cell>
          <cell r="AO41">
            <v>772100</v>
          </cell>
          <cell r="AP41">
            <v>3365195</v>
          </cell>
          <cell r="AQ41">
            <v>1425095</v>
          </cell>
          <cell r="AR41">
            <v>43491</v>
          </cell>
          <cell r="AS41">
            <v>20499</v>
          </cell>
          <cell r="AT41">
            <v>110399</v>
          </cell>
          <cell r="AU41">
            <v>370934</v>
          </cell>
          <cell r="AV41">
            <v>46392</v>
          </cell>
          <cell r="AW41">
            <v>34402</v>
          </cell>
          <cell r="AX41">
            <v>681825</v>
          </cell>
          <cell r="AY41">
            <v>40485</v>
          </cell>
          <cell r="AZ41">
            <v>40128</v>
          </cell>
          <cell r="BA41">
            <v>130375</v>
          </cell>
          <cell r="BB41">
            <v>0</v>
          </cell>
          <cell r="BC41">
            <v>155199</v>
          </cell>
          <cell r="BD41">
            <v>254457</v>
          </cell>
          <cell r="BE41">
            <v>184119</v>
          </cell>
          <cell r="BF41">
            <v>70338</v>
          </cell>
          <cell r="BG41">
            <v>41136</v>
          </cell>
          <cell r="BH41">
            <v>77718</v>
          </cell>
          <cell r="BI41">
            <v>88833</v>
          </cell>
          <cell r="BJ41">
            <v>24540</v>
          </cell>
          <cell r="BK41">
            <v>351188</v>
          </cell>
          <cell r="BL41">
            <v>46056</v>
          </cell>
          <cell r="BM41">
            <v>55709</v>
          </cell>
          <cell r="BN41">
            <v>221904</v>
          </cell>
          <cell r="BO41">
            <v>32198</v>
          </cell>
          <cell r="BP41">
            <v>101464</v>
          </cell>
          <cell r="BQ41">
            <v>12650</v>
          </cell>
          <cell r="BR41">
            <v>152219</v>
          </cell>
          <cell r="BS41">
            <v>41000</v>
          </cell>
          <cell r="BT41">
            <v>1518593</v>
          </cell>
          <cell r="BU41">
            <v>19086</v>
          </cell>
          <cell r="BV41">
            <v>31422</v>
          </cell>
          <cell r="BW41">
            <v>14949</v>
          </cell>
          <cell r="BX41">
            <v>73561</v>
          </cell>
          <cell r="BY41">
            <v>177000</v>
          </cell>
          <cell r="BZ41">
            <v>48436</v>
          </cell>
          <cell r="CA41">
            <v>4788341</v>
          </cell>
          <cell r="CB41">
            <v>480200</v>
          </cell>
          <cell r="CC41">
            <v>26430</v>
          </cell>
          <cell r="CD41">
            <v>264915</v>
          </cell>
          <cell r="CE41">
            <v>104372</v>
          </cell>
          <cell r="CF41">
            <v>15711</v>
          </cell>
          <cell r="CG41">
            <v>26000</v>
          </cell>
          <cell r="CH41">
            <v>11279</v>
          </cell>
          <cell r="CI41">
            <v>73472</v>
          </cell>
          <cell r="CJ41">
            <v>185761</v>
          </cell>
          <cell r="CK41">
            <v>74897</v>
          </cell>
        </row>
        <row r="42">
          <cell r="A42" t="str">
            <v>Utility Annual Peak load</v>
          </cell>
          <cell r="C42">
            <v>2007</v>
          </cell>
          <cell r="D42">
            <v>7722</v>
          </cell>
          <cell r="E42">
            <v>309144</v>
          </cell>
          <cell r="F42">
            <v>208366</v>
          </cell>
          <cell r="G42">
            <v>46817</v>
          </cell>
          <cell r="H42">
            <v>191679</v>
          </cell>
          <cell r="I42">
            <v>367280</v>
          </cell>
          <cell r="J42">
            <v>62291</v>
          </cell>
          <cell r="K42">
            <v>308393</v>
          </cell>
          <cell r="L42">
            <v>56500</v>
          </cell>
          <cell r="M42">
            <v>27573</v>
          </cell>
          <cell r="N42">
            <v>7058</v>
          </cell>
          <cell r="O42">
            <v>171620</v>
          </cell>
          <cell r="P42">
            <v>5844</v>
          </cell>
          <cell r="Q42">
            <v>7084</v>
          </cell>
          <cell r="R42">
            <v>0</v>
          </cell>
          <cell r="S42">
            <v>61745</v>
          </cell>
          <cell r="T42">
            <v>577900</v>
          </cell>
          <cell r="U42">
            <v>13937</v>
          </cell>
          <cell r="V42">
            <v>1556900</v>
          </cell>
          <cell r="W42">
            <v>77850</v>
          </cell>
          <cell r="X42">
            <v>13650</v>
          </cell>
          <cell r="Y42">
            <v>142300</v>
          </cell>
          <cell r="Z42">
            <v>107690</v>
          </cell>
          <cell r="AA42">
            <v>18097</v>
          </cell>
          <cell r="AB42">
            <v>2183</v>
          </cell>
          <cell r="AC42">
            <v>41804</v>
          </cell>
          <cell r="AD42">
            <v>195452</v>
          </cell>
          <cell r="AE42">
            <v>182354</v>
          </cell>
          <cell r="AF42">
            <v>13098</v>
          </cell>
          <cell r="AG42">
            <v>42790</v>
          </cell>
          <cell r="AH42">
            <v>281377</v>
          </cell>
          <cell r="AI42">
            <v>87934</v>
          </cell>
          <cell r="AJ42">
            <v>122494</v>
          </cell>
          <cell r="AK42">
            <v>21901</v>
          </cell>
          <cell r="AL42">
            <v>1161891</v>
          </cell>
          <cell r="AM42">
            <v>6571</v>
          </cell>
          <cell r="AN42">
            <v>37110</v>
          </cell>
          <cell r="AO42">
            <v>772100</v>
          </cell>
          <cell r="AP42">
            <v>4146927</v>
          </cell>
          <cell r="AQ42">
            <v>1425095</v>
          </cell>
          <cell r="AR42">
            <v>48562</v>
          </cell>
          <cell r="AS42">
            <v>20993</v>
          </cell>
          <cell r="AT42">
            <v>132343</v>
          </cell>
          <cell r="AU42">
            <v>370934</v>
          </cell>
          <cell r="AV42">
            <v>49230</v>
          </cell>
          <cell r="AW42">
            <v>42285</v>
          </cell>
          <cell r="AX42">
            <v>681825</v>
          </cell>
          <cell r="AY42">
            <v>40485</v>
          </cell>
          <cell r="AZ42">
            <v>40128</v>
          </cell>
          <cell r="BA42">
            <v>130375</v>
          </cell>
          <cell r="BB42">
            <v>0</v>
          </cell>
          <cell r="BC42">
            <v>155199</v>
          </cell>
          <cell r="BD42">
            <v>254457</v>
          </cell>
          <cell r="BE42">
            <v>184119</v>
          </cell>
          <cell r="BF42">
            <v>70338</v>
          </cell>
          <cell r="BG42">
            <v>41136</v>
          </cell>
          <cell r="BH42">
            <v>77718</v>
          </cell>
          <cell r="BI42">
            <v>113519</v>
          </cell>
          <cell r="BJ42">
            <v>25689</v>
          </cell>
          <cell r="BK42">
            <v>351188</v>
          </cell>
          <cell r="BL42">
            <v>46056</v>
          </cell>
          <cell r="BM42">
            <v>57057</v>
          </cell>
          <cell r="BN42">
            <v>221904</v>
          </cell>
          <cell r="BO42">
            <v>38695</v>
          </cell>
          <cell r="BP42">
            <v>139708</v>
          </cell>
          <cell r="BQ42">
            <v>19170</v>
          </cell>
          <cell r="BR42">
            <v>152219</v>
          </cell>
          <cell r="BS42">
            <v>41000</v>
          </cell>
          <cell r="BT42">
            <v>1518593</v>
          </cell>
          <cell r="BU42">
            <v>19154</v>
          </cell>
          <cell r="BV42">
            <v>32731</v>
          </cell>
          <cell r="BW42">
            <v>22552</v>
          </cell>
          <cell r="BX42">
            <v>73561</v>
          </cell>
          <cell r="BY42">
            <v>190600</v>
          </cell>
          <cell r="BZ42">
            <v>48436</v>
          </cell>
          <cell r="CA42">
            <v>4788341</v>
          </cell>
          <cell r="CB42">
            <v>480200</v>
          </cell>
          <cell r="CC42">
            <v>26430</v>
          </cell>
        </row>
        <row r="43">
          <cell r="A43" t="str">
            <v>Utility average peak load</v>
          </cell>
          <cell r="B43" t="str">
            <v>PEAKA</v>
          </cell>
          <cell r="C43">
            <v>2007</v>
          </cell>
          <cell r="D43">
            <v>6355</v>
          </cell>
          <cell r="E43">
            <v>264432</v>
          </cell>
          <cell r="F43">
            <v>133838</v>
          </cell>
          <cell r="G43">
            <v>42630</v>
          </cell>
          <cell r="H43">
            <v>164692</v>
          </cell>
          <cell r="I43">
            <v>294586</v>
          </cell>
          <cell r="J43">
            <v>53215</v>
          </cell>
          <cell r="K43">
            <v>262358</v>
          </cell>
          <cell r="L43">
            <v>49100</v>
          </cell>
          <cell r="M43">
            <v>25702</v>
          </cell>
          <cell r="N43">
            <v>4761</v>
          </cell>
          <cell r="O43">
            <v>141969</v>
          </cell>
          <cell r="P43">
            <v>5279</v>
          </cell>
          <cell r="Q43">
            <v>5675</v>
          </cell>
          <cell r="R43">
            <v>0</v>
          </cell>
          <cell r="S43">
            <v>50685</v>
          </cell>
          <cell r="T43">
            <v>482475</v>
          </cell>
          <cell r="U43">
            <v>11851</v>
          </cell>
          <cell r="V43">
            <v>1285767</v>
          </cell>
          <cell r="W43">
            <v>68192</v>
          </cell>
          <cell r="X43">
            <v>10809</v>
          </cell>
          <cell r="Y43">
            <v>107800</v>
          </cell>
          <cell r="Z43">
            <v>99374</v>
          </cell>
          <cell r="AA43">
            <v>14323</v>
          </cell>
          <cell r="AB43">
            <v>1924</v>
          </cell>
          <cell r="AC43">
            <v>31327</v>
          </cell>
          <cell r="AD43">
            <v>167454</v>
          </cell>
          <cell r="AE43">
            <v>157232</v>
          </cell>
          <cell r="AF43">
            <v>10222</v>
          </cell>
          <cell r="AG43">
            <v>33692</v>
          </cell>
          <cell r="AH43">
            <v>252612</v>
          </cell>
          <cell r="AI43">
            <v>77787</v>
          </cell>
          <cell r="AJ43">
            <v>101227</v>
          </cell>
          <cell r="AK43">
            <v>18375</v>
          </cell>
          <cell r="AL43">
            <v>975908</v>
          </cell>
          <cell r="AM43">
            <v>4498</v>
          </cell>
          <cell r="AN43">
            <v>32628</v>
          </cell>
          <cell r="AO43">
            <v>637700</v>
          </cell>
          <cell r="AP43">
            <v>3399384</v>
          </cell>
          <cell r="AQ43">
            <v>1239616</v>
          </cell>
          <cell r="AR43">
            <v>41342</v>
          </cell>
          <cell r="AS43">
            <v>18475</v>
          </cell>
          <cell r="AT43">
            <v>111275</v>
          </cell>
          <cell r="AU43">
            <v>320111</v>
          </cell>
          <cell r="AV43">
            <v>45049</v>
          </cell>
          <cell r="AW43">
            <v>35515</v>
          </cell>
          <cell r="AX43">
            <v>576717</v>
          </cell>
          <cell r="AY43">
            <v>33778</v>
          </cell>
          <cell r="AZ43">
            <v>36784</v>
          </cell>
          <cell r="BA43">
            <v>111065</v>
          </cell>
          <cell r="BB43">
            <v>0</v>
          </cell>
          <cell r="BC43">
            <v>129498</v>
          </cell>
          <cell r="BD43">
            <v>212508</v>
          </cell>
          <cell r="BE43">
            <v>152115</v>
          </cell>
          <cell r="BF43">
            <v>60393</v>
          </cell>
          <cell r="BG43">
            <v>32243</v>
          </cell>
          <cell r="BH43">
            <v>68783</v>
          </cell>
          <cell r="BI43">
            <v>92806</v>
          </cell>
          <cell r="BJ43">
            <v>21945</v>
          </cell>
          <cell r="BK43">
            <v>286846</v>
          </cell>
          <cell r="BL43">
            <v>41714</v>
          </cell>
          <cell r="BM43">
            <v>52880</v>
          </cell>
          <cell r="BN43">
            <v>198924</v>
          </cell>
          <cell r="BO43">
            <v>31160</v>
          </cell>
          <cell r="BP43">
            <v>115546</v>
          </cell>
          <cell r="BQ43">
            <v>14410</v>
          </cell>
          <cell r="BR43">
            <v>139052</v>
          </cell>
          <cell r="BS43">
            <v>34800</v>
          </cell>
          <cell r="BT43">
            <v>1211502</v>
          </cell>
          <cell r="BU43">
            <v>17421</v>
          </cell>
          <cell r="BV43">
            <v>23280</v>
          </cell>
          <cell r="BW43">
            <v>15505</v>
          </cell>
          <cell r="BX43">
            <v>61686</v>
          </cell>
          <cell r="BY43">
            <v>167300</v>
          </cell>
          <cell r="BZ43">
            <v>39554</v>
          </cell>
          <cell r="CA43">
            <v>4170644</v>
          </cell>
          <cell r="CB43">
            <v>423075</v>
          </cell>
          <cell r="CC43">
            <v>20908</v>
          </cell>
          <cell r="CD43">
            <v>231959</v>
          </cell>
          <cell r="CE43">
            <v>84473</v>
          </cell>
          <cell r="CF43">
            <v>15251</v>
          </cell>
          <cell r="CG43">
            <v>24000</v>
          </cell>
          <cell r="CH43">
            <v>10450</v>
          </cell>
          <cell r="CI43">
            <v>73257</v>
          </cell>
          <cell r="CJ43">
            <v>153126</v>
          </cell>
          <cell r="CK43">
            <v>66316</v>
          </cell>
        </row>
        <row r="44">
          <cell r="A44" t="str">
            <v>Total circuit kms of line</v>
          </cell>
          <cell r="B44" t="str">
            <v>KMC</v>
          </cell>
          <cell r="C44">
            <v>2007</v>
          </cell>
          <cell r="D44">
            <v>92</v>
          </cell>
          <cell r="E44">
            <v>1445</v>
          </cell>
          <cell r="F44">
            <v>746</v>
          </cell>
          <cell r="G44">
            <v>290</v>
          </cell>
          <cell r="H44">
            <v>490</v>
          </cell>
          <cell r="I44">
            <v>1548</v>
          </cell>
          <cell r="J44">
            <v>322</v>
          </cell>
          <cell r="K44">
            <v>1101</v>
          </cell>
          <cell r="L44">
            <v>525</v>
          </cell>
          <cell r="M44">
            <v>146</v>
          </cell>
          <cell r="N44">
            <v>27</v>
          </cell>
          <cell r="O44">
            <v>782</v>
          </cell>
          <cell r="P44">
            <v>21</v>
          </cell>
          <cell r="Q44">
            <v>27</v>
          </cell>
          <cell r="R44">
            <v>0</v>
          </cell>
          <cell r="S44">
            <v>146</v>
          </cell>
          <cell r="T44">
            <v>1133</v>
          </cell>
          <cell r="U44">
            <v>196</v>
          </cell>
          <cell r="V44">
            <v>5180</v>
          </cell>
          <cell r="W44">
            <v>251</v>
          </cell>
          <cell r="X44">
            <v>137</v>
          </cell>
          <cell r="Y44">
            <v>469</v>
          </cell>
          <cell r="Z44">
            <v>274</v>
          </cell>
          <cell r="AA44">
            <v>84</v>
          </cell>
          <cell r="AB44">
            <v>9</v>
          </cell>
          <cell r="AC44">
            <v>1823</v>
          </cell>
          <cell r="AD44">
            <v>871</v>
          </cell>
          <cell r="AE44">
            <v>833</v>
          </cell>
          <cell r="AF44">
            <v>38</v>
          </cell>
          <cell r="AG44">
            <v>235</v>
          </cell>
          <cell r="AH44">
            <v>1030</v>
          </cell>
          <cell r="AI44">
            <v>1706</v>
          </cell>
          <cell r="AJ44">
            <v>1344</v>
          </cell>
          <cell r="AK44">
            <v>68</v>
          </cell>
          <cell r="AL44">
            <v>3343</v>
          </cell>
          <cell r="AM44">
            <v>21</v>
          </cell>
          <cell r="AN44">
            <v>65</v>
          </cell>
          <cell r="AO44">
            <v>2702</v>
          </cell>
          <cell r="AP44">
            <v>120231</v>
          </cell>
          <cell r="AQ44">
            <v>5739</v>
          </cell>
          <cell r="AR44">
            <v>637</v>
          </cell>
          <cell r="AS44">
            <v>98</v>
          </cell>
          <cell r="AT44">
            <v>348</v>
          </cell>
          <cell r="AU44">
            <v>1840</v>
          </cell>
          <cell r="AV44">
            <v>114</v>
          </cell>
          <cell r="AW44">
            <v>355</v>
          </cell>
          <cell r="AX44">
            <v>2609</v>
          </cell>
          <cell r="AY44">
            <v>106</v>
          </cell>
          <cell r="AZ44">
            <v>115</v>
          </cell>
          <cell r="BA44">
            <v>833</v>
          </cell>
          <cell r="BB44">
            <v>4</v>
          </cell>
          <cell r="BC44">
            <v>1034</v>
          </cell>
          <cell r="BD44">
            <v>2773</v>
          </cell>
          <cell r="BE44">
            <v>1658</v>
          </cell>
          <cell r="BF44">
            <v>1115</v>
          </cell>
          <cell r="BG44">
            <v>337</v>
          </cell>
          <cell r="BH44">
            <v>655</v>
          </cell>
          <cell r="BI44">
            <v>608</v>
          </cell>
          <cell r="BJ44">
            <v>370</v>
          </cell>
          <cell r="BK44">
            <v>1397</v>
          </cell>
          <cell r="BL44">
            <v>159</v>
          </cell>
          <cell r="BM44">
            <v>302</v>
          </cell>
          <cell r="BN44">
            <v>953</v>
          </cell>
          <cell r="BO44">
            <v>146</v>
          </cell>
          <cell r="BP44">
            <v>725</v>
          </cell>
          <cell r="BQ44">
            <v>128</v>
          </cell>
          <cell r="BR44">
            <v>545</v>
          </cell>
          <cell r="BS44">
            <v>310</v>
          </cell>
          <cell r="BT44">
            <v>6200</v>
          </cell>
          <cell r="BU44">
            <v>55</v>
          </cell>
          <cell r="BV44">
            <v>87</v>
          </cell>
          <cell r="BW44">
            <v>211</v>
          </cell>
          <cell r="BX44">
            <v>240</v>
          </cell>
          <cell r="BY44">
            <v>1160</v>
          </cell>
          <cell r="BZ44">
            <v>153</v>
          </cell>
          <cell r="CA44">
            <v>16700</v>
          </cell>
          <cell r="CB44">
            <v>2066</v>
          </cell>
          <cell r="CC44">
            <v>229</v>
          </cell>
          <cell r="CD44">
            <v>1522.5</v>
          </cell>
          <cell r="CE44">
            <v>438</v>
          </cell>
          <cell r="CF44">
            <v>73</v>
          </cell>
          <cell r="CG44">
            <v>65</v>
          </cell>
          <cell r="CH44">
            <v>36</v>
          </cell>
          <cell r="CI44">
            <v>435</v>
          </cell>
          <cell r="CJ44">
            <v>1021</v>
          </cell>
          <cell r="CK44">
            <v>268</v>
          </cell>
        </row>
        <row r="45">
          <cell r="A45" t="str">
            <v>Overhead circuit kms of line</v>
          </cell>
          <cell r="B45" t="str">
            <v>KMCO</v>
          </cell>
          <cell r="C45">
            <v>2007</v>
          </cell>
          <cell r="D45">
            <v>92</v>
          </cell>
          <cell r="E45">
            <v>652</v>
          </cell>
          <cell r="F45">
            <v>577</v>
          </cell>
          <cell r="G45">
            <v>252</v>
          </cell>
          <cell r="H45">
            <v>273</v>
          </cell>
          <cell r="I45">
            <v>925</v>
          </cell>
          <cell r="J45">
            <v>213</v>
          </cell>
          <cell r="K45">
            <v>728</v>
          </cell>
          <cell r="L45">
            <v>481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0</v>
          </cell>
          <cell r="S45">
            <v>90</v>
          </cell>
          <cell r="T45">
            <v>723</v>
          </cell>
          <cell r="U45">
            <v>174</v>
          </cell>
          <cell r="V45">
            <v>1799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1822</v>
          </cell>
          <cell r="AD45">
            <v>696</v>
          </cell>
          <cell r="AE45">
            <v>660</v>
          </cell>
          <cell r="AF45">
            <v>36</v>
          </cell>
          <cell r="AG45">
            <v>178</v>
          </cell>
          <cell r="AH45">
            <v>426</v>
          </cell>
          <cell r="AI45">
            <v>1625</v>
          </cell>
          <cell r="AJ45">
            <v>881</v>
          </cell>
          <cell r="AK45">
            <v>57</v>
          </cell>
          <cell r="AL45">
            <v>1504</v>
          </cell>
          <cell r="AM45">
            <v>18</v>
          </cell>
          <cell r="AN45">
            <v>56</v>
          </cell>
          <cell r="AO45">
            <v>800</v>
          </cell>
          <cell r="AP45">
            <v>115990</v>
          </cell>
          <cell r="AQ45">
            <v>2898</v>
          </cell>
          <cell r="AR45">
            <v>521</v>
          </cell>
          <cell r="AS45">
            <v>88</v>
          </cell>
          <cell r="AT45">
            <v>242</v>
          </cell>
          <cell r="AU45">
            <v>1043</v>
          </cell>
          <cell r="AV45">
            <v>95</v>
          </cell>
          <cell r="AW45">
            <v>285</v>
          </cell>
          <cell r="AX45">
            <v>1274</v>
          </cell>
          <cell r="AY45">
            <v>81</v>
          </cell>
          <cell r="AZ45">
            <v>79</v>
          </cell>
          <cell r="BA45">
            <v>540</v>
          </cell>
          <cell r="BB45">
            <v>3</v>
          </cell>
          <cell r="BC45">
            <v>580</v>
          </cell>
          <cell r="BD45">
            <v>2016</v>
          </cell>
          <cell r="BE45">
            <v>989</v>
          </cell>
          <cell r="BF45">
            <v>1027</v>
          </cell>
          <cell r="BG45">
            <v>247</v>
          </cell>
          <cell r="BH45">
            <v>573</v>
          </cell>
          <cell r="BI45">
            <v>513</v>
          </cell>
          <cell r="BJ45">
            <v>365</v>
          </cell>
          <cell r="BK45">
            <v>545</v>
          </cell>
          <cell r="BL45">
            <v>93</v>
          </cell>
          <cell r="BM45">
            <v>245</v>
          </cell>
          <cell r="BN45">
            <v>513</v>
          </cell>
          <cell r="BO45">
            <v>127</v>
          </cell>
          <cell r="BP45">
            <v>611</v>
          </cell>
          <cell r="BQ45">
            <v>117</v>
          </cell>
          <cell r="BR45">
            <v>384</v>
          </cell>
          <cell r="BS45">
            <v>296</v>
          </cell>
          <cell r="BT45">
            <v>1906</v>
          </cell>
          <cell r="BU45">
            <v>53</v>
          </cell>
          <cell r="BV45">
            <v>78</v>
          </cell>
          <cell r="BW45">
            <v>205</v>
          </cell>
          <cell r="BX45">
            <v>160</v>
          </cell>
          <cell r="BY45">
            <v>929</v>
          </cell>
          <cell r="BZ45">
            <v>102</v>
          </cell>
          <cell r="CA45">
            <v>9100</v>
          </cell>
          <cell r="CB45">
            <v>1386</v>
          </cell>
          <cell r="CC45">
            <v>125</v>
          </cell>
          <cell r="CD45">
            <v>1042.5</v>
          </cell>
          <cell r="CE45">
            <v>329</v>
          </cell>
          <cell r="CF45">
            <v>64</v>
          </cell>
          <cell r="CG45">
            <v>52</v>
          </cell>
          <cell r="CH45">
            <v>25</v>
          </cell>
          <cell r="CI45">
            <v>309</v>
          </cell>
          <cell r="CJ45">
            <v>491</v>
          </cell>
          <cell r="CK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2007</v>
          </cell>
          <cell r="D46">
            <v>0</v>
          </cell>
          <cell r="E46">
            <v>793</v>
          </cell>
          <cell r="F46">
            <v>169</v>
          </cell>
          <cell r="G46">
            <v>38</v>
          </cell>
          <cell r="H46">
            <v>217</v>
          </cell>
          <cell r="I46">
            <v>623</v>
          </cell>
          <cell r="J46">
            <v>109</v>
          </cell>
          <cell r="K46">
            <v>373</v>
          </cell>
          <cell r="L46">
            <v>44</v>
          </cell>
          <cell r="M46">
            <v>69</v>
          </cell>
          <cell r="N46">
            <v>1</v>
          </cell>
          <cell r="O46">
            <v>214</v>
          </cell>
          <cell r="P46">
            <v>4</v>
          </cell>
          <cell r="Q46">
            <v>12</v>
          </cell>
          <cell r="R46">
            <v>0</v>
          </cell>
          <cell r="S46">
            <v>56</v>
          </cell>
          <cell r="T46">
            <v>410</v>
          </cell>
          <cell r="U46">
            <v>22</v>
          </cell>
          <cell r="V46">
            <v>3381</v>
          </cell>
          <cell r="W46">
            <v>48</v>
          </cell>
          <cell r="X46">
            <v>11</v>
          </cell>
          <cell r="Y46">
            <v>236</v>
          </cell>
          <cell r="Z46">
            <v>90</v>
          </cell>
          <cell r="AA46">
            <v>8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57</v>
          </cell>
          <cell r="AH46">
            <v>604</v>
          </cell>
          <cell r="AI46">
            <v>81</v>
          </cell>
          <cell r="AJ46">
            <v>463</v>
          </cell>
          <cell r="AK46">
            <v>11</v>
          </cell>
          <cell r="AL46">
            <v>1839</v>
          </cell>
          <cell r="AM46">
            <v>3</v>
          </cell>
          <cell r="AN46">
            <v>9</v>
          </cell>
          <cell r="AO46">
            <v>1902</v>
          </cell>
          <cell r="AP46">
            <v>4241</v>
          </cell>
          <cell r="AQ46">
            <v>2841</v>
          </cell>
          <cell r="AR46">
            <v>116</v>
          </cell>
          <cell r="AS46">
            <v>10</v>
          </cell>
          <cell r="AT46">
            <v>106</v>
          </cell>
          <cell r="AU46">
            <v>797</v>
          </cell>
          <cell r="AV46">
            <v>19</v>
          </cell>
          <cell r="AW46">
            <v>70</v>
          </cell>
          <cell r="AX46">
            <v>1335</v>
          </cell>
          <cell r="AY46">
            <v>25</v>
          </cell>
          <cell r="AZ46">
            <v>36</v>
          </cell>
          <cell r="BA46">
            <v>293</v>
          </cell>
          <cell r="BB46">
            <v>1</v>
          </cell>
          <cell r="BC46">
            <v>454</v>
          </cell>
          <cell r="BD46">
            <v>757</v>
          </cell>
          <cell r="BE46">
            <v>669</v>
          </cell>
          <cell r="BF46">
            <v>88</v>
          </cell>
          <cell r="BG46">
            <v>90</v>
          </cell>
          <cell r="BH46">
            <v>82</v>
          </cell>
          <cell r="BI46">
            <v>95</v>
          </cell>
          <cell r="BJ46">
            <v>5</v>
          </cell>
          <cell r="BK46">
            <v>852</v>
          </cell>
          <cell r="BL46">
            <v>66</v>
          </cell>
          <cell r="BM46">
            <v>57</v>
          </cell>
          <cell r="BN46">
            <v>440</v>
          </cell>
          <cell r="BO46">
            <v>19</v>
          </cell>
          <cell r="BP46">
            <v>114</v>
          </cell>
          <cell r="BQ46">
            <v>11</v>
          </cell>
          <cell r="BR46">
            <v>161</v>
          </cell>
          <cell r="BS46">
            <v>14</v>
          </cell>
          <cell r="BT46">
            <v>4294</v>
          </cell>
          <cell r="BU46">
            <v>2</v>
          </cell>
          <cell r="BV46">
            <v>9</v>
          </cell>
          <cell r="BW46">
            <v>6</v>
          </cell>
          <cell r="BX46">
            <v>80</v>
          </cell>
          <cell r="BY46">
            <v>231</v>
          </cell>
          <cell r="BZ46">
            <v>51</v>
          </cell>
          <cell r="CA46">
            <v>7600</v>
          </cell>
          <cell r="CB46">
            <v>680</v>
          </cell>
          <cell r="CC46">
            <v>104</v>
          </cell>
          <cell r="CD46">
            <v>480</v>
          </cell>
          <cell r="CE46">
            <v>109</v>
          </cell>
          <cell r="CF46">
            <v>9</v>
          </cell>
          <cell r="CG46">
            <v>13</v>
          </cell>
          <cell r="CH46">
            <v>11</v>
          </cell>
          <cell r="CI46">
            <v>126</v>
          </cell>
          <cell r="CJ46">
            <v>530</v>
          </cell>
          <cell r="CK46">
            <v>116</v>
          </cell>
        </row>
        <row r="47">
          <cell r="A47" t="str">
            <v>Circuit kilometers 3 phase</v>
          </cell>
          <cell r="B47" t="str">
            <v>KMC3</v>
          </cell>
          <cell r="C47">
            <v>2007</v>
          </cell>
          <cell r="D47">
            <v>47</v>
          </cell>
          <cell r="E47">
            <v>683</v>
          </cell>
          <cell r="F47">
            <v>421</v>
          </cell>
          <cell r="G47">
            <v>132</v>
          </cell>
          <cell r="H47">
            <v>236</v>
          </cell>
          <cell r="I47">
            <v>783</v>
          </cell>
          <cell r="J47">
            <v>169</v>
          </cell>
          <cell r="K47">
            <v>467</v>
          </cell>
          <cell r="L47">
            <v>318</v>
          </cell>
          <cell r="M47">
            <v>69</v>
          </cell>
          <cell r="N47">
            <v>16</v>
          </cell>
          <cell r="O47">
            <v>504</v>
          </cell>
          <cell r="P47">
            <v>10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109</v>
          </cell>
          <cell r="V47">
            <v>3139</v>
          </cell>
          <cell r="W47">
            <v>142</v>
          </cell>
          <cell r="X47">
            <v>31</v>
          </cell>
          <cell r="Y47">
            <v>166</v>
          </cell>
          <cell r="Z47">
            <v>146</v>
          </cell>
          <cell r="AA47">
            <v>48</v>
          </cell>
          <cell r="AB47">
            <v>4</v>
          </cell>
          <cell r="AC47">
            <v>441</v>
          </cell>
          <cell r="AD47">
            <v>501</v>
          </cell>
          <cell r="AE47">
            <v>481</v>
          </cell>
          <cell r="AF47">
            <v>20</v>
          </cell>
          <cell r="AG47">
            <v>127</v>
          </cell>
          <cell r="AH47">
            <v>462</v>
          </cell>
          <cell r="AI47">
            <v>611</v>
          </cell>
          <cell r="AJ47">
            <v>401</v>
          </cell>
          <cell r="AK47">
            <v>27</v>
          </cell>
          <cell r="AL47">
            <v>1764</v>
          </cell>
          <cell r="AM47">
            <v>10</v>
          </cell>
          <cell r="AN47">
            <v>42</v>
          </cell>
          <cell r="AO47">
            <v>1150</v>
          </cell>
          <cell r="AP47">
            <v>45363</v>
          </cell>
          <cell r="AQ47">
            <v>3259</v>
          </cell>
          <cell r="AR47">
            <v>365</v>
          </cell>
          <cell r="AS47">
            <v>61</v>
          </cell>
          <cell r="AT47">
            <v>251</v>
          </cell>
          <cell r="AU47">
            <v>778</v>
          </cell>
          <cell r="AV47">
            <v>72</v>
          </cell>
          <cell r="AW47">
            <v>162</v>
          </cell>
          <cell r="AX47">
            <v>1190</v>
          </cell>
          <cell r="AY47">
            <v>61</v>
          </cell>
          <cell r="AZ47">
            <v>79</v>
          </cell>
          <cell r="BA47">
            <v>419</v>
          </cell>
          <cell r="BB47">
            <v>3</v>
          </cell>
          <cell r="BC47">
            <v>320</v>
          </cell>
          <cell r="BD47">
            <v>1691</v>
          </cell>
          <cell r="BE47">
            <v>1256</v>
          </cell>
          <cell r="BF47">
            <v>435</v>
          </cell>
          <cell r="BG47">
            <v>178</v>
          </cell>
          <cell r="BH47">
            <v>310</v>
          </cell>
          <cell r="BI47">
            <v>362</v>
          </cell>
          <cell r="BJ47">
            <v>200</v>
          </cell>
          <cell r="BK47">
            <v>722</v>
          </cell>
          <cell r="BL47">
            <v>89</v>
          </cell>
          <cell r="BM47">
            <v>221</v>
          </cell>
          <cell r="BN47">
            <v>358</v>
          </cell>
          <cell r="BO47">
            <v>94</v>
          </cell>
          <cell r="BP47">
            <v>455</v>
          </cell>
          <cell r="BQ47">
            <v>84</v>
          </cell>
          <cell r="BR47">
            <v>349</v>
          </cell>
          <cell r="BS47">
            <v>175</v>
          </cell>
          <cell r="BT47">
            <v>2789</v>
          </cell>
          <cell r="BU47">
            <v>34</v>
          </cell>
          <cell r="BV47">
            <v>43</v>
          </cell>
          <cell r="BW47">
            <v>72</v>
          </cell>
          <cell r="BX47">
            <v>144</v>
          </cell>
          <cell r="BY47">
            <v>642</v>
          </cell>
          <cell r="BZ47">
            <v>89</v>
          </cell>
          <cell r="CA47">
            <v>0</v>
          </cell>
          <cell r="CB47">
            <v>1076</v>
          </cell>
          <cell r="CC47">
            <v>96</v>
          </cell>
          <cell r="CD47">
            <v>695</v>
          </cell>
          <cell r="CE47">
            <v>281</v>
          </cell>
          <cell r="CF47">
            <v>45</v>
          </cell>
          <cell r="CG47">
            <v>44</v>
          </cell>
          <cell r="CH47">
            <v>18</v>
          </cell>
          <cell r="CI47">
            <v>244</v>
          </cell>
          <cell r="CJ47">
            <v>460</v>
          </cell>
          <cell r="CK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2007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96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104</v>
          </cell>
          <cell r="W48">
            <v>105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22</v>
          </cell>
          <cell r="AM48">
            <v>2</v>
          </cell>
          <cell r="AN48">
            <v>0</v>
          </cell>
          <cell r="AO48">
            <v>22</v>
          </cell>
          <cell r="AP48">
            <v>3595</v>
          </cell>
          <cell r="AQ48">
            <v>164</v>
          </cell>
          <cell r="AR48">
            <v>16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5</v>
          </cell>
          <cell r="AX48">
            <v>0</v>
          </cell>
          <cell r="AY48">
            <v>1</v>
          </cell>
          <cell r="AZ48">
            <v>0</v>
          </cell>
          <cell r="BA48">
            <v>26</v>
          </cell>
          <cell r="BB48">
            <v>0</v>
          </cell>
          <cell r="BC48">
            <v>7</v>
          </cell>
          <cell r="BD48">
            <v>0</v>
          </cell>
          <cell r="BE48">
            <v>3</v>
          </cell>
          <cell r="BF48">
            <v>12</v>
          </cell>
          <cell r="BG48">
            <v>1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6</v>
          </cell>
          <cell r="BN48">
            <v>0</v>
          </cell>
          <cell r="BO48">
            <v>1</v>
          </cell>
          <cell r="BP48">
            <v>10</v>
          </cell>
          <cell r="BQ48">
            <v>0</v>
          </cell>
          <cell r="BR48">
            <v>8</v>
          </cell>
          <cell r="BS48">
            <v>0</v>
          </cell>
          <cell r="BT48">
            <v>90</v>
          </cell>
          <cell r="BU48">
            <v>1</v>
          </cell>
          <cell r="BV48">
            <v>0</v>
          </cell>
          <cell r="BW48">
            <v>0</v>
          </cell>
          <cell r="BX48">
            <v>13</v>
          </cell>
          <cell r="BY48">
            <v>0</v>
          </cell>
          <cell r="BZ48">
            <v>0</v>
          </cell>
          <cell r="CA48">
            <v>0</v>
          </cell>
          <cell r="CB48">
            <v>22</v>
          </cell>
          <cell r="CC48">
            <v>8</v>
          </cell>
          <cell r="CD48">
            <v>7.5</v>
          </cell>
          <cell r="CE48">
            <v>1</v>
          </cell>
          <cell r="CF48">
            <v>0</v>
          </cell>
          <cell r="CG48">
            <v>0</v>
          </cell>
          <cell r="CH48">
            <v>0</v>
          </cell>
          <cell r="CI48">
            <v>4</v>
          </cell>
          <cell r="CJ48">
            <v>10</v>
          </cell>
          <cell r="CK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2007</v>
          </cell>
          <cell r="D49">
            <v>45</v>
          </cell>
          <cell r="E49">
            <v>762</v>
          </cell>
          <cell r="F49">
            <v>320</v>
          </cell>
          <cell r="G49">
            <v>148</v>
          </cell>
          <cell r="H49">
            <v>254</v>
          </cell>
          <cell r="I49">
            <v>765</v>
          </cell>
          <cell r="J49">
            <v>145</v>
          </cell>
          <cell r="K49">
            <v>632</v>
          </cell>
          <cell r="L49">
            <v>111</v>
          </cell>
          <cell r="M49">
            <v>77</v>
          </cell>
          <cell r="N49">
            <v>9</v>
          </cell>
          <cell r="O49">
            <v>276</v>
          </cell>
          <cell r="P49">
            <v>10</v>
          </cell>
          <cell r="Q49">
            <v>14</v>
          </cell>
          <cell r="R49">
            <v>0</v>
          </cell>
          <cell r="S49">
            <v>72</v>
          </cell>
          <cell r="T49">
            <v>497</v>
          </cell>
          <cell r="U49">
            <v>78</v>
          </cell>
          <cell r="V49">
            <v>1937</v>
          </cell>
          <cell r="W49">
            <v>4</v>
          </cell>
          <cell r="X49">
            <v>105</v>
          </cell>
          <cell r="Y49">
            <v>303</v>
          </cell>
          <cell r="Z49">
            <v>123</v>
          </cell>
          <cell r="AA49">
            <v>28</v>
          </cell>
          <cell r="AB49">
            <v>5</v>
          </cell>
          <cell r="AC49">
            <v>1345</v>
          </cell>
          <cell r="AD49">
            <v>370</v>
          </cell>
          <cell r="AE49">
            <v>352</v>
          </cell>
          <cell r="AF49">
            <v>18</v>
          </cell>
          <cell r="AG49">
            <v>108</v>
          </cell>
          <cell r="AH49">
            <v>568</v>
          </cell>
          <cell r="AI49">
            <v>1036</v>
          </cell>
          <cell r="AJ49">
            <v>943</v>
          </cell>
          <cell r="AK49">
            <v>41</v>
          </cell>
          <cell r="AL49">
            <v>1557</v>
          </cell>
          <cell r="AM49">
            <v>9</v>
          </cell>
          <cell r="AN49">
            <v>23</v>
          </cell>
          <cell r="AO49">
            <v>1530</v>
          </cell>
          <cell r="AP49">
            <v>71273</v>
          </cell>
          <cell r="AQ49">
            <v>2316</v>
          </cell>
          <cell r="AR49">
            <v>256</v>
          </cell>
          <cell r="AS49">
            <v>37</v>
          </cell>
          <cell r="AT49">
            <v>97</v>
          </cell>
          <cell r="AU49">
            <v>1062</v>
          </cell>
          <cell r="AV49">
            <v>42</v>
          </cell>
          <cell r="AW49">
            <v>188</v>
          </cell>
          <cell r="AX49">
            <v>1409</v>
          </cell>
          <cell r="AY49">
            <v>44</v>
          </cell>
          <cell r="AZ49">
            <v>36</v>
          </cell>
          <cell r="BA49">
            <v>388</v>
          </cell>
          <cell r="BB49">
            <v>1</v>
          </cell>
          <cell r="BC49">
            <v>707</v>
          </cell>
          <cell r="BD49">
            <v>1067</v>
          </cell>
          <cell r="BE49">
            <v>399</v>
          </cell>
          <cell r="BF49">
            <v>668</v>
          </cell>
          <cell r="BG49">
            <v>158</v>
          </cell>
          <cell r="BH49">
            <v>343</v>
          </cell>
          <cell r="BI49">
            <v>246</v>
          </cell>
          <cell r="BJ49">
            <v>170</v>
          </cell>
          <cell r="BK49">
            <v>675</v>
          </cell>
          <cell r="BL49">
            <v>70</v>
          </cell>
          <cell r="BM49">
            <v>75</v>
          </cell>
          <cell r="BN49">
            <v>595</v>
          </cell>
          <cell r="BO49">
            <v>51</v>
          </cell>
          <cell r="BP49">
            <v>260</v>
          </cell>
          <cell r="BQ49">
            <v>44</v>
          </cell>
          <cell r="BR49">
            <v>188</v>
          </cell>
          <cell r="BS49">
            <v>134</v>
          </cell>
          <cell r="BT49">
            <v>3321</v>
          </cell>
          <cell r="BU49">
            <v>20</v>
          </cell>
          <cell r="BV49">
            <v>44</v>
          </cell>
          <cell r="BW49">
            <v>139</v>
          </cell>
          <cell r="BX49">
            <v>83</v>
          </cell>
          <cell r="BY49">
            <v>518</v>
          </cell>
          <cell r="BZ49">
            <v>64</v>
          </cell>
          <cell r="CA49">
            <v>0</v>
          </cell>
          <cell r="CB49">
            <v>968</v>
          </cell>
          <cell r="CC49">
            <v>125</v>
          </cell>
          <cell r="CD49">
            <v>820</v>
          </cell>
          <cell r="CE49">
            <v>156</v>
          </cell>
          <cell r="CF49">
            <v>28</v>
          </cell>
          <cell r="CG49">
            <v>21</v>
          </cell>
          <cell r="CH49">
            <v>18</v>
          </cell>
          <cell r="CI49">
            <v>187</v>
          </cell>
          <cell r="CJ49">
            <v>551</v>
          </cell>
          <cell r="CK49">
            <v>124</v>
          </cell>
        </row>
        <row r="50">
          <cell r="A50" t="str">
            <v>No transmission transformers</v>
          </cell>
          <cell r="B50" t="str">
            <v>NTRST</v>
          </cell>
          <cell r="C50">
            <v>2007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249</v>
          </cell>
          <cell r="AQ50">
            <v>22</v>
          </cell>
          <cell r="AR50">
            <v>0</v>
          </cell>
          <cell r="AS50">
            <v>3</v>
          </cell>
          <cell r="AT50">
            <v>0</v>
          </cell>
          <cell r="AU50">
            <v>16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6</v>
          </cell>
          <cell r="BF50">
            <v>6</v>
          </cell>
          <cell r="BG50">
            <v>3</v>
          </cell>
          <cell r="BH50">
            <v>1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8</v>
          </cell>
          <cell r="BQ50">
            <v>0</v>
          </cell>
          <cell r="BR50">
            <v>0</v>
          </cell>
          <cell r="BS50">
            <v>0</v>
          </cell>
          <cell r="BT50">
            <v>10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2007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44</v>
          </cell>
          <cell r="J51">
            <v>12</v>
          </cell>
          <cell r="K51">
            <v>5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19</v>
          </cell>
          <cell r="U51">
            <v>8</v>
          </cell>
          <cell r="V51">
            <v>106</v>
          </cell>
          <cell r="W51">
            <v>10</v>
          </cell>
          <cell r="X51">
            <v>0</v>
          </cell>
          <cell r="Y51">
            <v>6</v>
          </cell>
          <cell r="Z51">
            <v>8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13</v>
          </cell>
          <cell r="AJ51">
            <v>63</v>
          </cell>
          <cell r="AK51">
            <v>0</v>
          </cell>
          <cell r="AL51">
            <v>70</v>
          </cell>
          <cell r="AM51">
            <v>0</v>
          </cell>
          <cell r="AN51">
            <v>3</v>
          </cell>
          <cell r="AO51">
            <v>24</v>
          </cell>
          <cell r="AP51">
            <v>1462</v>
          </cell>
          <cell r="AQ51">
            <v>154</v>
          </cell>
          <cell r="AR51">
            <v>16</v>
          </cell>
          <cell r="AS51">
            <v>0</v>
          </cell>
          <cell r="AT51">
            <v>34</v>
          </cell>
          <cell r="AU51">
            <v>7</v>
          </cell>
          <cell r="AV51">
            <v>0</v>
          </cell>
          <cell r="AW51">
            <v>7</v>
          </cell>
          <cell r="AX51">
            <v>49</v>
          </cell>
          <cell r="AY51">
            <v>0</v>
          </cell>
          <cell r="AZ51">
            <v>6</v>
          </cell>
          <cell r="BA51">
            <v>0</v>
          </cell>
          <cell r="BB51">
            <v>0</v>
          </cell>
          <cell r="BC51">
            <v>16</v>
          </cell>
          <cell r="BD51">
            <v>0</v>
          </cell>
          <cell r="BE51">
            <v>0</v>
          </cell>
          <cell r="BF51">
            <v>0</v>
          </cell>
          <cell r="BG51">
            <v>32</v>
          </cell>
          <cell r="BH51">
            <v>11</v>
          </cell>
          <cell r="BI51">
            <v>21</v>
          </cell>
          <cell r="BJ51">
            <v>0</v>
          </cell>
          <cell r="BK51">
            <v>38</v>
          </cell>
          <cell r="BL51">
            <v>0</v>
          </cell>
          <cell r="BM51">
            <v>0</v>
          </cell>
          <cell r="BN51">
            <v>16</v>
          </cell>
          <cell r="BO51">
            <v>11</v>
          </cell>
          <cell r="BP51">
            <v>33</v>
          </cell>
          <cell r="BQ51">
            <v>5</v>
          </cell>
          <cell r="BR51">
            <v>39</v>
          </cell>
          <cell r="BS51">
            <v>7</v>
          </cell>
          <cell r="BT51">
            <v>17</v>
          </cell>
          <cell r="BU51">
            <v>5</v>
          </cell>
          <cell r="BV51">
            <v>9</v>
          </cell>
          <cell r="BW51">
            <v>0</v>
          </cell>
          <cell r="BX51">
            <v>0</v>
          </cell>
          <cell r="BY51">
            <v>36</v>
          </cell>
          <cell r="BZ51">
            <v>3</v>
          </cell>
          <cell r="CA51">
            <v>0</v>
          </cell>
          <cell r="CB51">
            <v>66</v>
          </cell>
          <cell r="CC51">
            <v>3</v>
          </cell>
          <cell r="CD51">
            <v>28</v>
          </cell>
          <cell r="CE51">
            <v>542</v>
          </cell>
          <cell r="CF51">
            <v>6</v>
          </cell>
          <cell r="CG51">
            <v>4</v>
          </cell>
          <cell r="CH51">
            <v>1</v>
          </cell>
          <cell r="CI51">
            <v>27</v>
          </cell>
          <cell r="CJ51">
            <v>21</v>
          </cell>
          <cell r="CK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2007</v>
          </cell>
          <cell r="D52">
            <v>324</v>
          </cell>
          <cell r="E52">
            <v>8938</v>
          </cell>
          <cell r="F52">
            <v>5178</v>
          </cell>
          <cell r="G52">
            <v>3041</v>
          </cell>
          <cell r="H52">
            <v>3436</v>
          </cell>
          <cell r="I52">
            <v>8950</v>
          </cell>
          <cell r="J52">
            <v>2051</v>
          </cell>
          <cell r="K52">
            <v>6853</v>
          </cell>
          <cell r="L52">
            <v>2384</v>
          </cell>
          <cell r="M52">
            <v>836</v>
          </cell>
          <cell r="N52">
            <v>1</v>
          </cell>
          <cell r="O52">
            <v>3600</v>
          </cell>
          <cell r="P52">
            <v>239</v>
          </cell>
          <cell r="Q52">
            <v>288</v>
          </cell>
          <cell r="R52">
            <v>0</v>
          </cell>
          <cell r="S52">
            <v>1538</v>
          </cell>
          <cell r="T52">
            <v>8034</v>
          </cell>
          <cell r="U52">
            <v>742</v>
          </cell>
          <cell r="V52">
            <v>25493</v>
          </cell>
          <cell r="W52">
            <v>1563</v>
          </cell>
          <cell r="X52">
            <v>729</v>
          </cell>
          <cell r="Y52">
            <v>3047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1450</v>
          </cell>
          <cell r="AH52">
            <v>5734</v>
          </cell>
          <cell r="AI52">
            <v>7114</v>
          </cell>
          <cell r="AJ52">
            <v>3580</v>
          </cell>
          <cell r="AK52">
            <v>59</v>
          </cell>
          <cell r="AL52">
            <v>23801</v>
          </cell>
          <cell r="AM52">
            <v>180</v>
          </cell>
          <cell r="AN52">
            <v>738</v>
          </cell>
          <cell r="AO52">
            <v>15028</v>
          </cell>
          <cell r="AP52">
            <v>540842</v>
          </cell>
          <cell r="AQ52">
            <v>39938</v>
          </cell>
          <cell r="AR52">
            <v>3079</v>
          </cell>
          <cell r="AS52">
            <v>688</v>
          </cell>
          <cell r="AT52">
            <v>2200</v>
          </cell>
          <cell r="AU52">
            <v>10048</v>
          </cell>
          <cell r="AV52">
            <v>975</v>
          </cell>
          <cell r="AW52">
            <v>1938</v>
          </cell>
          <cell r="AX52">
            <v>14929</v>
          </cell>
          <cell r="AY52">
            <v>1162</v>
          </cell>
          <cell r="AZ52">
            <v>1235</v>
          </cell>
          <cell r="BA52">
            <v>4559</v>
          </cell>
          <cell r="BB52">
            <v>15</v>
          </cell>
          <cell r="BC52">
            <v>3960</v>
          </cell>
          <cell r="BD52">
            <v>9345</v>
          </cell>
          <cell r="BE52">
            <v>4151</v>
          </cell>
          <cell r="BF52">
            <v>5194</v>
          </cell>
          <cell r="BG52">
            <v>1704</v>
          </cell>
          <cell r="BH52">
            <v>4504</v>
          </cell>
          <cell r="BI52">
            <v>3927</v>
          </cell>
          <cell r="BJ52">
            <v>0</v>
          </cell>
          <cell r="BK52">
            <v>8189</v>
          </cell>
          <cell r="BL52">
            <v>1257</v>
          </cell>
          <cell r="BM52">
            <v>1744</v>
          </cell>
          <cell r="BN52">
            <v>6471</v>
          </cell>
          <cell r="BO52">
            <v>1592</v>
          </cell>
          <cell r="BP52">
            <v>5953</v>
          </cell>
          <cell r="BQ52">
            <v>687</v>
          </cell>
          <cell r="BR52">
            <v>3777</v>
          </cell>
          <cell r="BS52">
            <v>1792</v>
          </cell>
          <cell r="BT52">
            <v>31487</v>
          </cell>
          <cell r="BU52">
            <v>645</v>
          </cell>
          <cell r="BV52">
            <v>965</v>
          </cell>
          <cell r="BW52">
            <v>942</v>
          </cell>
          <cell r="BX52">
            <v>1359</v>
          </cell>
          <cell r="BY52">
            <v>6945</v>
          </cell>
          <cell r="BZ52">
            <v>850</v>
          </cell>
          <cell r="CA52">
            <v>68606</v>
          </cell>
          <cell r="CB52">
            <v>16007</v>
          </cell>
          <cell r="CC52">
            <v>1419</v>
          </cell>
          <cell r="CD52">
            <v>7474</v>
          </cell>
          <cell r="CE52">
            <v>2017</v>
          </cell>
          <cell r="CF52">
            <v>676</v>
          </cell>
          <cell r="CG52">
            <v>433</v>
          </cell>
          <cell r="CH52">
            <v>240</v>
          </cell>
          <cell r="CI52">
            <v>2813</v>
          </cell>
          <cell r="CJ52">
            <v>5201</v>
          </cell>
          <cell r="CK52">
            <v>1607</v>
          </cell>
        </row>
        <row r="53">
          <cell r="A53" t="str">
            <v>Utility average load factor</v>
          </cell>
          <cell r="B53" t="str">
            <v>LF</v>
          </cell>
          <cell r="C53">
            <v>2007</v>
          </cell>
          <cell r="D53">
            <v>73</v>
          </cell>
          <cell r="E53">
            <v>68</v>
          </cell>
          <cell r="F53">
            <v>87</v>
          </cell>
          <cell r="G53">
            <v>65</v>
          </cell>
          <cell r="H53">
            <v>73</v>
          </cell>
          <cell r="I53">
            <v>69</v>
          </cell>
          <cell r="J53">
            <v>73</v>
          </cell>
          <cell r="K53">
            <v>71</v>
          </cell>
          <cell r="L53">
            <v>72</v>
          </cell>
          <cell r="M53">
            <v>70</v>
          </cell>
          <cell r="N53">
            <v>74</v>
          </cell>
          <cell r="O53">
            <v>72</v>
          </cell>
          <cell r="P53">
            <v>66</v>
          </cell>
          <cell r="Q53">
            <v>62</v>
          </cell>
          <cell r="R53">
            <v>0</v>
          </cell>
          <cell r="S53">
            <v>0</v>
          </cell>
          <cell r="T53">
            <v>59</v>
          </cell>
          <cell r="U53">
            <v>69</v>
          </cell>
          <cell r="V53">
            <v>74</v>
          </cell>
          <cell r="W53">
            <v>72</v>
          </cell>
          <cell r="X53">
            <v>71</v>
          </cell>
          <cell r="Y53">
            <v>64</v>
          </cell>
          <cell r="Z53">
            <v>92</v>
          </cell>
          <cell r="AA53">
            <v>70</v>
          </cell>
          <cell r="AB53">
            <v>66</v>
          </cell>
          <cell r="AC53">
            <v>75</v>
          </cell>
          <cell r="AD53">
            <v>0</v>
          </cell>
          <cell r="AE53">
            <v>65</v>
          </cell>
          <cell r="AF53">
            <v>71</v>
          </cell>
          <cell r="AG53">
            <v>61</v>
          </cell>
          <cell r="AH53">
            <v>74</v>
          </cell>
          <cell r="AI53">
            <v>57</v>
          </cell>
          <cell r="AJ53">
            <v>69</v>
          </cell>
          <cell r="AK53">
            <v>71</v>
          </cell>
          <cell r="AL53">
            <v>75</v>
          </cell>
          <cell r="AM53">
            <v>68</v>
          </cell>
          <cell r="AN53">
            <v>69</v>
          </cell>
          <cell r="AO53">
            <v>71</v>
          </cell>
          <cell r="AP53">
            <v>0</v>
          </cell>
          <cell r="AQ53">
            <v>72</v>
          </cell>
          <cell r="AR53">
            <v>55</v>
          </cell>
          <cell r="AS53">
            <v>71</v>
          </cell>
          <cell r="AT53">
            <v>75</v>
          </cell>
          <cell r="AU53">
            <v>70</v>
          </cell>
          <cell r="AV53">
            <v>74</v>
          </cell>
          <cell r="AW53">
            <v>71</v>
          </cell>
          <cell r="AX53">
            <v>58</v>
          </cell>
          <cell r="AY53">
            <v>71</v>
          </cell>
          <cell r="AZ53">
            <v>72</v>
          </cell>
          <cell r="BA53">
            <v>71</v>
          </cell>
          <cell r="BB53">
            <v>0</v>
          </cell>
          <cell r="BC53">
            <v>68</v>
          </cell>
          <cell r="BD53">
            <v>0</v>
          </cell>
          <cell r="BE53">
            <v>0</v>
          </cell>
          <cell r="BF53">
            <v>0</v>
          </cell>
          <cell r="BG53">
            <v>68</v>
          </cell>
          <cell r="BH53">
            <v>0</v>
          </cell>
          <cell r="BI53">
            <v>74</v>
          </cell>
          <cell r="BJ53">
            <v>71</v>
          </cell>
          <cell r="BK53">
            <v>70</v>
          </cell>
          <cell r="BL53">
            <v>70</v>
          </cell>
          <cell r="BM53">
            <v>72</v>
          </cell>
          <cell r="BN53">
            <v>61</v>
          </cell>
          <cell r="BO53">
            <v>72</v>
          </cell>
          <cell r="BP53">
            <v>75</v>
          </cell>
          <cell r="BQ53">
            <v>69928</v>
          </cell>
          <cell r="BR53">
            <v>69</v>
          </cell>
          <cell r="BS53">
            <v>65</v>
          </cell>
          <cell r="BT53">
            <v>0</v>
          </cell>
          <cell r="BU53">
            <v>68</v>
          </cell>
          <cell r="BV53">
            <v>0</v>
          </cell>
          <cell r="BW53">
            <v>8</v>
          </cell>
          <cell r="BX53">
            <v>58</v>
          </cell>
          <cell r="BY53">
            <v>74</v>
          </cell>
          <cell r="BZ53">
            <v>63</v>
          </cell>
          <cell r="CA53">
            <v>73</v>
          </cell>
          <cell r="CB53">
            <v>72</v>
          </cell>
          <cell r="CC53">
            <v>65</v>
          </cell>
          <cell r="CD53">
            <v>70</v>
          </cell>
          <cell r="CE53">
            <v>1013670</v>
          </cell>
          <cell r="CF53">
            <v>88</v>
          </cell>
          <cell r="CG53">
            <v>75</v>
          </cell>
          <cell r="CH53">
            <v>68</v>
          </cell>
          <cell r="CI53">
            <v>71</v>
          </cell>
          <cell r="CJ53">
            <v>68</v>
          </cell>
          <cell r="CK53">
            <v>70</v>
          </cell>
        </row>
      </sheetData>
      <sheetData sheetId="40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2006</v>
          </cell>
          <cell r="D7">
            <v>109896.89</v>
          </cell>
          <cell r="E7">
            <v>17769650</v>
          </cell>
          <cell r="F7">
            <v>4097888</v>
          </cell>
          <cell r="G7">
            <v>1701476.94</v>
          </cell>
          <cell r="H7">
            <v>5905835</v>
          </cell>
          <cell r="I7">
            <v>8196416.3300000001</v>
          </cell>
          <cell r="J7">
            <v>904081</v>
          </cell>
          <cell r="K7">
            <v>9021293</v>
          </cell>
          <cell r="L7">
            <v>3684687.31</v>
          </cell>
          <cell r="M7">
            <v>640611.39</v>
          </cell>
          <cell r="N7">
            <v>24291</v>
          </cell>
          <cell r="O7">
            <v>4884102</v>
          </cell>
          <cell r="P7">
            <v>78211.399999999994</v>
          </cell>
          <cell r="Q7">
            <v>0</v>
          </cell>
          <cell r="R7">
            <v>15497.79</v>
          </cell>
          <cell r="S7">
            <v>302762.77</v>
          </cell>
          <cell r="T7">
            <v>7313900</v>
          </cell>
          <cell r="U7">
            <v>1859165.96</v>
          </cell>
          <cell r="V7">
            <v>35886428</v>
          </cell>
          <cell r="W7">
            <v>1788589.37</v>
          </cell>
          <cell r="X7">
            <v>1233.58</v>
          </cell>
          <cell r="Y7">
            <v>3677870</v>
          </cell>
          <cell r="Z7">
            <v>2804029</v>
          </cell>
          <cell r="AA7">
            <v>174354.54</v>
          </cell>
          <cell r="AB7">
            <v>30072.89</v>
          </cell>
          <cell r="AC7">
            <v>7052228</v>
          </cell>
          <cell r="AD7">
            <v>6454742.7400000002</v>
          </cell>
          <cell r="AE7">
            <v>6137566</v>
          </cell>
          <cell r="AF7">
            <v>317176.74</v>
          </cell>
          <cell r="AG7">
            <v>884090.83</v>
          </cell>
          <cell r="AH7">
            <v>11569000</v>
          </cell>
          <cell r="AI7">
            <v>3275338.15</v>
          </cell>
          <cell r="AJ7">
            <v>4617056</v>
          </cell>
          <cell r="AK7">
            <v>57943</v>
          </cell>
          <cell r="AL7">
            <v>31425369</v>
          </cell>
          <cell r="AM7">
            <v>51362</v>
          </cell>
          <cell r="AN7">
            <v>150887.62</v>
          </cell>
          <cell r="AO7">
            <v>21563451</v>
          </cell>
          <cell r="AP7">
            <v>378520922.75999999</v>
          </cell>
          <cell r="AQ7">
            <v>378500000</v>
          </cell>
          <cell r="AR7">
            <v>20922.759999999998</v>
          </cell>
          <cell r="AS7">
            <v>70722819</v>
          </cell>
          <cell r="AT7">
            <v>1298789</v>
          </cell>
          <cell r="AU7">
            <v>344390.69</v>
          </cell>
          <cell r="AV7">
            <v>2501729</v>
          </cell>
          <cell r="AW7">
            <v>14663461.140000001</v>
          </cell>
          <cell r="AX7">
            <v>1173063</v>
          </cell>
          <cell r="AY7">
            <v>1543831.43</v>
          </cell>
          <cell r="AZ7">
            <v>14799324</v>
          </cell>
          <cell r="BA7">
            <v>1118084</v>
          </cell>
          <cell r="BB7">
            <v>953561.45</v>
          </cell>
          <cell r="BC7">
            <v>9527762.4199999999</v>
          </cell>
          <cell r="BD7">
            <v>0</v>
          </cell>
          <cell r="BE7">
            <v>6859536.1499999994</v>
          </cell>
          <cell r="BF7">
            <v>6389729.0999999996</v>
          </cell>
          <cell r="BG7">
            <v>469807.05</v>
          </cell>
          <cell r="BH7">
            <v>8641056.0800000001</v>
          </cell>
          <cell r="BI7">
            <v>4672285</v>
          </cell>
          <cell r="BJ7">
            <v>3968771.08</v>
          </cell>
          <cell r="BK7">
            <v>1517368.09</v>
          </cell>
          <cell r="BL7">
            <v>5049756</v>
          </cell>
          <cell r="BM7">
            <v>4459906</v>
          </cell>
          <cell r="BN7">
            <v>184227.9</v>
          </cell>
          <cell r="BO7">
            <v>13350051</v>
          </cell>
          <cell r="BP7">
            <v>1423059.72</v>
          </cell>
          <cell r="BQ7">
            <v>1552615</v>
          </cell>
          <cell r="BR7">
            <v>10634423</v>
          </cell>
          <cell r="BS7">
            <v>736153.97</v>
          </cell>
          <cell r="BT7">
            <v>3356036</v>
          </cell>
          <cell r="BU7">
            <v>133808.54999999999</v>
          </cell>
          <cell r="BV7">
            <v>5752245</v>
          </cell>
          <cell r="BW7">
            <v>1525495.46</v>
          </cell>
          <cell r="BX7">
            <v>56197851.420000002</v>
          </cell>
          <cell r="BY7">
            <v>286661</v>
          </cell>
          <cell r="BZ7">
            <v>252818.7</v>
          </cell>
          <cell r="CA7">
            <v>208644.3</v>
          </cell>
          <cell r="CB7">
            <v>2184234.13</v>
          </cell>
          <cell r="CC7">
            <v>6936925</v>
          </cell>
          <cell r="CD7">
            <v>996413</v>
          </cell>
          <cell r="CE7">
            <v>198056369</v>
          </cell>
          <cell r="CF7">
            <v>14935375</v>
          </cell>
          <cell r="CG7">
            <v>940822</v>
          </cell>
          <cell r="CH7">
            <v>13835703</v>
          </cell>
          <cell r="CI7">
            <v>1954654</v>
          </cell>
          <cell r="CJ7">
            <v>1064040.98</v>
          </cell>
          <cell r="CK7">
            <v>0</v>
          </cell>
          <cell r="CL7">
            <v>221249</v>
          </cell>
          <cell r="CM7">
            <v>4717752</v>
          </cell>
          <cell r="CN7">
            <v>6468970</v>
          </cell>
          <cell r="CO7">
            <v>2030837.23</v>
          </cell>
        </row>
        <row r="8">
          <cell r="A8" t="str">
            <v>OM&amp;A Expense</v>
          </cell>
          <cell r="B8" t="str">
            <v>COMA</v>
          </cell>
          <cell r="C8">
            <v>2006</v>
          </cell>
          <cell r="D8">
            <v>649442.06999999995</v>
          </cell>
          <cell r="E8">
            <v>7902681</v>
          </cell>
          <cell r="F8">
            <v>9253070</v>
          </cell>
          <cell r="G8">
            <v>3267333.3499999996</v>
          </cell>
          <cell r="H8">
            <v>6078311.7300000004</v>
          </cell>
          <cell r="I8">
            <v>11587446.66</v>
          </cell>
          <cell r="J8">
            <v>3128281.3</v>
          </cell>
          <cell r="K8">
            <v>7102651</v>
          </cell>
          <cell r="L8">
            <v>4354001.16</v>
          </cell>
          <cell r="M8">
            <v>1410326.67</v>
          </cell>
          <cell r="N8">
            <v>474009.24</v>
          </cell>
          <cell r="O8">
            <v>5020736.1400000006</v>
          </cell>
          <cell r="P8">
            <v>453555.85</v>
          </cell>
          <cell r="Q8">
            <v>361838.47000000003</v>
          </cell>
          <cell r="R8">
            <v>139786.57999999999</v>
          </cell>
          <cell r="S8">
            <v>1780664.85</v>
          </cell>
          <cell r="T8">
            <v>21334462</v>
          </cell>
          <cell r="U8">
            <v>1466115.63</v>
          </cell>
          <cell r="V8">
            <v>38065577</v>
          </cell>
          <cell r="W8">
            <v>4143663.6100000003</v>
          </cell>
          <cell r="X8">
            <v>976683.41</v>
          </cell>
          <cell r="Y8">
            <v>5884849.5800000001</v>
          </cell>
          <cell r="Z8">
            <v>3179526.09</v>
          </cell>
          <cell r="AA8">
            <v>1050968.82</v>
          </cell>
          <cell r="AB8">
            <v>237406.91</v>
          </cell>
          <cell r="AC8">
            <v>7556451.5300000003</v>
          </cell>
          <cell r="AD8">
            <v>9346129.6199999992</v>
          </cell>
          <cell r="AE8">
            <v>8782264.5399999991</v>
          </cell>
          <cell r="AF8">
            <v>563865.08000000007</v>
          </cell>
          <cell r="AG8">
            <v>1460166</v>
          </cell>
          <cell r="AH8">
            <v>8663975.1600000001</v>
          </cell>
          <cell r="AI8">
            <v>5377711.2800000003</v>
          </cell>
          <cell r="AJ8">
            <v>4352958</v>
          </cell>
          <cell r="AK8">
            <v>641459.08000000007</v>
          </cell>
          <cell r="AL8">
            <v>31731697.02</v>
          </cell>
          <cell r="AM8">
            <v>214850.83</v>
          </cell>
          <cell r="AN8">
            <v>677885.84</v>
          </cell>
          <cell r="AO8">
            <v>15145220.98</v>
          </cell>
          <cell r="AP8">
            <v>374027584.06</v>
          </cell>
          <cell r="AQ8">
            <v>373736600</v>
          </cell>
          <cell r="AR8">
            <v>290984.06</v>
          </cell>
          <cell r="AS8">
            <v>39371029.949999988</v>
          </cell>
          <cell r="AT8">
            <v>2822634.03</v>
          </cell>
          <cell r="AU8">
            <v>1238329.1100000001</v>
          </cell>
          <cell r="AV8">
            <v>4321594</v>
          </cell>
          <cell r="AW8">
            <v>11238095.76</v>
          </cell>
          <cell r="AX8">
            <v>1762724.8199999998</v>
          </cell>
          <cell r="AY8">
            <v>2197717.1800000002</v>
          </cell>
          <cell r="AZ8">
            <v>23004940.010000002</v>
          </cell>
          <cell r="BA8">
            <v>1433827.6300000001</v>
          </cell>
          <cell r="BB8">
            <v>1684646.56</v>
          </cell>
          <cell r="BC8">
            <v>4029180.06</v>
          </cell>
          <cell r="BD8">
            <v>48198</v>
          </cell>
          <cell r="BE8">
            <v>5497459.8900000006</v>
          </cell>
          <cell r="BF8">
            <v>4804202</v>
          </cell>
          <cell r="BG8">
            <v>693257.89</v>
          </cell>
          <cell r="BH8">
            <v>12349734.83</v>
          </cell>
          <cell r="BI8">
            <v>7731025</v>
          </cell>
          <cell r="BJ8">
            <v>4618709.8299999991</v>
          </cell>
          <cell r="BK8">
            <v>1479291.29</v>
          </cell>
          <cell r="BL8">
            <v>3856060.0900000003</v>
          </cell>
          <cell r="BM8">
            <v>5475700.5600000015</v>
          </cell>
          <cell r="BN8">
            <v>1709688.93</v>
          </cell>
          <cell r="BO8">
            <v>10953937.5</v>
          </cell>
          <cell r="BP8">
            <v>1678142.8299999998</v>
          </cell>
          <cell r="BQ8">
            <v>3278174.1500000004</v>
          </cell>
          <cell r="BR8">
            <v>7571117.0899999999</v>
          </cell>
          <cell r="BS8">
            <v>1988954.76</v>
          </cell>
          <cell r="BT8">
            <v>6582711.6800000006</v>
          </cell>
          <cell r="BU8">
            <v>1000744.0899999999</v>
          </cell>
          <cell r="BV8">
            <v>6090168.0300000003</v>
          </cell>
          <cell r="BW8">
            <v>4027831.67</v>
          </cell>
          <cell r="BX8">
            <v>35119786.150000006</v>
          </cell>
          <cell r="BY8">
            <v>872133.11999999988</v>
          </cell>
          <cell r="BZ8">
            <v>1319784.04</v>
          </cell>
          <cell r="CA8">
            <v>980527.73</v>
          </cell>
          <cell r="CB8">
            <v>3300094.64</v>
          </cell>
          <cell r="CC8">
            <v>10500903.51</v>
          </cell>
          <cell r="CD8">
            <v>1578564</v>
          </cell>
          <cell r="CE8">
            <v>139266976.64000002</v>
          </cell>
          <cell r="CF8">
            <v>19212396</v>
          </cell>
          <cell r="CG8">
            <v>1701254.77</v>
          </cell>
          <cell r="CH8">
            <v>8417375.1400000006</v>
          </cell>
          <cell r="CI8">
            <v>3855996</v>
          </cell>
          <cell r="CJ8">
            <v>1002650.3499999999</v>
          </cell>
          <cell r="CK8">
            <v>1426412</v>
          </cell>
          <cell r="CL8">
            <v>515290.49</v>
          </cell>
          <cell r="CM8">
            <v>4206830</v>
          </cell>
          <cell r="CN8">
            <v>7560037.1500000004</v>
          </cell>
          <cell r="CO8">
            <v>3054668.4499999997</v>
          </cell>
        </row>
        <row r="9">
          <cell r="A9" t="str">
            <v>Income Taxes</v>
          </cell>
          <cell r="B9" t="str">
            <v>CTAXINC</v>
          </cell>
          <cell r="C9">
            <v>2006</v>
          </cell>
          <cell r="D9">
            <v>0</v>
          </cell>
          <cell r="E9">
            <v>5450000</v>
          </cell>
          <cell r="F9">
            <v>1225000</v>
          </cell>
          <cell r="G9">
            <v>830728</v>
          </cell>
          <cell r="H9">
            <v>2529172</v>
          </cell>
          <cell r="I9">
            <v>3045581.01</v>
          </cell>
          <cell r="J9">
            <v>223436</v>
          </cell>
          <cell r="K9">
            <v>2510845</v>
          </cell>
          <cell r="L9">
            <v>91588</v>
          </cell>
          <cell r="M9">
            <v>246816.31</v>
          </cell>
          <cell r="N9">
            <v>0</v>
          </cell>
          <cell r="O9">
            <v>2034067</v>
          </cell>
          <cell r="P9">
            <v>0</v>
          </cell>
          <cell r="Q9">
            <v>42720</v>
          </cell>
          <cell r="R9">
            <v>0</v>
          </cell>
          <cell r="S9">
            <v>559840</v>
          </cell>
          <cell r="T9">
            <v>-4398050</v>
          </cell>
          <cell r="U9">
            <v>43871</v>
          </cell>
          <cell r="V9">
            <v>10118758</v>
          </cell>
          <cell r="W9">
            <v>-20737.86</v>
          </cell>
          <cell r="X9">
            <v>0</v>
          </cell>
          <cell r="Y9">
            <v>290540</v>
          </cell>
          <cell r="Z9">
            <v>1020000</v>
          </cell>
          <cell r="AA9">
            <v>40565</v>
          </cell>
          <cell r="AB9">
            <v>0</v>
          </cell>
          <cell r="AC9">
            <v>244530.56</v>
          </cell>
          <cell r="AD9">
            <v>1227773.97</v>
          </cell>
          <cell r="AE9">
            <v>1213714.97</v>
          </cell>
          <cell r="AF9">
            <v>14059</v>
          </cell>
          <cell r="AG9">
            <v>205734.14</v>
          </cell>
          <cell r="AH9">
            <v>2142845</v>
          </cell>
          <cell r="AI9">
            <v>1420327</v>
          </cell>
          <cell r="AJ9">
            <v>731486</v>
          </cell>
          <cell r="AK9">
            <v>13059</v>
          </cell>
          <cell r="AL9">
            <v>7593510.5</v>
          </cell>
          <cell r="AM9">
            <v>924</v>
          </cell>
          <cell r="AN9">
            <v>56324</v>
          </cell>
          <cell r="AO9">
            <v>8825938</v>
          </cell>
          <cell r="AP9">
            <v>47218994</v>
          </cell>
          <cell r="AQ9">
            <v>47207300</v>
          </cell>
          <cell r="AR9">
            <v>11694</v>
          </cell>
          <cell r="AS9">
            <v>11375241.359999999</v>
          </cell>
          <cell r="AT9">
            <v>1045000</v>
          </cell>
          <cell r="AU9">
            <v>10140</v>
          </cell>
          <cell r="AV9">
            <v>986690</v>
          </cell>
          <cell r="AW9">
            <v>3257773</v>
          </cell>
          <cell r="AX9">
            <v>306478.25</v>
          </cell>
          <cell r="AY9">
            <v>400249</v>
          </cell>
          <cell r="AZ9">
            <v>4894900</v>
          </cell>
          <cell r="BA9">
            <v>596528</v>
          </cell>
          <cell r="BB9">
            <v>496000</v>
          </cell>
          <cell r="BC9">
            <v>984223.12</v>
          </cell>
          <cell r="BD9">
            <v>0</v>
          </cell>
          <cell r="BE9">
            <v>2487047.67</v>
          </cell>
          <cell r="BF9">
            <v>2221551</v>
          </cell>
          <cell r="BG9">
            <v>265496.67</v>
          </cell>
          <cell r="BH9">
            <v>2638981</v>
          </cell>
          <cell r="BI9">
            <v>1849497</v>
          </cell>
          <cell r="BJ9">
            <v>789484</v>
          </cell>
          <cell r="BK9">
            <v>468793.44</v>
          </cell>
          <cell r="BL9">
            <v>500945</v>
          </cell>
          <cell r="BM9">
            <v>520343</v>
          </cell>
          <cell r="BN9">
            <v>12629</v>
          </cell>
          <cell r="BO9">
            <v>4580301.7</v>
          </cell>
          <cell r="BP9">
            <v>579143.87</v>
          </cell>
          <cell r="BQ9">
            <v>699818</v>
          </cell>
          <cell r="BR9">
            <v>2125000.2599999998</v>
          </cell>
          <cell r="BS9">
            <v>229775</v>
          </cell>
          <cell r="BT9">
            <v>0</v>
          </cell>
          <cell r="BU9">
            <v>94800</v>
          </cell>
          <cell r="BV9">
            <v>1817789.32</v>
          </cell>
          <cell r="BW9">
            <v>95557</v>
          </cell>
          <cell r="BX9">
            <v>11464622.17</v>
          </cell>
          <cell r="BY9">
            <v>61856</v>
          </cell>
          <cell r="BZ9">
            <v>25909</v>
          </cell>
          <cell r="CA9">
            <v>33368</v>
          </cell>
          <cell r="CB9">
            <v>451574</v>
          </cell>
          <cell r="CC9">
            <v>1213708</v>
          </cell>
          <cell r="CD9">
            <v>122000</v>
          </cell>
          <cell r="CE9">
            <v>46001084</v>
          </cell>
          <cell r="CF9">
            <v>5099537</v>
          </cell>
          <cell r="CG9">
            <v>264395</v>
          </cell>
          <cell r="CH9">
            <v>2771702</v>
          </cell>
          <cell r="CI9">
            <v>641458</v>
          </cell>
          <cell r="CJ9">
            <v>24574</v>
          </cell>
          <cell r="CK9">
            <v>0</v>
          </cell>
          <cell r="CL9">
            <v>4070</v>
          </cell>
          <cell r="CM9">
            <v>884176</v>
          </cell>
          <cell r="CN9">
            <v>2680897</v>
          </cell>
          <cell r="CO9">
            <v>384291.95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2006</v>
          </cell>
          <cell r="D10">
            <v>1720</v>
          </cell>
          <cell r="E10">
            <v>67523</v>
          </cell>
          <cell r="F10">
            <v>35510</v>
          </cell>
          <cell r="G10">
            <v>9284</v>
          </cell>
          <cell r="H10">
            <v>36569</v>
          </cell>
          <cell r="I10">
            <v>60749</v>
          </cell>
          <cell r="J10">
            <v>14300</v>
          </cell>
          <cell r="K10">
            <v>48619</v>
          </cell>
          <cell r="L10">
            <v>15329</v>
          </cell>
          <cell r="M10">
            <v>6158</v>
          </cell>
          <cell r="N10">
            <v>1316</v>
          </cell>
          <cell r="O10">
            <v>31966</v>
          </cell>
          <cell r="P10">
            <v>1616</v>
          </cell>
          <cell r="Q10">
            <v>1836</v>
          </cell>
          <cell r="R10">
            <v>600</v>
          </cell>
          <cell r="S10">
            <v>10626</v>
          </cell>
          <cell r="T10">
            <v>84701</v>
          </cell>
          <cell r="U10">
            <v>3552</v>
          </cell>
          <cell r="V10">
            <v>182596</v>
          </cell>
          <cell r="W10">
            <v>13807</v>
          </cell>
          <cell r="X10">
            <v>3331</v>
          </cell>
          <cell r="Y10">
            <v>27636</v>
          </cell>
          <cell r="Z10">
            <v>19025</v>
          </cell>
          <cell r="AA10">
            <v>3981</v>
          </cell>
          <cell r="AB10">
            <v>678</v>
          </cell>
          <cell r="AC10">
            <v>11491</v>
          </cell>
          <cell r="AD10">
            <v>46020</v>
          </cell>
          <cell r="AE10">
            <v>42912</v>
          </cell>
          <cell r="AF10">
            <v>3108</v>
          </cell>
          <cell r="AG10">
            <v>9508</v>
          </cell>
          <cell r="AH10">
            <v>58941</v>
          </cell>
          <cell r="AI10">
            <v>20577</v>
          </cell>
          <cell r="AJ10">
            <v>19007</v>
          </cell>
          <cell r="AK10">
            <v>2757</v>
          </cell>
          <cell r="AL10">
            <v>231499</v>
          </cell>
          <cell r="AM10">
            <v>1138</v>
          </cell>
          <cell r="AN10">
            <v>5286</v>
          </cell>
          <cell r="AO10">
            <v>120364</v>
          </cell>
          <cell r="AP10">
            <v>1164887</v>
          </cell>
          <cell r="AQ10">
            <v>1163961</v>
          </cell>
          <cell r="AR10">
            <v>926</v>
          </cell>
          <cell r="AS10">
            <v>282393</v>
          </cell>
          <cell r="AT10">
            <v>13832</v>
          </cell>
          <cell r="AU10">
            <v>5828</v>
          </cell>
          <cell r="AV10">
            <v>26525</v>
          </cell>
          <cell r="AW10">
            <v>80940</v>
          </cell>
          <cell r="AX10">
            <v>9048</v>
          </cell>
          <cell r="AY10">
            <v>9050</v>
          </cell>
          <cell r="AZ10">
            <v>140007</v>
          </cell>
          <cell r="BA10">
            <v>6909</v>
          </cell>
          <cell r="BB10">
            <v>6634</v>
          </cell>
          <cell r="BC10">
            <v>20975</v>
          </cell>
          <cell r="BD10">
            <v>192</v>
          </cell>
          <cell r="BE10">
            <v>30684</v>
          </cell>
          <cell r="BF10">
            <v>26647</v>
          </cell>
          <cell r="BG10">
            <v>4037</v>
          </cell>
          <cell r="BH10">
            <v>48493</v>
          </cell>
          <cell r="BI10">
            <v>33234</v>
          </cell>
          <cell r="BJ10">
            <v>15259</v>
          </cell>
          <cell r="BK10">
            <v>7703</v>
          </cell>
          <cell r="BL10">
            <v>18384</v>
          </cell>
          <cell r="BM10">
            <v>23493</v>
          </cell>
          <cell r="BN10">
            <v>6135</v>
          </cell>
          <cell r="BO10">
            <v>58220</v>
          </cell>
          <cell r="BP10">
            <v>9997</v>
          </cell>
          <cell r="BQ10">
            <v>12551</v>
          </cell>
          <cell r="BR10">
            <v>50528</v>
          </cell>
          <cell r="BS10">
            <v>10230</v>
          </cell>
          <cell r="BT10">
            <v>32438</v>
          </cell>
          <cell r="BU10">
            <v>3271</v>
          </cell>
          <cell r="BV10">
            <v>33866</v>
          </cell>
          <cell r="BW10">
            <v>9143</v>
          </cell>
          <cell r="BX10">
            <v>228471</v>
          </cell>
          <cell r="BY10">
            <v>4133</v>
          </cell>
          <cell r="BZ10">
            <v>5839</v>
          </cell>
          <cell r="CA10">
            <v>2734</v>
          </cell>
          <cell r="CB10">
            <v>15597</v>
          </cell>
          <cell r="CC10">
            <v>49556</v>
          </cell>
          <cell r="CD10">
            <v>6457</v>
          </cell>
          <cell r="CE10">
            <v>678106</v>
          </cell>
          <cell r="CF10">
            <v>107231</v>
          </cell>
          <cell r="CG10">
            <v>10902</v>
          </cell>
          <cell r="CH10">
            <v>48777</v>
          </cell>
          <cell r="CI10">
            <v>21295</v>
          </cell>
          <cell r="CJ10">
            <v>3454</v>
          </cell>
          <cell r="CK10">
            <v>3811</v>
          </cell>
          <cell r="CL10">
            <v>0</v>
          </cell>
          <cell r="CM10">
            <v>20983</v>
          </cell>
          <cell r="CN10">
            <v>37473</v>
          </cell>
          <cell r="CO10">
            <v>14316</v>
          </cell>
        </row>
        <row r="11">
          <cell r="A11" t="str">
            <v>Customers - Residential</v>
          </cell>
          <cell r="B11" t="str">
            <v>YNR</v>
          </cell>
          <cell r="C11">
            <v>2006</v>
          </cell>
          <cell r="D11">
            <v>1452</v>
          </cell>
          <cell r="E11">
            <v>60659</v>
          </cell>
          <cell r="F11">
            <v>31080</v>
          </cell>
          <cell r="G11">
            <v>7871</v>
          </cell>
          <cell r="H11">
            <v>33085</v>
          </cell>
          <cell r="I11">
            <v>55007</v>
          </cell>
          <cell r="J11">
            <v>12497</v>
          </cell>
          <cell r="K11">
            <v>43373</v>
          </cell>
          <cell r="L11">
            <v>13919</v>
          </cell>
          <cell r="M11">
            <v>5466</v>
          </cell>
          <cell r="N11">
            <v>1136</v>
          </cell>
          <cell r="O11">
            <v>28347</v>
          </cell>
          <cell r="P11">
            <v>1361</v>
          </cell>
          <cell r="Q11">
            <v>1634</v>
          </cell>
          <cell r="R11">
            <v>506</v>
          </cell>
          <cell r="S11">
            <v>9502</v>
          </cell>
          <cell r="T11">
            <v>76407</v>
          </cell>
          <cell r="U11">
            <v>3099</v>
          </cell>
          <cell r="V11">
            <v>161749</v>
          </cell>
          <cell r="W11">
            <v>12206</v>
          </cell>
          <cell r="X11">
            <v>2853</v>
          </cell>
          <cell r="Y11">
            <v>25437</v>
          </cell>
          <cell r="Z11">
            <v>16829</v>
          </cell>
          <cell r="AA11">
            <v>3545</v>
          </cell>
          <cell r="AB11">
            <v>590</v>
          </cell>
          <cell r="AC11">
            <v>10489</v>
          </cell>
          <cell r="AD11">
            <v>41477</v>
          </cell>
          <cell r="AE11">
            <v>38704</v>
          </cell>
          <cell r="AF11">
            <v>2773</v>
          </cell>
          <cell r="AG11">
            <v>8759</v>
          </cell>
          <cell r="AH11">
            <v>53987</v>
          </cell>
          <cell r="AI11">
            <v>18026</v>
          </cell>
          <cell r="AJ11">
            <v>17539</v>
          </cell>
          <cell r="AK11">
            <v>2314</v>
          </cell>
          <cell r="AL11">
            <v>209370</v>
          </cell>
          <cell r="AM11">
            <v>979</v>
          </cell>
          <cell r="AN11">
            <v>4642</v>
          </cell>
          <cell r="AO11">
            <v>111597</v>
          </cell>
          <cell r="AP11">
            <v>1056031</v>
          </cell>
          <cell r="AQ11">
            <v>1055204</v>
          </cell>
          <cell r="AR11">
            <v>827</v>
          </cell>
          <cell r="AS11">
            <v>255993</v>
          </cell>
          <cell r="AT11">
            <v>12949</v>
          </cell>
          <cell r="AU11">
            <v>4968</v>
          </cell>
          <cell r="AV11">
            <v>22706</v>
          </cell>
          <cell r="AW11">
            <v>72866</v>
          </cell>
          <cell r="AX11">
            <v>7781</v>
          </cell>
          <cell r="AY11">
            <v>7403</v>
          </cell>
          <cell r="AZ11">
            <v>126516</v>
          </cell>
          <cell r="BA11">
            <v>6126</v>
          </cell>
          <cell r="BB11">
            <v>5795</v>
          </cell>
          <cell r="BC11">
            <v>18720</v>
          </cell>
          <cell r="BD11">
            <v>163</v>
          </cell>
          <cell r="BE11">
            <v>27405</v>
          </cell>
          <cell r="BF11">
            <v>23647</v>
          </cell>
          <cell r="BG11">
            <v>3758</v>
          </cell>
          <cell r="BH11">
            <v>42749</v>
          </cell>
          <cell r="BI11">
            <v>29193</v>
          </cell>
          <cell r="BJ11">
            <v>13556</v>
          </cell>
          <cell r="BK11">
            <v>6353</v>
          </cell>
          <cell r="BL11">
            <v>16121</v>
          </cell>
          <cell r="BM11">
            <v>20555</v>
          </cell>
          <cell r="BN11">
            <v>5263</v>
          </cell>
          <cell r="BO11">
            <v>52115</v>
          </cell>
          <cell r="BP11">
            <v>8915</v>
          </cell>
          <cell r="BQ11">
            <v>11005</v>
          </cell>
          <cell r="BR11">
            <v>45961</v>
          </cell>
          <cell r="BS11">
            <v>8625</v>
          </cell>
          <cell r="BT11">
            <v>28675</v>
          </cell>
          <cell r="BU11">
            <v>2614</v>
          </cell>
          <cell r="BV11">
            <v>29729</v>
          </cell>
          <cell r="BW11">
            <v>8115</v>
          </cell>
          <cell r="BX11">
            <v>200794</v>
          </cell>
          <cell r="BY11">
            <v>3542</v>
          </cell>
          <cell r="BZ11">
            <v>4962</v>
          </cell>
          <cell r="CA11">
            <v>2293</v>
          </cell>
          <cell r="CB11">
            <v>13821</v>
          </cell>
          <cell r="CC11">
            <v>44524</v>
          </cell>
          <cell r="CD11">
            <v>5733</v>
          </cell>
          <cell r="CE11">
            <v>599080</v>
          </cell>
          <cell r="CF11">
            <v>97026</v>
          </cell>
          <cell r="CG11">
            <v>10067</v>
          </cell>
          <cell r="CH11">
            <v>43013</v>
          </cell>
          <cell r="CI11">
            <v>19411</v>
          </cell>
          <cell r="CJ11">
            <v>2947</v>
          </cell>
          <cell r="CK11">
            <v>3257</v>
          </cell>
          <cell r="CL11">
            <v>0</v>
          </cell>
          <cell r="CM11">
            <v>18313</v>
          </cell>
          <cell r="CN11">
            <v>35017</v>
          </cell>
          <cell r="CO11">
            <v>12924</v>
          </cell>
        </row>
        <row r="12">
          <cell r="A12" t="str">
            <v xml:space="preserve">Customers- General Service </v>
          </cell>
          <cell r="C12">
            <v>2006</v>
          </cell>
          <cell r="D12">
            <v>267</v>
          </cell>
          <cell r="E12">
            <v>6864</v>
          </cell>
          <cell r="F12">
            <v>4425</v>
          </cell>
          <cell r="G12">
            <v>1413</v>
          </cell>
          <cell r="H12">
            <v>3484</v>
          </cell>
          <cell r="I12">
            <v>5742</v>
          </cell>
          <cell r="J12">
            <v>1801</v>
          </cell>
          <cell r="K12">
            <v>5243</v>
          </cell>
          <cell r="L12">
            <v>1410</v>
          </cell>
          <cell r="M12">
            <v>692</v>
          </cell>
          <cell r="N12">
            <v>180</v>
          </cell>
          <cell r="O12">
            <v>3617</v>
          </cell>
          <cell r="P12">
            <v>255</v>
          </cell>
          <cell r="Q12">
            <v>202</v>
          </cell>
          <cell r="R12">
            <v>94</v>
          </cell>
          <cell r="S12">
            <v>1124</v>
          </cell>
          <cell r="T12">
            <v>8283</v>
          </cell>
          <cell r="U12">
            <v>453</v>
          </cell>
          <cell r="V12">
            <v>20838</v>
          </cell>
          <cell r="W12">
            <v>1600</v>
          </cell>
          <cell r="X12">
            <v>478</v>
          </cell>
          <cell r="Y12">
            <v>2199</v>
          </cell>
          <cell r="Z12">
            <v>2194</v>
          </cell>
          <cell r="AA12">
            <v>436</v>
          </cell>
          <cell r="AB12">
            <v>88</v>
          </cell>
          <cell r="AC12">
            <v>1001</v>
          </cell>
          <cell r="AD12">
            <v>4543</v>
          </cell>
          <cell r="AE12">
            <v>4208</v>
          </cell>
          <cell r="AF12">
            <v>335</v>
          </cell>
          <cell r="AG12">
            <v>749</v>
          </cell>
          <cell r="AH12">
            <v>4950</v>
          </cell>
          <cell r="AI12">
            <v>2551</v>
          </cell>
          <cell r="AJ12">
            <v>1468</v>
          </cell>
          <cell r="AK12">
            <v>443</v>
          </cell>
          <cell r="AL12">
            <v>22117</v>
          </cell>
          <cell r="AM12">
            <v>159</v>
          </cell>
          <cell r="AN12">
            <v>643</v>
          </cell>
          <cell r="AO12">
            <v>8763</v>
          </cell>
          <cell r="AP12">
            <v>108824</v>
          </cell>
          <cell r="AQ12">
            <v>108725</v>
          </cell>
          <cell r="AR12">
            <v>99</v>
          </cell>
          <cell r="AS12">
            <v>26389</v>
          </cell>
          <cell r="AT12">
            <v>883</v>
          </cell>
          <cell r="AU12">
            <v>860</v>
          </cell>
          <cell r="AV12">
            <v>3816</v>
          </cell>
          <cell r="AW12">
            <v>8070</v>
          </cell>
          <cell r="AX12">
            <v>1267</v>
          </cell>
          <cell r="AY12">
            <v>1647</v>
          </cell>
          <cell r="AZ12">
            <v>13488</v>
          </cell>
          <cell r="BA12">
            <v>782</v>
          </cell>
          <cell r="BB12">
            <v>839</v>
          </cell>
          <cell r="BC12">
            <v>2253</v>
          </cell>
          <cell r="BD12">
            <v>29</v>
          </cell>
          <cell r="BE12">
            <v>3279</v>
          </cell>
          <cell r="BF12">
            <v>3000</v>
          </cell>
          <cell r="BG12">
            <v>279</v>
          </cell>
          <cell r="BH12">
            <v>5744</v>
          </cell>
          <cell r="BI12">
            <v>4041</v>
          </cell>
          <cell r="BJ12">
            <v>1703</v>
          </cell>
          <cell r="BK12">
            <v>1350</v>
          </cell>
          <cell r="BL12">
            <v>2263</v>
          </cell>
          <cell r="BM12">
            <v>2938</v>
          </cell>
          <cell r="BN12">
            <v>872</v>
          </cell>
          <cell r="BO12">
            <v>6104</v>
          </cell>
          <cell r="BP12">
            <v>1082</v>
          </cell>
          <cell r="BQ12">
            <v>1546</v>
          </cell>
          <cell r="BR12">
            <v>4565</v>
          </cell>
          <cell r="BS12">
            <v>1605</v>
          </cell>
          <cell r="BT12">
            <v>3763</v>
          </cell>
          <cell r="BU12">
            <v>657</v>
          </cell>
          <cell r="BV12">
            <v>4135</v>
          </cell>
          <cell r="BW12">
            <v>1028</v>
          </cell>
          <cell r="BX12">
            <v>27673</v>
          </cell>
          <cell r="BY12">
            <v>591</v>
          </cell>
          <cell r="BZ12">
            <v>877</v>
          </cell>
          <cell r="CA12">
            <v>441</v>
          </cell>
          <cell r="CB12">
            <v>1775</v>
          </cell>
          <cell r="CC12">
            <v>5032</v>
          </cell>
          <cell r="CD12">
            <v>723</v>
          </cell>
          <cell r="CE12">
            <v>78977</v>
          </cell>
          <cell r="CF12">
            <v>10200</v>
          </cell>
          <cell r="CG12">
            <v>835</v>
          </cell>
          <cell r="CH12">
            <v>5764</v>
          </cell>
          <cell r="CI12">
            <v>1881</v>
          </cell>
          <cell r="CJ12">
            <v>507</v>
          </cell>
          <cell r="CK12">
            <v>553</v>
          </cell>
          <cell r="CL12">
            <v>0</v>
          </cell>
          <cell r="CM12">
            <v>2670</v>
          </cell>
          <cell r="CN12">
            <v>2456</v>
          </cell>
          <cell r="CO12">
            <v>1391</v>
          </cell>
        </row>
        <row r="13">
          <cell r="A13" t="str">
            <v>Customers- Large User, Sub- Transmission, Intermediate/ Embedded Distributor</v>
          </cell>
          <cell r="C13">
            <v>2006</v>
          </cell>
          <cell r="D13">
            <v>1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11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4</v>
          </cell>
          <cell r="AP13">
            <v>32</v>
          </cell>
          <cell r="AQ13">
            <v>32</v>
          </cell>
          <cell r="AR13">
            <v>0</v>
          </cell>
          <cell r="AS13">
            <v>11</v>
          </cell>
          <cell r="AT13">
            <v>0</v>
          </cell>
          <cell r="AU13">
            <v>0</v>
          </cell>
          <cell r="AV13">
            <v>3</v>
          </cell>
          <cell r="AW13">
            <v>4</v>
          </cell>
          <cell r="AX13">
            <v>0</v>
          </cell>
          <cell r="AY13">
            <v>0</v>
          </cell>
          <cell r="AZ13">
            <v>3</v>
          </cell>
          <cell r="BA13">
            <v>1</v>
          </cell>
          <cell r="BB13">
            <v>0</v>
          </cell>
          <cell r="BC13">
            <v>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1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4</v>
          </cell>
          <cell r="BY13">
            <v>0</v>
          </cell>
          <cell r="BZ13">
            <v>0</v>
          </cell>
          <cell r="CA13">
            <v>0</v>
          </cell>
          <cell r="CB13">
            <v>1</v>
          </cell>
          <cell r="CC13">
            <v>0</v>
          </cell>
          <cell r="CD13">
            <v>1</v>
          </cell>
          <cell r="CE13">
            <v>49</v>
          </cell>
          <cell r="CF13">
            <v>5</v>
          </cell>
          <cell r="CG13">
            <v>0</v>
          </cell>
          <cell r="CH13">
            <v>0</v>
          </cell>
          <cell r="CI13">
            <v>3</v>
          </cell>
          <cell r="CJ13">
            <v>0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2006</v>
          </cell>
          <cell r="D14">
            <v>621</v>
          </cell>
          <cell r="E14">
            <v>14174</v>
          </cell>
          <cell r="F14">
            <v>9568</v>
          </cell>
          <cell r="G14">
            <v>2640</v>
          </cell>
          <cell r="H14">
            <v>9520</v>
          </cell>
          <cell r="I14">
            <v>14151</v>
          </cell>
          <cell r="J14">
            <v>2815</v>
          </cell>
          <cell r="K14">
            <v>12201</v>
          </cell>
          <cell r="L14">
            <v>19</v>
          </cell>
          <cell r="M14">
            <v>2</v>
          </cell>
          <cell r="N14">
            <v>341</v>
          </cell>
          <cell r="O14">
            <v>10570</v>
          </cell>
          <cell r="P14">
            <v>1</v>
          </cell>
          <cell r="Q14">
            <v>1</v>
          </cell>
          <cell r="R14">
            <v>1</v>
          </cell>
          <cell r="S14">
            <v>0</v>
          </cell>
          <cell r="T14">
            <v>23208</v>
          </cell>
          <cell r="U14">
            <v>11</v>
          </cell>
          <cell r="V14">
            <v>47809</v>
          </cell>
          <cell r="W14">
            <v>2870</v>
          </cell>
          <cell r="X14">
            <v>1016</v>
          </cell>
          <cell r="Y14">
            <v>7279</v>
          </cell>
          <cell r="Z14">
            <v>5742</v>
          </cell>
          <cell r="AA14">
            <v>1006</v>
          </cell>
          <cell r="AB14">
            <v>152</v>
          </cell>
          <cell r="AC14">
            <v>99</v>
          </cell>
          <cell r="AD14">
            <v>8609</v>
          </cell>
          <cell r="AE14">
            <v>8608</v>
          </cell>
          <cell r="AF14">
            <v>1</v>
          </cell>
          <cell r="AG14">
            <v>2479</v>
          </cell>
          <cell r="AH14">
            <v>12789</v>
          </cell>
          <cell r="AI14">
            <v>2758</v>
          </cell>
          <cell r="AJ14">
            <v>4294</v>
          </cell>
          <cell r="AK14">
            <v>905</v>
          </cell>
          <cell r="AL14">
            <v>52327</v>
          </cell>
          <cell r="AM14">
            <v>362</v>
          </cell>
          <cell r="AN14">
            <v>1</v>
          </cell>
          <cell r="AO14">
            <v>1</v>
          </cell>
          <cell r="AP14">
            <v>130366</v>
          </cell>
          <cell r="AQ14">
            <v>130000</v>
          </cell>
          <cell r="AR14">
            <v>366</v>
          </cell>
          <cell r="AS14">
            <v>46355</v>
          </cell>
          <cell r="AT14">
            <v>2490</v>
          </cell>
          <cell r="AU14">
            <v>550</v>
          </cell>
          <cell r="AV14">
            <v>5087</v>
          </cell>
          <cell r="AW14">
            <v>21993</v>
          </cell>
          <cell r="AX14">
            <v>2</v>
          </cell>
          <cell r="AY14">
            <v>7</v>
          </cell>
          <cell r="AZ14">
            <v>32802</v>
          </cell>
          <cell r="BA14">
            <v>1958</v>
          </cell>
          <cell r="BB14">
            <v>1523</v>
          </cell>
          <cell r="BC14">
            <v>5301</v>
          </cell>
          <cell r="BD14">
            <v>86</v>
          </cell>
          <cell r="BE14">
            <v>7587</v>
          </cell>
          <cell r="BF14">
            <v>6858</v>
          </cell>
          <cell r="BG14">
            <v>729</v>
          </cell>
          <cell r="BH14">
            <v>11807</v>
          </cell>
          <cell r="BI14">
            <v>9399</v>
          </cell>
          <cell r="BJ14">
            <v>2408</v>
          </cell>
          <cell r="BK14">
            <v>1736</v>
          </cell>
          <cell r="BL14">
            <v>3050</v>
          </cell>
          <cell r="BM14">
            <v>5508</v>
          </cell>
          <cell r="BN14">
            <v>3</v>
          </cell>
          <cell r="BO14">
            <v>15747</v>
          </cell>
          <cell r="BP14">
            <v>2380</v>
          </cell>
          <cell r="BQ14">
            <v>1</v>
          </cell>
          <cell r="BR14">
            <v>11038</v>
          </cell>
          <cell r="BS14">
            <v>2635</v>
          </cell>
          <cell r="BT14">
            <v>8469</v>
          </cell>
          <cell r="BU14">
            <v>1004</v>
          </cell>
          <cell r="BV14">
            <v>8238</v>
          </cell>
          <cell r="BW14">
            <v>41</v>
          </cell>
          <cell r="BX14">
            <v>47</v>
          </cell>
          <cell r="BY14">
            <v>1151</v>
          </cell>
          <cell r="BZ14">
            <v>1642</v>
          </cell>
          <cell r="CA14">
            <v>533</v>
          </cell>
          <cell r="CB14">
            <v>4626</v>
          </cell>
          <cell r="CC14">
            <v>12956</v>
          </cell>
          <cell r="CD14">
            <v>2537</v>
          </cell>
          <cell r="CE14">
            <v>159861</v>
          </cell>
          <cell r="CF14">
            <v>25924</v>
          </cell>
          <cell r="CG14">
            <v>2290</v>
          </cell>
          <cell r="CH14">
            <v>12575</v>
          </cell>
          <cell r="CI14">
            <v>6587</v>
          </cell>
          <cell r="CJ14">
            <v>942</v>
          </cell>
          <cell r="CK14">
            <v>1333</v>
          </cell>
          <cell r="CL14">
            <v>0</v>
          </cell>
          <cell r="CM14">
            <v>11</v>
          </cell>
          <cell r="CN14">
            <v>10906</v>
          </cell>
          <cell r="CO14">
            <v>3947</v>
          </cell>
        </row>
        <row r="15">
          <cell r="A15" t="str">
            <v>Customers- Sentinel Lighting</v>
          </cell>
          <cell r="B15" t="str">
            <v>YNSL</v>
          </cell>
          <cell r="C15">
            <v>2006</v>
          </cell>
          <cell r="D15">
            <v>1</v>
          </cell>
          <cell r="E15">
            <v>0</v>
          </cell>
          <cell r="F15">
            <v>526</v>
          </cell>
          <cell r="G15">
            <v>243</v>
          </cell>
          <cell r="H15">
            <v>788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12</v>
          </cell>
          <cell r="N15">
            <v>24</v>
          </cell>
          <cell r="O15">
            <v>346</v>
          </cell>
          <cell r="P15">
            <v>122</v>
          </cell>
          <cell r="Q15">
            <v>0</v>
          </cell>
          <cell r="R15">
            <v>0</v>
          </cell>
          <cell r="S15">
            <v>0</v>
          </cell>
          <cell r="T15">
            <v>794</v>
          </cell>
          <cell r="U15">
            <v>43</v>
          </cell>
          <cell r="V15">
            <v>0</v>
          </cell>
          <cell r="W15">
            <v>256</v>
          </cell>
          <cell r="X15">
            <v>27</v>
          </cell>
          <cell r="Y15">
            <v>334</v>
          </cell>
          <cell r="Z15">
            <v>70</v>
          </cell>
          <cell r="AA15">
            <v>0</v>
          </cell>
          <cell r="AB15">
            <v>0</v>
          </cell>
          <cell r="AC15">
            <v>0</v>
          </cell>
          <cell r="AD15">
            <v>447</v>
          </cell>
          <cell r="AE15">
            <v>425</v>
          </cell>
          <cell r="AF15">
            <v>22</v>
          </cell>
          <cell r="AG15">
            <v>0</v>
          </cell>
          <cell r="AH15">
            <v>36</v>
          </cell>
          <cell r="AI15">
            <v>693</v>
          </cell>
          <cell r="AJ15">
            <v>146</v>
          </cell>
          <cell r="AK15">
            <v>51</v>
          </cell>
          <cell r="AL15">
            <v>368</v>
          </cell>
          <cell r="AM15">
            <v>0</v>
          </cell>
          <cell r="AN15">
            <v>22</v>
          </cell>
          <cell r="AO15">
            <v>0</v>
          </cell>
          <cell r="AP15">
            <v>25000</v>
          </cell>
          <cell r="AQ15">
            <v>25000</v>
          </cell>
          <cell r="AR15">
            <v>0</v>
          </cell>
          <cell r="AS15">
            <v>0</v>
          </cell>
          <cell r="AT15">
            <v>184</v>
          </cell>
          <cell r="AU15">
            <v>0</v>
          </cell>
          <cell r="AV15">
            <v>0</v>
          </cell>
          <cell r="AW15">
            <v>0</v>
          </cell>
          <cell r="AX15">
            <v>50</v>
          </cell>
          <cell r="AY15">
            <v>45</v>
          </cell>
          <cell r="AZ15">
            <v>724</v>
          </cell>
          <cell r="BA15">
            <v>47</v>
          </cell>
          <cell r="BB15">
            <v>22</v>
          </cell>
          <cell r="BC15">
            <v>295</v>
          </cell>
          <cell r="BD15">
            <v>0</v>
          </cell>
          <cell r="BE15">
            <v>72</v>
          </cell>
          <cell r="BF15">
            <v>67</v>
          </cell>
          <cell r="BG15">
            <v>5</v>
          </cell>
          <cell r="BH15">
            <v>594</v>
          </cell>
          <cell r="BI15">
            <v>34</v>
          </cell>
          <cell r="BJ15">
            <v>560</v>
          </cell>
          <cell r="BK15">
            <v>66</v>
          </cell>
          <cell r="BL15">
            <v>400</v>
          </cell>
          <cell r="BM15">
            <v>273</v>
          </cell>
          <cell r="BN15">
            <v>1</v>
          </cell>
          <cell r="BO15">
            <v>205</v>
          </cell>
          <cell r="BP15">
            <v>176</v>
          </cell>
          <cell r="BQ15">
            <v>19</v>
          </cell>
          <cell r="BR15">
            <v>0</v>
          </cell>
          <cell r="BS15">
            <v>225</v>
          </cell>
          <cell r="BT15">
            <v>446</v>
          </cell>
          <cell r="BU15">
            <v>16</v>
          </cell>
          <cell r="BV15">
            <v>682</v>
          </cell>
          <cell r="BW15">
            <v>0</v>
          </cell>
          <cell r="BX15">
            <v>148</v>
          </cell>
          <cell r="BY15">
            <v>0</v>
          </cell>
          <cell r="BZ15">
            <v>67</v>
          </cell>
          <cell r="CA15">
            <v>0</v>
          </cell>
          <cell r="CB15">
            <v>34</v>
          </cell>
          <cell r="CC15">
            <v>164</v>
          </cell>
          <cell r="CD15">
            <v>89</v>
          </cell>
          <cell r="CE15">
            <v>0</v>
          </cell>
          <cell r="CF15">
            <v>708</v>
          </cell>
          <cell r="CG15">
            <v>0</v>
          </cell>
          <cell r="CH15">
            <v>0</v>
          </cell>
          <cell r="CI15">
            <v>714</v>
          </cell>
          <cell r="CJ15">
            <v>41</v>
          </cell>
          <cell r="CK15">
            <v>13</v>
          </cell>
          <cell r="CL15">
            <v>0</v>
          </cell>
          <cell r="CM15">
            <v>6</v>
          </cell>
          <cell r="CN15">
            <v>71</v>
          </cell>
          <cell r="CO15">
            <v>0</v>
          </cell>
        </row>
        <row r="16">
          <cell r="A16" t="str">
            <v>kWh</v>
          </cell>
          <cell r="B16" t="str">
            <v>YV</v>
          </cell>
          <cell r="C16">
            <v>2006</v>
          </cell>
          <cell r="D16">
            <v>11441922</v>
          </cell>
          <cell r="E16">
            <v>1478570768</v>
          </cell>
          <cell r="F16">
            <v>1113292448</v>
          </cell>
          <cell r="G16">
            <v>224910004</v>
          </cell>
          <cell r="H16">
            <v>972703713</v>
          </cell>
          <cell r="I16">
            <v>1743176663</v>
          </cell>
          <cell r="J16">
            <v>338274830</v>
          </cell>
          <cell r="K16">
            <v>1574603112</v>
          </cell>
          <cell r="L16">
            <v>287341134</v>
          </cell>
          <cell r="M16">
            <v>150448653.38999999</v>
          </cell>
          <cell r="N16">
            <v>28375490</v>
          </cell>
          <cell r="O16">
            <v>862524430</v>
          </cell>
          <cell r="P16">
            <v>18539577</v>
          </cell>
          <cell r="Q16">
            <v>29859625</v>
          </cell>
          <cell r="R16">
            <v>7480749</v>
          </cell>
          <cell r="S16">
            <v>195862325.56999999</v>
          </cell>
          <cell r="T16">
            <v>899872611</v>
          </cell>
          <cell r="U16">
            <v>75398075</v>
          </cell>
          <cell r="V16">
            <v>8133404244</v>
          </cell>
          <cell r="W16">
            <v>152676379</v>
          </cell>
          <cell r="X16">
            <v>63548206</v>
          </cell>
          <cell r="Y16">
            <v>569801532</v>
          </cell>
          <cell r="Z16">
            <v>617899375</v>
          </cell>
          <cell r="AA16">
            <v>82347301</v>
          </cell>
          <cell r="AB16">
            <v>8596601</v>
          </cell>
          <cell r="AC16">
            <v>194594892.19999999</v>
          </cell>
          <cell r="AD16">
            <v>941826285</v>
          </cell>
          <cell r="AE16">
            <v>884496698</v>
          </cell>
          <cell r="AF16">
            <v>57329587</v>
          </cell>
          <cell r="AG16">
            <v>103904686</v>
          </cell>
          <cell r="AH16">
            <v>1631312252</v>
          </cell>
          <cell r="AI16">
            <v>360381638</v>
          </cell>
          <cell r="AJ16">
            <v>475893341.64999998</v>
          </cell>
          <cell r="AK16">
            <v>115147285</v>
          </cell>
          <cell r="AL16">
            <v>5333180389.54</v>
          </cell>
          <cell r="AM16">
            <v>25844397.699999999</v>
          </cell>
          <cell r="AN16">
            <v>199828713</v>
          </cell>
          <cell r="AO16">
            <v>3843080000</v>
          </cell>
          <cell r="AP16">
            <v>22312008992.599998</v>
          </cell>
          <cell r="AQ16">
            <v>22295484000</v>
          </cell>
          <cell r="AR16">
            <v>16524992.6</v>
          </cell>
          <cell r="AS16">
            <v>7450733721</v>
          </cell>
          <cell r="AT16">
            <v>186105147</v>
          </cell>
          <cell r="AU16">
            <v>109125457.08</v>
          </cell>
          <cell r="AV16">
            <v>735332929</v>
          </cell>
          <cell r="AW16">
            <v>1969186093</v>
          </cell>
          <cell r="AX16">
            <v>283279181</v>
          </cell>
          <cell r="AY16">
            <v>124906021</v>
          </cell>
          <cell r="AZ16">
            <v>3356779315</v>
          </cell>
          <cell r="BA16">
            <v>203783359</v>
          </cell>
          <cell r="BB16">
            <v>225495203</v>
          </cell>
          <cell r="BC16">
            <v>640893665</v>
          </cell>
          <cell r="BD16">
            <v>0</v>
          </cell>
          <cell r="BE16">
            <v>356262160</v>
          </cell>
          <cell r="BF16">
            <v>319707807</v>
          </cell>
          <cell r="BG16">
            <v>36554353</v>
          </cell>
          <cell r="BH16">
            <v>1267613270</v>
          </cell>
          <cell r="BI16">
            <v>910529068</v>
          </cell>
          <cell r="BJ16">
            <v>357084202</v>
          </cell>
          <cell r="BK16">
            <v>176186452</v>
          </cell>
          <cell r="BL16">
            <v>381325254</v>
          </cell>
          <cell r="BM16">
            <v>560230800</v>
          </cell>
          <cell r="BN16">
            <v>136197737.00999999</v>
          </cell>
          <cell r="BO16">
            <v>1575176317</v>
          </cell>
          <cell r="BP16">
            <v>242028651</v>
          </cell>
          <cell r="BQ16">
            <v>320376795</v>
          </cell>
          <cell r="BR16">
            <v>1107170264</v>
          </cell>
          <cell r="BS16">
            <v>193210045.66999999</v>
          </cell>
          <cell r="BT16">
            <v>697140805</v>
          </cell>
          <cell r="BU16">
            <v>85636750.729999989</v>
          </cell>
          <cell r="BV16">
            <v>810188267</v>
          </cell>
          <cell r="BW16">
            <v>196628566</v>
          </cell>
          <cell r="BX16">
            <v>6744270641</v>
          </cell>
          <cell r="BY16">
            <v>97310234</v>
          </cell>
          <cell r="BZ16">
            <v>67020068</v>
          </cell>
          <cell r="CA16">
            <v>92077783</v>
          </cell>
          <cell r="CB16">
            <v>367218614</v>
          </cell>
          <cell r="CC16">
            <v>1040012689</v>
          </cell>
          <cell r="CD16">
            <v>229230519.68000001</v>
          </cell>
          <cell r="CE16">
            <v>25527304675</v>
          </cell>
          <cell r="CF16">
            <v>2532414193</v>
          </cell>
          <cell r="CG16">
            <v>105889143.48</v>
          </cell>
          <cell r="CH16">
            <v>1321845279</v>
          </cell>
          <cell r="CI16">
            <v>490692769</v>
          </cell>
          <cell r="CJ16">
            <v>94367252</v>
          </cell>
          <cell r="CK16">
            <v>147392539</v>
          </cell>
          <cell r="CL16">
            <v>0</v>
          </cell>
          <cell r="CM16">
            <v>456146506</v>
          </cell>
          <cell r="CN16">
            <v>857623947</v>
          </cell>
          <cell r="CO16">
            <v>407408088</v>
          </cell>
        </row>
        <row r="17">
          <cell r="A17" t="str">
            <v>kWh - Residential</v>
          </cell>
          <cell r="B17" t="str">
            <v>YVR</v>
          </cell>
          <cell r="C17">
            <v>2006</v>
          </cell>
          <cell r="D17">
            <v>11441922</v>
          </cell>
          <cell r="E17">
            <v>530557254</v>
          </cell>
          <cell r="F17">
            <v>261470152</v>
          </cell>
          <cell r="G17">
            <v>79563205</v>
          </cell>
          <cell r="H17">
            <v>284501278</v>
          </cell>
          <cell r="I17">
            <v>551419663</v>
          </cell>
          <cell r="J17">
            <v>110110859</v>
          </cell>
          <cell r="K17">
            <v>389897758</v>
          </cell>
          <cell r="L17">
            <v>114433846</v>
          </cell>
          <cell r="M17">
            <v>44421203</v>
          </cell>
          <cell r="N17">
            <v>14654854</v>
          </cell>
          <cell r="O17">
            <v>239607514</v>
          </cell>
          <cell r="P17">
            <v>12656005</v>
          </cell>
          <cell r="Q17">
            <v>19799972</v>
          </cell>
          <cell r="R17">
            <v>4091958</v>
          </cell>
          <cell r="S17">
            <v>91182112</v>
          </cell>
          <cell r="T17">
            <v>655143475</v>
          </cell>
          <cell r="U17">
            <v>29259859</v>
          </cell>
          <cell r="V17">
            <v>1603332097</v>
          </cell>
          <cell r="W17">
            <v>116103693</v>
          </cell>
          <cell r="X17">
            <v>32486898</v>
          </cell>
          <cell r="Y17">
            <v>284492550</v>
          </cell>
          <cell r="Z17">
            <v>142060467</v>
          </cell>
          <cell r="AA17">
            <v>38401315</v>
          </cell>
          <cell r="AB17">
            <v>5683369</v>
          </cell>
          <cell r="AC17">
            <v>91383635.700000003</v>
          </cell>
          <cell r="AD17">
            <v>397678409</v>
          </cell>
          <cell r="AE17">
            <v>369998923</v>
          </cell>
          <cell r="AF17">
            <v>27679486</v>
          </cell>
          <cell r="AG17">
            <v>85590583</v>
          </cell>
          <cell r="AH17">
            <v>357495622</v>
          </cell>
          <cell r="AI17">
            <v>172359424</v>
          </cell>
          <cell r="AJ17">
            <v>200925506</v>
          </cell>
          <cell r="AK17">
            <v>26681677</v>
          </cell>
          <cell r="AL17">
            <v>1654664050</v>
          </cell>
          <cell r="AM17">
            <v>15223722.98</v>
          </cell>
          <cell r="AN17">
            <v>54802923</v>
          </cell>
          <cell r="AO17">
            <v>1075118931</v>
          </cell>
          <cell r="AP17">
            <v>12237925130.4</v>
          </cell>
          <cell r="AQ17">
            <v>12228866000</v>
          </cell>
          <cell r="AR17">
            <v>9059130.4000000004</v>
          </cell>
          <cell r="AS17">
            <v>2226415669</v>
          </cell>
          <cell r="AT17">
            <v>157140654</v>
          </cell>
          <cell r="AU17">
            <v>39159512.600000001</v>
          </cell>
          <cell r="AV17">
            <v>200214258</v>
          </cell>
          <cell r="AW17">
            <v>644108007</v>
          </cell>
          <cell r="AX17">
            <v>67942208</v>
          </cell>
          <cell r="AY17">
            <v>78930880</v>
          </cell>
          <cell r="AZ17">
            <v>1088755114</v>
          </cell>
          <cell r="BA17">
            <v>57128547</v>
          </cell>
          <cell r="BB17">
            <v>46734088</v>
          </cell>
          <cell r="BC17">
            <v>197466598</v>
          </cell>
          <cell r="BD17">
            <v>0</v>
          </cell>
          <cell r="BE17">
            <v>262995579</v>
          </cell>
          <cell r="BF17">
            <v>231442383</v>
          </cell>
          <cell r="BG17">
            <v>31553196</v>
          </cell>
          <cell r="BH17">
            <v>449386643</v>
          </cell>
          <cell r="BI17">
            <v>272992006</v>
          </cell>
          <cell r="BJ17">
            <v>176394637</v>
          </cell>
          <cell r="BK17">
            <v>63805148</v>
          </cell>
          <cell r="BL17">
            <v>139960236</v>
          </cell>
          <cell r="BM17">
            <v>207199584</v>
          </cell>
          <cell r="BN17">
            <v>43040213.979999997</v>
          </cell>
          <cell r="BO17">
            <v>569566301</v>
          </cell>
          <cell r="BP17">
            <v>79376454</v>
          </cell>
          <cell r="BQ17">
            <v>108206276</v>
          </cell>
          <cell r="BR17">
            <v>465431095</v>
          </cell>
          <cell r="BS17">
            <v>75536829</v>
          </cell>
          <cell r="BT17">
            <v>335395539</v>
          </cell>
          <cell r="BU17">
            <v>33103725.27</v>
          </cell>
          <cell r="BV17">
            <v>290645501</v>
          </cell>
          <cell r="BW17">
            <v>63748755</v>
          </cell>
          <cell r="BX17">
            <v>2003371840</v>
          </cell>
          <cell r="BY17">
            <v>30640237</v>
          </cell>
          <cell r="BZ17">
            <v>44343815</v>
          </cell>
          <cell r="CA17">
            <v>31452628</v>
          </cell>
          <cell r="CB17">
            <v>113523979</v>
          </cell>
          <cell r="CC17">
            <v>346415246</v>
          </cell>
          <cell r="CD17">
            <v>52306081.219999999</v>
          </cell>
          <cell r="CE17">
            <v>5351746739</v>
          </cell>
          <cell r="CF17">
            <v>929432918</v>
          </cell>
          <cell r="CG17">
            <v>73495682.299999997</v>
          </cell>
          <cell r="CH17">
            <v>391947018</v>
          </cell>
          <cell r="CI17">
            <v>169952289</v>
          </cell>
          <cell r="CJ17">
            <v>25536958</v>
          </cell>
          <cell r="CK17">
            <v>27222139</v>
          </cell>
          <cell r="CL17">
            <v>0</v>
          </cell>
          <cell r="CM17">
            <v>207243931</v>
          </cell>
          <cell r="CN17">
            <v>337897948</v>
          </cell>
          <cell r="CO17">
            <v>104833112</v>
          </cell>
        </row>
        <row r="18">
          <cell r="A18" t="str">
            <v xml:space="preserve">kWh- General Service </v>
          </cell>
          <cell r="C18">
            <v>2006</v>
          </cell>
          <cell r="D18">
            <v>0</v>
          </cell>
          <cell r="E18">
            <v>937360428</v>
          </cell>
          <cell r="F18">
            <v>507337796</v>
          </cell>
          <cell r="G18">
            <v>145133733</v>
          </cell>
          <cell r="H18">
            <v>680671928</v>
          </cell>
          <cell r="I18">
            <v>1182280000</v>
          </cell>
          <cell r="J18">
            <v>134335263</v>
          </cell>
          <cell r="K18">
            <v>924172626</v>
          </cell>
          <cell r="L18">
            <v>169755361</v>
          </cell>
          <cell r="M18">
            <v>104851041</v>
          </cell>
          <cell r="N18">
            <v>13456323</v>
          </cell>
          <cell r="O18">
            <v>561116338</v>
          </cell>
          <cell r="P18">
            <v>5883572</v>
          </cell>
          <cell r="Q18">
            <v>9670245</v>
          </cell>
          <cell r="R18">
            <v>3316831</v>
          </cell>
          <cell r="S18">
            <v>104680213.56999999</v>
          </cell>
          <cell r="T18">
            <v>244729136</v>
          </cell>
          <cell r="U18">
            <v>45502520</v>
          </cell>
          <cell r="V18">
            <v>5510050967</v>
          </cell>
          <cell r="W18">
            <v>36572686</v>
          </cell>
          <cell r="X18">
            <v>30450548</v>
          </cell>
          <cell r="Y18">
            <v>278903792</v>
          </cell>
          <cell r="Z18">
            <v>412295402</v>
          </cell>
          <cell r="AA18">
            <v>42879081</v>
          </cell>
          <cell r="AB18">
            <v>2812411</v>
          </cell>
          <cell r="AC18">
            <v>69463685.400000006</v>
          </cell>
          <cell r="AD18">
            <v>535059474</v>
          </cell>
          <cell r="AE18">
            <v>506187273</v>
          </cell>
          <cell r="AF18">
            <v>28872201</v>
          </cell>
          <cell r="AG18">
            <v>18314103</v>
          </cell>
          <cell r="AH18">
            <v>1002819392</v>
          </cell>
          <cell r="AI18">
            <v>185282283</v>
          </cell>
          <cell r="AJ18">
            <v>271457391</v>
          </cell>
          <cell r="AK18">
            <v>87318533</v>
          </cell>
          <cell r="AL18">
            <v>2565684926</v>
          </cell>
          <cell r="AM18">
            <v>10268965.720000001</v>
          </cell>
          <cell r="AN18">
            <v>108763626</v>
          </cell>
          <cell r="AO18">
            <v>2403597428</v>
          </cell>
          <cell r="AP18">
            <v>8248826036</v>
          </cell>
          <cell r="AQ18">
            <v>8241631000</v>
          </cell>
          <cell r="AR18">
            <v>7195036</v>
          </cell>
          <cell r="AS18">
            <v>4533138353</v>
          </cell>
          <cell r="AT18">
            <v>28964493</v>
          </cell>
          <cell r="AU18">
            <v>68402800.810000002</v>
          </cell>
          <cell r="AV18">
            <v>377083707</v>
          </cell>
          <cell r="AW18">
            <v>1126359319</v>
          </cell>
          <cell r="AX18">
            <v>213381240</v>
          </cell>
          <cell r="AY18">
            <v>45933794</v>
          </cell>
          <cell r="AZ18">
            <v>2018659780</v>
          </cell>
          <cell r="BA18">
            <v>108468893</v>
          </cell>
          <cell r="BB18">
            <v>177618443</v>
          </cell>
          <cell r="BC18">
            <v>348613782</v>
          </cell>
          <cell r="BD18">
            <v>0</v>
          </cell>
          <cell r="BE18">
            <v>93266581</v>
          </cell>
          <cell r="BF18">
            <v>88265424</v>
          </cell>
          <cell r="BG18">
            <v>5001157</v>
          </cell>
          <cell r="BH18">
            <v>809188538</v>
          </cell>
          <cell r="BI18">
            <v>630895924</v>
          </cell>
          <cell r="BJ18">
            <v>178292614</v>
          </cell>
          <cell r="BK18">
            <v>111101732</v>
          </cell>
          <cell r="BL18">
            <v>237962119</v>
          </cell>
          <cell r="BM18">
            <v>349174613</v>
          </cell>
          <cell r="BN18">
            <v>91314990.030000001</v>
          </cell>
          <cell r="BO18">
            <v>994238859</v>
          </cell>
          <cell r="BP18">
            <v>160927606</v>
          </cell>
          <cell r="BQ18">
            <v>209218547</v>
          </cell>
          <cell r="BR18">
            <v>572719314</v>
          </cell>
          <cell r="BS18">
            <v>116088912.03</v>
          </cell>
          <cell r="BT18">
            <v>353865433</v>
          </cell>
          <cell r="BU18">
            <v>51649271.370000005</v>
          </cell>
          <cell r="BV18">
            <v>448765064</v>
          </cell>
          <cell r="BW18">
            <v>131007820</v>
          </cell>
          <cell r="BX18">
            <v>4428877085</v>
          </cell>
          <cell r="BY18">
            <v>65574034</v>
          </cell>
          <cell r="BZ18">
            <v>22573648</v>
          </cell>
          <cell r="CA18">
            <v>60136389</v>
          </cell>
          <cell r="CB18">
            <v>213663545</v>
          </cell>
          <cell r="CC18">
            <v>681186819</v>
          </cell>
          <cell r="CD18">
            <v>155771734.81</v>
          </cell>
          <cell r="CE18">
            <v>17477633086</v>
          </cell>
          <cell r="CF18">
            <v>1357636128</v>
          </cell>
          <cell r="CG18">
            <v>31661530.810000002</v>
          </cell>
          <cell r="CH18">
            <v>922560313</v>
          </cell>
          <cell r="CI18">
            <v>210297358</v>
          </cell>
          <cell r="CJ18">
            <v>68059736.400000006</v>
          </cell>
          <cell r="CK18">
            <v>56545314</v>
          </cell>
          <cell r="CL18">
            <v>0</v>
          </cell>
          <cell r="CM18">
            <v>243567288</v>
          </cell>
          <cell r="CN18">
            <v>511216232</v>
          </cell>
          <cell r="CO18">
            <v>277165755</v>
          </cell>
        </row>
        <row r="19">
          <cell r="A19" t="str">
            <v>kWh- Large User, Sub- Transmission, Intermediate/ Embedded Distributor</v>
          </cell>
          <cell r="C19">
            <v>2006</v>
          </cell>
          <cell r="D19">
            <v>0</v>
          </cell>
          <cell r="E19">
            <v>0</v>
          </cell>
          <cell r="F19">
            <v>335399225</v>
          </cell>
          <cell r="G19">
            <v>0</v>
          </cell>
          <cell r="H19">
            <v>0</v>
          </cell>
          <cell r="I19">
            <v>0</v>
          </cell>
          <cell r="J19">
            <v>91431798</v>
          </cell>
          <cell r="K19">
            <v>251327100</v>
          </cell>
          <cell r="L19">
            <v>0</v>
          </cell>
          <cell r="M19">
            <v>0</v>
          </cell>
          <cell r="N19">
            <v>0</v>
          </cell>
          <cell r="O19">
            <v>54726070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980065806</v>
          </cell>
          <cell r="W19">
            <v>0</v>
          </cell>
          <cell r="X19">
            <v>0</v>
          </cell>
          <cell r="Y19">
            <v>0</v>
          </cell>
          <cell r="Z19">
            <v>59612933</v>
          </cell>
          <cell r="AA19">
            <v>0</v>
          </cell>
          <cell r="AB19">
            <v>0</v>
          </cell>
          <cell r="AC19">
            <v>32604905.699999999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261816874</v>
          </cell>
          <cell r="AI19">
            <v>0</v>
          </cell>
          <cell r="AJ19">
            <v>0</v>
          </cell>
          <cell r="AK19">
            <v>0</v>
          </cell>
          <cell r="AL19">
            <v>1072361748</v>
          </cell>
          <cell r="AM19">
            <v>0</v>
          </cell>
          <cell r="AN19">
            <v>35056264</v>
          </cell>
          <cell r="AO19">
            <v>340579142</v>
          </cell>
          <cell r="AP19">
            <v>1686286000</v>
          </cell>
          <cell r="AQ19">
            <v>1686286000</v>
          </cell>
          <cell r="AR19">
            <v>0</v>
          </cell>
          <cell r="AS19">
            <v>654954633</v>
          </cell>
          <cell r="AT19">
            <v>0</v>
          </cell>
          <cell r="AU19">
            <v>0</v>
          </cell>
          <cell r="AV19">
            <v>153944335</v>
          </cell>
          <cell r="AW19">
            <v>182940271</v>
          </cell>
          <cell r="AX19">
            <v>0</v>
          </cell>
          <cell r="AY19">
            <v>0</v>
          </cell>
          <cell r="AZ19">
            <v>226248150</v>
          </cell>
          <cell r="BA19">
            <v>36694467</v>
          </cell>
          <cell r="BB19">
            <v>0</v>
          </cell>
          <cell r="BC19">
            <v>90399607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59641741</v>
          </cell>
          <cell r="BS19">
            <v>0</v>
          </cell>
          <cell r="BT19">
            <v>0</v>
          </cell>
          <cell r="BU19">
            <v>0</v>
          </cell>
          <cell r="BV19">
            <v>63402525</v>
          </cell>
          <cell r="BW19">
            <v>0</v>
          </cell>
          <cell r="BX19">
            <v>271206836</v>
          </cell>
          <cell r="BY19">
            <v>0</v>
          </cell>
          <cell r="BZ19">
            <v>0</v>
          </cell>
          <cell r="CA19">
            <v>0</v>
          </cell>
          <cell r="CB19">
            <v>36937199</v>
          </cell>
          <cell r="CC19">
            <v>0</v>
          </cell>
          <cell r="CD19">
            <v>19595364.489999998</v>
          </cell>
          <cell r="CE19">
            <v>2592278433</v>
          </cell>
          <cell r="CF19">
            <v>225467391</v>
          </cell>
          <cell r="CG19">
            <v>0</v>
          </cell>
          <cell r="CH19">
            <v>0</v>
          </cell>
          <cell r="CI19">
            <v>104439982</v>
          </cell>
          <cell r="CJ19">
            <v>0</v>
          </cell>
          <cell r="CK19">
            <v>62522031</v>
          </cell>
          <cell r="CL19">
            <v>0</v>
          </cell>
          <cell r="CM19">
            <v>0</v>
          </cell>
          <cell r="CN19">
            <v>0</v>
          </cell>
          <cell r="CO19">
            <v>22988574</v>
          </cell>
        </row>
        <row r="20">
          <cell r="A20" t="str">
            <v>kWh- Street Lighting</v>
          </cell>
          <cell r="B20" t="str">
            <v>YVST</v>
          </cell>
          <cell r="C20">
            <v>2006</v>
          </cell>
          <cell r="D20">
            <v>0</v>
          </cell>
          <cell r="E20">
            <v>10653086</v>
          </cell>
          <cell r="F20">
            <v>8415897</v>
          </cell>
          <cell r="G20">
            <v>4810</v>
          </cell>
          <cell r="H20">
            <v>6975374</v>
          </cell>
          <cell r="I20">
            <v>9477000</v>
          </cell>
          <cell r="J20">
            <v>2396910</v>
          </cell>
          <cell r="K20">
            <v>9205628</v>
          </cell>
          <cell r="L20">
            <v>2355631</v>
          </cell>
          <cell r="M20">
            <v>1129413.3899999999</v>
          </cell>
          <cell r="N20">
            <v>240967</v>
          </cell>
          <cell r="O20">
            <v>6662695</v>
          </cell>
          <cell r="P20">
            <v>0</v>
          </cell>
          <cell r="Q20">
            <v>389408</v>
          </cell>
          <cell r="R20">
            <v>71960</v>
          </cell>
          <cell r="S20">
            <v>0</v>
          </cell>
          <cell r="T20">
            <v>0</v>
          </cell>
          <cell r="U20">
            <v>564269</v>
          </cell>
          <cell r="V20">
            <v>39955374</v>
          </cell>
          <cell r="W20">
            <v>0</v>
          </cell>
          <cell r="X20">
            <v>583352</v>
          </cell>
          <cell r="Y20">
            <v>5987591</v>
          </cell>
          <cell r="Z20">
            <v>3697097</v>
          </cell>
          <cell r="AA20">
            <v>1066905</v>
          </cell>
          <cell r="AB20">
            <v>100821</v>
          </cell>
          <cell r="AC20">
            <v>1142665.3999999999</v>
          </cell>
          <cell r="AD20">
            <v>8525332</v>
          </cell>
          <cell r="AE20">
            <v>7784705</v>
          </cell>
          <cell r="AF20">
            <v>740627</v>
          </cell>
          <cell r="AG20">
            <v>0</v>
          </cell>
          <cell r="AH20">
            <v>9049427</v>
          </cell>
          <cell r="AI20">
            <v>2221427</v>
          </cell>
          <cell r="AJ20">
            <v>2718846.65</v>
          </cell>
          <cell r="AK20">
            <v>1091034</v>
          </cell>
          <cell r="AL20">
            <v>39888038.210000001</v>
          </cell>
          <cell r="AM20">
            <v>351709</v>
          </cell>
          <cell r="AN20">
            <v>1090318</v>
          </cell>
          <cell r="AO20">
            <v>23784499</v>
          </cell>
          <cell r="AP20">
            <v>116916826.2</v>
          </cell>
          <cell r="AQ20">
            <v>116646000</v>
          </cell>
          <cell r="AR20">
            <v>270826.2</v>
          </cell>
          <cell r="AS20">
            <v>36132554</v>
          </cell>
          <cell r="AT20">
            <v>0</v>
          </cell>
          <cell r="AU20">
            <v>1563143.67</v>
          </cell>
          <cell r="AV20">
            <v>4090629</v>
          </cell>
          <cell r="AW20">
            <v>15778496</v>
          </cell>
          <cell r="AX20">
            <v>1900883</v>
          </cell>
          <cell r="AY20">
            <v>0</v>
          </cell>
          <cell r="AZ20">
            <v>22245536</v>
          </cell>
          <cell r="BA20">
            <v>1448603</v>
          </cell>
          <cell r="BB20">
            <v>1117167</v>
          </cell>
          <cell r="BC20">
            <v>4232866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6882113</v>
          </cell>
          <cell r="BI20">
            <v>6593601</v>
          </cell>
          <cell r="BJ20">
            <v>288512</v>
          </cell>
          <cell r="BK20">
            <v>1128660</v>
          </cell>
          <cell r="BL20">
            <v>3060430</v>
          </cell>
          <cell r="BM20">
            <v>3278640</v>
          </cell>
          <cell r="BN20">
            <v>1842533</v>
          </cell>
          <cell r="BO20">
            <v>11220645</v>
          </cell>
          <cell r="BP20">
            <v>1594469</v>
          </cell>
          <cell r="BQ20">
            <v>2523667</v>
          </cell>
          <cell r="BR20">
            <v>9378114</v>
          </cell>
          <cell r="BS20">
            <v>1316909.77</v>
          </cell>
          <cell r="BT20">
            <v>7605824</v>
          </cell>
          <cell r="BU20">
            <v>867845.6</v>
          </cell>
          <cell r="BV20">
            <v>6283519</v>
          </cell>
          <cell r="BW20">
            <v>1857481</v>
          </cell>
          <cell r="BX20">
            <v>40343688</v>
          </cell>
          <cell r="BY20">
            <v>1095963</v>
          </cell>
          <cell r="BZ20">
            <v>0</v>
          </cell>
          <cell r="CA20">
            <v>488766</v>
          </cell>
          <cell r="CB20">
            <v>2938634</v>
          </cell>
          <cell r="CC20">
            <v>2254745</v>
          </cell>
          <cell r="CD20">
            <v>1425749.92</v>
          </cell>
          <cell r="CE20">
            <v>105646417</v>
          </cell>
          <cell r="CF20">
            <v>19023561</v>
          </cell>
          <cell r="CG20">
            <v>731930.37</v>
          </cell>
          <cell r="CH20">
            <v>7337948</v>
          </cell>
          <cell r="CI20">
            <v>4948573</v>
          </cell>
          <cell r="CJ20">
            <v>731832</v>
          </cell>
          <cell r="CK20">
            <v>1078742</v>
          </cell>
          <cell r="CL20">
            <v>0</v>
          </cell>
          <cell r="CM20">
            <v>5320282</v>
          </cell>
          <cell r="CN20">
            <v>8509767</v>
          </cell>
          <cell r="CO20">
            <v>2420647</v>
          </cell>
        </row>
        <row r="21">
          <cell r="A21" t="str">
            <v>kWh- Sentinel Lighting</v>
          </cell>
          <cell r="B21" t="str">
            <v>YVSL</v>
          </cell>
          <cell r="C21">
            <v>2006</v>
          </cell>
          <cell r="D21">
            <v>0</v>
          </cell>
          <cell r="E21">
            <v>0</v>
          </cell>
          <cell r="F21">
            <v>669378</v>
          </cell>
          <cell r="G21">
            <v>208256</v>
          </cell>
          <cell r="H21">
            <v>555133</v>
          </cell>
          <cell r="I21">
            <v>0</v>
          </cell>
          <cell r="J21">
            <v>0</v>
          </cell>
          <cell r="K21">
            <v>0</v>
          </cell>
          <cell r="L21">
            <v>796296</v>
          </cell>
          <cell r="M21">
            <v>46996</v>
          </cell>
          <cell r="N21">
            <v>23346</v>
          </cell>
          <cell r="O21">
            <v>411813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71427</v>
          </cell>
          <cell r="V21">
            <v>0</v>
          </cell>
          <cell r="W21">
            <v>0</v>
          </cell>
          <cell r="X21">
            <v>27408</v>
          </cell>
          <cell r="Y21">
            <v>417599</v>
          </cell>
          <cell r="Z21">
            <v>233476</v>
          </cell>
          <cell r="AA21">
            <v>0</v>
          </cell>
          <cell r="AB21">
            <v>0</v>
          </cell>
          <cell r="AC21">
            <v>0</v>
          </cell>
          <cell r="AD21">
            <v>563070</v>
          </cell>
          <cell r="AE21">
            <v>525797</v>
          </cell>
          <cell r="AF21">
            <v>37273</v>
          </cell>
          <cell r="AG21">
            <v>0</v>
          </cell>
          <cell r="AH21">
            <v>130937</v>
          </cell>
          <cell r="AI21">
            <v>518504</v>
          </cell>
          <cell r="AJ21">
            <v>791598</v>
          </cell>
          <cell r="AK21">
            <v>56041</v>
          </cell>
          <cell r="AL21">
            <v>581627.32999999996</v>
          </cell>
          <cell r="AM21">
            <v>0</v>
          </cell>
          <cell r="AN21">
            <v>115582</v>
          </cell>
          <cell r="AO21">
            <v>0</v>
          </cell>
          <cell r="AP21">
            <v>22055000</v>
          </cell>
          <cell r="AQ21">
            <v>22055000</v>
          </cell>
          <cell r="AR21">
            <v>0</v>
          </cell>
          <cell r="AS21">
            <v>92512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54850</v>
          </cell>
          <cell r="AY21">
            <v>41347</v>
          </cell>
          <cell r="AZ21">
            <v>870735</v>
          </cell>
          <cell r="BA21">
            <v>42849</v>
          </cell>
          <cell r="BB21">
            <v>25505</v>
          </cell>
          <cell r="BC21">
            <v>180812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2155976</v>
          </cell>
          <cell r="BI21">
            <v>47537</v>
          </cell>
          <cell r="BJ21">
            <v>2108439</v>
          </cell>
          <cell r="BK21">
            <v>150912</v>
          </cell>
          <cell r="BL21">
            <v>342469</v>
          </cell>
          <cell r="BM21">
            <v>577963</v>
          </cell>
          <cell r="BN21">
            <v>0</v>
          </cell>
          <cell r="BO21">
            <v>150512</v>
          </cell>
          <cell r="BP21">
            <v>130122</v>
          </cell>
          <cell r="BQ21">
            <v>428305</v>
          </cell>
          <cell r="BR21">
            <v>0</v>
          </cell>
          <cell r="BS21">
            <v>267394.87</v>
          </cell>
          <cell r="BT21">
            <v>274009</v>
          </cell>
          <cell r="BU21">
            <v>15908.49</v>
          </cell>
          <cell r="BV21">
            <v>1091658</v>
          </cell>
          <cell r="BW21">
            <v>14510</v>
          </cell>
          <cell r="BX21">
            <v>471192</v>
          </cell>
          <cell r="BY21">
            <v>0</v>
          </cell>
          <cell r="BZ21">
            <v>102605</v>
          </cell>
          <cell r="CA21">
            <v>0</v>
          </cell>
          <cell r="CB21">
            <v>155257</v>
          </cell>
          <cell r="CC21">
            <v>10155879</v>
          </cell>
          <cell r="CD21">
            <v>131589.24</v>
          </cell>
          <cell r="CE21">
            <v>0</v>
          </cell>
          <cell r="CF21">
            <v>854195</v>
          </cell>
          <cell r="CG21">
            <v>0</v>
          </cell>
          <cell r="CH21">
            <v>0</v>
          </cell>
          <cell r="CI21">
            <v>1054567</v>
          </cell>
          <cell r="CJ21">
            <v>38725.599999999999</v>
          </cell>
          <cell r="CK21">
            <v>24313</v>
          </cell>
          <cell r="CL21">
            <v>0</v>
          </cell>
          <cell r="CM21">
            <v>15005</v>
          </cell>
          <cell r="CN21">
            <v>0</v>
          </cell>
          <cell r="CO21">
            <v>0</v>
          </cell>
        </row>
        <row r="22">
          <cell r="A22" t="str">
            <v>kW</v>
          </cell>
          <cell r="B22" t="str">
            <v>YD</v>
          </cell>
          <cell r="C22">
            <v>2006</v>
          </cell>
          <cell r="D22">
            <v>0</v>
          </cell>
          <cell r="E22">
            <v>1950902</v>
          </cell>
          <cell r="F22">
            <v>1514105</v>
          </cell>
          <cell r="G22">
            <v>2111695</v>
          </cell>
          <cell r="H22">
            <v>1498852</v>
          </cell>
          <cell r="I22">
            <v>2542475</v>
          </cell>
          <cell r="J22">
            <v>470048</v>
          </cell>
          <cell r="K22">
            <v>2619988</v>
          </cell>
          <cell r="L22">
            <v>345523</v>
          </cell>
          <cell r="M22">
            <v>205889</v>
          </cell>
          <cell r="N22">
            <v>844</v>
          </cell>
          <cell r="O22">
            <v>1331773</v>
          </cell>
          <cell r="P22">
            <v>28734</v>
          </cell>
          <cell r="Q22">
            <v>14819</v>
          </cell>
          <cell r="R22">
            <v>2497</v>
          </cell>
          <cell r="S22">
            <v>0</v>
          </cell>
          <cell r="T22">
            <v>4773055</v>
          </cell>
          <cell r="U22">
            <v>77672</v>
          </cell>
          <cell r="V22">
            <v>13405127</v>
          </cell>
          <cell r="W22">
            <v>1160669</v>
          </cell>
          <cell r="X22">
            <v>38776</v>
          </cell>
          <cell r="Y22">
            <v>218548</v>
          </cell>
          <cell r="Z22">
            <v>997854</v>
          </cell>
          <cell r="AA22">
            <v>41492</v>
          </cell>
          <cell r="AB22">
            <v>3436</v>
          </cell>
          <cell r="AC22">
            <v>180490</v>
          </cell>
          <cell r="AD22">
            <v>984018</v>
          </cell>
          <cell r="AE22">
            <v>930925</v>
          </cell>
          <cell r="AF22">
            <v>53093</v>
          </cell>
          <cell r="AG22">
            <v>170059</v>
          </cell>
          <cell r="AH22">
            <v>2521744</v>
          </cell>
          <cell r="AI22">
            <v>381479</v>
          </cell>
          <cell r="AJ22">
            <v>665987</v>
          </cell>
          <cell r="AK22">
            <v>175462</v>
          </cell>
          <cell r="AL22">
            <v>9170988</v>
          </cell>
          <cell r="AM22">
            <v>12508</v>
          </cell>
          <cell r="AN22">
            <v>277370</v>
          </cell>
          <cell r="AO22">
            <v>5759975</v>
          </cell>
          <cell r="AP22">
            <v>26903403</v>
          </cell>
          <cell r="AQ22">
            <v>26887539</v>
          </cell>
          <cell r="AR22">
            <v>15864</v>
          </cell>
          <cell r="AS22">
            <v>10460399</v>
          </cell>
          <cell r="AT22">
            <v>129304</v>
          </cell>
          <cell r="AU22">
            <v>153763</v>
          </cell>
          <cell r="AV22">
            <v>1008639</v>
          </cell>
          <cell r="AW22">
            <v>2730876</v>
          </cell>
          <cell r="AX22">
            <v>400501</v>
          </cell>
          <cell r="AY22">
            <v>234233</v>
          </cell>
          <cell r="AZ22">
            <v>4527933</v>
          </cell>
          <cell r="BA22">
            <v>312769</v>
          </cell>
          <cell r="BB22">
            <v>379237</v>
          </cell>
          <cell r="BC22">
            <v>877686</v>
          </cell>
          <cell r="BD22">
            <v>0</v>
          </cell>
          <cell r="BE22">
            <v>892294</v>
          </cell>
          <cell r="BF22">
            <v>878441</v>
          </cell>
          <cell r="BG22">
            <v>13853</v>
          </cell>
          <cell r="BH22">
            <v>1798454</v>
          </cell>
          <cell r="BI22">
            <v>1358130</v>
          </cell>
          <cell r="BJ22">
            <v>440324</v>
          </cell>
          <cell r="BK22">
            <v>205184</v>
          </cell>
          <cell r="BL22">
            <v>381094</v>
          </cell>
          <cell r="BM22">
            <v>719914</v>
          </cell>
          <cell r="BN22">
            <v>176954</v>
          </cell>
          <cell r="BO22">
            <v>2131493</v>
          </cell>
          <cell r="BP22">
            <v>285412</v>
          </cell>
          <cell r="BQ22">
            <v>425476</v>
          </cell>
          <cell r="BR22">
            <v>1231635</v>
          </cell>
          <cell r="BS22">
            <v>214551</v>
          </cell>
          <cell r="BT22">
            <v>681622</v>
          </cell>
          <cell r="BU22">
            <v>0</v>
          </cell>
          <cell r="BV22">
            <v>957649</v>
          </cell>
          <cell r="BW22">
            <v>374709</v>
          </cell>
          <cell r="BX22">
            <v>10219566</v>
          </cell>
          <cell r="BY22">
            <v>156653</v>
          </cell>
          <cell r="BZ22">
            <v>142410</v>
          </cell>
          <cell r="CA22">
            <v>108187</v>
          </cell>
          <cell r="CB22">
            <v>493282</v>
          </cell>
          <cell r="CC22">
            <v>1476385</v>
          </cell>
          <cell r="CD22">
            <v>368998</v>
          </cell>
          <cell r="CE22">
            <v>42897735</v>
          </cell>
          <cell r="CF22">
            <v>3022129</v>
          </cell>
          <cell r="CG22">
            <v>4417</v>
          </cell>
          <cell r="CH22">
            <v>1807052</v>
          </cell>
          <cell r="CI22">
            <v>711957</v>
          </cell>
          <cell r="CJ22">
            <v>155005</v>
          </cell>
          <cell r="CK22">
            <v>246787</v>
          </cell>
          <cell r="CL22">
            <v>0</v>
          </cell>
          <cell r="CM22">
            <v>0</v>
          </cell>
          <cell r="CN22">
            <v>1022351</v>
          </cell>
          <cell r="CO22">
            <v>639744</v>
          </cell>
        </row>
        <row r="23">
          <cell r="A23" t="str">
            <v>kW - Residential</v>
          </cell>
          <cell r="B23" t="str">
            <v>YDR</v>
          </cell>
          <cell r="C23">
            <v>2006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kW- General Service</v>
          </cell>
          <cell r="C24">
            <v>2006</v>
          </cell>
          <cell r="D24">
            <v>0</v>
          </cell>
          <cell r="E24">
            <v>1919615</v>
          </cell>
          <cell r="F24">
            <v>940629</v>
          </cell>
          <cell r="G24">
            <v>333309</v>
          </cell>
          <cell r="H24">
            <v>1475703</v>
          </cell>
          <cell r="I24">
            <v>2516851</v>
          </cell>
          <cell r="J24">
            <v>251807</v>
          </cell>
          <cell r="K24">
            <v>2079871</v>
          </cell>
          <cell r="L24">
            <v>342977</v>
          </cell>
          <cell r="M24">
            <v>202772</v>
          </cell>
          <cell r="N24">
            <v>0</v>
          </cell>
          <cell r="O24">
            <v>1183867</v>
          </cell>
          <cell r="P24">
            <v>26354</v>
          </cell>
          <cell r="Q24">
            <v>13805</v>
          </cell>
          <cell r="R24">
            <v>2497</v>
          </cell>
          <cell r="S24">
            <v>0</v>
          </cell>
          <cell r="T24">
            <v>2858803</v>
          </cell>
          <cell r="U24">
            <v>77434</v>
          </cell>
          <cell r="V24">
            <v>11570357</v>
          </cell>
          <cell r="W24">
            <v>963505</v>
          </cell>
          <cell r="X24">
            <v>37012</v>
          </cell>
          <cell r="Y24">
            <v>200211</v>
          </cell>
          <cell r="Z24">
            <v>869174</v>
          </cell>
          <cell r="AA24">
            <v>38180</v>
          </cell>
          <cell r="AB24">
            <v>3146</v>
          </cell>
          <cell r="AC24">
            <v>115917</v>
          </cell>
          <cell r="AD24">
            <v>958798</v>
          </cell>
          <cell r="AE24">
            <v>907878</v>
          </cell>
          <cell r="AF24">
            <v>50920</v>
          </cell>
          <cell r="AG24">
            <v>165634</v>
          </cell>
          <cell r="AH24">
            <v>2022166</v>
          </cell>
          <cell r="AI24">
            <v>373853</v>
          </cell>
          <cell r="AJ24">
            <v>609918</v>
          </cell>
          <cell r="AK24">
            <v>172256</v>
          </cell>
          <cell r="AL24">
            <v>5272865</v>
          </cell>
          <cell r="AM24">
            <v>11583</v>
          </cell>
          <cell r="AN24">
            <v>198735</v>
          </cell>
          <cell r="AO24">
            <v>5100354</v>
          </cell>
          <cell r="AP24">
            <v>19129052</v>
          </cell>
          <cell r="AQ24">
            <v>19113969</v>
          </cell>
          <cell r="AR24">
            <v>15083</v>
          </cell>
          <cell r="AS24">
            <v>9170121</v>
          </cell>
          <cell r="AT24">
            <v>124687</v>
          </cell>
          <cell r="AU24">
            <v>148471</v>
          </cell>
          <cell r="AV24">
            <v>696980</v>
          </cell>
          <cell r="AW24">
            <v>2306337</v>
          </cell>
          <cell r="AX24">
            <v>395287</v>
          </cell>
          <cell r="AY24">
            <v>229080</v>
          </cell>
          <cell r="AZ24">
            <v>4023930</v>
          </cell>
          <cell r="BA24">
            <v>235443</v>
          </cell>
          <cell r="BB24">
            <v>376056</v>
          </cell>
          <cell r="BC24">
            <v>677987</v>
          </cell>
          <cell r="BD24">
            <v>0</v>
          </cell>
          <cell r="BE24">
            <v>877852</v>
          </cell>
          <cell r="BF24">
            <v>865283</v>
          </cell>
          <cell r="BG24">
            <v>12569</v>
          </cell>
          <cell r="BH24">
            <v>1777691</v>
          </cell>
          <cell r="BI24">
            <v>1342691</v>
          </cell>
          <cell r="BJ24">
            <v>435000</v>
          </cell>
          <cell r="BK24">
            <v>202230</v>
          </cell>
          <cell r="BL24">
            <v>371396</v>
          </cell>
          <cell r="BM24">
            <v>709127</v>
          </cell>
          <cell r="BN24">
            <v>173781</v>
          </cell>
          <cell r="BO24">
            <v>1981754</v>
          </cell>
          <cell r="BP24">
            <v>280590</v>
          </cell>
          <cell r="BQ24">
            <v>417239</v>
          </cell>
          <cell r="BR24">
            <v>1065457</v>
          </cell>
          <cell r="BS24">
            <v>207000</v>
          </cell>
          <cell r="BT24">
            <v>657827</v>
          </cell>
          <cell r="BU24">
            <v>0</v>
          </cell>
          <cell r="BV24">
            <v>805377</v>
          </cell>
          <cell r="BW24">
            <v>374662</v>
          </cell>
          <cell r="BX24">
            <v>9607482</v>
          </cell>
          <cell r="BY24">
            <v>153600</v>
          </cell>
          <cell r="BZ24">
            <v>138632</v>
          </cell>
          <cell r="CA24">
            <v>106738</v>
          </cell>
          <cell r="CB24">
            <v>418955</v>
          </cell>
          <cell r="CC24">
            <v>1445801</v>
          </cell>
          <cell r="CD24">
            <v>323565</v>
          </cell>
          <cell r="CE24">
            <v>37194779</v>
          </cell>
          <cell r="CF24">
            <v>2578450</v>
          </cell>
          <cell r="CG24">
            <v>0</v>
          </cell>
          <cell r="CH24">
            <v>1786574</v>
          </cell>
          <cell r="CI24">
            <v>409225</v>
          </cell>
          <cell r="CJ24">
            <v>152888</v>
          </cell>
          <cell r="CK24">
            <v>110608</v>
          </cell>
          <cell r="CL24">
            <v>0</v>
          </cell>
          <cell r="CM24">
            <v>0</v>
          </cell>
          <cell r="CN24">
            <v>999432</v>
          </cell>
          <cell r="CO24">
            <v>568805</v>
          </cell>
        </row>
        <row r="25">
          <cell r="A25" t="str">
            <v>kW- Large User, Sub- Transmission, Intermediate/ Embedded Distributor</v>
          </cell>
          <cell r="C25">
            <v>2006</v>
          </cell>
          <cell r="D25">
            <v>0</v>
          </cell>
          <cell r="E25">
            <v>0</v>
          </cell>
          <cell r="F25">
            <v>547818</v>
          </cell>
          <cell r="G25">
            <v>71192</v>
          </cell>
          <cell r="H25">
            <v>0</v>
          </cell>
          <cell r="I25">
            <v>0</v>
          </cell>
          <cell r="J25">
            <v>212267</v>
          </cell>
          <cell r="K25">
            <v>513993</v>
          </cell>
          <cell r="L25">
            <v>0</v>
          </cell>
          <cell r="M25">
            <v>0</v>
          </cell>
          <cell r="N25">
            <v>0</v>
          </cell>
          <cell r="O25">
            <v>126002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1914252</v>
          </cell>
          <cell r="U25">
            <v>0</v>
          </cell>
          <cell r="V25">
            <v>1735695</v>
          </cell>
          <cell r="W25">
            <v>165609</v>
          </cell>
          <cell r="X25">
            <v>0</v>
          </cell>
          <cell r="Y25">
            <v>0</v>
          </cell>
          <cell r="Z25">
            <v>117469</v>
          </cell>
          <cell r="AA25">
            <v>0</v>
          </cell>
          <cell r="AB25">
            <v>0</v>
          </cell>
          <cell r="AC25">
            <v>64573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474726</v>
          </cell>
          <cell r="AI25">
            <v>0</v>
          </cell>
          <cell r="AJ25">
            <v>0</v>
          </cell>
          <cell r="AK25">
            <v>0</v>
          </cell>
          <cell r="AL25">
            <v>3786319</v>
          </cell>
          <cell r="AM25">
            <v>0</v>
          </cell>
          <cell r="AN25">
            <v>75465</v>
          </cell>
          <cell r="AO25">
            <v>589471</v>
          </cell>
          <cell r="AP25">
            <v>7773570</v>
          </cell>
          <cell r="AQ25">
            <v>7773570</v>
          </cell>
          <cell r="AR25">
            <v>0</v>
          </cell>
          <cell r="AS25">
            <v>1184284</v>
          </cell>
          <cell r="AT25">
            <v>0</v>
          </cell>
          <cell r="AU25">
            <v>0</v>
          </cell>
          <cell r="AV25">
            <v>300519</v>
          </cell>
          <cell r="AW25">
            <v>381847</v>
          </cell>
          <cell r="AX25">
            <v>0</v>
          </cell>
          <cell r="AY25">
            <v>0</v>
          </cell>
          <cell r="AZ25">
            <v>437958</v>
          </cell>
          <cell r="BA25">
            <v>72885</v>
          </cell>
          <cell r="BB25">
            <v>0</v>
          </cell>
          <cell r="BC25">
            <v>187387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119849</v>
          </cell>
          <cell r="BP25">
            <v>0</v>
          </cell>
          <cell r="BQ25">
            <v>0</v>
          </cell>
          <cell r="BR25">
            <v>141375</v>
          </cell>
          <cell r="BS25">
            <v>0</v>
          </cell>
          <cell r="BT25">
            <v>0</v>
          </cell>
          <cell r="BU25">
            <v>0</v>
          </cell>
          <cell r="BV25">
            <v>133042</v>
          </cell>
          <cell r="BW25">
            <v>0</v>
          </cell>
          <cell r="BX25">
            <v>498757</v>
          </cell>
          <cell r="BY25">
            <v>0</v>
          </cell>
          <cell r="BZ25">
            <v>0</v>
          </cell>
          <cell r="CA25">
            <v>0</v>
          </cell>
          <cell r="CB25">
            <v>65717</v>
          </cell>
          <cell r="CC25">
            <v>0</v>
          </cell>
          <cell r="CD25">
            <v>41655</v>
          </cell>
          <cell r="CE25">
            <v>5385430</v>
          </cell>
          <cell r="CF25">
            <v>389840</v>
          </cell>
          <cell r="CG25">
            <v>0</v>
          </cell>
          <cell r="CH25">
            <v>0</v>
          </cell>
          <cell r="CI25">
            <v>287483</v>
          </cell>
          <cell r="CJ25">
            <v>0</v>
          </cell>
          <cell r="CK25">
            <v>133199</v>
          </cell>
          <cell r="CL25">
            <v>0</v>
          </cell>
          <cell r="CM25">
            <v>0</v>
          </cell>
          <cell r="CN25">
            <v>0</v>
          </cell>
          <cell r="CO25">
            <v>64121</v>
          </cell>
        </row>
        <row r="26">
          <cell r="A26" t="str">
            <v>kW- Street Lighting</v>
          </cell>
          <cell r="C26">
            <v>2006</v>
          </cell>
          <cell r="D26">
            <v>0</v>
          </cell>
          <cell r="E26">
            <v>31287</v>
          </cell>
          <cell r="F26">
            <v>24049</v>
          </cell>
          <cell r="G26">
            <v>1707194</v>
          </cell>
          <cell r="H26">
            <v>21299</v>
          </cell>
          <cell r="I26">
            <v>25624</v>
          </cell>
          <cell r="J26">
            <v>5974</v>
          </cell>
          <cell r="K26">
            <v>26124</v>
          </cell>
          <cell r="L26">
            <v>2546</v>
          </cell>
          <cell r="M26">
            <v>3117</v>
          </cell>
          <cell r="N26">
            <v>780</v>
          </cell>
          <cell r="O26">
            <v>20133</v>
          </cell>
          <cell r="P26">
            <v>2174</v>
          </cell>
          <cell r="Q26">
            <v>1014</v>
          </cell>
          <cell r="R26">
            <v>0</v>
          </cell>
          <cell r="S26">
            <v>0</v>
          </cell>
          <cell r="T26">
            <v>0</v>
          </cell>
          <cell r="U26">
            <v>238</v>
          </cell>
          <cell r="V26">
            <v>99075</v>
          </cell>
          <cell r="W26">
            <v>23017</v>
          </cell>
          <cell r="X26">
            <v>1721</v>
          </cell>
          <cell r="Y26">
            <v>17251</v>
          </cell>
          <cell r="Z26">
            <v>10562</v>
          </cell>
          <cell r="AA26">
            <v>3312</v>
          </cell>
          <cell r="AB26">
            <v>290</v>
          </cell>
          <cell r="AC26">
            <v>0</v>
          </cell>
          <cell r="AD26">
            <v>23827</v>
          </cell>
          <cell r="AE26">
            <v>21758</v>
          </cell>
          <cell r="AF26">
            <v>2069</v>
          </cell>
          <cell r="AG26">
            <v>4425</v>
          </cell>
          <cell r="AH26">
            <v>24507</v>
          </cell>
          <cell r="AI26">
            <v>6198</v>
          </cell>
          <cell r="AJ26">
            <v>55612</v>
          </cell>
          <cell r="AK26">
            <v>3038</v>
          </cell>
          <cell r="AL26">
            <v>110083</v>
          </cell>
          <cell r="AM26">
            <v>925</v>
          </cell>
          <cell r="AN26">
            <v>2870</v>
          </cell>
          <cell r="AO26">
            <v>70150</v>
          </cell>
          <cell r="AP26">
            <v>781</v>
          </cell>
          <cell r="AQ26">
            <v>0</v>
          </cell>
          <cell r="AR26">
            <v>781</v>
          </cell>
          <cell r="AS26">
            <v>105737</v>
          </cell>
          <cell r="AT26">
            <v>4230</v>
          </cell>
          <cell r="AU26">
            <v>5292</v>
          </cell>
          <cell r="AV26">
            <v>11140</v>
          </cell>
          <cell r="AW26">
            <v>42692</v>
          </cell>
          <cell r="AX26">
            <v>5214</v>
          </cell>
          <cell r="AY26">
            <v>5153</v>
          </cell>
          <cell r="AZ26">
            <v>63698</v>
          </cell>
          <cell r="BA26">
            <v>4315</v>
          </cell>
          <cell r="BB26">
            <v>3115</v>
          </cell>
          <cell r="BC26">
            <v>11810</v>
          </cell>
          <cell r="BD26">
            <v>0</v>
          </cell>
          <cell r="BE26">
            <v>13465</v>
          </cell>
          <cell r="BF26">
            <v>12213</v>
          </cell>
          <cell r="BG26">
            <v>1252</v>
          </cell>
          <cell r="BH26">
            <v>19933</v>
          </cell>
          <cell r="BI26">
            <v>15363</v>
          </cell>
          <cell r="BJ26">
            <v>4570</v>
          </cell>
          <cell r="BK26">
            <v>2714</v>
          </cell>
          <cell r="BL26">
            <v>9353</v>
          </cell>
          <cell r="BM26">
            <v>9192</v>
          </cell>
          <cell r="BN26">
            <v>3173</v>
          </cell>
          <cell r="BO26">
            <v>29890</v>
          </cell>
          <cell r="BP26">
            <v>4452</v>
          </cell>
          <cell r="BQ26">
            <v>7045</v>
          </cell>
          <cell r="BR26">
            <v>24803</v>
          </cell>
          <cell r="BS26">
            <v>6784</v>
          </cell>
          <cell r="BT26">
            <v>23029</v>
          </cell>
          <cell r="BU26">
            <v>0</v>
          </cell>
          <cell r="BV26">
            <v>16568</v>
          </cell>
          <cell r="BW26">
            <v>47</v>
          </cell>
          <cell r="BX26">
            <v>112046</v>
          </cell>
          <cell r="BY26">
            <v>3053</v>
          </cell>
          <cell r="BZ26">
            <v>3778</v>
          </cell>
          <cell r="CA26">
            <v>1449</v>
          </cell>
          <cell r="CB26">
            <v>8179</v>
          </cell>
          <cell r="CC26">
            <v>30584</v>
          </cell>
          <cell r="CD26">
            <v>3462</v>
          </cell>
          <cell r="CE26">
            <v>317526</v>
          </cell>
          <cell r="CF26">
            <v>51466</v>
          </cell>
          <cell r="CG26">
            <v>4417</v>
          </cell>
          <cell r="CH26">
            <v>20478</v>
          </cell>
          <cell r="CI26">
            <v>13079</v>
          </cell>
          <cell r="CJ26">
            <v>2009</v>
          </cell>
          <cell r="CK26">
            <v>2916</v>
          </cell>
          <cell r="CL26">
            <v>0</v>
          </cell>
          <cell r="CM26">
            <v>0</v>
          </cell>
          <cell r="CN26">
            <v>22832</v>
          </cell>
          <cell r="CO26">
            <v>6818</v>
          </cell>
        </row>
        <row r="27">
          <cell r="A27" t="str">
            <v>kW- Sentinel Lighting</v>
          </cell>
          <cell r="C27">
            <v>2006</v>
          </cell>
          <cell r="D27">
            <v>0</v>
          </cell>
          <cell r="E27">
            <v>0</v>
          </cell>
          <cell r="F27">
            <v>1609</v>
          </cell>
          <cell r="G27">
            <v>0</v>
          </cell>
          <cell r="H27">
            <v>1850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64</v>
          </cell>
          <cell r="O27">
            <v>1771</v>
          </cell>
          <cell r="P27">
            <v>206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8538</v>
          </cell>
          <cell r="X27">
            <v>43</v>
          </cell>
          <cell r="Y27">
            <v>1086</v>
          </cell>
          <cell r="Z27">
            <v>649</v>
          </cell>
          <cell r="AA27">
            <v>0</v>
          </cell>
          <cell r="AB27">
            <v>0</v>
          </cell>
          <cell r="AC27">
            <v>0</v>
          </cell>
          <cell r="AD27">
            <v>1393</v>
          </cell>
          <cell r="AE27">
            <v>1289</v>
          </cell>
          <cell r="AF27">
            <v>104</v>
          </cell>
          <cell r="AG27">
            <v>0</v>
          </cell>
          <cell r="AH27">
            <v>345</v>
          </cell>
          <cell r="AI27">
            <v>1428</v>
          </cell>
          <cell r="AJ27">
            <v>457</v>
          </cell>
          <cell r="AK27">
            <v>168</v>
          </cell>
          <cell r="AL27">
            <v>1721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257</v>
          </cell>
          <cell r="AT27">
            <v>387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2347</v>
          </cell>
          <cell r="BA27">
            <v>126</v>
          </cell>
          <cell r="BB27">
            <v>66</v>
          </cell>
          <cell r="BC27">
            <v>502</v>
          </cell>
          <cell r="BD27">
            <v>0</v>
          </cell>
          <cell r="BE27">
            <v>977</v>
          </cell>
          <cell r="BF27">
            <v>945</v>
          </cell>
          <cell r="BG27">
            <v>32</v>
          </cell>
          <cell r="BH27">
            <v>830</v>
          </cell>
          <cell r="BI27">
            <v>76</v>
          </cell>
          <cell r="BJ27">
            <v>754</v>
          </cell>
          <cell r="BK27">
            <v>240</v>
          </cell>
          <cell r="BL27">
            <v>345</v>
          </cell>
          <cell r="BM27">
            <v>1595</v>
          </cell>
          <cell r="BN27">
            <v>0</v>
          </cell>
          <cell r="BO27">
            <v>0</v>
          </cell>
          <cell r="BP27">
            <v>370</v>
          </cell>
          <cell r="BQ27">
            <v>1192</v>
          </cell>
          <cell r="BR27">
            <v>0</v>
          </cell>
          <cell r="BS27">
            <v>767</v>
          </cell>
          <cell r="BT27">
            <v>766</v>
          </cell>
          <cell r="BU27">
            <v>0</v>
          </cell>
          <cell r="BV27">
            <v>2662</v>
          </cell>
          <cell r="BW27">
            <v>0</v>
          </cell>
          <cell r="BX27">
            <v>1281</v>
          </cell>
          <cell r="BY27">
            <v>0</v>
          </cell>
          <cell r="BZ27">
            <v>0</v>
          </cell>
          <cell r="CA27">
            <v>0</v>
          </cell>
          <cell r="CB27">
            <v>431</v>
          </cell>
          <cell r="CC27">
            <v>0</v>
          </cell>
          <cell r="CD27">
            <v>316</v>
          </cell>
          <cell r="CE27">
            <v>0</v>
          </cell>
          <cell r="CF27">
            <v>2373</v>
          </cell>
          <cell r="CG27">
            <v>0</v>
          </cell>
          <cell r="CH27">
            <v>0</v>
          </cell>
          <cell r="CI27">
            <v>2170</v>
          </cell>
          <cell r="CJ27">
            <v>108</v>
          </cell>
          <cell r="CK27">
            <v>64</v>
          </cell>
          <cell r="CL27">
            <v>0</v>
          </cell>
          <cell r="CM27">
            <v>0</v>
          </cell>
          <cell r="CN27">
            <v>87</v>
          </cell>
          <cell r="CO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2006</v>
          </cell>
          <cell r="D28">
            <v>832100.86</v>
          </cell>
          <cell r="E28">
            <v>27554646</v>
          </cell>
          <cell r="F28">
            <v>14772984</v>
          </cell>
          <cell r="G28">
            <v>5049950</v>
          </cell>
          <cell r="H28">
            <v>14109270</v>
          </cell>
          <cell r="I28">
            <v>26765676.819999997</v>
          </cell>
          <cell r="J28">
            <v>4423928</v>
          </cell>
          <cell r="K28">
            <v>21134838</v>
          </cell>
          <cell r="L28">
            <v>7664847</v>
          </cell>
          <cell r="M28">
            <v>2378262.87</v>
          </cell>
          <cell r="N28">
            <v>539795.5</v>
          </cell>
          <cell r="O28">
            <v>12924528</v>
          </cell>
          <cell r="P28">
            <v>474156.19</v>
          </cell>
          <cell r="Q28">
            <v>513849.5</v>
          </cell>
          <cell r="R28">
            <v>117028.24</v>
          </cell>
          <cell r="S28">
            <v>3795625.44</v>
          </cell>
          <cell r="T28">
            <v>41320972</v>
          </cell>
          <cell r="U28">
            <v>1859089.26</v>
          </cell>
          <cell r="V28">
            <v>111263083</v>
          </cell>
          <cell r="W28">
            <v>4243548.92</v>
          </cell>
          <cell r="X28">
            <v>941663.12</v>
          </cell>
          <cell r="Y28">
            <v>8375236.7899999991</v>
          </cell>
          <cell r="Z28">
            <v>8782712</v>
          </cell>
          <cell r="AA28">
            <v>7025451.9699999997</v>
          </cell>
          <cell r="AB28">
            <v>229822.97</v>
          </cell>
          <cell r="AC28">
            <v>9278094.4900000002</v>
          </cell>
          <cell r="AD28">
            <v>19717836.180000003</v>
          </cell>
          <cell r="AE28">
            <v>18890214.680000003</v>
          </cell>
          <cell r="AF28">
            <v>827621.5</v>
          </cell>
          <cell r="AG28">
            <v>3134613.8</v>
          </cell>
          <cell r="AH28">
            <v>131483000</v>
          </cell>
          <cell r="AI28">
            <v>10562279.48</v>
          </cell>
          <cell r="AJ28">
            <v>17029846</v>
          </cell>
          <cell r="AK28">
            <v>731312</v>
          </cell>
          <cell r="AL28">
            <v>79608779.530000001</v>
          </cell>
          <cell r="AM28">
            <v>236347.82</v>
          </cell>
          <cell r="AN28">
            <v>729305.57</v>
          </cell>
          <cell r="AO28">
            <v>56737383</v>
          </cell>
          <cell r="AP28">
            <v>762088971.49000001</v>
          </cell>
          <cell r="AQ28">
            <v>761659000</v>
          </cell>
          <cell r="AR28">
            <v>429971.49</v>
          </cell>
          <cell r="AS28">
            <v>116770971.89999999</v>
          </cell>
          <cell r="AT28">
            <v>6072827.0600000005</v>
          </cell>
          <cell r="AU28">
            <v>1752801.33</v>
          </cell>
          <cell r="AV28">
            <v>8705052.3100000005</v>
          </cell>
          <cell r="AW28">
            <v>32119422.420000002</v>
          </cell>
          <cell r="AX28">
            <v>3228764</v>
          </cell>
          <cell r="AY28">
            <v>4236517</v>
          </cell>
          <cell r="AZ28">
            <v>47522713</v>
          </cell>
          <cell r="BA28">
            <v>2790437</v>
          </cell>
          <cell r="BB28">
            <v>2786494.4</v>
          </cell>
          <cell r="BC28">
            <v>9607610.5</v>
          </cell>
          <cell r="BD28">
            <v>140633.60000000001</v>
          </cell>
          <cell r="BE28">
            <v>15579380</v>
          </cell>
          <cell r="BF28">
            <v>14448762</v>
          </cell>
          <cell r="BG28">
            <v>1130618</v>
          </cell>
          <cell r="BH28">
            <v>57703654.880000003</v>
          </cell>
          <cell r="BI28">
            <v>49788760</v>
          </cell>
          <cell r="BJ28">
            <v>7914894.8800000008</v>
          </cell>
          <cell r="BK28">
            <v>-4045732.37</v>
          </cell>
          <cell r="BL28">
            <v>9395591.3200000022</v>
          </cell>
          <cell r="BM28">
            <v>10190019</v>
          </cell>
          <cell r="BN28">
            <v>2397127.02</v>
          </cell>
          <cell r="BO28">
            <v>29181448</v>
          </cell>
          <cell r="BP28">
            <v>4020427.73</v>
          </cell>
          <cell r="BQ28">
            <v>6387311</v>
          </cell>
          <cell r="BR28">
            <v>17539487.349999998</v>
          </cell>
          <cell r="BS28">
            <v>2807040.82</v>
          </cell>
          <cell r="BT28">
            <v>11001732</v>
          </cell>
          <cell r="BU28">
            <v>1708781.62</v>
          </cell>
          <cell r="BV28">
            <v>12729462.189999998</v>
          </cell>
          <cell r="BW28">
            <v>4001787.13</v>
          </cell>
          <cell r="BX28">
            <v>103176586.56</v>
          </cell>
          <cell r="BY28">
            <v>1400361.06</v>
          </cell>
          <cell r="BZ28">
            <v>1532554.89</v>
          </cell>
          <cell r="CA28">
            <v>1338894.77</v>
          </cell>
          <cell r="CB28">
            <v>5596089.9700000007</v>
          </cell>
          <cell r="CC28">
            <v>15823035</v>
          </cell>
          <cell r="CD28">
            <v>2253947.34</v>
          </cell>
          <cell r="CE28">
            <v>458791322</v>
          </cell>
          <cell r="CF28">
            <v>42638430</v>
          </cell>
          <cell r="CG28">
            <v>2950336.86</v>
          </cell>
          <cell r="CH28">
            <v>23568689</v>
          </cell>
          <cell r="CI28">
            <v>6531884.4199999999</v>
          </cell>
          <cell r="CJ28">
            <v>1239603.2</v>
          </cell>
          <cell r="CK28">
            <v>1721612.28</v>
          </cell>
          <cell r="CL28">
            <v>0</v>
          </cell>
          <cell r="CM28">
            <v>9213298</v>
          </cell>
          <cell r="CN28">
            <v>17509176</v>
          </cell>
          <cell r="CO28">
            <v>6084672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2006</v>
          </cell>
          <cell r="D29">
            <v>569088.96</v>
          </cell>
          <cell r="E29">
            <v>17504523</v>
          </cell>
          <cell r="F29">
            <v>7865995</v>
          </cell>
          <cell r="G29">
            <v>2534358</v>
          </cell>
          <cell r="H29">
            <v>7873873</v>
          </cell>
          <cell r="I29">
            <v>16311303.35</v>
          </cell>
          <cell r="J29">
            <v>2956040</v>
          </cell>
          <cell r="K29">
            <v>10741971</v>
          </cell>
          <cell r="L29">
            <v>4472997</v>
          </cell>
          <cell r="M29">
            <v>1486137.79</v>
          </cell>
          <cell r="N29">
            <v>384538.04</v>
          </cell>
          <cell r="O29">
            <v>7545370</v>
          </cell>
          <cell r="P29">
            <v>257489.38</v>
          </cell>
          <cell r="Q29">
            <v>357459.56</v>
          </cell>
          <cell r="R29">
            <v>84923.46</v>
          </cell>
          <cell r="S29">
            <v>2254242.58</v>
          </cell>
          <cell r="T29">
            <v>19020021</v>
          </cell>
          <cell r="U29">
            <v>827127.65</v>
          </cell>
          <cell r="V29">
            <v>43066631</v>
          </cell>
          <cell r="W29">
            <v>1184702.3</v>
          </cell>
          <cell r="X29">
            <v>611900.04</v>
          </cell>
          <cell r="Y29">
            <v>6152324.8899999997</v>
          </cell>
          <cell r="Z29">
            <v>4866422</v>
          </cell>
          <cell r="AA29">
            <v>3958040</v>
          </cell>
          <cell r="AB29">
            <v>162342.38</v>
          </cell>
          <cell r="AC29">
            <v>7145668.4699999997</v>
          </cell>
          <cell r="AD29">
            <v>11299918.07</v>
          </cell>
          <cell r="AE29">
            <v>10661163.23</v>
          </cell>
          <cell r="AF29">
            <v>638754.84</v>
          </cell>
          <cell r="AG29">
            <v>2256911.02</v>
          </cell>
          <cell r="AH29">
            <v>36693000</v>
          </cell>
          <cell r="AI29">
            <v>7036297.96</v>
          </cell>
          <cell r="AJ29">
            <v>4876149</v>
          </cell>
          <cell r="AK29">
            <v>394112</v>
          </cell>
          <cell r="AL29">
            <v>57247015.920000002</v>
          </cell>
          <cell r="AM29">
            <v>162627.51</v>
          </cell>
          <cell r="AN29">
            <v>448404.18</v>
          </cell>
          <cell r="AO29">
            <v>30824081</v>
          </cell>
          <cell r="AP29">
            <v>517426811.63</v>
          </cell>
          <cell r="AQ29">
            <v>517138000</v>
          </cell>
          <cell r="AR29">
            <v>288811.63</v>
          </cell>
          <cell r="AS29">
            <v>62825794.530000001</v>
          </cell>
          <cell r="AT29">
            <v>4797780.95</v>
          </cell>
          <cell r="AU29">
            <v>1070749.06</v>
          </cell>
          <cell r="AV29">
            <v>4696639.2699999996</v>
          </cell>
          <cell r="AW29">
            <v>16017806.41</v>
          </cell>
          <cell r="AX29">
            <v>1555695</v>
          </cell>
          <cell r="AY29">
            <v>2250721</v>
          </cell>
          <cell r="AZ29">
            <v>30232801</v>
          </cell>
          <cell r="BA29">
            <v>2041927</v>
          </cell>
          <cell r="BB29">
            <v>1674051.32</v>
          </cell>
          <cell r="BC29">
            <v>5745010.0700000003</v>
          </cell>
          <cell r="BD29">
            <v>140633.60000000001</v>
          </cell>
          <cell r="BE29">
            <v>8208101.3300000001</v>
          </cell>
          <cell r="BF29">
            <v>7270366</v>
          </cell>
          <cell r="BG29">
            <v>937735.33</v>
          </cell>
          <cell r="BH29">
            <v>19645092.850000001</v>
          </cell>
          <cell r="BI29">
            <v>15514806</v>
          </cell>
          <cell r="BJ29">
            <v>4130286.85</v>
          </cell>
          <cell r="BK29">
            <v>-1932096.88</v>
          </cell>
          <cell r="BL29">
            <v>6046008.4900000002</v>
          </cell>
          <cell r="BM29">
            <v>5661892</v>
          </cell>
          <cell r="BN29">
            <v>1524189.31</v>
          </cell>
          <cell r="BO29">
            <v>17632286</v>
          </cell>
          <cell r="BP29">
            <v>2729793.81</v>
          </cell>
          <cell r="BQ29">
            <v>3170381</v>
          </cell>
          <cell r="BR29">
            <v>9292025.2799999993</v>
          </cell>
          <cell r="BS29">
            <v>1239976.79</v>
          </cell>
          <cell r="BT29">
            <v>5867019</v>
          </cell>
          <cell r="BU29">
            <v>940613.39</v>
          </cell>
          <cell r="BV29">
            <v>7773521.7000000002</v>
          </cell>
          <cell r="BW29">
            <v>2349636.2799999998</v>
          </cell>
          <cell r="BX29">
            <v>51571388.649999999</v>
          </cell>
          <cell r="BY29">
            <v>808800.94</v>
          </cell>
          <cell r="BZ29">
            <v>931836.4</v>
          </cell>
          <cell r="CA29">
            <v>770263.41</v>
          </cell>
          <cell r="CB29">
            <v>3529934.89</v>
          </cell>
          <cell r="CC29">
            <v>10381955</v>
          </cell>
          <cell r="CD29">
            <v>1574922.26</v>
          </cell>
          <cell r="CE29">
            <v>183048102</v>
          </cell>
          <cell r="CF29">
            <v>26768218</v>
          </cell>
          <cell r="CG29">
            <v>2436562.48</v>
          </cell>
          <cell r="CH29">
            <v>12584644</v>
          </cell>
          <cell r="CI29">
            <v>4593523.57</v>
          </cell>
          <cell r="CJ29">
            <v>656894.81999999995</v>
          </cell>
          <cell r="CK29">
            <v>737011.54</v>
          </cell>
          <cell r="CL29">
            <v>0</v>
          </cell>
          <cell r="CM29">
            <v>5800434.71</v>
          </cell>
          <cell r="CN29">
            <v>11729206</v>
          </cell>
          <cell r="CO29">
            <v>3526891.32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2006</v>
          </cell>
          <cell r="D30">
            <v>211859.79</v>
          </cell>
          <cell r="E30">
            <v>9958904</v>
          </cell>
          <cell r="F30">
            <v>5353499</v>
          </cell>
          <cell r="G30">
            <v>2416893</v>
          </cell>
          <cell r="H30">
            <v>6166194</v>
          </cell>
          <cell r="I30">
            <v>10414394.57</v>
          </cell>
          <cell r="J30">
            <v>1000007</v>
          </cell>
          <cell r="K30">
            <v>9589720</v>
          </cell>
          <cell r="L30">
            <v>3130072</v>
          </cell>
          <cell r="M30">
            <v>881449.1</v>
          </cell>
          <cell r="N30">
            <v>148822.94</v>
          </cell>
          <cell r="O30">
            <v>4646383</v>
          </cell>
          <cell r="P30">
            <v>214276.41999999998</v>
          </cell>
          <cell r="Q30">
            <v>149825.85999999999</v>
          </cell>
          <cell r="R30">
            <v>31541.83</v>
          </cell>
          <cell r="S30">
            <v>1541382.8599999999</v>
          </cell>
          <cell r="T30">
            <v>16795094</v>
          </cell>
          <cell r="U30">
            <v>1013532.71</v>
          </cell>
          <cell r="V30">
            <v>62362551</v>
          </cell>
          <cell r="W30">
            <v>2647818.5</v>
          </cell>
          <cell r="X30">
            <v>321471.84999999998</v>
          </cell>
          <cell r="Y30">
            <v>2121909.92</v>
          </cell>
          <cell r="Z30">
            <v>3621773</v>
          </cell>
          <cell r="AA30">
            <v>2980374.51</v>
          </cell>
          <cell r="AB30">
            <v>64526.289999999994</v>
          </cell>
          <cell r="AC30">
            <v>1546920.42</v>
          </cell>
          <cell r="AD30">
            <v>8364615.2400000002</v>
          </cell>
          <cell r="AE30">
            <v>8182664.6500000004</v>
          </cell>
          <cell r="AF30">
            <v>181950.59</v>
          </cell>
          <cell r="AG30">
            <v>844432.35</v>
          </cell>
          <cell r="AH30">
            <v>76706000</v>
          </cell>
          <cell r="AI30">
            <v>3429828.6399999997</v>
          </cell>
          <cell r="AJ30">
            <v>3583705</v>
          </cell>
          <cell r="AK30">
            <v>322691</v>
          </cell>
          <cell r="AL30">
            <v>20342318.259999998</v>
          </cell>
          <cell r="AM30">
            <v>63985.22</v>
          </cell>
          <cell r="AN30">
            <v>163314.54</v>
          </cell>
          <cell r="AO30">
            <v>24205854</v>
          </cell>
          <cell r="AP30">
            <v>230540856.58000001</v>
          </cell>
          <cell r="AQ30">
            <v>230406000</v>
          </cell>
          <cell r="AR30">
            <v>134856.58000000002</v>
          </cell>
          <cell r="AS30">
            <v>50391203.82</v>
          </cell>
          <cell r="AT30">
            <v>1234761.5</v>
          </cell>
          <cell r="AU30">
            <v>652366.92999999993</v>
          </cell>
          <cell r="AV30">
            <v>3640813.34</v>
          </cell>
          <cell r="AW30">
            <v>14734084.09</v>
          </cell>
          <cell r="AX30">
            <v>1662477</v>
          </cell>
          <cell r="AY30">
            <v>1941280</v>
          </cell>
          <cell r="AZ30">
            <v>16398773</v>
          </cell>
          <cell r="BA30">
            <v>720120</v>
          </cell>
          <cell r="BB30">
            <v>1087468.48</v>
          </cell>
          <cell r="BC30">
            <v>3372011.16</v>
          </cell>
          <cell r="BD30">
            <v>0</v>
          </cell>
          <cell r="BE30">
            <v>7297275.4100000001</v>
          </cell>
          <cell r="BF30">
            <v>7113722</v>
          </cell>
          <cell r="BG30">
            <v>183553.41</v>
          </cell>
          <cell r="BH30">
            <v>37616445.700000003</v>
          </cell>
          <cell r="BI30">
            <v>33856686</v>
          </cell>
          <cell r="BJ30">
            <v>3759759.7</v>
          </cell>
          <cell r="BK30">
            <v>-2073800.0899999999</v>
          </cell>
          <cell r="BL30">
            <v>3285817.05</v>
          </cell>
          <cell r="BM30">
            <v>4433837</v>
          </cell>
          <cell r="BN30">
            <v>838358.87000000011</v>
          </cell>
          <cell r="BO30">
            <v>10606186</v>
          </cell>
          <cell r="BP30">
            <v>1286664.94</v>
          </cell>
          <cell r="BQ30">
            <v>3110140</v>
          </cell>
          <cell r="BR30">
            <v>7297998.4800000004</v>
          </cell>
          <cell r="BS30">
            <v>1514199.08</v>
          </cell>
          <cell r="BT30">
            <v>5012679</v>
          </cell>
          <cell r="BU30">
            <v>752770.28</v>
          </cell>
          <cell r="BV30">
            <v>4706709.6100000003</v>
          </cell>
          <cell r="BW30">
            <v>1616101.1600000001</v>
          </cell>
          <cell r="BX30">
            <v>50152083.379999995</v>
          </cell>
          <cell r="BY30">
            <v>573507.9</v>
          </cell>
          <cell r="BZ30">
            <v>554289.77</v>
          </cell>
          <cell r="CA30">
            <v>560234.29</v>
          </cell>
          <cell r="CB30">
            <v>2027394.31</v>
          </cell>
          <cell r="CC30">
            <v>5331759</v>
          </cell>
          <cell r="CD30">
            <v>609304.37</v>
          </cell>
          <cell r="CE30">
            <v>254732568</v>
          </cell>
          <cell r="CF30">
            <v>14844891</v>
          </cell>
          <cell r="CG30">
            <v>505176.27</v>
          </cell>
          <cell r="CH30">
            <v>10798508</v>
          </cell>
          <cell r="CI30">
            <v>1386827.76</v>
          </cell>
          <cell r="CJ30">
            <v>573129.78</v>
          </cell>
          <cell r="CK30">
            <v>710209.47</v>
          </cell>
          <cell r="CL30">
            <v>0</v>
          </cell>
          <cell r="CM30">
            <v>3223871.4</v>
          </cell>
          <cell r="CN30">
            <v>5548119</v>
          </cell>
          <cell r="CO30">
            <v>2226981.59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2006</v>
          </cell>
          <cell r="D31">
            <v>31770.79</v>
          </cell>
          <cell r="E31">
            <v>0</v>
          </cell>
          <cell r="F31">
            <v>1305339</v>
          </cell>
          <cell r="G31">
            <v>40609</v>
          </cell>
          <cell r="H31">
            <v>0</v>
          </cell>
          <cell r="I31">
            <v>0</v>
          </cell>
          <cell r="J31">
            <v>437482</v>
          </cell>
          <cell r="K31">
            <v>720417</v>
          </cell>
          <cell r="L31">
            <v>0</v>
          </cell>
          <cell r="M31">
            <v>0</v>
          </cell>
          <cell r="N31">
            <v>0</v>
          </cell>
          <cell r="O31">
            <v>554737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4906708</v>
          </cell>
          <cell r="U31">
            <v>0</v>
          </cell>
          <cell r="V31">
            <v>5314545</v>
          </cell>
          <cell r="W31">
            <v>368282.28</v>
          </cell>
          <cell r="X31">
            <v>0</v>
          </cell>
          <cell r="Y31">
            <v>0</v>
          </cell>
          <cell r="Z31">
            <v>223383</v>
          </cell>
          <cell r="AA31">
            <v>0</v>
          </cell>
          <cell r="AB31">
            <v>0</v>
          </cell>
          <cell r="AC31">
            <v>570946.99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17678000</v>
          </cell>
          <cell r="AI31">
            <v>0</v>
          </cell>
          <cell r="AJ31">
            <v>0</v>
          </cell>
          <cell r="AK31">
            <v>0</v>
          </cell>
          <cell r="AL31">
            <v>1657479.17</v>
          </cell>
          <cell r="AM31">
            <v>0</v>
          </cell>
          <cell r="AN31">
            <v>106976.85</v>
          </cell>
          <cell r="AO31">
            <v>1550330</v>
          </cell>
          <cell r="AP31">
            <v>8658000</v>
          </cell>
          <cell r="AQ31">
            <v>8658000</v>
          </cell>
          <cell r="AR31">
            <v>0</v>
          </cell>
          <cell r="AS31">
            <v>3161119.86</v>
          </cell>
          <cell r="AT31">
            <v>0</v>
          </cell>
          <cell r="AU31">
            <v>0</v>
          </cell>
          <cell r="AV31">
            <v>324953.82</v>
          </cell>
          <cell r="AW31">
            <v>978700.21</v>
          </cell>
          <cell r="AX31">
            <v>0</v>
          </cell>
          <cell r="AY31">
            <v>0</v>
          </cell>
          <cell r="AZ31">
            <v>712154</v>
          </cell>
          <cell r="BA31">
            <v>6384</v>
          </cell>
          <cell r="BB31">
            <v>0</v>
          </cell>
          <cell r="BC31">
            <v>467065.82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764712</v>
          </cell>
          <cell r="BP31">
            <v>0</v>
          </cell>
          <cell r="BQ31">
            <v>0</v>
          </cell>
          <cell r="BR31">
            <v>667440.65</v>
          </cell>
          <cell r="BS31">
            <v>0</v>
          </cell>
          <cell r="BT31">
            <v>0</v>
          </cell>
          <cell r="BU31">
            <v>0</v>
          </cell>
          <cell r="BV31">
            <v>102596.28</v>
          </cell>
          <cell r="BW31">
            <v>0</v>
          </cell>
          <cell r="BX31">
            <v>703030.59</v>
          </cell>
          <cell r="BY31">
            <v>0</v>
          </cell>
          <cell r="BZ31">
            <v>0</v>
          </cell>
          <cell r="CA31">
            <v>0</v>
          </cell>
          <cell r="CB31">
            <v>15271.78</v>
          </cell>
          <cell r="CC31">
            <v>0</v>
          </cell>
          <cell r="CD31">
            <v>26297.77</v>
          </cell>
          <cell r="CE31">
            <v>19213862</v>
          </cell>
          <cell r="CF31">
            <v>672823</v>
          </cell>
          <cell r="CG31">
            <v>0</v>
          </cell>
          <cell r="CH31">
            <v>0</v>
          </cell>
          <cell r="CI31">
            <v>524970.11</v>
          </cell>
          <cell r="CJ31">
            <v>0</v>
          </cell>
          <cell r="CK31">
            <v>250791.59</v>
          </cell>
          <cell r="CL31">
            <v>0</v>
          </cell>
          <cell r="CM31">
            <v>0</v>
          </cell>
          <cell r="CN31">
            <v>0</v>
          </cell>
          <cell r="CO31">
            <v>269199.59000000003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2006</v>
          </cell>
          <cell r="D32">
            <v>19308.88</v>
          </cell>
          <cell r="E32">
            <v>91219</v>
          </cell>
          <cell r="F32">
            <v>228785</v>
          </cell>
          <cell r="G32">
            <v>47093</v>
          </cell>
          <cell r="H32">
            <v>60613</v>
          </cell>
          <cell r="I32">
            <v>39978.9</v>
          </cell>
          <cell r="J32">
            <v>30399</v>
          </cell>
          <cell r="K32">
            <v>82730</v>
          </cell>
          <cell r="L32">
            <v>43785</v>
          </cell>
          <cell r="M32">
            <v>10214.17</v>
          </cell>
          <cell r="N32">
            <v>5867.89</v>
          </cell>
          <cell r="O32">
            <v>159012</v>
          </cell>
          <cell r="P32">
            <v>2068.91</v>
          </cell>
          <cell r="Q32">
            <v>6564.08</v>
          </cell>
          <cell r="R32">
            <v>562.95000000000005</v>
          </cell>
          <cell r="S32">
            <v>0</v>
          </cell>
          <cell r="T32">
            <v>538650</v>
          </cell>
          <cell r="U32">
            <v>16298.89</v>
          </cell>
          <cell r="V32">
            <v>519356</v>
          </cell>
          <cell r="W32">
            <v>38727.379999999997</v>
          </cell>
          <cell r="X32">
            <v>7582.58</v>
          </cell>
          <cell r="Y32">
            <v>96330.17</v>
          </cell>
          <cell r="Z32">
            <v>67836</v>
          </cell>
          <cell r="AA32">
            <v>87037.46</v>
          </cell>
          <cell r="AB32">
            <v>2954.3</v>
          </cell>
          <cell r="AC32">
            <v>14558.61</v>
          </cell>
          <cell r="AD32">
            <v>45541.74</v>
          </cell>
          <cell r="AE32">
            <v>39688.800000000003</v>
          </cell>
          <cell r="AF32">
            <v>5852.94</v>
          </cell>
          <cell r="AG32">
            <v>33270.43</v>
          </cell>
          <cell r="AH32">
            <v>377000</v>
          </cell>
          <cell r="AI32">
            <v>75492.94</v>
          </cell>
          <cell r="AJ32">
            <v>53383</v>
          </cell>
          <cell r="AK32">
            <v>12105</v>
          </cell>
          <cell r="AL32">
            <v>343772.71</v>
          </cell>
          <cell r="AM32">
            <v>9735.09</v>
          </cell>
          <cell r="AN32">
            <v>9106.65</v>
          </cell>
          <cell r="AO32">
            <v>157118</v>
          </cell>
          <cell r="AP32">
            <v>4531303.28</v>
          </cell>
          <cell r="AQ32">
            <v>4525000</v>
          </cell>
          <cell r="AR32">
            <v>6303.28</v>
          </cell>
          <cell r="AS32">
            <v>389436.13</v>
          </cell>
          <cell r="AT32">
            <v>35477.050000000003</v>
          </cell>
          <cell r="AU32">
            <v>29685.34</v>
          </cell>
          <cell r="AV32">
            <v>42645.88</v>
          </cell>
          <cell r="AW32">
            <v>388831.71</v>
          </cell>
          <cell r="AX32">
            <v>9205</v>
          </cell>
          <cell r="AY32">
            <v>43146</v>
          </cell>
          <cell r="AZ32">
            <v>171069</v>
          </cell>
          <cell r="BA32">
            <v>21413</v>
          </cell>
          <cell r="BB32">
            <v>24245.79</v>
          </cell>
          <cell r="BC32">
            <v>19490.759999999998</v>
          </cell>
          <cell r="BD32">
            <v>0</v>
          </cell>
          <cell r="BE32">
            <v>61977.88</v>
          </cell>
          <cell r="BF32">
            <v>53005</v>
          </cell>
          <cell r="BG32">
            <v>8972.8799999999992</v>
          </cell>
          <cell r="BH32">
            <v>434768.39</v>
          </cell>
          <cell r="BI32">
            <v>414686</v>
          </cell>
          <cell r="BJ32">
            <v>20082.39</v>
          </cell>
          <cell r="BK32">
            <v>-36083.599999999999</v>
          </cell>
          <cell r="BL32">
            <v>54196.31</v>
          </cell>
          <cell r="BM32">
            <v>65378</v>
          </cell>
          <cell r="BN32">
            <v>34554.6</v>
          </cell>
          <cell r="BO32">
            <v>166006</v>
          </cell>
          <cell r="BP32">
            <v>2444.23</v>
          </cell>
          <cell r="BQ32">
            <v>86778</v>
          </cell>
          <cell r="BR32">
            <v>282022.94</v>
          </cell>
          <cell r="BS32">
            <v>44187.49</v>
          </cell>
          <cell r="BT32">
            <v>108766</v>
          </cell>
          <cell r="BU32">
            <v>15021.18</v>
          </cell>
          <cell r="BV32">
            <v>129895.7</v>
          </cell>
          <cell r="BW32">
            <v>34891.68</v>
          </cell>
          <cell r="BX32">
            <v>22289.13</v>
          </cell>
          <cell r="BY32">
            <v>18052.22</v>
          </cell>
          <cell r="BZ32">
            <v>44457.81</v>
          </cell>
          <cell r="CA32">
            <v>8397.07</v>
          </cell>
          <cell r="CB32">
            <v>16384.09</v>
          </cell>
          <cell r="CC32">
            <v>108502</v>
          </cell>
          <cell r="CD32">
            <v>29299.63</v>
          </cell>
          <cell r="CE32">
            <v>1796790</v>
          </cell>
          <cell r="CF32">
            <v>341825</v>
          </cell>
          <cell r="CG32">
            <v>8598.11</v>
          </cell>
          <cell r="CH32">
            <v>185537</v>
          </cell>
          <cell r="CI32">
            <v>21735.47</v>
          </cell>
          <cell r="CJ32">
            <v>8866.64</v>
          </cell>
          <cell r="CK32">
            <v>22383.360000000001</v>
          </cell>
          <cell r="CL32">
            <v>0</v>
          </cell>
          <cell r="CM32">
            <v>188610.51</v>
          </cell>
          <cell r="CN32">
            <v>230335</v>
          </cell>
          <cell r="CO32">
            <v>61599.5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2006</v>
          </cell>
          <cell r="D33">
            <v>72.44</v>
          </cell>
          <cell r="E33">
            <v>0</v>
          </cell>
          <cell r="F33">
            <v>19366</v>
          </cell>
          <cell r="G33">
            <v>10997</v>
          </cell>
          <cell r="H33">
            <v>8590</v>
          </cell>
          <cell r="I33">
            <v>0</v>
          </cell>
          <cell r="J33">
            <v>0</v>
          </cell>
          <cell r="K33">
            <v>0</v>
          </cell>
          <cell r="L33">
            <v>17993</v>
          </cell>
          <cell r="M33">
            <v>461.81</v>
          </cell>
          <cell r="N33">
            <v>566.63</v>
          </cell>
          <cell r="O33">
            <v>19026</v>
          </cell>
          <cell r="P33">
            <v>321.48</v>
          </cell>
          <cell r="Q33">
            <v>0</v>
          </cell>
          <cell r="R33">
            <v>0</v>
          </cell>
          <cell r="S33">
            <v>0</v>
          </cell>
          <cell r="T33">
            <v>60499</v>
          </cell>
          <cell r="U33">
            <v>2130.0100000000002</v>
          </cell>
          <cell r="V33">
            <v>0</v>
          </cell>
          <cell r="W33">
            <v>4018.46</v>
          </cell>
          <cell r="X33">
            <v>708.65</v>
          </cell>
          <cell r="Y33">
            <v>4671.8100000000004</v>
          </cell>
          <cell r="Z33">
            <v>3298</v>
          </cell>
          <cell r="AA33">
            <v>0</v>
          </cell>
          <cell r="AB33">
            <v>0</v>
          </cell>
          <cell r="AC33">
            <v>0</v>
          </cell>
          <cell r="AD33">
            <v>7761.13</v>
          </cell>
          <cell r="AE33">
            <v>6698</v>
          </cell>
          <cell r="AF33">
            <v>1063.1300000000001</v>
          </cell>
          <cell r="AG33">
            <v>0</v>
          </cell>
          <cell r="AH33">
            <v>29000</v>
          </cell>
          <cell r="AI33">
            <v>20659.939999999999</v>
          </cell>
          <cell r="AJ33">
            <v>8516609</v>
          </cell>
          <cell r="AK33">
            <v>2404</v>
          </cell>
          <cell r="AL33">
            <v>18193.47</v>
          </cell>
          <cell r="AM33">
            <v>0</v>
          </cell>
          <cell r="AN33">
            <v>1503.35</v>
          </cell>
          <cell r="AO33">
            <v>0</v>
          </cell>
          <cell r="AP33">
            <v>932000</v>
          </cell>
          <cell r="AQ33">
            <v>932000</v>
          </cell>
          <cell r="AR33">
            <v>0</v>
          </cell>
          <cell r="AS33">
            <v>3417.56</v>
          </cell>
          <cell r="AT33">
            <v>4807.5600000000004</v>
          </cell>
          <cell r="AU33">
            <v>0</v>
          </cell>
          <cell r="AV33">
            <v>0</v>
          </cell>
          <cell r="AW33">
            <v>0</v>
          </cell>
          <cell r="AX33">
            <v>1387</v>
          </cell>
          <cell r="AY33">
            <v>1370</v>
          </cell>
          <cell r="AZ33">
            <v>7916</v>
          </cell>
          <cell r="BA33">
            <v>593</v>
          </cell>
          <cell r="BB33">
            <v>728.81</v>
          </cell>
          <cell r="BC33">
            <v>4032.69</v>
          </cell>
          <cell r="BD33">
            <v>0</v>
          </cell>
          <cell r="BE33">
            <v>12025.38</v>
          </cell>
          <cell r="BF33">
            <v>11669</v>
          </cell>
          <cell r="BG33">
            <v>356.38</v>
          </cell>
          <cell r="BH33">
            <v>7347.94</v>
          </cell>
          <cell r="BI33">
            <v>2582</v>
          </cell>
          <cell r="BJ33">
            <v>4765.9399999999996</v>
          </cell>
          <cell r="BK33">
            <v>-3751.8</v>
          </cell>
          <cell r="BL33">
            <v>9569.4699999999993</v>
          </cell>
          <cell r="BM33">
            <v>28912</v>
          </cell>
          <cell r="BN33">
            <v>24.24</v>
          </cell>
          <cell r="BO33">
            <v>12258</v>
          </cell>
          <cell r="BP33">
            <v>1524.75</v>
          </cell>
          <cell r="BQ33">
            <v>20012</v>
          </cell>
          <cell r="BR33">
            <v>0</v>
          </cell>
          <cell r="BS33">
            <v>8677.4599999999991</v>
          </cell>
          <cell r="BT33">
            <v>13268</v>
          </cell>
          <cell r="BU33">
            <v>376.77</v>
          </cell>
          <cell r="BV33">
            <v>16738.900000000001</v>
          </cell>
          <cell r="BW33">
            <v>1158.01</v>
          </cell>
          <cell r="BX33">
            <v>727794.81</v>
          </cell>
          <cell r="BY33">
            <v>0</v>
          </cell>
          <cell r="BZ33">
            <v>1970.91</v>
          </cell>
          <cell r="CA33">
            <v>0</v>
          </cell>
          <cell r="CB33">
            <v>7104.9</v>
          </cell>
          <cell r="CC33">
            <v>819</v>
          </cell>
          <cell r="CD33">
            <v>14123.31</v>
          </cell>
          <cell r="CE33">
            <v>0</v>
          </cell>
          <cell r="CF33">
            <v>10673</v>
          </cell>
          <cell r="CG33">
            <v>0</v>
          </cell>
          <cell r="CH33">
            <v>0</v>
          </cell>
          <cell r="CI33">
            <v>4827.51</v>
          </cell>
          <cell r="CJ33">
            <v>711.96</v>
          </cell>
          <cell r="CK33">
            <v>1216.32</v>
          </cell>
          <cell r="CL33">
            <v>0</v>
          </cell>
          <cell r="CM33">
            <v>381.38</v>
          </cell>
          <cell r="CN33">
            <v>1516</v>
          </cell>
          <cell r="CO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2006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281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650006</v>
          </cell>
          <cell r="AQ34">
            <v>650000</v>
          </cell>
          <cell r="AR34">
            <v>6</v>
          </cell>
          <cell r="AS34">
            <v>1104</v>
          </cell>
          <cell r="AT34">
            <v>292</v>
          </cell>
          <cell r="AU34">
            <v>24</v>
          </cell>
          <cell r="AV34">
            <v>32</v>
          </cell>
          <cell r="AW34">
            <v>404</v>
          </cell>
          <cell r="AX34">
            <v>27</v>
          </cell>
          <cell r="AY34">
            <v>144</v>
          </cell>
          <cell r="AZ34">
            <v>421</v>
          </cell>
          <cell r="BA34">
            <v>21</v>
          </cell>
          <cell r="BB34">
            <v>20</v>
          </cell>
          <cell r="BC34">
            <v>370</v>
          </cell>
          <cell r="BD34">
            <v>4</v>
          </cell>
          <cell r="BE34">
            <v>88</v>
          </cell>
          <cell r="BF34">
            <v>41</v>
          </cell>
          <cell r="BG34">
            <v>47</v>
          </cell>
          <cell r="BH34">
            <v>779</v>
          </cell>
          <cell r="BI34">
            <v>212</v>
          </cell>
          <cell r="BJ34">
            <v>567</v>
          </cell>
          <cell r="BK34">
            <v>125</v>
          </cell>
          <cell r="BL34">
            <v>693</v>
          </cell>
          <cell r="BM34">
            <v>330</v>
          </cell>
          <cell r="BN34">
            <v>28</v>
          </cell>
          <cell r="BO34">
            <v>143</v>
          </cell>
          <cell r="BP34">
            <v>16</v>
          </cell>
          <cell r="BQ34">
            <v>27</v>
          </cell>
          <cell r="BR34">
            <v>149</v>
          </cell>
          <cell r="BS34">
            <v>35</v>
          </cell>
          <cell r="BT34">
            <v>342</v>
          </cell>
          <cell r="BU34">
            <v>15</v>
          </cell>
          <cell r="BV34">
            <v>64</v>
          </cell>
          <cell r="BW34">
            <v>122</v>
          </cell>
          <cell r="BX34">
            <v>635</v>
          </cell>
          <cell r="BY34">
            <v>13</v>
          </cell>
          <cell r="BZ34">
            <v>18</v>
          </cell>
          <cell r="CA34">
            <v>536</v>
          </cell>
          <cell r="CB34">
            <v>33</v>
          </cell>
          <cell r="CC34">
            <v>381</v>
          </cell>
          <cell r="CD34">
            <v>9</v>
          </cell>
          <cell r="CE34">
            <v>630</v>
          </cell>
          <cell r="CF34">
            <v>639</v>
          </cell>
          <cell r="CG34">
            <v>61</v>
          </cell>
          <cell r="CH34">
            <v>672</v>
          </cell>
          <cell r="CI34">
            <v>81</v>
          </cell>
          <cell r="CJ34">
            <v>14</v>
          </cell>
          <cell r="CK34">
            <v>8</v>
          </cell>
          <cell r="CL34">
            <v>0</v>
          </cell>
          <cell r="CM34">
            <v>49</v>
          </cell>
          <cell r="CN34">
            <v>147</v>
          </cell>
          <cell r="CO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2006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2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6</v>
          </cell>
          <cell r="AQ35">
            <v>0</v>
          </cell>
          <cell r="AR35">
            <v>6</v>
          </cell>
          <cell r="AS35">
            <v>454</v>
          </cell>
          <cell r="AT35">
            <v>60</v>
          </cell>
          <cell r="AU35">
            <v>24</v>
          </cell>
          <cell r="AV35">
            <v>32</v>
          </cell>
          <cell r="AW35">
            <v>124</v>
          </cell>
          <cell r="AX35">
            <v>27</v>
          </cell>
          <cell r="AY35">
            <v>16</v>
          </cell>
          <cell r="AZ35">
            <v>163</v>
          </cell>
          <cell r="BA35">
            <v>5</v>
          </cell>
          <cell r="BB35">
            <v>20</v>
          </cell>
          <cell r="BC35">
            <v>57</v>
          </cell>
          <cell r="BD35">
            <v>0</v>
          </cell>
          <cell r="BE35">
            <v>66</v>
          </cell>
          <cell r="BF35">
            <v>41</v>
          </cell>
          <cell r="BG35">
            <v>25</v>
          </cell>
          <cell r="BH35">
            <v>121</v>
          </cell>
          <cell r="BI35">
            <v>65</v>
          </cell>
          <cell r="BJ35">
            <v>56</v>
          </cell>
          <cell r="BK35">
            <v>14</v>
          </cell>
          <cell r="BL35">
            <v>144</v>
          </cell>
          <cell r="BM35">
            <v>51</v>
          </cell>
          <cell r="BN35">
            <v>28</v>
          </cell>
          <cell r="BO35">
            <v>102</v>
          </cell>
          <cell r="BP35">
            <v>16</v>
          </cell>
          <cell r="BQ35">
            <v>27</v>
          </cell>
          <cell r="BR35">
            <v>71</v>
          </cell>
          <cell r="BS35">
            <v>35</v>
          </cell>
          <cell r="BT35">
            <v>58</v>
          </cell>
          <cell r="BU35">
            <v>15</v>
          </cell>
          <cell r="BV35">
            <v>64</v>
          </cell>
          <cell r="BW35">
            <v>20</v>
          </cell>
          <cell r="BX35">
            <v>415</v>
          </cell>
          <cell r="BY35">
            <v>13</v>
          </cell>
          <cell r="BZ35">
            <v>11</v>
          </cell>
          <cell r="CA35">
            <v>6</v>
          </cell>
          <cell r="CB35">
            <v>33</v>
          </cell>
          <cell r="CC35">
            <v>122</v>
          </cell>
          <cell r="CD35">
            <v>8</v>
          </cell>
          <cell r="CE35">
            <v>630</v>
          </cell>
          <cell r="CF35">
            <v>253</v>
          </cell>
          <cell r="CG35">
            <v>53</v>
          </cell>
          <cell r="CH35">
            <v>65</v>
          </cell>
          <cell r="CI35">
            <v>81</v>
          </cell>
          <cell r="CJ35">
            <v>14</v>
          </cell>
          <cell r="CK35">
            <v>8</v>
          </cell>
          <cell r="CL35">
            <v>0</v>
          </cell>
          <cell r="CM35">
            <v>49</v>
          </cell>
          <cell r="CN35">
            <v>71</v>
          </cell>
          <cell r="CO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2006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256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650000</v>
          </cell>
          <cell r="AR36">
            <v>0</v>
          </cell>
          <cell r="AS36">
            <v>650</v>
          </cell>
          <cell r="AT36">
            <v>232</v>
          </cell>
          <cell r="AU36">
            <v>0</v>
          </cell>
          <cell r="AV36">
            <v>0</v>
          </cell>
          <cell r="AW36">
            <v>280</v>
          </cell>
          <cell r="AX36">
            <v>0</v>
          </cell>
          <cell r="AY36">
            <v>128</v>
          </cell>
          <cell r="AZ36">
            <v>258</v>
          </cell>
          <cell r="BA36">
            <v>16</v>
          </cell>
          <cell r="BB36">
            <v>0</v>
          </cell>
          <cell r="BC36">
            <v>313</v>
          </cell>
          <cell r="BD36">
            <v>4</v>
          </cell>
          <cell r="BE36">
            <v>22</v>
          </cell>
          <cell r="BF36">
            <v>0</v>
          </cell>
          <cell r="BG36">
            <v>22</v>
          </cell>
          <cell r="BH36">
            <v>658</v>
          </cell>
          <cell r="BI36">
            <v>147</v>
          </cell>
          <cell r="BJ36">
            <v>511</v>
          </cell>
          <cell r="BK36">
            <v>111</v>
          </cell>
          <cell r="BL36">
            <v>549</v>
          </cell>
          <cell r="BM36">
            <v>279</v>
          </cell>
          <cell r="BN36">
            <v>0</v>
          </cell>
          <cell r="BO36">
            <v>41</v>
          </cell>
          <cell r="BP36">
            <v>0</v>
          </cell>
          <cell r="BQ36">
            <v>0</v>
          </cell>
          <cell r="BR36">
            <v>78</v>
          </cell>
          <cell r="BS36">
            <v>0</v>
          </cell>
          <cell r="BT36">
            <v>284</v>
          </cell>
          <cell r="BU36">
            <v>0</v>
          </cell>
          <cell r="BV36">
            <v>0</v>
          </cell>
          <cell r="BW36">
            <v>102</v>
          </cell>
          <cell r="BX36">
            <v>220</v>
          </cell>
          <cell r="BY36">
            <v>0</v>
          </cell>
          <cell r="BZ36">
            <v>7</v>
          </cell>
          <cell r="CA36">
            <v>530</v>
          </cell>
          <cell r="CB36">
            <v>0</v>
          </cell>
          <cell r="CC36">
            <v>259</v>
          </cell>
          <cell r="CD36">
            <v>1</v>
          </cell>
          <cell r="CE36">
            <v>0</v>
          </cell>
          <cell r="CF36">
            <v>386</v>
          </cell>
          <cell r="CG36">
            <v>8</v>
          </cell>
          <cell r="CH36">
            <v>607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76</v>
          </cell>
          <cell r="CO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2006</v>
          </cell>
          <cell r="D37">
            <v>3000</v>
          </cell>
          <cell r="E37">
            <v>178875</v>
          </cell>
          <cell r="F37">
            <v>83178</v>
          </cell>
          <cell r="G37">
            <v>25000</v>
          </cell>
          <cell r="H37">
            <v>92690</v>
          </cell>
          <cell r="I37">
            <v>163800</v>
          </cell>
          <cell r="J37">
            <v>23000</v>
          </cell>
          <cell r="K37">
            <v>131270</v>
          </cell>
          <cell r="L37">
            <v>27698</v>
          </cell>
          <cell r="M37">
            <v>17800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1475</v>
          </cell>
          <cell r="S37">
            <v>21873</v>
          </cell>
          <cell r="T37">
            <v>231978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70130</v>
          </cell>
          <cell r="Z37">
            <v>43208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130509</v>
          </cell>
          <cell r="AI37">
            <v>43728</v>
          </cell>
          <cell r="AJ37">
            <v>55300</v>
          </cell>
          <cell r="AK37">
            <v>5635</v>
          </cell>
          <cell r="AL37">
            <v>561500</v>
          </cell>
          <cell r="AM37">
            <v>2480</v>
          </cell>
          <cell r="AN37">
            <v>10500</v>
          </cell>
          <cell r="AO37">
            <v>433806</v>
          </cell>
          <cell r="AP37">
            <v>2900641</v>
          </cell>
          <cell r="AQ37">
            <v>2898691</v>
          </cell>
          <cell r="AR37">
            <v>1950</v>
          </cell>
          <cell r="AS37">
            <v>789570</v>
          </cell>
          <cell r="AT37">
            <v>31480</v>
          </cell>
          <cell r="AU37">
            <v>12000</v>
          </cell>
          <cell r="AV37">
            <v>57800</v>
          </cell>
          <cell r="AW37">
            <v>229290</v>
          </cell>
          <cell r="AX37">
            <v>22000</v>
          </cell>
          <cell r="AY37">
            <v>21007</v>
          </cell>
          <cell r="AZ37">
            <v>352395</v>
          </cell>
          <cell r="BA37">
            <v>6763</v>
          </cell>
          <cell r="BB37">
            <v>16000</v>
          </cell>
          <cell r="BC37">
            <v>62000</v>
          </cell>
          <cell r="BD37">
            <v>0</v>
          </cell>
          <cell r="BE37">
            <v>83860</v>
          </cell>
          <cell r="BF37">
            <v>79300</v>
          </cell>
          <cell r="BG37">
            <v>4560</v>
          </cell>
          <cell r="BH37">
            <v>118993</v>
          </cell>
          <cell r="BI37">
            <v>82184</v>
          </cell>
          <cell r="BJ37">
            <v>36809</v>
          </cell>
          <cell r="BK37">
            <v>14000</v>
          </cell>
          <cell r="BL37">
            <v>31300</v>
          </cell>
          <cell r="BM37">
            <v>55000</v>
          </cell>
          <cell r="BN37">
            <v>14000</v>
          </cell>
          <cell r="BO37">
            <v>161500</v>
          </cell>
          <cell r="BP37">
            <v>27981</v>
          </cell>
          <cell r="BQ37">
            <v>30300</v>
          </cell>
          <cell r="BR37">
            <v>155000</v>
          </cell>
          <cell r="BS37">
            <v>20200</v>
          </cell>
          <cell r="BT37">
            <v>77948</v>
          </cell>
          <cell r="BU37">
            <v>6500</v>
          </cell>
          <cell r="BV37">
            <v>78748</v>
          </cell>
          <cell r="BW37">
            <v>18003</v>
          </cell>
          <cell r="BX37">
            <v>710772</v>
          </cell>
          <cell r="BY37">
            <v>8100</v>
          </cell>
          <cell r="BZ37">
            <v>9900</v>
          </cell>
          <cell r="CA37">
            <v>5336</v>
          </cell>
          <cell r="CB37">
            <v>33000</v>
          </cell>
          <cell r="CC37">
            <v>110049</v>
          </cell>
          <cell r="CD37">
            <v>15140</v>
          </cell>
          <cell r="CE37">
            <v>2503281</v>
          </cell>
          <cell r="CF37">
            <v>309276</v>
          </cell>
          <cell r="CG37">
            <v>16800</v>
          </cell>
          <cell r="CH37">
            <v>145040</v>
          </cell>
          <cell r="CI37">
            <v>50331</v>
          </cell>
          <cell r="CJ37">
            <v>6400</v>
          </cell>
          <cell r="CK37">
            <v>7563</v>
          </cell>
          <cell r="CL37">
            <v>3900</v>
          </cell>
          <cell r="CM37">
            <v>40020</v>
          </cell>
          <cell r="CN37">
            <v>110000</v>
          </cell>
          <cell r="CO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2006</v>
          </cell>
          <cell r="D38">
            <v>3000</v>
          </cell>
          <cell r="E38">
            <v>194429</v>
          </cell>
          <cell r="F38">
            <v>85488</v>
          </cell>
          <cell r="G38">
            <v>30000</v>
          </cell>
          <cell r="H38">
            <v>92690</v>
          </cell>
          <cell r="I38">
            <v>163800</v>
          </cell>
          <cell r="J38">
            <v>23000</v>
          </cell>
          <cell r="K38">
            <v>131270</v>
          </cell>
          <cell r="L38">
            <v>27698</v>
          </cell>
          <cell r="M38">
            <v>26000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4500</v>
          </cell>
          <cell r="S38">
            <v>74185</v>
          </cell>
          <cell r="T38">
            <v>231978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103297</v>
          </cell>
          <cell r="Z38">
            <v>43208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130509</v>
          </cell>
          <cell r="AI38">
            <v>43728</v>
          </cell>
          <cell r="AJ38">
            <v>55300</v>
          </cell>
          <cell r="AK38">
            <v>5635</v>
          </cell>
          <cell r="AL38">
            <v>636500</v>
          </cell>
          <cell r="AM38">
            <v>9400</v>
          </cell>
          <cell r="AN38">
            <v>10500</v>
          </cell>
          <cell r="AO38">
            <v>433806</v>
          </cell>
          <cell r="AP38">
            <v>2900641</v>
          </cell>
          <cell r="AQ38">
            <v>2898691</v>
          </cell>
          <cell r="AR38">
            <v>1950</v>
          </cell>
          <cell r="AS38">
            <v>877300</v>
          </cell>
          <cell r="AT38">
            <v>31480</v>
          </cell>
          <cell r="AU38">
            <v>16500</v>
          </cell>
          <cell r="AV38">
            <v>119000</v>
          </cell>
          <cell r="AW38">
            <v>225790</v>
          </cell>
          <cell r="AX38">
            <v>22000</v>
          </cell>
          <cell r="AY38">
            <v>34035</v>
          </cell>
          <cell r="AZ38">
            <v>352395</v>
          </cell>
          <cell r="BA38">
            <v>18231</v>
          </cell>
          <cell r="BB38">
            <v>17000</v>
          </cell>
          <cell r="BC38">
            <v>62000</v>
          </cell>
          <cell r="BD38">
            <v>422</v>
          </cell>
          <cell r="BE38">
            <v>111140</v>
          </cell>
          <cell r="BF38">
            <v>101908</v>
          </cell>
          <cell r="BG38">
            <v>9232</v>
          </cell>
          <cell r="BH38">
            <v>130336</v>
          </cell>
          <cell r="BI38">
            <v>82184</v>
          </cell>
          <cell r="BJ38">
            <v>48152</v>
          </cell>
          <cell r="BK38">
            <v>14000</v>
          </cell>
          <cell r="BL38">
            <v>62000</v>
          </cell>
          <cell r="BM38">
            <v>55000</v>
          </cell>
          <cell r="BN38">
            <v>18777</v>
          </cell>
          <cell r="BO38">
            <v>161500</v>
          </cell>
          <cell r="BP38">
            <v>27981</v>
          </cell>
          <cell r="BQ38">
            <v>30300</v>
          </cell>
          <cell r="BR38">
            <v>155000</v>
          </cell>
          <cell r="BS38">
            <v>20200</v>
          </cell>
          <cell r="BT38">
            <v>74948</v>
          </cell>
          <cell r="BU38">
            <v>6500</v>
          </cell>
          <cell r="BV38">
            <v>78748</v>
          </cell>
          <cell r="BW38">
            <v>18003</v>
          </cell>
          <cell r="BX38">
            <v>710772</v>
          </cell>
          <cell r="BY38">
            <v>8100</v>
          </cell>
          <cell r="BZ38">
            <v>16700</v>
          </cell>
          <cell r="CA38">
            <v>5336</v>
          </cell>
          <cell r="CB38">
            <v>33000</v>
          </cell>
          <cell r="CC38">
            <v>109140</v>
          </cell>
          <cell r="CD38">
            <v>15000</v>
          </cell>
          <cell r="CE38">
            <v>2503281</v>
          </cell>
          <cell r="CF38">
            <v>370116</v>
          </cell>
          <cell r="CG38">
            <v>16800</v>
          </cell>
          <cell r="CH38">
            <v>145040</v>
          </cell>
          <cell r="CI38">
            <v>50331</v>
          </cell>
          <cell r="CJ38">
            <v>11000</v>
          </cell>
          <cell r="CK38">
            <v>7563</v>
          </cell>
          <cell r="CL38">
            <v>9000</v>
          </cell>
          <cell r="CM38">
            <v>78240</v>
          </cell>
          <cell r="CN38">
            <v>110000</v>
          </cell>
          <cell r="CO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2006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154758</v>
          </cell>
          <cell r="AQ39">
            <v>154758</v>
          </cell>
          <cell r="AR39">
            <v>0</v>
          </cell>
          <cell r="AS39">
            <v>0</v>
          </cell>
          <cell r="AT39">
            <v>628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150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525</v>
          </cell>
          <cell r="BF39">
            <v>0</v>
          </cell>
          <cell r="BG39">
            <v>525</v>
          </cell>
          <cell r="BH39">
            <v>0</v>
          </cell>
          <cell r="BI39">
            <v>0</v>
          </cell>
          <cell r="BJ39">
            <v>0</v>
          </cell>
          <cell r="BK39">
            <v>220</v>
          </cell>
          <cell r="BL39">
            <v>200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112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1611</v>
          </cell>
          <cell r="CG39">
            <v>1200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2006</v>
          </cell>
          <cell r="D40">
            <v>7570</v>
          </cell>
          <cell r="E40">
            <v>285502</v>
          </cell>
          <cell r="F40">
            <v>168404</v>
          </cell>
          <cell r="G40">
            <v>44355</v>
          </cell>
          <cell r="H40">
            <v>160975</v>
          </cell>
          <cell r="I40">
            <v>270966</v>
          </cell>
          <cell r="J40">
            <v>58743</v>
          </cell>
          <cell r="K40">
            <v>249195</v>
          </cell>
          <cell r="L40">
            <v>48087</v>
          </cell>
          <cell r="M40">
            <v>26491</v>
          </cell>
          <cell r="N40">
            <v>8879</v>
          </cell>
          <cell r="O40">
            <v>132906</v>
          </cell>
          <cell r="P40">
            <v>5844</v>
          </cell>
          <cell r="Q40">
            <v>6286</v>
          </cell>
          <cell r="R40">
            <v>1658</v>
          </cell>
          <cell r="S40">
            <v>47174</v>
          </cell>
          <cell r="T40">
            <v>450300</v>
          </cell>
          <cell r="U40">
            <v>13518</v>
          </cell>
          <cell r="V40">
            <v>1200000</v>
          </cell>
          <cell r="W40">
            <v>71599</v>
          </cell>
          <cell r="X40">
            <v>13185</v>
          </cell>
          <cell r="Y40">
            <v>89900</v>
          </cell>
          <cell r="Z40">
            <v>101191</v>
          </cell>
          <cell r="AA40">
            <v>17382</v>
          </cell>
          <cell r="AB40">
            <v>1914</v>
          </cell>
          <cell r="AC40">
            <v>37031</v>
          </cell>
          <cell r="AD40">
            <v>187511</v>
          </cell>
          <cell r="AE40">
            <v>174545</v>
          </cell>
          <cell r="AF40">
            <v>12966</v>
          </cell>
          <cell r="AG40">
            <v>28835</v>
          </cell>
          <cell r="AH40">
            <v>249415</v>
          </cell>
          <cell r="AI40">
            <v>73868</v>
          </cell>
          <cell r="AJ40">
            <v>0</v>
          </cell>
          <cell r="AK40">
            <v>20766</v>
          </cell>
          <cell r="AL40">
            <v>686690</v>
          </cell>
          <cell r="AM40">
            <v>5998</v>
          </cell>
          <cell r="AN40">
            <v>37012</v>
          </cell>
          <cell r="AO40">
            <v>586900</v>
          </cell>
          <cell r="AP40">
            <v>4163173</v>
          </cell>
          <cell r="AQ40">
            <v>4159115</v>
          </cell>
          <cell r="AR40">
            <v>4058</v>
          </cell>
          <cell r="AS40">
            <v>1249032</v>
          </cell>
          <cell r="AT40">
            <v>48245</v>
          </cell>
          <cell r="AU40">
            <v>20864</v>
          </cell>
          <cell r="AV40">
            <v>125800</v>
          </cell>
          <cell r="AW40">
            <v>316195</v>
          </cell>
          <cell r="AX40">
            <v>46874</v>
          </cell>
          <cell r="AY40">
            <v>40915</v>
          </cell>
          <cell r="AZ40">
            <v>566710</v>
          </cell>
          <cell r="BA40">
            <v>33732</v>
          </cell>
          <cell r="BB40">
            <v>37334</v>
          </cell>
          <cell r="BC40">
            <v>107023</v>
          </cell>
          <cell r="BD40">
            <v>0</v>
          </cell>
          <cell r="BE40">
            <v>122583</v>
          </cell>
          <cell r="BF40">
            <v>113898</v>
          </cell>
          <cell r="BG40">
            <v>8685</v>
          </cell>
          <cell r="BH40">
            <v>192801</v>
          </cell>
          <cell r="BI40">
            <v>134243</v>
          </cell>
          <cell r="BJ40">
            <v>58558</v>
          </cell>
          <cell r="BK40">
            <v>29693</v>
          </cell>
          <cell r="BL40">
            <v>63046</v>
          </cell>
          <cell r="BM40">
            <v>107416</v>
          </cell>
          <cell r="BN40">
            <v>21843</v>
          </cell>
          <cell r="BO40">
            <v>261884</v>
          </cell>
          <cell r="BP40">
            <v>42242</v>
          </cell>
          <cell r="BQ40">
            <v>55532</v>
          </cell>
          <cell r="BR40">
            <v>208543</v>
          </cell>
          <cell r="BS40">
            <v>37266</v>
          </cell>
          <cell r="BT40">
            <v>137316</v>
          </cell>
          <cell r="BU40">
            <v>17750</v>
          </cell>
          <cell r="BV40">
            <v>145957</v>
          </cell>
          <cell r="BW40">
            <v>33279</v>
          </cell>
          <cell r="BX40">
            <v>1085602</v>
          </cell>
          <cell r="BY40">
            <v>18162</v>
          </cell>
          <cell r="BZ40">
            <v>29587</v>
          </cell>
          <cell r="CA40">
            <v>22013</v>
          </cell>
          <cell r="CB40">
            <v>61700</v>
          </cell>
          <cell r="CC40">
            <v>181900</v>
          </cell>
          <cell r="CD40">
            <v>39491</v>
          </cell>
          <cell r="CE40">
            <v>3997737</v>
          </cell>
          <cell r="CF40">
            <v>429300</v>
          </cell>
          <cell r="CG40">
            <v>21968</v>
          </cell>
          <cell r="CH40">
            <v>224636</v>
          </cell>
          <cell r="CI40">
            <v>83838</v>
          </cell>
          <cell r="CJ40">
            <v>16328</v>
          </cell>
          <cell r="CK40">
            <v>25</v>
          </cell>
          <cell r="CL40">
            <v>10516</v>
          </cell>
          <cell r="CM40">
            <v>86857</v>
          </cell>
          <cell r="CN40">
            <v>146687</v>
          </cell>
          <cell r="CO40">
            <v>68265</v>
          </cell>
        </row>
        <row r="41">
          <cell r="A41" t="str">
            <v>Utility summer max peak load</v>
          </cell>
          <cell r="B41" t="str">
            <v>PEAKS</v>
          </cell>
          <cell r="C41">
            <v>2006</v>
          </cell>
          <cell r="D41">
            <v>6790</v>
          </cell>
          <cell r="E41">
            <v>324449</v>
          </cell>
          <cell r="F41">
            <v>219364</v>
          </cell>
          <cell r="G41">
            <v>46817</v>
          </cell>
          <cell r="H41">
            <v>196464</v>
          </cell>
          <cell r="I41">
            <v>378162</v>
          </cell>
          <cell r="J41">
            <v>57418</v>
          </cell>
          <cell r="K41">
            <v>308912</v>
          </cell>
          <cell r="L41">
            <v>58894</v>
          </cell>
          <cell r="M41">
            <v>27179</v>
          </cell>
          <cell r="N41">
            <v>5971</v>
          </cell>
          <cell r="O41">
            <v>184162</v>
          </cell>
          <cell r="P41">
            <v>5739</v>
          </cell>
          <cell r="Q41">
            <v>5902</v>
          </cell>
          <cell r="R41">
            <v>2105</v>
          </cell>
          <cell r="S41">
            <v>53170</v>
          </cell>
          <cell r="T41">
            <v>656700</v>
          </cell>
          <cell r="U41">
            <v>13802</v>
          </cell>
          <cell r="V41">
            <v>1610300</v>
          </cell>
          <cell r="W41">
            <v>77989</v>
          </cell>
          <cell r="X41">
            <v>9646</v>
          </cell>
          <cell r="Y41">
            <v>142300</v>
          </cell>
          <cell r="Z41">
            <v>111673</v>
          </cell>
          <cell r="AA41">
            <v>14085</v>
          </cell>
          <cell r="AB41">
            <v>1452</v>
          </cell>
          <cell r="AC41">
            <v>24683</v>
          </cell>
          <cell r="AD41">
            <v>182397</v>
          </cell>
          <cell r="AE41">
            <v>172736</v>
          </cell>
          <cell r="AF41">
            <v>9661</v>
          </cell>
          <cell r="AG41">
            <v>42675</v>
          </cell>
          <cell r="AH41">
            <v>285750</v>
          </cell>
          <cell r="AI41">
            <v>84996</v>
          </cell>
          <cell r="AJ41">
            <v>0</v>
          </cell>
          <cell r="AK41">
            <v>18329</v>
          </cell>
          <cell r="AL41">
            <v>1125947</v>
          </cell>
          <cell r="AM41">
            <v>4034</v>
          </cell>
          <cell r="AN41">
            <v>30501</v>
          </cell>
          <cell r="AO41">
            <v>784900</v>
          </cell>
          <cell r="AP41">
            <v>3774951</v>
          </cell>
          <cell r="AQ41">
            <v>3772262</v>
          </cell>
          <cell r="AR41">
            <v>2689</v>
          </cell>
          <cell r="AS41">
            <v>1495303</v>
          </cell>
          <cell r="AT41">
            <v>45056</v>
          </cell>
          <cell r="AU41">
            <v>18857</v>
          </cell>
          <cell r="AV41">
            <v>119658</v>
          </cell>
          <cell r="AW41">
            <v>379972</v>
          </cell>
          <cell r="AX41">
            <v>47537</v>
          </cell>
          <cell r="AY41">
            <v>36089</v>
          </cell>
          <cell r="AZ41">
            <v>719375</v>
          </cell>
          <cell r="BA41">
            <v>37803</v>
          </cell>
          <cell r="BB41">
            <v>39188</v>
          </cell>
          <cell r="BC41">
            <v>126855</v>
          </cell>
          <cell r="BD41">
            <v>0</v>
          </cell>
          <cell r="BE41">
            <v>163930</v>
          </cell>
          <cell r="BF41">
            <v>155239</v>
          </cell>
          <cell r="BG41">
            <v>8691</v>
          </cell>
          <cell r="BH41">
            <v>268958</v>
          </cell>
          <cell r="BI41">
            <v>193124</v>
          </cell>
          <cell r="BJ41">
            <v>75834</v>
          </cell>
          <cell r="BK41">
            <v>43843</v>
          </cell>
          <cell r="BL41">
            <v>75689</v>
          </cell>
          <cell r="BM41">
            <v>87634</v>
          </cell>
          <cell r="BN41">
            <v>21012</v>
          </cell>
          <cell r="BO41">
            <v>363987</v>
          </cell>
          <cell r="BP41">
            <v>48878</v>
          </cell>
          <cell r="BQ41">
            <v>58542</v>
          </cell>
          <cell r="BR41">
            <v>222832</v>
          </cell>
          <cell r="BS41">
            <v>36020</v>
          </cell>
          <cell r="BT41">
            <v>99704</v>
          </cell>
          <cell r="BU41">
            <v>12570</v>
          </cell>
          <cell r="BV41">
            <v>157909</v>
          </cell>
          <cell r="BW41">
            <v>44252</v>
          </cell>
          <cell r="BX41">
            <v>1576599</v>
          </cell>
          <cell r="BY41">
            <v>19051</v>
          </cell>
          <cell r="BZ41">
            <v>21274</v>
          </cell>
          <cell r="CA41">
            <v>15345</v>
          </cell>
          <cell r="CB41">
            <v>77500</v>
          </cell>
          <cell r="CC41">
            <v>168500</v>
          </cell>
          <cell r="CD41">
            <v>43121</v>
          </cell>
          <cell r="CE41">
            <v>5018278</v>
          </cell>
          <cell r="CF41">
            <v>506600</v>
          </cell>
          <cell r="CG41">
            <v>26156</v>
          </cell>
          <cell r="CH41">
            <v>267631</v>
          </cell>
          <cell r="CI41">
            <v>104372</v>
          </cell>
          <cell r="CJ41">
            <v>15137</v>
          </cell>
          <cell r="CK41">
            <v>25</v>
          </cell>
          <cell r="CL41">
            <v>11295</v>
          </cell>
          <cell r="CM41">
            <v>70839</v>
          </cell>
          <cell r="CN41">
            <v>192475</v>
          </cell>
          <cell r="CO41">
            <v>81815</v>
          </cell>
        </row>
        <row r="42">
          <cell r="A42" t="str">
            <v>Utility Annual Peak load</v>
          </cell>
          <cell r="C42">
            <v>2006</v>
          </cell>
          <cell r="D42">
            <v>7570</v>
          </cell>
          <cell r="E42">
            <v>324449</v>
          </cell>
          <cell r="F42">
            <v>219364</v>
          </cell>
          <cell r="G42">
            <v>46817</v>
          </cell>
          <cell r="H42">
            <v>196464</v>
          </cell>
          <cell r="I42">
            <v>378162</v>
          </cell>
          <cell r="J42">
            <v>58743</v>
          </cell>
          <cell r="K42">
            <v>308912</v>
          </cell>
          <cell r="L42">
            <v>58894</v>
          </cell>
          <cell r="M42">
            <v>27179</v>
          </cell>
          <cell r="N42">
            <v>8879</v>
          </cell>
          <cell r="O42">
            <v>184162</v>
          </cell>
          <cell r="P42">
            <v>5844</v>
          </cell>
          <cell r="Q42">
            <v>6286</v>
          </cell>
          <cell r="R42">
            <v>2105</v>
          </cell>
          <cell r="S42">
            <v>53170</v>
          </cell>
          <cell r="T42">
            <v>656700</v>
          </cell>
          <cell r="U42">
            <v>13802</v>
          </cell>
          <cell r="V42">
            <v>1610300</v>
          </cell>
          <cell r="W42">
            <v>77989</v>
          </cell>
          <cell r="X42">
            <v>13185</v>
          </cell>
          <cell r="Y42">
            <v>142300</v>
          </cell>
          <cell r="Z42">
            <v>111673</v>
          </cell>
          <cell r="AA42">
            <v>17382</v>
          </cell>
          <cell r="AB42">
            <v>1914</v>
          </cell>
          <cell r="AC42">
            <v>37031</v>
          </cell>
          <cell r="AD42">
            <v>187511</v>
          </cell>
          <cell r="AE42">
            <v>174545</v>
          </cell>
          <cell r="AF42">
            <v>12966</v>
          </cell>
          <cell r="AG42">
            <v>42675</v>
          </cell>
          <cell r="AH42">
            <v>285750</v>
          </cell>
          <cell r="AI42">
            <v>84996</v>
          </cell>
          <cell r="AJ42">
            <v>0</v>
          </cell>
          <cell r="AK42">
            <v>20766</v>
          </cell>
          <cell r="AL42">
            <v>1125947</v>
          </cell>
          <cell r="AM42">
            <v>5998</v>
          </cell>
          <cell r="AN42">
            <v>37012</v>
          </cell>
          <cell r="AO42">
            <v>784900</v>
          </cell>
          <cell r="AP42">
            <v>4163173</v>
          </cell>
          <cell r="AQ42">
            <v>4159115</v>
          </cell>
          <cell r="AR42">
            <v>4058</v>
          </cell>
          <cell r="AS42">
            <v>1495303</v>
          </cell>
          <cell r="AT42">
            <v>48245</v>
          </cell>
          <cell r="AU42">
            <v>20864</v>
          </cell>
          <cell r="AV42">
            <v>125800</v>
          </cell>
          <cell r="AW42">
            <v>379972</v>
          </cell>
          <cell r="AX42">
            <v>47537</v>
          </cell>
          <cell r="AY42">
            <v>40915</v>
          </cell>
          <cell r="AZ42">
            <v>719375</v>
          </cell>
          <cell r="BA42">
            <v>37803</v>
          </cell>
          <cell r="BB42">
            <v>39188</v>
          </cell>
          <cell r="BC42">
            <v>126855</v>
          </cell>
          <cell r="BD42">
            <v>0</v>
          </cell>
          <cell r="BE42">
            <v>163930</v>
          </cell>
          <cell r="BF42">
            <v>155239</v>
          </cell>
          <cell r="BG42">
            <v>8691</v>
          </cell>
          <cell r="BH42">
            <v>268958</v>
          </cell>
          <cell r="BI42">
            <v>193124</v>
          </cell>
          <cell r="BJ42">
            <v>75834</v>
          </cell>
          <cell r="BK42">
            <v>43843</v>
          </cell>
          <cell r="BL42">
            <v>75689</v>
          </cell>
          <cell r="BM42">
            <v>107416</v>
          </cell>
          <cell r="BN42">
            <v>21843</v>
          </cell>
          <cell r="BO42">
            <v>363987</v>
          </cell>
          <cell r="BP42">
            <v>48878</v>
          </cell>
          <cell r="BQ42">
            <v>58542</v>
          </cell>
          <cell r="BR42">
            <v>222832</v>
          </cell>
          <cell r="BS42">
            <v>37266</v>
          </cell>
          <cell r="BT42">
            <v>137316</v>
          </cell>
          <cell r="BU42">
            <v>17750</v>
          </cell>
          <cell r="BV42">
            <v>157909</v>
          </cell>
          <cell r="BW42">
            <v>44252</v>
          </cell>
          <cell r="BX42">
            <v>1576599</v>
          </cell>
          <cell r="BY42">
            <v>19051</v>
          </cell>
          <cell r="BZ42">
            <v>29587</v>
          </cell>
          <cell r="CA42">
            <v>22013</v>
          </cell>
          <cell r="CB42">
            <v>77500</v>
          </cell>
          <cell r="CC42">
            <v>181900</v>
          </cell>
        </row>
        <row r="43">
          <cell r="A43" t="str">
            <v>Utility average peak load</v>
          </cell>
          <cell r="B43" t="str">
            <v>PEAKA</v>
          </cell>
          <cell r="C43">
            <v>2006</v>
          </cell>
          <cell r="D43">
            <v>6722</v>
          </cell>
          <cell r="E43">
            <v>273268</v>
          </cell>
          <cell r="F43">
            <v>172161</v>
          </cell>
          <cell r="G43">
            <v>42630</v>
          </cell>
          <cell r="H43">
            <v>159268</v>
          </cell>
          <cell r="I43">
            <v>287365</v>
          </cell>
          <cell r="J43">
            <v>52971</v>
          </cell>
          <cell r="K43">
            <v>256281</v>
          </cell>
          <cell r="L43">
            <v>46999</v>
          </cell>
          <cell r="M43">
            <v>24965</v>
          </cell>
          <cell r="N43">
            <v>4810</v>
          </cell>
          <cell r="O43">
            <v>140482</v>
          </cell>
          <cell r="P43">
            <v>5279</v>
          </cell>
          <cell r="Q43">
            <v>5309</v>
          </cell>
          <cell r="R43">
            <v>1505</v>
          </cell>
          <cell r="S43">
            <v>39354</v>
          </cell>
          <cell r="T43">
            <v>502692</v>
          </cell>
          <cell r="U43">
            <v>12439</v>
          </cell>
          <cell r="V43">
            <v>1266150</v>
          </cell>
          <cell r="W43">
            <v>68417</v>
          </cell>
          <cell r="X43">
            <v>10515</v>
          </cell>
          <cell r="Y43">
            <v>96000</v>
          </cell>
          <cell r="Z43">
            <v>98834</v>
          </cell>
          <cell r="AA43">
            <v>14135</v>
          </cell>
          <cell r="AB43">
            <v>1571</v>
          </cell>
          <cell r="AC43">
            <v>29655</v>
          </cell>
          <cell r="AD43">
            <v>164667</v>
          </cell>
          <cell r="AE43">
            <v>154707</v>
          </cell>
          <cell r="AF43">
            <v>9960</v>
          </cell>
          <cell r="AG43">
            <v>30422</v>
          </cell>
          <cell r="AH43">
            <v>250864</v>
          </cell>
          <cell r="AI43">
            <v>72136</v>
          </cell>
          <cell r="AJ43">
            <v>0</v>
          </cell>
          <cell r="AK43">
            <v>17869</v>
          </cell>
          <cell r="AL43">
            <v>874524</v>
          </cell>
          <cell r="AM43">
            <v>4251</v>
          </cell>
          <cell r="AN43">
            <v>31035</v>
          </cell>
          <cell r="AO43">
            <v>611400</v>
          </cell>
          <cell r="AP43">
            <v>3512100</v>
          </cell>
          <cell r="AQ43">
            <v>3509169</v>
          </cell>
          <cell r="AR43">
            <v>2931</v>
          </cell>
          <cell r="AS43">
            <v>1205185</v>
          </cell>
          <cell r="AT43">
            <v>41483</v>
          </cell>
          <cell r="AU43">
            <v>18013</v>
          </cell>
          <cell r="AV43">
            <v>110853</v>
          </cell>
          <cell r="AW43">
            <v>315999</v>
          </cell>
          <cell r="AX43">
            <v>44374</v>
          </cell>
          <cell r="AY43">
            <v>35104</v>
          </cell>
          <cell r="AZ43">
            <v>559714</v>
          </cell>
          <cell r="BA43">
            <v>29829</v>
          </cell>
          <cell r="BB43">
            <v>35574</v>
          </cell>
          <cell r="BC43">
            <v>104537</v>
          </cell>
          <cell r="BD43">
            <v>0</v>
          </cell>
          <cell r="BE43">
            <v>127815</v>
          </cell>
          <cell r="BF43">
            <v>120336</v>
          </cell>
          <cell r="BG43">
            <v>7479</v>
          </cell>
          <cell r="BH43">
            <v>201558</v>
          </cell>
          <cell r="BI43">
            <v>142631</v>
          </cell>
          <cell r="BJ43">
            <v>58927</v>
          </cell>
          <cell r="BK43">
            <v>30556</v>
          </cell>
          <cell r="BL43">
            <v>61418</v>
          </cell>
          <cell r="BM43">
            <v>89773</v>
          </cell>
          <cell r="BN43">
            <v>21428</v>
          </cell>
          <cell r="BO43">
            <v>276407</v>
          </cell>
          <cell r="BP43">
            <v>40364</v>
          </cell>
          <cell r="BQ43">
            <v>50230</v>
          </cell>
          <cell r="BR43">
            <v>190015</v>
          </cell>
          <cell r="BS43">
            <v>36643</v>
          </cell>
          <cell r="BT43">
            <v>110401</v>
          </cell>
          <cell r="BU43">
            <v>13617</v>
          </cell>
          <cell r="BV43">
            <v>135233</v>
          </cell>
          <cell r="BW43">
            <v>33927</v>
          </cell>
          <cell r="BX43">
            <v>1170832</v>
          </cell>
          <cell r="BY43">
            <v>16646</v>
          </cell>
          <cell r="BZ43">
            <v>21222</v>
          </cell>
          <cell r="CA43">
            <v>15882</v>
          </cell>
          <cell r="CB43">
            <v>61300</v>
          </cell>
          <cell r="CC43">
            <v>163000</v>
          </cell>
          <cell r="CD43">
            <v>37435</v>
          </cell>
          <cell r="CE43">
            <v>4091297</v>
          </cell>
          <cell r="CF43">
            <v>417442</v>
          </cell>
          <cell r="CG43">
            <v>19121</v>
          </cell>
          <cell r="CH43">
            <v>221002</v>
          </cell>
          <cell r="CI43">
            <v>84473</v>
          </cell>
          <cell r="CJ43">
            <v>15732</v>
          </cell>
          <cell r="CK43">
            <v>24</v>
          </cell>
          <cell r="CL43">
            <v>10092</v>
          </cell>
          <cell r="CM43">
            <v>70982</v>
          </cell>
          <cell r="CN43">
            <v>148314</v>
          </cell>
          <cell r="CO43">
            <v>67615</v>
          </cell>
        </row>
        <row r="44">
          <cell r="A44" t="str">
            <v>Total circuit kms of line</v>
          </cell>
          <cell r="B44" t="str">
            <v>KMC</v>
          </cell>
          <cell r="C44">
            <v>2006</v>
          </cell>
          <cell r="D44">
            <v>92</v>
          </cell>
          <cell r="E44">
            <v>1447</v>
          </cell>
          <cell r="F44">
            <v>746</v>
          </cell>
          <cell r="G44">
            <v>321</v>
          </cell>
          <cell r="H44">
            <v>491</v>
          </cell>
          <cell r="I44">
            <v>1511</v>
          </cell>
          <cell r="J44">
            <v>350</v>
          </cell>
          <cell r="K44">
            <v>1097</v>
          </cell>
          <cell r="L44">
            <v>519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145</v>
          </cell>
          <cell r="T44">
            <v>1158</v>
          </cell>
          <cell r="U44">
            <v>171</v>
          </cell>
          <cell r="V44">
            <v>5092</v>
          </cell>
          <cell r="W44">
            <v>258</v>
          </cell>
          <cell r="X44">
            <v>136</v>
          </cell>
          <cell r="Y44">
            <v>462</v>
          </cell>
          <cell r="Z44">
            <v>274</v>
          </cell>
          <cell r="AA44">
            <v>84</v>
          </cell>
          <cell r="AB44">
            <v>9</v>
          </cell>
          <cell r="AC44">
            <v>1832</v>
          </cell>
          <cell r="AD44">
            <v>871</v>
          </cell>
          <cell r="AE44">
            <v>833</v>
          </cell>
          <cell r="AF44">
            <v>38</v>
          </cell>
          <cell r="AG44">
            <v>202</v>
          </cell>
          <cell r="AH44">
            <v>1002</v>
          </cell>
          <cell r="AI44">
            <v>1693</v>
          </cell>
          <cell r="AJ44">
            <v>1332</v>
          </cell>
          <cell r="AK44">
            <v>68</v>
          </cell>
          <cell r="AL44">
            <v>3265</v>
          </cell>
          <cell r="AM44">
            <v>20</v>
          </cell>
          <cell r="AN44">
            <v>65</v>
          </cell>
          <cell r="AO44">
            <v>2601</v>
          </cell>
          <cell r="AP44">
            <v>119879</v>
          </cell>
          <cell r="AQ44">
            <v>119859</v>
          </cell>
          <cell r="AR44">
            <v>20</v>
          </cell>
          <cell r="AS44">
            <v>5451</v>
          </cell>
          <cell r="AT44">
            <v>631</v>
          </cell>
          <cell r="AU44">
            <v>98</v>
          </cell>
          <cell r="AV44">
            <v>348</v>
          </cell>
          <cell r="AW44">
            <v>1787</v>
          </cell>
          <cell r="AX44">
            <v>114</v>
          </cell>
          <cell r="AY44">
            <v>338</v>
          </cell>
          <cell r="AZ44">
            <v>2568</v>
          </cell>
          <cell r="BA44">
            <v>104</v>
          </cell>
          <cell r="BB44">
            <v>115</v>
          </cell>
          <cell r="BC44">
            <v>792</v>
          </cell>
          <cell r="BD44">
            <v>4</v>
          </cell>
          <cell r="BE44">
            <v>1012</v>
          </cell>
          <cell r="BF44">
            <v>655</v>
          </cell>
          <cell r="BG44">
            <v>357</v>
          </cell>
          <cell r="BH44">
            <v>1830</v>
          </cell>
          <cell r="BI44">
            <v>778</v>
          </cell>
          <cell r="BJ44">
            <v>1052</v>
          </cell>
          <cell r="BK44">
            <v>338</v>
          </cell>
          <cell r="BL44">
            <v>653</v>
          </cell>
          <cell r="BM44">
            <v>600</v>
          </cell>
          <cell r="BN44">
            <v>370</v>
          </cell>
          <cell r="BO44">
            <v>1372</v>
          </cell>
          <cell r="BP44">
            <v>156</v>
          </cell>
          <cell r="BQ44">
            <v>302</v>
          </cell>
          <cell r="BR44">
            <v>934</v>
          </cell>
          <cell r="BS44">
            <v>146</v>
          </cell>
          <cell r="BT44">
            <v>722</v>
          </cell>
          <cell r="BU44">
            <v>128</v>
          </cell>
          <cell r="BV44">
            <v>545</v>
          </cell>
          <cell r="BW44">
            <v>307</v>
          </cell>
          <cell r="BX44">
            <v>6018</v>
          </cell>
          <cell r="BY44">
            <v>55</v>
          </cell>
          <cell r="BZ44">
            <v>87</v>
          </cell>
          <cell r="CA44">
            <v>211</v>
          </cell>
          <cell r="CB44">
            <v>246</v>
          </cell>
          <cell r="CC44">
            <v>1340</v>
          </cell>
          <cell r="CD44">
            <v>151</v>
          </cell>
          <cell r="CE44">
            <v>16700</v>
          </cell>
          <cell r="CF44">
            <v>1977</v>
          </cell>
          <cell r="CG44">
            <v>223</v>
          </cell>
          <cell r="CH44">
            <v>1342</v>
          </cell>
          <cell r="CI44">
            <v>431</v>
          </cell>
          <cell r="CJ44">
            <v>139</v>
          </cell>
          <cell r="CK44">
            <v>65</v>
          </cell>
          <cell r="CL44">
            <v>34</v>
          </cell>
          <cell r="CM44">
            <v>436</v>
          </cell>
          <cell r="CN44">
            <v>996</v>
          </cell>
          <cell r="CO44">
            <v>260</v>
          </cell>
        </row>
        <row r="45">
          <cell r="A45" t="str">
            <v>Overhead circuit kms of line</v>
          </cell>
          <cell r="B45" t="str">
            <v>KMCO</v>
          </cell>
          <cell r="C45">
            <v>2006</v>
          </cell>
          <cell r="D45">
            <v>92</v>
          </cell>
          <cell r="E45">
            <v>657</v>
          </cell>
          <cell r="F45">
            <v>583</v>
          </cell>
          <cell r="G45">
            <v>252</v>
          </cell>
          <cell r="H45">
            <v>277</v>
          </cell>
          <cell r="I45">
            <v>895</v>
          </cell>
          <cell r="J45">
            <v>235</v>
          </cell>
          <cell r="K45">
            <v>728</v>
          </cell>
          <cell r="L45">
            <v>480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712</v>
          </cell>
          <cell r="U45">
            <v>167</v>
          </cell>
          <cell r="V45">
            <v>1757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1831</v>
          </cell>
          <cell r="AD45">
            <v>696</v>
          </cell>
          <cell r="AE45">
            <v>660</v>
          </cell>
          <cell r="AF45">
            <v>36</v>
          </cell>
          <cell r="AG45">
            <v>153</v>
          </cell>
          <cell r="AH45">
            <v>425</v>
          </cell>
          <cell r="AI45">
            <v>1615</v>
          </cell>
          <cell r="AJ45">
            <v>876</v>
          </cell>
          <cell r="AK45">
            <v>57</v>
          </cell>
          <cell r="AL45">
            <v>1525</v>
          </cell>
          <cell r="AM45">
            <v>18</v>
          </cell>
          <cell r="AN45">
            <v>56</v>
          </cell>
          <cell r="AO45">
            <v>785</v>
          </cell>
          <cell r="AP45">
            <v>115649</v>
          </cell>
          <cell r="AQ45">
            <v>115629</v>
          </cell>
          <cell r="AR45">
            <v>20</v>
          </cell>
          <cell r="AS45">
            <v>3450</v>
          </cell>
          <cell r="AT45">
            <v>510</v>
          </cell>
          <cell r="AU45">
            <v>88</v>
          </cell>
          <cell r="AV45">
            <v>242</v>
          </cell>
          <cell r="AW45">
            <v>1036</v>
          </cell>
          <cell r="AX45">
            <v>95</v>
          </cell>
          <cell r="AY45">
            <v>280</v>
          </cell>
          <cell r="AZ45">
            <v>1259</v>
          </cell>
          <cell r="BA45">
            <v>79</v>
          </cell>
          <cell r="BB45">
            <v>79</v>
          </cell>
          <cell r="BC45">
            <v>531</v>
          </cell>
          <cell r="BD45">
            <v>3</v>
          </cell>
          <cell r="BE45">
            <v>580</v>
          </cell>
          <cell r="BF45">
            <v>238</v>
          </cell>
          <cell r="BG45">
            <v>342</v>
          </cell>
          <cell r="BH45">
            <v>1458</v>
          </cell>
          <cell r="BI45">
            <v>449</v>
          </cell>
          <cell r="BJ45">
            <v>1009</v>
          </cell>
          <cell r="BK45">
            <v>254</v>
          </cell>
          <cell r="BL45">
            <v>573</v>
          </cell>
          <cell r="BM45">
            <v>509</v>
          </cell>
          <cell r="BN45">
            <v>365</v>
          </cell>
          <cell r="BO45">
            <v>540</v>
          </cell>
          <cell r="BP45">
            <v>91</v>
          </cell>
          <cell r="BQ45">
            <v>245</v>
          </cell>
          <cell r="BR45">
            <v>503</v>
          </cell>
          <cell r="BS45">
            <v>127</v>
          </cell>
          <cell r="BT45">
            <v>610</v>
          </cell>
          <cell r="BU45">
            <v>117</v>
          </cell>
          <cell r="BV45">
            <v>384</v>
          </cell>
          <cell r="BW45">
            <v>298</v>
          </cell>
          <cell r="BX45">
            <v>1865</v>
          </cell>
          <cell r="BY45">
            <v>53</v>
          </cell>
          <cell r="BZ45">
            <v>78</v>
          </cell>
          <cell r="CA45">
            <v>205</v>
          </cell>
          <cell r="CB45">
            <v>171</v>
          </cell>
          <cell r="CC45">
            <v>886</v>
          </cell>
          <cell r="CD45">
            <v>102</v>
          </cell>
          <cell r="CE45">
            <v>9100</v>
          </cell>
          <cell r="CF45">
            <v>1346</v>
          </cell>
          <cell r="CG45">
            <v>121</v>
          </cell>
          <cell r="CH45">
            <v>940</v>
          </cell>
          <cell r="CI45">
            <v>327</v>
          </cell>
          <cell r="CJ45">
            <v>153</v>
          </cell>
          <cell r="CK45">
            <v>52</v>
          </cell>
          <cell r="CL45">
            <v>27</v>
          </cell>
          <cell r="CM45">
            <v>309</v>
          </cell>
          <cell r="CN45">
            <v>476</v>
          </cell>
          <cell r="CO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2006</v>
          </cell>
          <cell r="D46">
            <v>0</v>
          </cell>
          <cell r="E46">
            <v>790</v>
          </cell>
          <cell r="F46">
            <v>163</v>
          </cell>
          <cell r="G46">
            <v>38</v>
          </cell>
          <cell r="H46">
            <v>214</v>
          </cell>
          <cell r="I46">
            <v>616</v>
          </cell>
          <cell r="J46">
            <v>115</v>
          </cell>
          <cell r="K46">
            <v>369</v>
          </cell>
          <cell r="L46">
            <v>37</v>
          </cell>
          <cell r="M46">
            <v>63</v>
          </cell>
          <cell r="N46">
            <v>1</v>
          </cell>
          <cell r="O46">
            <v>215</v>
          </cell>
          <cell r="P46">
            <v>4</v>
          </cell>
          <cell r="Q46">
            <v>12</v>
          </cell>
          <cell r="R46">
            <v>1</v>
          </cell>
          <cell r="S46">
            <v>55</v>
          </cell>
          <cell r="T46">
            <v>446</v>
          </cell>
          <cell r="U46">
            <v>4</v>
          </cell>
          <cell r="V46">
            <v>3335</v>
          </cell>
          <cell r="W46">
            <v>55</v>
          </cell>
          <cell r="X46">
            <v>11</v>
          </cell>
          <cell r="Y46">
            <v>229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49</v>
          </cell>
          <cell r="AH46">
            <v>577</v>
          </cell>
          <cell r="AI46">
            <v>78</v>
          </cell>
          <cell r="AJ46">
            <v>456</v>
          </cell>
          <cell r="AK46">
            <v>11</v>
          </cell>
          <cell r="AL46">
            <v>1740</v>
          </cell>
          <cell r="AM46">
            <v>2</v>
          </cell>
          <cell r="AN46">
            <v>9</v>
          </cell>
          <cell r="AO46">
            <v>1816</v>
          </cell>
          <cell r="AP46">
            <v>4230</v>
          </cell>
          <cell r="AQ46">
            <v>4230</v>
          </cell>
          <cell r="AR46">
            <v>0</v>
          </cell>
          <cell r="AS46">
            <v>2001</v>
          </cell>
          <cell r="AT46">
            <v>111</v>
          </cell>
          <cell r="AU46">
            <v>10</v>
          </cell>
          <cell r="AV46">
            <v>106</v>
          </cell>
          <cell r="AW46">
            <v>751</v>
          </cell>
          <cell r="AX46">
            <v>19</v>
          </cell>
          <cell r="AY46">
            <v>58</v>
          </cell>
          <cell r="AZ46">
            <v>1309</v>
          </cell>
          <cell r="BA46">
            <v>25</v>
          </cell>
          <cell r="BB46">
            <v>36</v>
          </cell>
          <cell r="BC46">
            <v>261</v>
          </cell>
          <cell r="BD46">
            <v>1</v>
          </cell>
          <cell r="BE46">
            <v>430</v>
          </cell>
          <cell r="BF46">
            <v>416</v>
          </cell>
          <cell r="BG46">
            <v>14</v>
          </cell>
          <cell r="BH46">
            <v>372</v>
          </cell>
          <cell r="BI46">
            <v>329</v>
          </cell>
          <cell r="BJ46">
            <v>43</v>
          </cell>
          <cell r="BK46">
            <v>83</v>
          </cell>
          <cell r="BL46">
            <v>80</v>
          </cell>
          <cell r="BM46">
            <v>91</v>
          </cell>
          <cell r="BN46">
            <v>5</v>
          </cell>
          <cell r="BO46">
            <v>832</v>
          </cell>
          <cell r="BP46">
            <v>65</v>
          </cell>
          <cell r="BQ46">
            <v>57</v>
          </cell>
          <cell r="BR46">
            <v>431</v>
          </cell>
          <cell r="BS46">
            <v>19</v>
          </cell>
          <cell r="BT46">
            <v>112</v>
          </cell>
          <cell r="BU46">
            <v>11</v>
          </cell>
          <cell r="BV46">
            <v>161</v>
          </cell>
          <cell r="BW46">
            <v>8</v>
          </cell>
          <cell r="BX46">
            <v>4153</v>
          </cell>
          <cell r="BY46">
            <v>2</v>
          </cell>
          <cell r="BZ46">
            <v>9</v>
          </cell>
          <cell r="CA46">
            <v>6</v>
          </cell>
          <cell r="CB46">
            <v>75</v>
          </cell>
          <cell r="CC46">
            <v>454</v>
          </cell>
          <cell r="CD46">
            <v>49</v>
          </cell>
          <cell r="CE46">
            <v>7600</v>
          </cell>
          <cell r="CF46">
            <v>631</v>
          </cell>
          <cell r="CG46">
            <v>101</v>
          </cell>
          <cell r="CH46">
            <v>402</v>
          </cell>
          <cell r="CI46">
            <v>104</v>
          </cell>
          <cell r="CJ46">
            <v>12</v>
          </cell>
          <cell r="CK46">
            <v>13</v>
          </cell>
          <cell r="CL46">
            <v>7</v>
          </cell>
          <cell r="CM46">
            <v>126</v>
          </cell>
          <cell r="CN46">
            <v>520</v>
          </cell>
          <cell r="CO46">
            <v>105</v>
          </cell>
        </row>
        <row r="47">
          <cell r="A47" t="str">
            <v>Circuit kilometers 3 phase</v>
          </cell>
          <cell r="B47" t="str">
            <v>KMC3</v>
          </cell>
          <cell r="C47">
            <v>2006</v>
          </cell>
          <cell r="D47">
            <v>47</v>
          </cell>
          <cell r="E47">
            <v>686</v>
          </cell>
          <cell r="F47">
            <v>426</v>
          </cell>
          <cell r="G47">
            <v>161</v>
          </cell>
          <cell r="H47">
            <v>236</v>
          </cell>
          <cell r="I47">
            <v>136</v>
          </cell>
          <cell r="J47">
            <v>117</v>
          </cell>
          <cell r="K47">
            <v>460</v>
          </cell>
          <cell r="L47">
            <v>0</v>
          </cell>
          <cell r="M47">
            <v>68</v>
          </cell>
          <cell r="N47">
            <v>15</v>
          </cell>
          <cell r="O47">
            <v>506</v>
          </cell>
          <cell r="P47">
            <v>10</v>
          </cell>
          <cell r="Q47">
            <v>12</v>
          </cell>
          <cell r="R47">
            <v>5</v>
          </cell>
          <cell r="S47">
            <v>71</v>
          </cell>
          <cell r="T47">
            <v>561</v>
          </cell>
          <cell r="U47">
            <v>0</v>
          </cell>
          <cell r="V47">
            <v>3085</v>
          </cell>
          <cell r="W47">
            <v>14</v>
          </cell>
          <cell r="X47">
            <v>31</v>
          </cell>
          <cell r="Y47">
            <v>166</v>
          </cell>
          <cell r="Z47">
            <v>145</v>
          </cell>
          <cell r="AA47">
            <v>48</v>
          </cell>
          <cell r="AB47">
            <v>4</v>
          </cell>
          <cell r="AC47">
            <v>452</v>
          </cell>
          <cell r="AD47">
            <v>501</v>
          </cell>
          <cell r="AE47">
            <v>481</v>
          </cell>
          <cell r="AF47">
            <v>20</v>
          </cell>
          <cell r="AG47">
            <v>108</v>
          </cell>
          <cell r="AH47">
            <v>455</v>
          </cell>
          <cell r="AI47">
            <v>609</v>
          </cell>
          <cell r="AJ47">
            <v>393</v>
          </cell>
          <cell r="AK47">
            <v>27</v>
          </cell>
          <cell r="AL47">
            <v>1718</v>
          </cell>
          <cell r="AM47">
            <v>10</v>
          </cell>
          <cell r="AN47">
            <v>42</v>
          </cell>
          <cell r="AO47">
            <v>1112</v>
          </cell>
          <cell r="AP47">
            <v>45230</v>
          </cell>
          <cell r="AQ47">
            <v>45221</v>
          </cell>
          <cell r="AR47">
            <v>9</v>
          </cell>
          <cell r="AS47">
            <v>2910</v>
          </cell>
          <cell r="AT47">
            <v>298</v>
          </cell>
          <cell r="AU47">
            <v>61</v>
          </cell>
          <cell r="AV47">
            <v>251</v>
          </cell>
          <cell r="AW47">
            <v>758</v>
          </cell>
          <cell r="AX47">
            <v>72</v>
          </cell>
          <cell r="AY47">
            <v>156</v>
          </cell>
          <cell r="AZ47">
            <v>1177</v>
          </cell>
          <cell r="BA47">
            <v>59</v>
          </cell>
          <cell r="BB47">
            <v>78</v>
          </cell>
          <cell r="BC47">
            <v>404</v>
          </cell>
          <cell r="BD47">
            <v>1</v>
          </cell>
          <cell r="BE47">
            <v>302</v>
          </cell>
          <cell r="BF47">
            <v>271</v>
          </cell>
          <cell r="BG47">
            <v>31</v>
          </cell>
          <cell r="BH47">
            <v>574</v>
          </cell>
          <cell r="BI47">
            <v>369</v>
          </cell>
          <cell r="BJ47">
            <v>205</v>
          </cell>
          <cell r="BK47">
            <v>180</v>
          </cell>
          <cell r="BL47">
            <v>309</v>
          </cell>
          <cell r="BM47">
            <v>358</v>
          </cell>
          <cell r="BN47">
            <v>200</v>
          </cell>
          <cell r="BO47">
            <v>714</v>
          </cell>
          <cell r="BP47">
            <v>87</v>
          </cell>
          <cell r="BQ47">
            <v>221</v>
          </cell>
          <cell r="BR47">
            <v>351</v>
          </cell>
          <cell r="BS47">
            <v>96</v>
          </cell>
          <cell r="BT47">
            <v>455</v>
          </cell>
          <cell r="BU47">
            <v>84</v>
          </cell>
          <cell r="BV47">
            <v>370</v>
          </cell>
          <cell r="BW47">
            <v>0</v>
          </cell>
          <cell r="BX47">
            <v>2751</v>
          </cell>
          <cell r="BY47">
            <v>34</v>
          </cell>
          <cell r="BZ47">
            <v>443</v>
          </cell>
          <cell r="CA47">
            <v>72</v>
          </cell>
          <cell r="CB47">
            <v>153</v>
          </cell>
          <cell r="CC47">
            <v>755</v>
          </cell>
          <cell r="CD47">
            <v>88</v>
          </cell>
          <cell r="CE47">
            <v>0</v>
          </cell>
          <cell r="CF47">
            <v>1046</v>
          </cell>
          <cell r="CG47">
            <v>92</v>
          </cell>
          <cell r="CH47">
            <v>886</v>
          </cell>
          <cell r="CI47">
            <v>277</v>
          </cell>
          <cell r="CJ47">
            <v>139</v>
          </cell>
          <cell r="CK47">
            <v>44</v>
          </cell>
          <cell r="CL47">
            <v>20</v>
          </cell>
          <cell r="CM47">
            <v>244</v>
          </cell>
          <cell r="CN47">
            <v>443</v>
          </cell>
          <cell r="CO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2006</v>
          </cell>
          <cell r="D48">
            <v>0</v>
          </cell>
          <cell r="E48">
            <v>0</v>
          </cell>
          <cell r="F48">
            <v>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26</v>
          </cell>
          <cell r="U48">
            <v>0</v>
          </cell>
          <cell r="V48">
            <v>101</v>
          </cell>
          <cell r="W48">
            <v>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20</v>
          </cell>
          <cell r="AM48">
            <v>1</v>
          </cell>
          <cell r="AN48">
            <v>0</v>
          </cell>
          <cell r="AO48">
            <v>22</v>
          </cell>
          <cell r="AP48">
            <v>3582</v>
          </cell>
          <cell r="AQ48">
            <v>3582</v>
          </cell>
          <cell r="AR48">
            <v>0</v>
          </cell>
          <cell r="AS48">
            <v>220</v>
          </cell>
          <cell r="AT48">
            <v>4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36</v>
          </cell>
          <cell r="AZ48">
            <v>0</v>
          </cell>
          <cell r="BA48">
            <v>0</v>
          </cell>
          <cell r="BB48">
            <v>0</v>
          </cell>
          <cell r="BC48">
            <v>25</v>
          </cell>
          <cell r="BD48">
            <v>0</v>
          </cell>
          <cell r="BE48">
            <v>7</v>
          </cell>
          <cell r="BF48">
            <v>0</v>
          </cell>
          <cell r="BG48">
            <v>7</v>
          </cell>
          <cell r="BH48">
            <v>0</v>
          </cell>
          <cell r="BI48">
            <v>1</v>
          </cell>
          <cell r="BJ48">
            <v>5</v>
          </cell>
          <cell r="BK48">
            <v>0</v>
          </cell>
          <cell r="BL48">
            <v>2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6</v>
          </cell>
          <cell r="BR48">
            <v>0</v>
          </cell>
          <cell r="BS48">
            <v>1</v>
          </cell>
          <cell r="BT48">
            <v>10</v>
          </cell>
          <cell r="BU48">
            <v>0</v>
          </cell>
          <cell r="BV48">
            <v>8</v>
          </cell>
          <cell r="BW48">
            <v>0</v>
          </cell>
          <cell r="BX48">
            <v>79</v>
          </cell>
          <cell r="BY48">
            <v>1</v>
          </cell>
          <cell r="BZ48">
            <v>0</v>
          </cell>
          <cell r="CA48">
            <v>0</v>
          </cell>
          <cell r="CB48">
            <v>16</v>
          </cell>
          <cell r="CC48">
            <v>0</v>
          </cell>
          <cell r="CD48">
            <v>0</v>
          </cell>
          <cell r="CE48">
            <v>0</v>
          </cell>
          <cell r="CF48">
            <v>21</v>
          </cell>
          <cell r="CG48">
            <v>8</v>
          </cell>
          <cell r="CH48">
            <v>42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4</v>
          </cell>
          <cell r="CN48">
            <v>10</v>
          </cell>
          <cell r="CO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2006</v>
          </cell>
          <cell r="D49">
            <v>45</v>
          </cell>
          <cell r="E49">
            <v>761</v>
          </cell>
          <cell r="F49">
            <v>314</v>
          </cell>
          <cell r="G49">
            <v>148</v>
          </cell>
          <cell r="H49">
            <v>256</v>
          </cell>
          <cell r="I49">
            <v>481</v>
          </cell>
          <cell r="J49">
            <v>233</v>
          </cell>
          <cell r="K49">
            <v>634</v>
          </cell>
          <cell r="L49">
            <v>0</v>
          </cell>
          <cell r="M49">
            <v>72</v>
          </cell>
          <cell r="N49">
            <v>9</v>
          </cell>
          <cell r="O49">
            <v>277</v>
          </cell>
          <cell r="P49">
            <v>10</v>
          </cell>
          <cell r="Q49">
            <v>14</v>
          </cell>
          <cell r="R49">
            <v>2</v>
          </cell>
          <cell r="S49">
            <v>72</v>
          </cell>
          <cell r="T49">
            <v>549</v>
          </cell>
          <cell r="U49">
            <v>0</v>
          </cell>
          <cell r="V49">
            <v>1906</v>
          </cell>
          <cell r="W49">
            <v>106</v>
          </cell>
          <cell r="X49">
            <v>105</v>
          </cell>
          <cell r="Y49">
            <v>296</v>
          </cell>
          <cell r="Z49">
            <v>123</v>
          </cell>
          <cell r="AA49">
            <v>27</v>
          </cell>
          <cell r="AB49">
            <v>4</v>
          </cell>
          <cell r="AC49">
            <v>1342</v>
          </cell>
          <cell r="AD49">
            <v>369</v>
          </cell>
          <cell r="AE49">
            <v>352</v>
          </cell>
          <cell r="AF49">
            <v>17</v>
          </cell>
          <cell r="AG49">
            <v>94</v>
          </cell>
          <cell r="AH49">
            <v>547</v>
          </cell>
          <cell r="AI49">
            <v>1025</v>
          </cell>
          <cell r="AJ49">
            <v>940</v>
          </cell>
          <cell r="AK49">
            <v>41</v>
          </cell>
          <cell r="AL49">
            <v>1527</v>
          </cell>
          <cell r="AM49">
            <v>9</v>
          </cell>
          <cell r="AN49">
            <v>23</v>
          </cell>
          <cell r="AO49">
            <v>1467</v>
          </cell>
          <cell r="AP49">
            <v>71066</v>
          </cell>
          <cell r="AQ49">
            <v>71055</v>
          </cell>
          <cell r="AR49">
            <v>11</v>
          </cell>
          <cell r="AS49">
            <v>2321</v>
          </cell>
          <cell r="AT49">
            <v>218</v>
          </cell>
          <cell r="AU49">
            <v>37</v>
          </cell>
          <cell r="AV49">
            <v>96</v>
          </cell>
          <cell r="AW49">
            <v>1028</v>
          </cell>
          <cell r="AX49">
            <v>42</v>
          </cell>
          <cell r="AY49">
            <v>109</v>
          </cell>
          <cell r="AZ49">
            <v>1391</v>
          </cell>
          <cell r="BA49">
            <v>45</v>
          </cell>
          <cell r="BB49">
            <v>25</v>
          </cell>
          <cell r="BC49">
            <v>363</v>
          </cell>
          <cell r="BD49">
            <v>3</v>
          </cell>
          <cell r="BE49">
            <v>688</v>
          </cell>
          <cell r="BF49">
            <v>384</v>
          </cell>
          <cell r="BG49">
            <v>304</v>
          </cell>
          <cell r="BH49">
            <v>1250</v>
          </cell>
          <cell r="BI49">
            <v>408</v>
          </cell>
          <cell r="BJ49">
            <v>842</v>
          </cell>
          <cell r="BK49">
            <v>150</v>
          </cell>
          <cell r="BL49">
            <v>342</v>
          </cell>
          <cell r="BM49">
            <v>242</v>
          </cell>
          <cell r="BN49">
            <v>170</v>
          </cell>
          <cell r="BO49">
            <v>658</v>
          </cell>
          <cell r="BP49">
            <v>69</v>
          </cell>
          <cell r="BQ49">
            <v>75</v>
          </cell>
          <cell r="BR49">
            <v>583</v>
          </cell>
          <cell r="BS49">
            <v>51</v>
          </cell>
          <cell r="BT49">
            <v>258</v>
          </cell>
          <cell r="BU49">
            <v>44</v>
          </cell>
          <cell r="BV49">
            <v>186</v>
          </cell>
          <cell r="BW49">
            <v>0</v>
          </cell>
          <cell r="BX49">
            <v>3188</v>
          </cell>
          <cell r="BY49">
            <v>20</v>
          </cell>
          <cell r="BZ49">
            <v>35</v>
          </cell>
          <cell r="CA49">
            <v>139</v>
          </cell>
          <cell r="CB49">
            <v>78</v>
          </cell>
          <cell r="CC49">
            <v>584</v>
          </cell>
          <cell r="CD49">
            <v>63</v>
          </cell>
          <cell r="CE49">
            <v>0</v>
          </cell>
          <cell r="CF49">
            <v>771</v>
          </cell>
          <cell r="CG49">
            <v>124</v>
          </cell>
          <cell r="CH49">
            <v>414</v>
          </cell>
          <cell r="CI49">
            <v>153</v>
          </cell>
          <cell r="CJ49">
            <v>26</v>
          </cell>
          <cell r="CK49">
            <v>21</v>
          </cell>
          <cell r="CL49">
            <v>14</v>
          </cell>
          <cell r="CM49">
            <v>186</v>
          </cell>
          <cell r="CN49">
            <v>543</v>
          </cell>
          <cell r="CO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277</v>
          </cell>
          <cell r="AQ50">
            <v>277</v>
          </cell>
          <cell r="AR50">
            <v>0</v>
          </cell>
          <cell r="AS50">
            <v>22</v>
          </cell>
          <cell r="AT50">
            <v>0</v>
          </cell>
          <cell r="AU50">
            <v>3</v>
          </cell>
          <cell r="AV50">
            <v>0</v>
          </cell>
          <cell r="AW50">
            <v>16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</v>
          </cell>
          <cell r="BJ50">
            <v>0</v>
          </cell>
          <cell r="BK50">
            <v>2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8</v>
          </cell>
          <cell r="BU50">
            <v>0</v>
          </cell>
          <cell r="BV50">
            <v>0</v>
          </cell>
          <cell r="BW50">
            <v>0</v>
          </cell>
          <cell r="BX50">
            <v>10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2</v>
          </cell>
          <cell r="CF50">
            <v>0</v>
          </cell>
          <cell r="CG50">
            <v>0</v>
          </cell>
          <cell r="CH50">
            <v>8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2006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0</v>
          </cell>
          <cell r="J51">
            <v>12</v>
          </cell>
          <cell r="K51">
            <v>6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23</v>
          </cell>
          <cell r="U51">
            <v>8</v>
          </cell>
          <cell r="V51">
            <v>107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14</v>
          </cell>
          <cell r="AJ51">
            <v>74</v>
          </cell>
          <cell r="AK51">
            <v>0</v>
          </cell>
          <cell r="AL51">
            <v>80</v>
          </cell>
          <cell r="AM51">
            <v>0</v>
          </cell>
          <cell r="AN51">
            <v>3</v>
          </cell>
          <cell r="AO51">
            <v>24</v>
          </cell>
          <cell r="AP51">
            <v>1421</v>
          </cell>
          <cell r="AQ51">
            <v>1421</v>
          </cell>
          <cell r="AR51">
            <v>0</v>
          </cell>
          <cell r="AS51">
            <v>154</v>
          </cell>
          <cell r="AT51">
            <v>17</v>
          </cell>
          <cell r="AU51">
            <v>0</v>
          </cell>
          <cell r="AV51">
            <v>34</v>
          </cell>
          <cell r="AW51">
            <v>7</v>
          </cell>
          <cell r="AX51">
            <v>0</v>
          </cell>
          <cell r="AY51">
            <v>7</v>
          </cell>
          <cell r="AZ51">
            <v>49</v>
          </cell>
          <cell r="BA51">
            <v>0</v>
          </cell>
          <cell r="BB51">
            <v>6</v>
          </cell>
          <cell r="BC51">
            <v>0</v>
          </cell>
          <cell r="BD51">
            <v>0</v>
          </cell>
          <cell r="BE51">
            <v>13</v>
          </cell>
          <cell r="BF51">
            <v>13</v>
          </cell>
          <cell r="BG51">
            <v>0</v>
          </cell>
          <cell r="BH51">
            <v>0</v>
          </cell>
          <cell r="BI51">
            <v>14</v>
          </cell>
          <cell r="BJ51">
            <v>0</v>
          </cell>
          <cell r="BK51">
            <v>32</v>
          </cell>
          <cell r="BL51">
            <v>13</v>
          </cell>
          <cell r="BM51">
            <v>21</v>
          </cell>
          <cell r="BN51">
            <v>0</v>
          </cell>
          <cell r="BO51">
            <v>38</v>
          </cell>
          <cell r="BP51">
            <v>0</v>
          </cell>
          <cell r="BQ51">
            <v>0</v>
          </cell>
          <cell r="BR51">
            <v>16</v>
          </cell>
          <cell r="BS51">
            <v>11</v>
          </cell>
          <cell r="BT51">
            <v>33</v>
          </cell>
          <cell r="BU51">
            <v>5</v>
          </cell>
          <cell r="BV51">
            <v>39</v>
          </cell>
          <cell r="BW51">
            <v>7</v>
          </cell>
          <cell r="BX51">
            <v>17</v>
          </cell>
          <cell r="BY51">
            <v>5</v>
          </cell>
          <cell r="BZ51">
            <v>9</v>
          </cell>
          <cell r="CA51">
            <v>0</v>
          </cell>
          <cell r="CB51">
            <v>0</v>
          </cell>
          <cell r="CC51">
            <v>37</v>
          </cell>
          <cell r="CD51">
            <v>3</v>
          </cell>
          <cell r="CE51">
            <v>0</v>
          </cell>
          <cell r="CF51">
            <v>66</v>
          </cell>
          <cell r="CG51">
            <v>3</v>
          </cell>
          <cell r="CH51">
            <v>27</v>
          </cell>
          <cell r="CI51">
            <v>446</v>
          </cell>
          <cell r="CJ51">
            <v>6</v>
          </cell>
          <cell r="CK51">
            <v>4</v>
          </cell>
          <cell r="CL51">
            <v>0</v>
          </cell>
          <cell r="CM51">
            <v>26</v>
          </cell>
          <cell r="CN51">
            <v>17</v>
          </cell>
          <cell r="CO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2006</v>
          </cell>
          <cell r="D52">
            <v>324</v>
          </cell>
          <cell r="E52">
            <v>8901</v>
          </cell>
          <cell r="F52">
            <v>5016</v>
          </cell>
          <cell r="G52">
            <v>3041</v>
          </cell>
          <cell r="H52">
            <v>3364</v>
          </cell>
          <cell r="I52">
            <v>8880</v>
          </cell>
          <cell r="J52">
            <v>2030</v>
          </cell>
          <cell r="K52">
            <v>6803</v>
          </cell>
          <cell r="L52">
            <v>2338</v>
          </cell>
          <cell r="M52">
            <v>815</v>
          </cell>
          <cell r="N52">
            <v>1</v>
          </cell>
          <cell r="O52">
            <v>3603</v>
          </cell>
          <cell r="P52">
            <v>239</v>
          </cell>
          <cell r="Q52">
            <v>281</v>
          </cell>
          <cell r="R52">
            <v>68</v>
          </cell>
          <cell r="S52">
            <v>1526</v>
          </cell>
          <cell r="T52">
            <v>8016</v>
          </cell>
          <cell r="U52">
            <v>785</v>
          </cell>
          <cell r="V52">
            <v>25400</v>
          </cell>
          <cell r="W52">
            <v>1563</v>
          </cell>
          <cell r="X52">
            <v>721</v>
          </cell>
          <cell r="Y52">
            <v>3100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1414</v>
          </cell>
          <cell r="AH52">
            <v>5570</v>
          </cell>
          <cell r="AI52">
            <v>7039</v>
          </cell>
          <cell r="AJ52">
            <v>3617</v>
          </cell>
          <cell r="AK52">
            <v>59</v>
          </cell>
          <cell r="AL52">
            <v>23459</v>
          </cell>
          <cell r="AM52">
            <v>177</v>
          </cell>
          <cell r="AN52">
            <v>737</v>
          </cell>
          <cell r="AO52">
            <v>14449</v>
          </cell>
          <cell r="AP52">
            <v>520182</v>
          </cell>
          <cell r="AQ52">
            <v>520010</v>
          </cell>
          <cell r="AR52">
            <v>172</v>
          </cell>
          <cell r="AS52">
            <v>38500</v>
          </cell>
          <cell r="AT52">
            <v>3024</v>
          </cell>
          <cell r="AU52">
            <v>688</v>
          </cell>
          <cell r="AV52">
            <v>2200</v>
          </cell>
          <cell r="AW52">
            <v>9853</v>
          </cell>
          <cell r="AX52">
            <v>975</v>
          </cell>
          <cell r="AY52">
            <v>1927</v>
          </cell>
          <cell r="AZ52">
            <v>14788</v>
          </cell>
          <cell r="BA52">
            <v>1113</v>
          </cell>
          <cell r="BB52">
            <v>1235</v>
          </cell>
          <cell r="BC52">
            <v>4320</v>
          </cell>
          <cell r="BD52">
            <v>15</v>
          </cell>
          <cell r="BE52">
            <v>3923</v>
          </cell>
          <cell r="BF52">
            <v>3268</v>
          </cell>
          <cell r="BG52">
            <v>655</v>
          </cell>
          <cell r="BH52">
            <v>8844</v>
          </cell>
          <cell r="BI52">
            <v>4030</v>
          </cell>
          <cell r="BJ52">
            <v>4814</v>
          </cell>
          <cell r="BK52">
            <v>1701</v>
          </cell>
          <cell r="BL52">
            <v>4389</v>
          </cell>
          <cell r="BM52">
            <v>3912</v>
          </cell>
          <cell r="BN52">
            <v>0</v>
          </cell>
          <cell r="BO52">
            <v>7980</v>
          </cell>
          <cell r="BP52">
            <v>1252</v>
          </cell>
          <cell r="BQ52">
            <v>1737</v>
          </cell>
          <cell r="BR52">
            <v>6275</v>
          </cell>
          <cell r="BS52">
            <v>1592</v>
          </cell>
          <cell r="BT52">
            <v>5927</v>
          </cell>
          <cell r="BU52">
            <v>687</v>
          </cell>
          <cell r="BV52">
            <v>3733</v>
          </cell>
          <cell r="BW52">
            <v>2047</v>
          </cell>
          <cell r="BX52">
            <v>30676</v>
          </cell>
          <cell r="BY52">
            <v>640</v>
          </cell>
          <cell r="BZ52">
            <v>965</v>
          </cell>
          <cell r="CA52">
            <v>942</v>
          </cell>
          <cell r="CB52">
            <v>1314</v>
          </cell>
          <cell r="CC52">
            <v>6919</v>
          </cell>
          <cell r="CD52">
            <v>850</v>
          </cell>
          <cell r="CE52">
            <v>66000</v>
          </cell>
          <cell r="CF52">
            <v>15182</v>
          </cell>
          <cell r="CG52">
            <v>1407</v>
          </cell>
          <cell r="CH52">
            <v>8942</v>
          </cell>
          <cell r="CI52">
            <v>2024</v>
          </cell>
          <cell r="CJ52">
            <v>667</v>
          </cell>
          <cell r="CK52">
            <v>452</v>
          </cell>
          <cell r="CL52">
            <v>0</v>
          </cell>
          <cell r="CM52">
            <v>2987</v>
          </cell>
          <cell r="CN52">
            <v>5152</v>
          </cell>
          <cell r="CO52">
            <v>1626</v>
          </cell>
        </row>
        <row r="53">
          <cell r="A53" t="str">
            <v>Utility average load factor</v>
          </cell>
          <cell r="B53" t="str">
            <v>LF</v>
          </cell>
          <cell r="C53">
            <v>2006</v>
          </cell>
          <cell r="D53">
            <v>79</v>
          </cell>
          <cell r="E53">
            <v>65</v>
          </cell>
          <cell r="F53">
            <v>77</v>
          </cell>
          <cell r="G53">
            <v>65</v>
          </cell>
          <cell r="H53">
            <v>85</v>
          </cell>
          <cell r="I53">
            <v>70</v>
          </cell>
          <cell r="J53">
            <v>75</v>
          </cell>
          <cell r="K53">
            <v>72</v>
          </cell>
          <cell r="L53">
            <v>71</v>
          </cell>
          <cell r="M53">
            <v>71</v>
          </cell>
          <cell r="N53">
            <v>74</v>
          </cell>
          <cell r="O53">
            <v>74</v>
          </cell>
          <cell r="P53">
            <v>66</v>
          </cell>
          <cell r="Q53">
            <v>63</v>
          </cell>
          <cell r="R53">
            <v>0</v>
          </cell>
          <cell r="S53">
            <v>0</v>
          </cell>
          <cell r="T53">
            <v>53</v>
          </cell>
          <cell r="U53">
            <v>71</v>
          </cell>
          <cell r="V53">
            <v>73</v>
          </cell>
          <cell r="W53">
            <v>74</v>
          </cell>
          <cell r="X53">
            <v>71</v>
          </cell>
          <cell r="Y53">
            <v>67</v>
          </cell>
          <cell r="Z53">
            <v>89</v>
          </cell>
          <cell r="AA53">
            <v>69</v>
          </cell>
          <cell r="AB53">
            <v>66</v>
          </cell>
          <cell r="AC53">
            <v>76</v>
          </cell>
          <cell r="AD53">
            <v>0</v>
          </cell>
          <cell r="AE53">
            <v>69</v>
          </cell>
          <cell r="AF53">
            <v>71</v>
          </cell>
          <cell r="AG53">
            <v>66</v>
          </cell>
          <cell r="AH53">
            <v>75</v>
          </cell>
          <cell r="AI53">
            <v>60</v>
          </cell>
          <cell r="AJ53">
            <v>0</v>
          </cell>
          <cell r="AK53">
            <v>71</v>
          </cell>
          <cell r="AL53">
            <v>74</v>
          </cell>
          <cell r="AM53">
            <v>70</v>
          </cell>
          <cell r="AN53">
            <v>71</v>
          </cell>
          <cell r="AO53">
            <v>73</v>
          </cell>
          <cell r="AP53">
            <v>0</v>
          </cell>
          <cell r="AQ53">
            <v>78</v>
          </cell>
          <cell r="AR53">
            <v>68</v>
          </cell>
          <cell r="AS53">
            <v>722</v>
          </cell>
          <cell r="AT53">
            <v>54</v>
          </cell>
          <cell r="AU53">
            <v>73</v>
          </cell>
          <cell r="AV53">
            <v>75</v>
          </cell>
          <cell r="AW53">
            <v>72</v>
          </cell>
          <cell r="AX53">
            <v>75</v>
          </cell>
          <cell r="AY53">
            <v>72</v>
          </cell>
          <cell r="AZ53">
            <v>72</v>
          </cell>
          <cell r="BA53">
            <v>0</v>
          </cell>
          <cell r="BB53">
            <v>72</v>
          </cell>
          <cell r="BC53">
            <v>72</v>
          </cell>
          <cell r="BD53">
            <v>0</v>
          </cell>
          <cell r="BE53">
            <v>0</v>
          </cell>
          <cell r="BF53">
            <v>68</v>
          </cell>
          <cell r="BG53">
            <v>69</v>
          </cell>
          <cell r="BH53">
            <v>0</v>
          </cell>
          <cell r="BI53">
            <v>73</v>
          </cell>
          <cell r="BJ53">
            <v>0</v>
          </cell>
          <cell r="BK53">
            <v>69</v>
          </cell>
          <cell r="BL53">
            <v>0</v>
          </cell>
          <cell r="BM53">
            <v>75</v>
          </cell>
          <cell r="BN53">
            <v>72</v>
          </cell>
          <cell r="BO53">
            <v>69</v>
          </cell>
          <cell r="BP53">
            <v>70</v>
          </cell>
          <cell r="BQ53">
            <v>75</v>
          </cell>
          <cell r="BR53">
            <v>59</v>
          </cell>
          <cell r="BS53">
            <v>59</v>
          </cell>
          <cell r="BT53">
            <v>76</v>
          </cell>
          <cell r="BU53">
            <v>70</v>
          </cell>
          <cell r="BV53">
            <v>70</v>
          </cell>
          <cell r="BW53">
            <v>68</v>
          </cell>
          <cell r="BX53">
            <v>69</v>
          </cell>
          <cell r="BY53">
            <v>70</v>
          </cell>
          <cell r="BZ53">
            <v>0</v>
          </cell>
          <cell r="CA53">
            <v>8</v>
          </cell>
          <cell r="CB53">
            <v>56</v>
          </cell>
          <cell r="CC53">
            <v>75</v>
          </cell>
          <cell r="CD53">
            <v>70</v>
          </cell>
          <cell r="CE53">
            <v>74</v>
          </cell>
          <cell r="CF53">
            <v>72</v>
          </cell>
          <cell r="CG53">
            <v>66</v>
          </cell>
          <cell r="CH53">
            <v>71</v>
          </cell>
          <cell r="CI53">
            <v>66</v>
          </cell>
          <cell r="CJ53">
            <v>87</v>
          </cell>
          <cell r="CK53">
            <v>76</v>
          </cell>
          <cell r="CL53">
            <v>70</v>
          </cell>
          <cell r="CM53">
            <v>71</v>
          </cell>
          <cell r="CN53">
            <v>70</v>
          </cell>
          <cell r="CO53">
            <v>70</v>
          </cell>
        </row>
      </sheetData>
      <sheetData sheetId="41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2005</v>
          </cell>
          <cell r="D7">
            <v>230883</v>
          </cell>
          <cell r="E7">
            <v>16907754</v>
          </cell>
          <cell r="F7">
            <v>5147855</v>
          </cell>
          <cell r="G7">
            <v>5096148</v>
          </cell>
          <cell r="H7">
            <v>11065762</v>
          </cell>
          <cell r="I7">
            <v>7409269.6399999997</v>
          </cell>
          <cell r="J7">
            <v>1018728.11</v>
          </cell>
          <cell r="K7">
            <v>7338653.2000000002</v>
          </cell>
          <cell r="L7">
            <v>4498639.3899999997</v>
          </cell>
          <cell r="M7">
            <v>591475.34</v>
          </cell>
          <cell r="N7">
            <v>33079.96</v>
          </cell>
          <cell r="O7">
            <v>3795188</v>
          </cell>
          <cell r="P7">
            <v>26379</v>
          </cell>
          <cell r="Q7">
            <v>153743</v>
          </cell>
          <cell r="R7">
            <v>3205.16</v>
          </cell>
          <cell r="S7">
            <v>826248.11</v>
          </cell>
          <cell r="T7">
            <v>6266503</v>
          </cell>
          <cell r="U7">
            <v>1368191.94</v>
          </cell>
          <cell r="V7">
            <v>30245000</v>
          </cell>
          <cell r="W7">
            <v>1316101.05</v>
          </cell>
          <cell r="X7">
            <v>117089.86</v>
          </cell>
          <cell r="Y7">
            <v>1193755</v>
          </cell>
          <cell r="Z7">
            <v>3060463</v>
          </cell>
          <cell r="AA7">
            <v>83425</v>
          </cell>
          <cell r="AB7">
            <v>1933</v>
          </cell>
          <cell r="AC7">
            <v>0</v>
          </cell>
          <cell r="AD7">
            <v>5307086.5999999996</v>
          </cell>
          <cell r="AE7">
            <v>5273803.3499999996</v>
          </cell>
          <cell r="AF7">
            <v>33283.25</v>
          </cell>
          <cell r="AG7">
            <v>1124268.3600000001</v>
          </cell>
          <cell r="AH7">
            <v>0</v>
          </cell>
          <cell r="AI7">
            <v>9874449.5199999996</v>
          </cell>
          <cell r="AJ7">
            <v>261847.75</v>
          </cell>
          <cell r="AK7">
            <v>2363411.67</v>
          </cell>
          <cell r="AL7">
            <v>3750244</v>
          </cell>
          <cell r="AM7">
            <v>16756798.85</v>
          </cell>
          <cell r="AN7">
            <v>108950</v>
          </cell>
          <cell r="AO7">
            <v>0</v>
          </cell>
          <cell r="AP7">
            <v>156358.03</v>
          </cell>
          <cell r="AQ7">
            <v>17698000</v>
          </cell>
          <cell r="AR7">
            <v>286440020.05000001</v>
          </cell>
          <cell r="AS7">
            <v>286400000</v>
          </cell>
          <cell r="AT7">
            <v>40020.050000000003</v>
          </cell>
          <cell r="AU7">
            <v>59282886</v>
          </cell>
          <cell r="AV7">
            <v>1298789</v>
          </cell>
          <cell r="AW7">
            <v>473234</v>
          </cell>
          <cell r="AX7">
            <v>2966731</v>
          </cell>
          <cell r="AY7">
            <v>15081086.08</v>
          </cell>
          <cell r="AZ7">
            <v>957215</v>
          </cell>
          <cell r="BA7">
            <v>1005063.99</v>
          </cell>
          <cell r="BB7">
            <v>16712064</v>
          </cell>
          <cell r="BC7">
            <v>421142</v>
          </cell>
          <cell r="BD7">
            <v>507657.18</v>
          </cell>
          <cell r="BE7">
            <v>10355469.43</v>
          </cell>
          <cell r="BF7">
            <v>0</v>
          </cell>
          <cell r="BG7">
            <v>6213071.5499999998</v>
          </cell>
          <cell r="BH7">
            <v>6093737.7199999997</v>
          </cell>
          <cell r="BI7">
            <v>119333.83</v>
          </cell>
          <cell r="BJ7">
            <v>8335488</v>
          </cell>
          <cell r="BK7">
            <v>4213481</v>
          </cell>
          <cell r="BL7">
            <v>4122007</v>
          </cell>
          <cell r="BM7">
            <v>3375491.11</v>
          </cell>
          <cell r="BN7">
            <v>4070895</v>
          </cell>
          <cell r="BO7">
            <v>2646546.9300000002</v>
          </cell>
          <cell r="BP7">
            <v>167266.28</v>
          </cell>
          <cell r="BQ7">
            <v>13136525</v>
          </cell>
          <cell r="BR7">
            <v>936983.87</v>
          </cell>
          <cell r="BS7">
            <v>1410731</v>
          </cell>
          <cell r="BT7">
            <v>10943000</v>
          </cell>
          <cell r="BU7">
            <v>822862.8</v>
          </cell>
          <cell r="BV7">
            <v>3761856</v>
          </cell>
          <cell r="BW7">
            <v>432363.47</v>
          </cell>
          <cell r="BX7">
            <v>4564154</v>
          </cell>
          <cell r="BY7">
            <v>1702498.69</v>
          </cell>
          <cell r="BZ7">
            <v>0</v>
          </cell>
          <cell r="CA7">
            <v>46136886</v>
          </cell>
          <cell r="CB7">
            <v>1614462</v>
          </cell>
          <cell r="CC7">
            <v>408295</v>
          </cell>
          <cell r="CD7">
            <v>280085.3</v>
          </cell>
          <cell r="CE7">
            <v>279586.96000000002</v>
          </cell>
          <cell r="CF7">
            <v>2144120.31</v>
          </cell>
          <cell r="CG7">
            <v>5760884</v>
          </cell>
          <cell r="CH7">
            <v>757445</v>
          </cell>
          <cell r="CI7">
            <v>155798967</v>
          </cell>
          <cell r="CJ7">
            <v>0</v>
          </cell>
          <cell r="CK7">
            <v>9354165</v>
          </cell>
          <cell r="CL7">
            <v>932329</v>
          </cell>
          <cell r="CM7">
            <v>807225.04</v>
          </cell>
          <cell r="CN7">
            <v>9577593</v>
          </cell>
          <cell r="CO7">
            <v>1543607</v>
          </cell>
          <cell r="CP7">
            <v>342500.69</v>
          </cell>
          <cell r="CQ7">
            <v>0</v>
          </cell>
          <cell r="CR7">
            <v>54400</v>
          </cell>
          <cell r="CS7">
            <v>3491787</v>
          </cell>
          <cell r="CT7">
            <v>4588415</v>
          </cell>
          <cell r="CU7">
            <v>1307333.8799999999</v>
          </cell>
        </row>
        <row r="8">
          <cell r="A8" t="str">
            <v>OM&amp;A Expense</v>
          </cell>
          <cell r="B8" t="str">
            <v>COMA</v>
          </cell>
          <cell r="C8">
            <v>2005</v>
          </cell>
          <cell r="D8">
            <v>658727.25</v>
          </cell>
          <cell r="E8">
            <v>7169958</v>
          </cell>
          <cell r="F8">
            <v>8698112</v>
          </cell>
          <cell r="G8">
            <v>2977851.7199999997</v>
          </cell>
          <cell r="H8">
            <v>6830242.9000000004</v>
          </cell>
          <cell r="I8">
            <v>10467051.26</v>
          </cell>
          <cell r="J8">
            <v>2585797.98</v>
          </cell>
          <cell r="K8">
            <v>7225426</v>
          </cell>
          <cell r="L8">
            <v>3844105.39</v>
          </cell>
          <cell r="M8">
            <v>1405800.75</v>
          </cell>
          <cell r="N8">
            <v>521658.19</v>
          </cell>
          <cell r="O8">
            <v>5065583.24</v>
          </cell>
          <cell r="P8">
            <v>377730.46</v>
          </cell>
          <cell r="Q8">
            <v>356123.2</v>
          </cell>
          <cell r="R8">
            <v>155412.62</v>
          </cell>
          <cell r="S8">
            <v>1131676.1600000001</v>
          </cell>
          <cell r="T8">
            <v>20930759</v>
          </cell>
          <cell r="U8">
            <v>1199546.0999999999</v>
          </cell>
          <cell r="V8">
            <v>37450448</v>
          </cell>
          <cell r="W8">
            <v>4295764.830000001</v>
          </cell>
          <cell r="X8">
            <v>763976.04</v>
          </cell>
          <cell r="Y8">
            <v>6312487.5199999996</v>
          </cell>
          <cell r="Z8">
            <v>3037717.34</v>
          </cell>
          <cell r="AA8">
            <v>1039412.9999999999</v>
          </cell>
          <cell r="AB8">
            <v>198967.05</v>
          </cell>
          <cell r="AC8">
            <v>7346344.5099999998</v>
          </cell>
          <cell r="AD8">
            <v>9577961.120000001</v>
          </cell>
          <cell r="AE8">
            <v>8826416.5299999993</v>
          </cell>
          <cell r="AF8">
            <v>751544.59</v>
          </cell>
          <cell r="AG8">
            <v>1511846.4799999997</v>
          </cell>
          <cell r="AH8">
            <v>8566317.6400000006</v>
          </cell>
          <cell r="AI8">
            <v>8173418.2599999998</v>
          </cell>
          <cell r="AJ8">
            <v>392899.37999999995</v>
          </cell>
          <cell r="AK8">
            <v>5281192.7700000005</v>
          </cell>
          <cell r="AL8">
            <v>3711596</v>
          </cell>
          <cell r="AM8">
            <v>36729069.129999995</v>
          </cell>
          <cell r="AN8">
            <v>594375.69000000006</v>
          </cell>
          <cell r="AO8">
            <v>270949.45</v>
          </cell>
          <cell r="AP8">
            <v>724066.12</v>
          </cell>
          <cell r="AQ8">
            <v>13311695.74</v>
          </cell>
          <cell r="AR8">
            <v>330358047.92000002</v>
          </cell>
          <cell r="AS8">
            <v>330055500</v>
          </cell>
          <cell r="AT8">
            <v>302547.92</v>
          </cell>
          <cell r="AU8">
            <v>33018711.990000006</v>
          </cell>
          <cell r="AV8">
            <v>2593786.6799999997</v>
          </cell>
          <cell r="AW8">
            <v>1221287.6099999999</v>
          </cell>
          <cell r="AX8">
            <v>5008954</v>
          </cell>
          <cell r="AY8">
            <v>9920630.040000001</v>
          </cell>
          <cell r="AZ8">
            <v>1610159.8699999999</v>
          </cell>
          <cell r="BA8">
            <v>1925357.68</v>
          </cell>
          <cell r="BB8">
            <v>21011035.850000001</v>
          </cell>
          <cell r="BC8">
            <v>1516781</v>
          </cell>
          <cell r="BD8">
            <v>1520850.79</v>
          </cell>
          <cell r="BE8">
            <v>3997409.29</v>
          </cell>
          <cell r="BF8">
            <v>35265</v>
          </cell>
          <cell r="BG8">
            <v>5554092.8500000006</v>
          </cell>
          <cell r="BH8">
            <v>4663338.8499999996</v>
          </cell>
          <cell r="BI8">
            <v>890753.99999999988</v>
          </cell>
          <cell r="BJ8">
            <v>12104253</v>
          </cell>
          <cell r="BK8">
            <v>7596924</v>
          </cell>
          <cell r="BL8">
            <v>4507329</v>
          </cell>
          <cell r="BM8">
            <v>1334840.51</v>
          </cell>
          <cell r="BN8">
            <v>3651757.03</v>
          </cell>
          <cell r="BO8">
            <v>4466705</v>
          </cell>
          <cell r="BP8">
            <v>1634640.47</v>
          </cell>
          <cell r="BQ8">
            <v>9670235.5499999989</v>
          </cell>
          <cell r="BR8">
            <v>1637533.62</v>
          </cell>
          <cell r="BS8">
            <v>2949155.17</v>
          </cell>
          <cell r="BT8">
            <v>7675841.6899999995</v>
          </cell>
          <cell r="BU8">
            <v>1856499.68</v>
          </cell>
          <cell r="BV8">
            <v>6785963.3900000006</v>
          </cell>
          <cell r="BW8">
            <v>984578.89000000013</v>
          </cell>
          <cell r="BX8">
            <v>5271823.58</v>
          </cell>
          <cell r="BY8">
            <v>3921070.62</v>
          </cell>
          <cell r="BZ8">
            <v>38762336.160000004</v>
          </cell>
          <cell r="CA8">
            <v>36239976.040000007</v>
          </cell>
          <cell r="CB8">
            <v>2522360.1199999996</v>
          </cell>
          <cell r="CC8">
            <v>697695.37</v>
          </cell>
          <cell r="CD8">
            <v>1177051.5</v>
          </cell>
          <cell r="CE8">
            <v>991517.33</v>
          </cell>
          <cell r="CF8">
            <v>2904042.9699999997</v>
          </cell>
          <cell r="CG8">
            <v>10019522.030000001</v>
          </cell>
          <cell r="CH8">
            <v>1364812</v>
          </cell>
          <cell r="CI8">
            <v>136233684.62</v>
          </cell>
          <cell r="CJ8">
            <v>18163731</v>
          </cell>
          <cell r="CK8">
            <v>17044268</v>
          </cell>
          <cell r="CL8">
            <v>1119463</v>
          </cell>
          <cell r="CM8">
            <v>1552577.23</v>
          </cell>
          <cell r="CN8">
            <v>8083610.46</v>
          </cell>
          <cell r="CO8">
            <v>3695885</v>
          </cell>
          <cell r="CP8">
            <v>932192.42</v>
          </cell>
          <cell r="CQ8">
            <v>1396310</v>
          </cell>
          <cell r="CR8">
            <v>425644.24999999994</v>
          </cell>
          <cell r="CS8">
            <v>4096622</v>
          </cell>
          <cell r="CT8">
            <v>7168880.7999999998</v>
          </cell>
          <cell r="CU8">
            <v>2955139.43</v>
          </cell>
        </row>
        <row r="9">
          <cell r="A9" t="str">
            <v>Income Taxes</v>
          </cell>
          <cell r="B9" t="str">
            <v>CTAXINC</v>
          </cell>
          <cell r="C9">
            <v>2005</v>
          </cell>
          <cell r="D9">
            <v>0</v>
          </cell>
          <cell r="E9">
            <v>4700578</v>
          </cell>
          <cell r="F9">
            <v>-420000</v>
          </cell>
          <cell r="G9">
            <v>269648</v>
          </cell>
          <cell r="H9">
            <v>650513</v>
          </cell>
          <cell r="I9">
            <v>2992370</v>
          </cell>
          <cell r="J9">
            <v>146703</v>
          </cell>
          <cell r="K9">
            <v>1950983</v>
          </cell>
          <cell r="L9">
            <v>111056.17</v>
          </cell>
          <cell r="M9">
            <v>175000</v>
          </cell>
          <cell r="N9">
            <v>0</v>
          </cell>
          <cell r="O9">
            <v>1225736.27</v>
          </cell>
          <cell r="P9">
            <v>0</v>
          </cell>
          <cell r="Q9">
            <v>-8884</v>
          </cell>
          <cell r="R9">
            <v>0</v>
          </cell>
          <cell r="S9">
            <v>162000</v>
          </cell>
          <cell r="T9">
            <v>376268</v>
          </cell>
          <cell r="U9">
            <v>147964</v>
          </cell>
          <cell r="V9">
            <v>8558529</v>
          </cell>
          <cell r="W9">
            <v>-121000</v>
          </cell>
          <cell r="X9">
            <v>-13078</v>
          </cell>
          <cell r="Y9">
            <v>301318.08</v>
          </cell>
          <cell r="Z9">
            <v>925000.39</v>
          </cell>
          <cell r="AA9">
            <v>-1260.8399999999999</v>
          </cell>
          <cell r="AB9">
            <v>-2664</v>
          </cell>
          <cell r="AC9">
            <v>354467.02</v>
          </cell>
          <cell r="AD9">
            <v>-113646</v>
          </cell>
          <cell r="AE9">
            <v>-113646</v>
          </cell>
          <cell r="AF9">
            <v>0</v>
          </cell>
          <cell r="AG9">
            <v>135712.95999999999</v>
          </cell>
          <cell r="AH9">
            <v>1136716.67</v>
          </cell>
          <cell r="AI9">
            <v>1141646.67</v>
          </cell>
          <cell r="AJ9">
            <v>-4930</v>
          </cell>
          <cell r="AK9">
            <v>747049</v>
          </cell>
          <cell r="AL9">
            <v>634589</v>
          </cell>
          <cell r="AM9">
            <v>5652337.6100000003</v>
          </cell>
          <cell r="AN9">
            <v>-23253</v>
          </cell>
          <cell r="AO9">
            <v>-2025</v>
          </cell>
          <cell r="AP9">
            <v>48825</v>
          </cell>
          <cell r="AQ9">
            <v>8594713</v>
          </cell>
          <cell r="AR9">
            <v>56060500</v>
          </cell>
          <cell r="AS9">
            <v>56060500</v>
          </cell>
          <cell r="AT9">
            <v>0</v>
          </cell>
          <cell r="AU9">
            <v>0</v>
          </cell>
          <cell r="AV9">
            <v>159000</v>
          </cell>
          <cell r="AW9">
            <v>16917</v>
          </cell>
          <cell r="AX9">
            <v>400517</v>
          </cell>
          <cell r="AY9">
            <v>2939451</v>
          </cell>
          <cell r="AZ9">
            <v>663000</v>
          </cell>
          <cell r="BA9">
            <v>698447</v>
          </cell>
          <cell r="BB9">
            <v>2509000</v>
          </cell>
          <cell r="BC9">
            <v>182897</v>
          </cell>
          <cell r="BD9">
            <v>0</v>
          </cell>
          <cell r="BE9">
            <v>902653</v>
          </cell>
          <cell r="BF9">
            <v>0</v>
          </cell>
          <cell r="BG9">
            <v>595906</v>
          </cell>
          <cell r="BH9">
            <v>676606</v>
          </cell>
          <cell r="BI9">
            <v>-80700</v>
          </cell>
          <cell r="BJ9">
            <v>574211</v>
          </cell>
          <cell r="BK9">
            <v>-353789</v>
          </cell>
          <cell r="BL9">
            <v>928000</v>
          </cell>
          <cell r="BM9">
            <v>220587.61</v>
          </cell>
          <cell r="BN9">
            <v>392233.51</v>
          </cell>
          <cell r="BO9">
            <v>95808</v>
          </cell>
          <cell r="BP9">
            <v>28729</v>
          </cell>
          <cell r="BQ9">
            <v>2655260</v>
          </cell>
          <cell r="BR9">
            <v>563029</v>
          </cell>
          <cell r="BS9">
            <v>1198433</v>
          </cell>
          <cell r="BT9">
            <v>2333000</v>
          </cell>
          <cell r="BU9">
            <v>217372</v>
          </cell>
          <cell r="BV9">
            <v>0</v>
          </cell>
          <cell r="BW9">
            <v>29722</v>
          </cell>
          <cell r="BX9">
            <v>2782935.5</v>
          </cell>
          <cell r="BY9">
            <v>-628643</v>
          </cell>
          <cell r="BZ9">
            <v>11065431</v>
          </cell>
          <cell r="CA9">
            <v>9910431</v>
          </cell>
          <cell r="CB9">
            <v>1155000</v>
          </cell>
          <cell r="CC9">
            <v>57250</v>
          </cell>
          <cell r="CD9">
            <v>25880.65</v>
          </cell>
          <cell r="CE9">
            <v>28066</v>
          </cell>
          <cell r="CF9">
            <v>876594</v>
          </cell>
          <cell r="CG9">
            <v>1364999</v>
          </cell>
          <cell r="CH9">
            <v>34184</v>
          </cell>
          <cell r="CI9">
            <v>61113786</v>
          </cell>
          <cell r="CJ9">
            <v>3929460</v>
          </cell>
          <cell r="CK9">
            <v>3749701</v>
          </cell>
          <cell r="CL9">
            <v>179759</v>
          </cell>
          <cell r="CM9">
            <v>216651.97</v>
          </cell>
          <cell r="CN9">
            <v>3088616</v>
          </cell>
          <cell r="CO9">
            <v>0</v>
          </cell>
          <cell r="CP9">
            <v>4200</v>
          </cell>
          <cell r="CQ9">
            <v>-64026</v>
          </cell>
          <cell r="CR9">
            <v>0</v>
          </cell>
          <cell r="CS9">
            <v>655872</v>
          </cell>
          <cell r="CT9">
            <v>1771167.25</v>
          </cell>
          <cell r="CU9">
            <v>275538.63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2005</v>
          </cell>
          <cell r="D10">
            <v>1765</v>
          </cell>
          <cell r="E10">
            <v>65812</v>
          </cell>
          <cell r="F10">
            <v>35208</v>
          </cell>
          <cell r="G10">
            <v>9149</v>
          </cell>
          <cell r="H10">
            <v>35986</v>
          </cell>
          <cell r="I10">
            <v>59537</v>
          </cell>
          <cell r="J10">
            <v>14124</v>
          </cell>
          <cell r="K10">
            <v>47346</v>
          </cell>
          <cell r="L10">
            <v>15230</v>
          </cell>
          <cell r="M10">
            <v>6086</v>
          </cell>
          <cell r="N10">
            <v>1353</v>
          </cell>
          <cell r="O10">
            <v>31955</v>
          </cell>
          <cell r="P10">
            <v>1633</v>
          </cell>
          <cell r="Q10">
            <v>1791</v>
          </cell>
          <cell r="R10">
            <v>586</v>
          </cell>
          <cell r="S10">
            <v>10555</v>
          </cell>
          <cell r="T10">
            <v>84254</v>
          </cell>
          <cell r="U10">
            <v>3537</v>
          </cell>
          <cell r="V10">
            <v>178140</v>
          </cell>
          <cell r="W10">
            <v>13570</v>
          </cell>
          <cell r="X10">
            <v>3315</v>
          </cell>
          <cell r="Y10">
            <v>27437</v>
          </cell>
          <cell r="Z10">
            <v>18860</v>
          </cell>
          <cell r="AA10">
            <v>4040</v>
          </cell>
          <cell r="AB10">
            <v>682</v>
          </cell>
          <cell r="AC10">
            <v>11457</v>
          </cell>
          <cell r="AD10">
            <v>45915</v>
          </cell>
          <cell r="AE10">
            <v>42814</v>
          </cell>
          <cell r="AF10">
            <v>3101</v>
          </cell>
          <cell r="AG10">
            <v>9530</v>
          </cell>
          <cell r="AH10">
            <v>56177</v>
          </cell>
          <cell r="AI10">
            <v>54520</v>
          </cell>
          <cell r="AJ10">
            <v>1657</v>
          </cell>
          <cell r="AK10">
            <v>20462</v>
          </cell>
          <cell r="AL10">
            <v>19873</v>
          </cell>
          <cell r="AM10">
            <v>230327</v>
          </cell>
          <cell r="AN10">
            <v>2780</v>
          </cell>
          <cell r="AO10">
            <v>1130</v>
          </cell>
          <cell r="AP10">
            <v>5248</v>
          </cell>
          <cell r="AQ10">
            <v>116166</v>
          </cell>
          <cell r="AR10">
            <v>1152927</v>
          </cell>
          <cell r="AS10">
            <v>1151989</v>
          </cell>
          <cell r="AT10">
            <v>938</v>
          </cell>
          <cell r="AU10">
            <v>278581</v>
          </cell>
          <cell r="AV10">
            <v>13793</v>
          </cell>
          <cell r="AW10">
            <v>5847</v>
          </cell>
          <cell r="AX10">
            <v>26265</v>
          </cell>
          <cell r="AY10">
            <v>79487</v>
          </cell>
          <cell r="AZ10">
            <v>8551</v>
          </cell>
          <cell r="BA10">
            <v>8995</v>
          </cell>
          <cell r="BB10">
            <v>138046</v>
          </cell>
          <cell r="BC10">
            <v>6829</v>
          </cell>
          <cell r="BD10">
            <v>6516</v>
          </cell>
          <cell r="BE10">
            <v>19858</v>
          </cell>
          <cell r="BF10">
            <v>189</v>
          </cell>
          <cell r="BG10">
            <v>30166</v>
          </cell>
          <cell r="BH10">
            <v>26176</v>
          </cell>
          <cell r="BI10">
            <v>3990</v>
          </cell>
          <cell r="BJ10">
            <v>48671</v>
          </cell>
          <cell r="BK10">
            <v>33683</v>
          </cell>
          <cell r="BL10">
            <v>14988</v>
          </cell>
          <cell r="BM10">
            <v>7466</v>
          </cell>
          <cell r="BN10">
            <v>18171</v>
          </cell>
          <cell r="BO10">
            <v>23405</v>
          </cell>
          <cell r="BP10">
            <v>6202</v>
          </cell>
          <cell r="BQ10">
            <v>54677</v>
          </cell>
          <cell r="BR10">
            <v>9927</v>
          </cell>
          <cell r="BS10">
            <v>12374</v>
          </cell>
          <cell r="BT10">
            <v>49500</v>
          </cell>
          <cell r="BU10">
            <v>10190</v>
          </cell>
          <cell r="BV10">
            <v>32497</v>
          </cell>
          <cell r="BW10">
            <v>3265</v>
          </cell>
          <cell r="BX10">
            <v>33531</v>
          </cell>
          <cell r="BY10">
            <v>9135</v>
          </cell>
          <cell r="BZ10">
            <v>219788</v>
          </cell>
          <cell r="CA10">
            <v>203749</v>
          </cell>
          <cell r="CB10">
            <v>16039</v>
          </cell>
          <cell r="CC10">
            <v>4116</v>
          </cell>
          <cell r="CD10">
            <v>5823</v>
          </cell>
          <cell r="CE10">
            <v>2760</v>
          </cell>
          <cell r="CF10">
            <v>15243</v>
          </cell>
          <cell r="CG10">
            <v>49558</v>
          </cell>
          <cell r="CH10">
            <v>6343</v>
          </cell>
          <cell r="CI10">
            <v>676678</v>
          </cell>
          <cell r="CJ10">
            <v>106730</v>
          </cell>
          <cell r="CK10">
            <v>100802</v>
          </cell>
          <cell r="CL10">
            <v>5928</v>
          </cell>
          <cell r="CM10">
            <v>10545</v>
          </cell>
          <cell r="CN10">
            <v>48041</v>
          </cell>
          <cell r="CO10">
            <v>21430</v>
          </cell>
          <cell r="CP10">
            <v>3416</v>
          </cell>
          <cell r="CQ10">
            <v>3773</v>
          </cell>
          <cell r="CR10">
            <v>1976</v>
          </cell>
          <cell r="CS10">
            <v>20699</v>
          </cell>
          <cell r="CT10">
            <v>36235</v>
          </cell>
          <cell r="CU10">
            <v>14195</v>
          </cell>
        </row>
        <row r="11">
          <cell r="A11" t="str">
            <v>Customers - Residential</v>
          </cell>
          <cell r="B11" t="str">
            <v>YNR</v>
          </cell>
          <cell r="C11">
            <v>2005</v>
          </cell>
          <cell r="D11">
            <v>1482</v>
          </cell>
          <cell r="E11">
            <v>59186</v>
          </cell>
          <cell r="F11">
            <v>30859</v>
          </cell>
          <cell r="G11">
            <v>7733</v>
          </cell>
          <cell r="H11">
            <v>32594</v>
          </cell>
          <cell r="I11">
            <v>53983</v>
          </cell>
          <cell r="J11">
            <v>12232</v>
          </cell>
          <cell r="K11">
            <v>42188</v>
          </cell>
          <cell r="L11">
            <v>13818</v>
          </cell>
          <cell r="M11">
            <v>5409</v>
          </cell>
          <cell r="N11">
            <v>1171</v>
          </cell>
          <cell r="O11">
            <v>28303</v>
          </cell>
          <cell r="P11">
            <v>0</v>
          </cell>
          <cell r="Q11">
            <v>1589</v>
          </cell>
          <cell r="R11">
            <v>495</v>
          </cell>
          <cell r="S11">
            <v>9463</v>
          </cell>
          <cell r="T11">
            <v>75921</v>
          </cell>
          <cell r="U11">
            <v>3097</v>
          </cell>
          <cell r="V11">
            <v>157897</v>
          </cell>
          <cell r="W11">
            <v>12007</v>
          </cell>
          <cell r="X11">
            <v>2843</v>
          </cell>
          <cell r="Y11">
            <v>25266</v>
          </cell>
          <cell r="Z11">
            <v>16657</v>
          </cell>
          <cell r="AA11">
            <v>3530</v>
          </cell>
          <cell r="AB11">
            <v>593</v>
          </cell>
          <cell r="AC11">
            <v>10454</v>
          </cell>
          <cell r="AD11">
            <v>41389</v>
          </cell>
          <cell r="AE11">
            <v>38606</v>
          </cell>
          <cell r="AF11">
            <v>2783</v>
          </cell>
          <cell r="AG11">
            <v>8698</v>
          </cell>
          <cell r="AH11">
            <v>51302</v>
          </cell>
          <cell r="AI11">
            <v>49781</v>
          </cell>
          <cell r="AJ11">
            <v>1521</v>
          </cell>
          <cell r="AK11">
            <v>17893</v>
          </cell>
          <cell r="AL11">
            <v>18392</v>
          </cell>
          <cell r="AM11">
            <v>208193</v>
          </cell>
          <cell r="AN11">
            <v>2344</v>
          </cell>
          <cell r="AO11">
            <v>974</v>
          </cell>
          <cell r="AP11">
            <v>4611</v>
          </cell>
          <cell r="AQ11">
            <v>107609</v>
          </cell>
          <cell r="AR11">
            <v>1044116</v>
          </cell>
          <cell r="AS11">
            <v>1043286</v>
          </cell>
          <cell r="AT11">
            <v>830</v>
          </cell>
          <cell r="AU11">
            <v>252268</v>
          </cell>
          <cell r="AV11">
            <v>12821</v>
          </cell>
          <cell r="AW11">
            <v>4993</v>
          </cell>
          <cell r="AX11">
            <v>22426</v>
          </cell>
          <cell r="AY11">
            <v>71490</v>
          </cell>
          <cell r="AZ11">
            <v>7374</v>
          </cell>
          <cell r="BA11">
            <v>7354</v>
          </cell>
          <cell r="BB11">
            <v>124638</v>
          </cell>
          <cell r="BC11">
            <v>6057</v>
          </cell>
          <cell r="BD11">
            <v>5695</v>
          </cell>
          <cell r="BE11">
            <v>17611</v>
          </cell>
          <cell r="BF11">
            <v>160</v>
          </cell>
          <cell r="BG11">
            <v>26855</v>
          </cell>
          <cell r="BH11">
            <v>23155</v>
          </cell>
          <cell r="BI11">
            <v>3700</v>
          </cell>
          <cell r="BJ11">
            <v>43068</v>
          </cell>
          <cell r="BK11">
            <v>29713</v>
          </cell>
          <cell r="BL11">
            <v>13355</v>
          </cell>
          <cell r="BM11">
            <v>6124</v>
          </cell>
          <cell r="BN11">
            <v>15905</v>
          </cell>
          <cell r="BO11">
            <v>20463</v>
          </cell>
          <cell r="BP11">
            <v>5317</v>
          </cell>
          <cell r="BQ11">
            <v>48681</v>
          </cell>
          <cell r="BR11">
            <v>8865</v>
          </cell>
          <cell r="BS11">
            <v>10848</v>
          </cell>
          <cell r="BT11">
            <v>44917</v>
          </cell>
          <cell r="BU11">
            <v>8601</v>
          </cell>
          <cell r="BV11">
            <v>28646</v>
          </cell>
          <cell r="BW11">
            <v>2612</v>
          </cell>
          <cell r="BX11">
            <v>29400</v>
          </cell>
          <cell r="BY11">
            <v>8098</v>
          </cell>
          <cell r="BZ11">
            <v>192706</v>
          </cell>
          <cell r="CA11">
            <v>178139</v>
          </cell>
          <cell r="CB11">
            <v>14567</v>
          </cell>
          <cell r="CC11">
            <v>3531</v>
          </cell>
          <cell r="CD11">
            <v>4931</v>
          </cell>
          <cell r="CE11">
            <v>2300</v>
          </cell>
          <cell r="CF11">
            <v>13469</v>
          </cell>
          <cell r="CG11">
            <v>44418</v>
          </cell>
          <cell r="CH11">
            <v>5607</v>
          </cell>
          <cell r="CI11">
            <v>597469</v>
          </cell>
          <cell r="CJ11">
            <v>96322</v>
          </cell>
          <cell r="CK11">
            <v>91114</v>
          </cell>
          <cell r="CL11">
            <v>5208</v>
          </cell>
          <cell r="CM11">
            <v>9727</v>
          </cell>
          <cell r="CN11">
            <v>42322</v>
          </cell>
          <cell r="CO11">
            <v>19321</v>
          </cell>
          <cell r="CP11">
            <v>2909</v>
          </cell>
          <cell r="CQ11">
            <v>3226</v>
          </cell>
          <cell r="CR11">
            <v>1729</v>
          </cell>
          <cell r="CS11">
            <v>18022</v>
          </cell>
          <cell r="CT11">
            <v>33870</v>
          </cell>
          <cell r="CU11">
            <v>12826</v>
          </cell>
        </row>
        <row r="12">
          <cell r="A12" t="str">
            <v xml:space="preserve">Customers- General Service </v>
          </cell>
          <cell r="C12">
            <v>2005</v>
          </cell>
          <cell r="D12">
            <v>283</v>
          </cell>
          <cell r="E12">
            <v>6626</v>
          </cell>
          <cell r="F12">
            <v>4344</v>
          </cell>
          <cell r="G12">
            <v>1415</v>
          </cell>
          <cell r="H12">
            <v>3392</v>
          </cell>
          <cell r="I12">
            <v>5554</v>
          </cell>
          <cell r="J12">
            <v>1890</v>
          </cell>
          <cell r="K12">
            <v>5155</v>
          </cell>
          <cell r="L12">
            <v>1412</v>
          </cell>
          <cell r="M12">
            <v>677</v>
          </cell>
          <cell r="N12">
            <v>182</v>
          </cell>
          <cell r="O12">
            <v>3650</v>
          </cell>
          <cell r="P12">
            <v>1633</v>
          </cell>
          <cell r="Q12">
            <v>202</v>
          </cell>
          <cell r="R12">
            <v>91</v>
          </cell>
          <cell r="S12">
            <v>1092</v>
          </cell>
          <cell r="T12">
            <v>8324</v>
          </cell>
          <cell r="U12">
            <v>440</v>
          </cell>
          <cell r="V12">
            <v>20235</v>
          </cell>
          <cell r="W12">
            <v>1562</v>
          </cell>
          <cell r="X12">
            <v>472</v>
          </cell>
          <cell r="Y12">
            <v>2171</v>
          </cell>
          <cell r="Z12">
            <v>2202</v>
          </cell>
          <cell r="AA12">
            <v>510</v>
          </cell>
          <cell r="AB12">
            <v>89</v>
          </cell>
          <cell r="AC12">
            <v>1001</v>
          </cell>
          <cell r="AD12">
            <v>4526</v>
          </cell>
          <cell r="AE12">
            <v>4208</v>
          </cell>
          <cell r="AF12">
            <v>318</v>
          </cell>
          <cell r="AG12">
            <v>832</v>
          </cell>
          <cell r="AH12">
            <v>4871</v>
          </cell>
          <cell r="AI12">
            <v>4735</v>
          </cell>
          <cell r="AJ12">
            <v>136</v>
          </cell>
          <cell r="AK12">
            <v>2569</v>
          </cell>
          <cell r="AL12">
            <v>1481</v>
          </cell>
          <cell r="AM12">
            <v>22121</v>
          </cell>
          <cell r="AN12">
            <v>436</v>
          </cell>
          <cell r="AO12">
            <v>156</v>
          </cell>
          <cell r="AP12">
            <v>636</v>
          </cell>
          <cell r="AQ12">
            <v>8554</v>
          </cell>
          <cell r="AR12">
            <v>108787</v>
          </cell>
          <cell r="AS12">
            <v>108679</v>
          </cell>
          <cell r="AT12">
            <v>108</v>
          </cell>
          <cell r="AU12">
            <v>26303</v>
          </cell>
          <cell r="AV12">
            <v>972</v>
          </cell>
          <cell r="AW12">
            <v>854</v>
          </cell>
          <cell r="AX12">
            <v>3836</v>
          </cell>
          <cell r="AY12">
            <v>7993</v>
          </cell>
          <cell r="AZ12">
            <v>1177</v>
          </cell>
          <cell r="BA12">
            <v>1641</v>
          </cell>
          <cell r="BB12">
            <v>13405</v>
          </cell>
          <cell r="BC12">
            <v>771</v>
          </cell>
          <cell r="BD12">
            <v>821</v>
          </cell>
          <cell r="BE12">
            <v>2245</v>
          </cell>
          <cell r="BF12">
            <v>29</v>
          </cell>
          <cell r="BG12">
            <v>3311</v>
          </cell>
          <cell r="BH12">
            <v>3021</v>
          </cell>
          <cell r="BI12">
            <v>290</v>
          </cell>
          <cell r="BJ12">
            <v>5603</v>
          </cell>
          <cell r="BK12">
            <v>3970</v>
          </cell>
          <cell r="BL12">
            <v>1633</v>
          </cell>
          <cell r="BM12">
            <v>1342</v>
          </cell>
          <cell r="BN12">
            <v>2266</v>
          </cell>
          <cell r="BO12">
            <v>2942</v>
          </cell>
          <cell r="BP12">
            <v>885</v>
          </cell>
          <cell r="BQ12">
            <v>5995</v>
          </cell>
          <cell r="BR12">
            <v>1062</v>
          </cell>
          <cell r="BS12">
            <v>1526</v>
          </cell>
          <cell r="BT12">
            <v>4581</v>
          </cell>
          <cell r="BU12">
            <v>1589</v>
          </cell>
          <cell r="BV12">
            <v>3851</v>
          </cell>
          <cell r="BW12">
            <v>653</v>
          </cell>
          <cell r="BX12">
            <v>4129</v>
          </cell>
          <cell r="BY12">
            <v>1037</v>
          </cell>
          <cell r="BZ12">
            <v>27077</v>
          </cell>
          <cell r="CA12">
            <v>25605</v>
          </cell>
          <cell r="CB12">
            <v>1472</v>
          </cell>
          <cell r="CC12">
            <v>585</v>
          </cell>
          <cell r="CD12">
            <v>892</v>
          </cell>
          <cell r="CE12">
            <v>460</v>
          </cell>
          <cell r="CF12">
            <v>1773</v>
          </cell>
          <cell r="CG12">
            <v>5139</v>
          </cell>
          <cell r="CH12">
            <v>736</v>
          </cell>
          <cell r="CI12">
            <v>79162</v>
          </cell>
          <cell r="CJ12">
            <v>10404</v>
          </cell>
          <cell r="CK12">
            <v>9684</v>
          </cell>
          <cell r="CL12">
            <v>720</v>
          </cell>
          <cell r="CM12">
            <v>818</v>
          </cell>
          <cell r="CN12">
            <v>5717</v>
          </cell>
          <cell r="CO12">
            <v>2106</v>
          </cell>
          <cell r="CP12">
            <v>507</v>
          </cell>
          <cell r="CQ12">
            <v>546</v>
          </cell>
          <cell r="CR12">
            <v>247</v>
          </cell>
          <cell r="CS12">
            <v>2677</v>
          </cell>
          <cell r="CT12">
            <v>2365</v>
          </cell>
          <cell r="CU12">
            <v>1368</v>
          </cell>
        </row>
        <row r="13">
          <cell r="A13" t="str">
            <v>Customers- Large User, Sub- Transmission, Intermediate/ Embedded Distributor</v>
          </cell>
          <cell r="C13">
            <v>2005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9</v>
          </cell>
          <cell r="U13">
            <v>0</v>
          </cell>
          <cell r="V13">
            <v>8</v>
          </cell>
          <cell r="W13">
            <v>1</v>
          </cell>
          <cell r="X13">
            <v>0</v>
          </cell>
          <cell r="Y13">
            <v>0</v>
          </cell>
          <cell r="Z13">
            <v>1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13</v>
          </cell>
          <cell r="AN13">
            <v>0</v>
          </cell>
          <cell r="AO13">
            <v>0</v>
          </cell>
          <cell r="AP13">
            <v>1</v>
          </cell>
          <cell r="AQ13">
            <v>3</v>
          </cell>
          <cell r="AR13">
            <v>24</v>
          </cell>
          <cell r="AS13">
            <v>24</v>
          </cell>
          <cell r="AT13">
            <v>0</v>
          </cell>
          <cell r="AU13">
            <v>10</v>
          </cell>
          <cell r="AV13">
            <v>0</v>
          </cell>
          <cell r="AW13">
            <v>0</v>
          </cell>
          <cell r="AX13">
            <v>3</v>
          </cell>
          <cell r="AY13">
            <v>4</v>
          </cell>
          <cell r="AZ13">
            <v>0</v>
          </cell>
          <cell r="BA13">
            <v>0</v>
          </cell>
          <cell r="BB13">
            <v>3</v>
          </cell>
          <cell r="BC13">
            <v>1</v>
          </cell>
          <cell r="BD13">
            <v>0</v>
          </cell>
          <cell r="BE13">
            <v>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1</v>
          </cell>
          <cell r="BR13">
            <v>0</v>
          </cell>
          <cell r="BS13">
            <v>0</v>
          </cell>
          <cell r="BT13">
            <v>2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0</v>
          </cell>
          <cell r="BZ13">
            <v>5</v>
          </cell>
          <cell r="CA13">
            <v>5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1</v>
          </cell>
          <cell r="CG13">
            <v>1</v>
          </cell>
          <cell r="CH13">
            <v>0</v>
          </cell>
          <cell r="CI13">
            <v>47</v>
          </cell>
          <cell r="CJ13">
            <v>4</v>
          </cell>
          <cell r="CK13">
            <v>4</v>
          </cell>
          <cell r="CL13">
            <v>0</v>
          </cell>
          <cell r="CM13">
            <v>0</v>
          </cell>
          <cell r="CN13">
            <v>2</v>
          </cell>
          <cell r="CO13">
            <v>3</v>
          </cell>
          <cell r="CP13">
            <v>0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2005</v>
          </cell>
          <cell r="D14">
            <v>525637</v>
          </cell>
          <cell r="E14">
            <v>10477548</v>
          </cell>
          <cell r="F14">
            <v>8791501</v>
          </cell>
          <cell r="G14">
            <v>1644397</v>
          </cell>
          <cell r="H14">
            <v>6635712</v>
          </cell>
          <cell r="I14">
            <v>9532175</v>
          </cell>
          <cell r="J14">
            <v>1946331</v>
          </cell>
          <cell r="K14">
            <v>9912703</v>
          </cell>
          <cell r="L14">
            <v>2314975</v>
          </cell>
          <cell r="M14">
            <v>1193247</v>
          </cell>
          <cell r="N14">
            <v>222272</v>
          </cell>
          <cell r="O14">
            <v>7962220</v>
          </cell>
          <cell r="P14">
            <v>368062</v>
          </cell>
          <cell r="Q14">
            <v>378611</v>
          </cell>
          <cell r="R14">
            <v>123564</v>
          </cell>
          <cell r="S14">
            <v>0</v>
          </cell>
          <cell r="T14">
            <v>0</v>
          </cell>
          <cell r="U14">
            <v>579573</v>
          </cell>
          <cell r="V14">
            <v>39216977</v>
          </cell>
          <cell r="W14">
            <v>3234698</v>
          </cell>
          <cell r="X14">
            <v>613293</v>
          </cell>
          <cell r="Y14">
            <v>5636172</v>
          </cell>
          <cell r="Z14">
            <v>3668342</v>
          </cell>
          <cell r="AA14">
            <v>3017</v>
          </cell>
          <cell r="AB14">
            <v>103645</v>
          </cell>
          <cell r="AC14">
            <v>0</v>
          </cell>
          <cell r="AD14">
            <v>8392880</v>
          </cell>
          <cell r="AE14">
            <v>7733572</v>
          </cell>
          <cell r="AF14">
            <v>659308</v>
          </cell>
          <cell r="AG14">
            <v>0</v>
          </cell>
          <cell r="AH14">
            <v>8540031</v>
          </cell>
          <cell r="AI14">
            <v>8341768</v>
          </cell>
          <cell r="AJ14">
            <v>198263</v>
          </cell>
          <cell r="AK14">
            <v>2177588</v>
          </cell>
          <cell r="AL14">
            <v>3106513</v>
          </cell>
          <cell r="AM14">
            <v>39440325</v>
          </cell>
          <cell r="AN14">
            <v>1094897</v>
          </cell>
          <cell r="AO14">
            <v>345396</v>
          </cell>
          <cell r="AP14">
            <v>948741.11</v>
          </cell>
          <cell r="AQ14">
            <v>22688359</v>
          </cell>
          <cell r="AR14">
            <v>118607204</v>
          </cell>
          <cell r="AS14">
            <v>118314000</v>
          </cell>
          <cell r="AT14">
            <v>293204</v>
          </cell>
          <cell r="AU14">
            <v>0</v>
          </cell>
          <cell r="AV14">
            <v>0</v>
          </cell>
          <cell r="AW14">
            <v>1802995</v>
          </cell>
          <cell r="AX14">
            <v>4018997</v>
          </cell>
          <cell r="AY14">
            <v>15550040</v>
          </cell>
          <cell r="AZ14">
            <v>1913094</v>
          </cell>
          <cell r="BA14">
            <v>0</v>
          </cell>
          <cell r="BB14">
            <v>21874451</v>
          </cell>
          <cell r="BC14">
            <v>0</v>
          </cell>
          <cell r="BD14">
            <v>1100219</v>
          </cell>
          <cell r="BE14">
            <v>185095</v>
          </cell>
          <cell r="BF14">
            <v>66392</v>
          </cell>
          <cell r="BG14">
            <v>0</v>
          </cell>
          <cell r="BH14">
            <v>0</v>
          </cell>
          <cell r="BI14">
            <v>0</v>
          </cell>
          <cell r="BJ14">
            <v>1861917</v>
          </cell>
          <cell r="BK14">
            <v>15309</v>
          </cell>
          <cell r="BL14">
            <v>1846608</v>
          </cell>
          <cell r="BM14">
            <v>983596</v>
          </cell>
          <cell r="BN14">
            <v>3409153.49</v>
          </cell>
          <cell r="BO14">
            <v>3289523</v>
          </cell>
          <cell r="BP14">
            <v>1786858.62</v>
          </cell>
          <cell r="BQ14">
            <v>10899391</v>
          </cell>
          <cell r="BR14">
            <v>1653280</v>
          </cell>
          <cell r="BS14">
            <v>2520849</v>
          </cell>
          <cell r="BT14">
            <v>41058</v>
          </cell>
          <cell r="BU14">
            <v>2426246</v>
          </cell>
          <cell r="BV14">
            <v>281406</v>
          </cell>
          <cell r="BW14">
            <v>918701</v>
          </cell>
          <cell r="BX14">
            <v>5985582</v>
          </cell>
          <cell r="BY14">
            <v>1727721</v>
          </cell>
          <cell r="BZ14">
            <v>2868937</v>
          </cell>
          <cell r="CA14">
            <v>440542</v>
          </cell>
          <cell r="CB14">
            <v>2428395</v>
          </cell>
          <cell r="CC14">
            <v>1092429</v>
          </cell>
          <cell r="CD14">
            <v>1358999</v>
          </cell>
          <cell r="CE14">
            <v>492940.57</v>
          </cell>
          <cell r="CF14">
            <v>0</v>
          </cell>
          <cell r="CG14">
            <v>10779848</v>
          </cell>
          <cell r="CH14">
            <v>1280811.4099999999</v>
          </cell>
          <cell r="CI14">
            <v>109288346</v>
          </cell>
          <cell r="CJ14">
            <v>20297012</v>
          </cell>
          <cell r="CK14">
            <v>19738230</v>
          </cell>
          <cell r="CL14">
            <v>558782</v>
          </cell>
          <cell r="CM14">
            <v>1506679.03</v>
          </cell>
          <cell r="CN14">
            <v>7324552</v>
          </cell>
          <cell r="CO14">
            <v>4841853</v>
          </cell>
          <cell r="CP14">
            <v>728596</v>
          </cell>
          <cell r="CQ14">
            <v>1063727</v>
          </cell>
          <cell r="CR14">
            <v>15193</v>
          </cell>
          <cell r="CS14">
            <v>6577386</v>
          </cell>
          <cell r="CT14">
            <v>0</v>
          </cell>
          <cell r="CU14">
            <v>2525573</v>
          </cell>
        </row>
        <row r="15">
          <cell r="A15" t="str">
            <v>Customers- Sentinel Lighting</v>
          </cell>
          <cell r="B15" t="str">
            <v>YNSL</v>
          </cell>
          <cell r="C15">
            <v>2005</v>
          </cell>
          <cell r="D15">
            <v>2065</v>
          </cell>
          <cell r="E15">
            <v>0</v>
          </cell>
          <cell r="F15">
            <v>699473</v>
          </cell>
          <cell r="G15">
            <v>210113</v>
          </cell>
          <cell r="H15">
            <v>545615</v>
          </cell>
          <cell r="I15">
            <v>0</v>
          </cell>
          <cell r="J15">
            <v>0</v>
          </cell>
          <cell r="K15">
            <v>0</v>
          </cell>
          <cell r="L15">
            <v>817726</v>
          </cell>
          <cell r="M15">
            <v>49767</v>
          </cell>
          <cell r="N15">
            <v>23346</v>
          </cell>
          <cell r="O15">
            <v>432493</v>
          </cell>
          <cell r="P15">
            <v>47961</v>
          </cell>
          <cell r="Q15">
            <v>0</v>
          </cell>
          <cell r="R15">
            <v>1802</v>
          </cell>
          <cell r="S15">
            <v>0</v>
          </cell>
          <cell r="T15">
            <v>0</v>
          </cell>
          <cell r="U15">
            <v>69028</v>
          </cell>
          <cell r="V15">
            <v>0</v>
          </cell>
          <cell r="W15">
            <v>168820</v>
          </cell>
          <cell r="X15">
            <v>27408</v>
          </cell>
          <cell r="Y15">
            <v>420151</v>
          </cell>
          <cell r="Z15">
            <v>170856</v>
          </cell>
          <cell r="AA15">
            <v>0</v>
          </cell>
          <cell r="AB15">
            <v>0</v>
          </cell>
          <cell r="AC15">
            <v>0</v>
          </cell>
          <cell r="AD15">
            <v>578246</v>
          </cell>
          <cell r="AE15">
            <v>537190</v>
          </cell>
          <cell r="AF15">
            <v>41056</v>
          </cell>
          <cell r="AG15">
            <v>0</v>
          </cell>
          <cell r="AH15">
            <v>130002</v>
          </cell>
          <cell r="AI15">
            <v>129370</v>
          </cell>
          <cell r="AJ15">
            <v>632</v>
          </cell>
          <cell r="AK15">
            <v>539685</v>
          </cell>
          <cell r="AL15">
            <v>322737</v>
          </cell>
          <cell r="AM15">
            <v>600625</v>
          </cell>
          <cell r="AN15">
            <v>66131</v>
          </cell>
          <cell r="AO15">
            <v>0</v>
          </cell>
          <cell r="AP15">
            <v>113764.46</v>
          </cell>
          <cell r="AQ15">
            <v>66522.53</v>
          </cell>
          <cell r="AR15">
            <v>23577000</v>
          </cell>
          <cell r="AS15">
            <v>23577000</v>
          </cell>
          <cell r="AT15">
            <v>0</v>
          </cell>
          <cell r="AU15">
            <v>37437830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41099</v>
          </cell>
          <cell r="BA15">
            <v>40993</v>
          </cell>
          <cell r="BB15">
            <v>904028</v>
          </cell>
          <cell r="BC15">
            <v>0</v>
          </cell>
          <cell r="BD15">
            <v>42991</v>
          </cell>
          <cell r="BE15">
            <v>11151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303761</v>
          </cell>
          <cell r="BK15">
            <v>104</v>
          </cell>
          <cell r="BL15">
            <v>303657</v>
          </cell>
          <cell r="BM15">
            <v>141050</v>
          </cell>
          <cell r="BN15">
            <v>306916</v>
          </cell>
          <cell r="BO15">
            <v>621423</v>
          </cell>
          <cell r="BP15">
            <v>0</v>
          </cell>
          <cell r="BQ15">
            <v>155137</v>
          </cell>
          <cell r="BR15">
            <v>140975</v>
          </cell>
          <cell r="BS15">
            <v>433230</v>
          </cell>
          <cell r="BT15">
            <v>0</v>
          </cell>
          <cell r="BU15">
            <v>284332</v>
          </cell>
          <cell r="BV15">
            <v>6947864</v>
          </cell>
          <cell r="BW15">
            <v>16288</v>
          </cell>
          <cell r="BX15">
            <v>966991</v>
          </cell>
          <cell r="BY15">
            <v>14896</v>
          </cell>
          <cell r="BZ15">
            <v>36572706</v>
          </cell>
          <cell r="CA15">
            <v>36528576</v>
          </cell>
          <cell r="CB15">
            <v>44130</v>
          </cell>
          <cell r="CC15">
            <v>0</v>
          </cell>
          <cell r="CD15">
            <v>0</v>
          </cell>
          <cell r="CE15">
            <v>0</v>
          </cell>
          <cell r="CF15">
            <v>2895198</v>
          </cell>
          <cell r="CG15">
            <v>126496</v>
          </cell>
          <cell r="CH15">
            <v>111833.95</v>
          </cell>
          <cell r="CI15">
            <v>0</v>
          </cell>
          <cell r="CJ15">
            <v>1027166</v>
          </cell>
          <cell r="CK15">
            <v>980229</v>
          </cell>
          <cell r="CL15">
            <v>46937</v>
          </cell>
          <cell r="CM15">
            <v>3927</v>
          </cell>
          <cell r="CN15">
            <v>0</v>
          </cell>
          <cell r="CO15">
            <v>1145544</v>
          </cell>
          <cell r="CP15">
            <v>39379</v>
          </cell>
          <cell r="CQ15">
            <v>23382</v>
          </cell>
          <cell r="CR15">
            <v>434710</v>
          </cell>
          <cell r="CS15">
            <v>7546</v>
          </cell>
          <cell r="CT15">
            <v>0</v>
          </cell>
          <cell r="CU15">
            <v>0</v>
          </cell>
        </row>
        <row r="16">
          <cell r="A16" t="str">
            <v>kWh</v>
          </cell>
          <cell r="B16" t="str">
            <v>YV</v>
          </cell>
          <cell r="C16">
            <v>2005</v>
          </cell>
          <cell r="D16">
            <v>45002145</v>
          </cell>
          <cell r="E16">
            <v>1486446616</v>
          </cell>
          <cell r="F16">
            <v>1154632630</v>
          </cell>
          <cell r="G16">
            <v>220596967</v>
          </cell>
          <cell r="H16">
            <v>931155703</v>
          </cell>
          <cell r="I16">
            <v>1810325433</v>
          </cell>
          <cell r="J16">
            <v>353069346</v>
          </cell>
          <cell r="K16">
            <v>1627497173</v>
          </cell>
          <cell r="L16">
            <v>288717399</v>
          </cell>
          <cell r="M16">
            <v>160523822</v>
          </cell>
          <cell r="N16">
            <v>29440248</v>
          </cell>
          <cell r="O16">
            <v>946838236</v>
          </cell>
          <cell r="P16">
            <v>19730932</v>
          </cell>
          <cell r="Q16">
            <v>30467427</v>
          </cell>
          <cell r="R16">
            <v>8972237</v>
          </cell>
          <cell r="S16">
            <v>188200406</v>
          </cell>
          <cell r="T16">
            <v>961633772</v>
          </cell>
          <cell r="U16">
            <v>86515635</v>
          </cell>
          <cell r="V16">
            <v>8316326455</v>
          </cell>
          <cell r="W16">
            <v>396180246</v>
          </cell>
          <cell r="X16">
            <v>65748316</v>
          </cell>
          <cell r="Y16">
            <v>590255414</v>
          </cell>
          <cell r="Z16">
            <v>632444846</v>
          </cell>
          <cell r="AA16">
            <v>45760156</v>
          </cell>
          <cell r="AB16">
            <v>9244178</v>
          </cell>
          <cell r="AC16">
            <v>92629060</v>
          </cell>
          <cell r="AD16">
            <v>957243410</v>
          </cell>
          <cell r="AE16">
            <v>897742616</v>
          </cell>
          <cell r="AF16">
            <v>59500794</v>
          </cell>
          <cell r="AG16">
            <v>182318202.77000001</v>
          </cell>
          <cell r="AH16">
            <v>1624508601</v>
          </cell>
          <cell r="AI16">
            <v>1607712564</v>
          </cell>
          <cell r="AJ16">
            <v>16796037</v>
          </cell>
          <cell r="AK16">
            <v>373431336</v>
          </cell>
          <cell r="AL16">
            <v>483654085</v>
          </cell>
          <cell r="AM16">
            <v>5648818655.8400002</v>
          </cell>
          <cell r="AN16">
            <v>121037860</v>
          </cell>
          <cell r="AO16">
            <v>26270838</v>
          </cell>
          <cell r="AP16">
            <v>199656293.83000001</v>
          </cell>
          <cell r="AQ16">
            <v>3848132954.5300002</v>
          </cell>
          <cell r="AR16">
            <v>22976809392</v>
          </cell>
          <cell r="AS16">
            <v>22958378000</v>
          </cell>
          <cell r="AT16">
            <v>18431392</v>
          </cell>
          <cell r="AU16">
            <v>7663197036</v>
          </cell>
          <cell r="AV16">
            <v>193008478</v>
          </cell>
          <cell r="AW16">
            <v>112447624</v>
          </cell>
          <cell r="AX16">
            <v>730565274</v>
          </cell>
          <cell r="AY16">
            <v>2096185970</v>
          </cell>
          <cell r="AZ16">
            <v>282135179</v>
          </cell>
          <cell r="BA16">
            <v>130465148</v>
          </cell>
          <cell r="BB16">
            <v>3429289369</v>
          </cell>
          <cell r="BC16">
            <v>286255815</v>
          </cell>
          <cell r="BD16">
            <v>233239876</v>
          </cell>
          <cell r="BE16">
            <v>546558100</v>
          </cell>
          <cell r="BF16">
            <v>4251407</v>
          </cell>
          <cell r="BG16">
            <v>384947379</v>
          </cell>
          <cell r="BH16">
            <v>342344275</v>
          </cell>
          <cell r="BI16">
            <v>42603104</v>
          </cell>
          <cell r="BJ16">
            <v>1288232430</v>
          </cell>
          <cell r="BK16">
            <v>916344131</v>
          </cell>
          <cell r="BL16">
            <v>371888299</v>
          </cell>
          <cell r="BM16">
            <v>179455433</v>
          </cell>
          <cell r="BN16">
            <v>359438988.14999998</v>
          </cell>
          <cell r="BO16">
            <v>598747463</v>
          </cell>
          <cell r="BP16">
            <v>134684870.25999999</v>
          </cell>
          <cell r="BQ16">
            <v>1650320458</v>
          </cell>
          <cell r="BR16">
            <v>250828291</v>
          </cell>
          <cell r="BS16">
            <v>323017339</v>
          </cell>
          <cell r="BT16">
            <v>1128827182</v>
          </cell>
          <cell r="BU16">
            <v>200891724</v>
          </cell>
          <cell r="BV16">
            <v>717784001</v>
          </cell>
          <cell r="BW16">
            <v>93693596</v>
          </cell>
          <cell r="BX16">
            <v>822852234</v>
          </cell>
          <cell r="BY16">
            <v>189633718</v>
          </cell>
          <cell r="BZ16">
            <v>6839843019</v>
          </cell>
          <cell r="CA16">
            <v>6405015772</v>
          </cell>
          <cell r="CB16">
            <v>434827247</v>
          </cell>
          <cell r="CC16">
            <v>98424070</v>
          </cell>
          <cell r="CD16">
            <v>123510432</v>
          </cell>
          <cell r="CE16">
            <v>94428257.5</v>
          </cell>
          <cell r="CF16">
            <v>376178610</v>
          </cell>
          <cell r="CG16">
            <v>1054662883</v>
          </cell>
          <cell r="CH16">
            <v>235792985.46999997</v>
          </cell>
          <cell r="CI16">
            <v>26372168650</v>
          </cell>
          <cell r="CJ16">
            <v>2554393866</v>
          </cell>
          <cell r="CK16">
            <v>2460918603</v>
          </cell>
          <cell r="CL16">
            <v>93475263</v>
          </cell>
          <cell r="CM16">
            <v>105073227.97</v>
          </cell>
          <cell r="CN16">
            <v>1304073193</v>
          </cell>
          <cell r="CO16">
            <v>522014198</v>
          </cell>
          <cell r="CP16">
            <v>92239845</v>
          </cell>
          <cell r="CQ16">
            <v>150869466.86000001</v>
          </cell>
          <cell r="CR16">
            <v>62217604</v>
          </cell>
          <cell r="CS16">
            <v>363910371</v>
          </cell>
          <cell r="CT16">
            <v>423047546</v>
          </cell>
          <cell r="CU16">
            <v>435838216</v>
          </cell>
        </row>
        <row r="17">
          <cell r="A17" t="str">
            <v>kWh - Residential</v>
          </cell>
          <cell r="B17" t="str">
            <v>YVR</v>
          </cell>
          <cell r="C17">
            <v>2005</v>
          </cell>
          <cell r="D17">
            <v>11569234</v>
          </cell>
          <cell r="E17">
            <v>542827565</v>
          </cell>
          <cell r="F17">
            <v>273364168</v>
          </cell>
          <cell r="G17">
            <v>81427290</v>
          </cell>
          <cell r="H17">
            <v>267429851</v>
          </cell>
          <cell r="I17">
            <v>583725346</v>
          </cell>
          <cell r="J17">
            <v>119652548</v>
          </cell>
          <cell r="K17">
            <v>402124758</v>
          </cell>
          <cell r="L17">
            <v>110810182</v>
          </cell>
          <cell r="M17">
            <v>47935426</v>
          </cell>
          <cell r="N17">
            <v>15211690</v>
          </cell>
          <cell r="O17">
            <v>267121761</v>
          </cell>
          <cell r="P17">
            <v>0</v>
          </cell>
          <cell r="Q17">
            <v>20161977</v>
          </cell>
          <cell r="R17">
            <v>4976691</v>
          </cell>
          <cell r="S17">
            <v>97150870</v>
          </cell>
          <cell r="T17">
            <v>708455513</v>
          </cell>
          <cell r="U17">
            <v>29392189</v>
          </cell>
          <cell r="V17">
            <v>1702721148</v>
          </cell>
          <cell r="W17">
            <v>136114023</v>
          </cell>
          <cell r="X17">
            <v>33696585</v>
          </cell>
          <cell r="Y17">
            <v>290492846</v>
          </cell>
          <cell r="Z17">
            <v>147667028</v>
          </cell>
          <cell r="AA17">
            <v>45702800</v>
          </cell>
          <cell r="AB17">
            <v>5874838</v>
          </cell>
          <cell r="AC17">
            <v>92524010</v>
          </cell>
          <cell r="AD17">
            <v>408838126</v>
          </cell>
          <cell r="AE17">
            <v>379532699</v>
          </cell>
          <cell r="AF17">
            <v>29305427</v>
          </cell>
          <cell r="AG17">
            <v>96245989.75</v>
          </cell>
          <cell r="AH17">
            <v>354888035</v>
          </cell>
          <cell r="AI17">
            <v>341291161</v>
          </cell>
          <cell r="AJ17">
            <v>13596874</v>
          </cell>
          <cell r="AK17">
            <v>181464306</v>
          </cell>
          <cell r="AL17">
            <v>210303787</v>
          </cell>
          <cell r="AM17">
            <v>1767536174</v>
          </cell>
          <cell r="AN17">
            <v>28856113</v>
          </cell>
          <cell r="AO17">
            <v>14960327</v>
          </cell>
          <cell r="AP17">
            <v>54972595.310000002</v>
          </cell>
          <cell r="AQ17">
            <v>1104270425</v>
          </cell>
          <cell r="AR17">
            <v>12728099230</v>
          </cell>
          <cell r="AS17">
            <v>12717781000</v>
          </cell>
          <cell r="AT17">
            <v>10318230</v>
          </cell>
          <cell r="AU17">
            <v>2358151590</v>
          </cell>
          <cell r="AV17">
            <v>163178241</v>
          </cell>
          <cell r="AW17">
            <v>42160183</v>
          </cell>
          <cell r="AX17">
            <v>203351921</v>
          </cell>
          <cell r="AY17">
            <v>659625447</v>
          </cell>
          <cell r="AZ17">
            <v>75304918</v>
          </cell>
          <cell r="BA17">
            <v>82285609</v>
          </cell>
          <cell r="BB17">
            <v>1149377750</v>
          </cell>
          <cell r="BC17">
            <v>176126892</v>
          </cell>
          <cell r="BD17">
            <v>48370213</v>
          </cell>
          <cell r="BE17">
            <v>195066759</v>
          </cell>
          <cell r="BF17">
            <v>1714697</v>
          </cell>
          <cell r="BG17">
            <v>279763637</v>
          </cell>
          <cell r="BH17">
            <v>243141981</v>
          </cell>
          <cell r="BI17">
            <v>36621656</v>
          </cell>
          <cell r="BJ17">
            <v>491238460</v>
          </cell>
          <cell r="BK17">
            <v>284433553</v>
          </cell>
          <cell r="BL17">
            <v>206804907</v>
          </cell>
          <cell r="BM17">
            <v>67693051</v>
          </cell>
          <cell r="BN17">
            <v>144724830</v>
          </cell>
          <cell r="BO17">
            <v>215924636</v>
          </cell>
          <cell r="BP17">
            <v>52006839.219999999</v>
          </cell>
          <cell r="BQ17">
            <v>582122828</v>
          </cell>
          <cell r="BR17">
            <v>85230972</v>
          </cell>
          <cell r="BS17">
            <v>110976692</v>
          </cell>
          <cell r="BT17">
            <v>485942543</v>
          </cell>
          <cell r="BU17">
            <v>78865660</v>
          </cell>
          <cell r="BV17">
            <v>347274259</v>
          </cell>
          <cell r="BW17">
            <v>36691794</v>
          </cell>
          <cell r="BX17">
            <v>297081386</v>
          </cell>
          <cell r="BY17">
            <v>65358453</v>
          </cell>
          <cell r="BZ17">
            <v>2041954318</v>
          </cell>
          <cell r="CA17">
            <v>1879783570</v>
          </cell>
          <cell r="CB17">
            <v>162170748</v>
          </cell>
          <cell r="CC17">
            <v>32131824</v>
          </cell>
          <cell r="CD17">
            <v>46192526</v>
          </cell>
          <cell r="CE17">
            <v>32820792</v>
          </cell>
          <cell r="CF17">
            <v>117918983</v>
          </cell>
          <cell r="CG17">
            <v>357638570</v>
          </cell>
          <cell r="CH17">
            <v>55742813.189999998</v>
          </cell>
          <cell r="CI17">
            <v>5724299075</v>
          </cell>
          <cell r="CJ17">
            <v>962156040</v>
          </cell>
          <cell r="CK17">
            <v>915611860</v>
          </cell>
          <cell r="CL17">
            <v>46544180</v>
          </cell>
          <cell r="CM17">
            <v>74670218.299999997</v>
          </cell>
          <cell r="CN17">
            <v>408066674</v>
          </cell>
          <cell r="CO17">
            <v>179182296</v>
          </cell>
          <cell r="CP17">
            <v>25217181</v>
          </cell>
          <cell r="CQ17">
            <v>27719584</v>
          </cell>
          <cell r="CR17">
            <v>17044279</v>
          </cell>
          <cell r="CS17">
            <v>188311417</v>
          </cell>
          <cell r="CT17">
            <v>347571675</v>
          </cell>
          <cell r="CU17">
            <v>114732006</v>
          </cell>
        </row>
        <row r="18">
          <cell r="A18" t="str">
            <v xml:space="preserve">kWh- General Service </v>
          </cell>
          <cell r="C18">
            <v>2005</v>
          </cell>
          <cell r="D18">
            <v>13401038</v>
          </cell>
          <cell r="E18">
            <v>933141503</v>
          </cell>
          <cell r="F18">
            <v>520860707</v>
          </cell>
          <cell r="G18">
            <v>137315167</v>
          </cell>
          <cell r="H18">
            <v>656544525</v>
          </cell>
          <cell r="I18">
            <v>1217067912</v>
          </cell>
          <cell r="J18">
            <v>133456326</v>
          </cell>
          <cell r="K18">
            <v>956019822</v>
          </cell>
          <cell r="L18">
            <v>174774516</v>
          </cell>
          <cell r="M18">
            <v>111345382</v>
          </cell>
          <cell r="N18">
            <v>13982940</v>
          </cell>
          <cell r="O18">
            <v>617466451</v>
          </cell>
          <cell r="P18">
            <v>19314909</v>
          </cell>
          <cell r="Q18">
            <v>9926839</v>
          </cell>
          <cell r="R18">
            <v>3870180</v>
          </cell>
          <cell r="S18">
            <v>91049536</v>
          </cell>
          <cell r="T18">
            <v>253178259</v>
          </cell>
          <cell r="U18">
            <v>56474845</v>
          </cell>
          <cell r="V18">
            <v>5593729737</v>
          </cell>
          <cell r="W18">
            <v>165808473</v>
          </cell>
          <cell r="X18">
            <v>31411030</v>
          </cell>
          <cell r="Y18">
            <v>293706245</v>
          </cell>
          <cell r="Z18">
            <v>436543349</v>
          </cell>
          <cell r="AA18">
            <v>54339</v>
          </cell>
          <cell r="AB18">
            <v>3265695</v>
          </cell>
          <cell r="AC18">
            <v>9379</v>
          </cell>
          <cell r="AD18">
            <v>539434158</v>
          </cell>
          <cell r="AE18">
            <v>509939155</v>
          </cell>
          <cell r="AF18">
            <v>29495003</v>
          </cell>
          <cell r="AG18">
            <v>86072213.019999996</v>
          </cell>
          <cell r="AH18">
            <v>1006361598</v>
          </cell>
          <cell r="AI18">
            <v>1003361330</v>
          </cell>
          <cell r="AJ18">
            <v>3000268</v>
          </cell>
          <cell r="AK18">
            <v>189249757</v>
          </cell>
          <cell r="AL18">
            <v>269921048</v>
          </cell>
          <cell r="AM18">
            <v>2679748257.8400002</v>
          </cell>
          <cell r="AN18">
            <v>91020719</v>
          </cell>
          <cell r="AO18">
            <v>10965115</v>
          </cell>
          <cell r="AP18">
            <v>106011732.56</v>
          </cell>
          <cell r="AQ18">
            <v>2412532405</v>
          </cell>
          <cell r="AR18">
            <v>8446984958</v>
          </cell>
          <cell r="AS18">
            <v>8439165000</v>
          </cell>
          <cell r="AT18">
            <v>7819958</v>
          </cell>
          <cell r="AU18">
            <v>4641277631</v>
          </cell>
          <cell r="AV18">
            <v>29830237</v>
          </cell>
          <cell r="AW18">
            <v>68484446</v>
          </cell>
          <cell r="AX18">
            <v>370393080</v>
          </cell>
          <cell r="AY18">
            <v>1187722170</v>
          </cell>
          <cell r="AZ18">
            <v>204876068</v>
          </cell>
          <cell r="BA18">
            <v>48138546</v>
          </cell>
          <cell r="BB18">
            <v>2031496439</v>
          </cell>
          <cell r="BC18">
            <v>110128923</v>
          </cell>
          <cell r="BD18">
            <v>183726453</v>
          </cell>
          <cell r="BE18">
            <v>351110782</v>
          </cell>
          <cell r="BF18">
            <v>2470318</v>
          </cell>
          <cell r="BG18">
            <v>105183742</v>
          </cell>
          <cell r="BH18">
            <v>99202294</v>
          </cell>
          <cell r="BI18">
            <v>5981448</v>
          </cell>
          <cell r="BJ18">
            <v>794828292</v>
          </cell>
          <cell r="BK18">
            <v>631895165</v>
          </cell>
          <cell r="BL18">
            <v>162933127</v>
          </cell>
          <cell r="BM18">
            <v>110637736</v>
          </cell>
          <cell r="BN18">
            <v>210998088.66</v>
          </cell>
          <cell r="BO18">
            <v>378911881</v>
          </cell>
          <cell r="BP18">
            <v>80891172.420000002</v>
          </cell>
          <cell r="BQ18">
            <v>998060864</v>
          </cell>
          <cell r="BR18">
            <v>163803064</v>
          </cell>
          <cell r="BS18">
            <v>209086568</v>
          </cell>
          <cell r="BT18">
            <v>633701746</v>
          </cell>
          <cell r="BU18">
            <v>119315486</v>
          </cell>
          <cell r="BV18">
            <v>363280472</v>
          </cell>
          <cell r="BW18">
            <v>56066813</v>
          </cell>
          <cell r="BX18">
            <v>452166586</v>
          </cell>
          <cell r="BY18">
            <v>122532648</v>
          </cell>
          <cell r="BZ18">
            <v>4360476404</v>
          </cell>
          <cell r="CA18">
            <v>4090292430</v>
          </cell>
          <cell r="CB18">
            <v>270183974</v>
          </cell>
          <cell r="CC18">
            <v>65199817</v>
          </cell>
          <cell r="CD18">
            <v>75958907</v>
          </cell>
          <cell r="CE18">
            <v>61114524.93</v>
          </cell>
          <cell r="CF18">
            <v>217029986</v>
          </cell>
          <cell r="CG18">
            <v>659584718</v>
          </cell>
          <cell r="CH18">
            <v>178657526.91999999</v>
          </cell>
          <cell r="CI18">
            <v>17975481706</v>
          </cell>
          <cell r="CJ18">
            <v>1376910397</v>
          </cell>
          <cell r="CK18">
            <v>1330585033</v>
          </cell>
          <cell r="CL18">
            <v>46325364</v>
          </cell>
          <cell r="CM18">
            <v>28892403.640000001</v>
          </cell>
          <cell r="CN18">
            <v>788169735</v>
          </cell>
          <cell r="CO18">
            <v>210808234</v>
          </cell>
          <cell r="CP18">
            <v>66254689</v>
          </cell>
          <cell r="CQ18">
            <v>55524174</v>
          </cell>
          <cell r="CR18">
            <v>44723422</v>
          </cell>
          <cell r="CS18">
            <v>169014022</v>
          </cell>
          <cell r="CT18">
            <v>75475871</v>
          </cell>
          <cell r="CU18">
            <v>295021833</v>
          </cell>
        </row>
        <row r="19">
          <cell r="A19" t="str">
            <v>kWh- Large User, Sub- Transmission, Intermediate/ Embedded Distributor</v>
          </cell>
          <cell r="C19">
            <v>2005</v>
          </cell>
          <cell r="D19">
            <v>19504171</v>
          </cell>
          <cell r="E19">
            <v>0</v>
          </cell>
          <cell r="F19">
            <v>350916781</v>
          </cell>
          <cell r="G19">
            <v>0</v>
          </cell>
          <cell r="H19">
            <v>0</v>
          </cell>
          <cell r="I19">
            <v>0</v>
          </cell>
          <cell r="J19">
            <v>98014141</v>
          </cell>
          <cell r="K19">
            <v>259439890</v>
          </cell>
          <cell r="L19">
            <v>0</v>
          </cell>
          <cell r="M19">
            <v>0</v>
          </cell>
          <cell r="N19">
            <v>0</v>
          </cell>
          <cell r="O19">
            <v>53855311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980658593</v>
          </cell>
          <cell r="W19">
            <v>90854232</v>
          </cell>
          <cell r="X19">
            <v>0</v>
          </cell>
          <cell r="Y19">
            <v>0</v>
          </cell>
          <cell r="Z19">
            <v>44395271</v>
          </cell>
          <cell r="AA19">
            <v>0</v>
          </cell>
          <cell r="AB19">
            <v>0</v>
          </cell>
          <cell r="AC19">
            <v>95671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254588935</v>
          </cell>
          <cell r="AI19">
            <v>254588935</v>
          </cell>
          <cell r="AJ19">
            <v>0</v>
          </cell>
          <cell r="AK19">
            <v>0</v>
          </cell>
          <cell r="AL19">
            <v>0</v>
          </cell>
          <cell r="AM19">
            <v>1161493274</v>
          </cell>
          <cell r="AN19">
            <v>0</v>
          </cell>
          <cell r="AO19">
            <v>0</v>
          </cell>
          <cell r="AP19">
            <v>37609460.390000001</v>
          </cell>
          <cell r="AQ19">
            <v>308575243</v>
          </cell>
          <cell r="AR19">
            <v>1659541000</v>
          </cell>
          <cell r="AS19">
            <v>1659541000</v>
          </cell>
          <cell r="AT19">
            <v>0</v>
          </cell>
          <cell r="AU19">
            <v>626329985</v>
          </cell>
          <cell r="AV19">
            <v>0</v>
          </cell>
          <cell r="AW19">
            <v>0</v>
          </cell>
          <cell r="AX19">
            <v>152801276</v>
          </cell>
          <cell r="AY19">
            <v>233288313</v>
          </cell>
          <cell r="AZ19">
            <v>0</v>
          </cell>
          <cell r="BA19">
            <v>0</v>
          </cell>
          <cell r="BB19">
            <v>225636701</v>
          </cell>
          <cell r="BC19">
            <v>0</v>
          </cell>
          <cell r="BD19">
            <v>0</v>
          </cell>
          <cell r="BE19">
            <v>184313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59082238</v>
          </cell>
          <cell r="BR19">
            <v>0</v>
          </cell>
          <cell r="BS19">
            <v>0</v>
          </cell>
          <cell r="BT19">
            <v>9141835</v>
          </cell>
          <cell r="BU19">
            <v>0</v>
          </cell>
          <cell r="BV19">
            <v>0</v>
          </cell>
          <cell r="BW19">
            <v>0</v>
          </cell>
          <cell r="BX19">
            <v>66651689</v>
          </cell>
          <cell r="BY19">
            <v>0</v>
          </cell>
          <cell r="BZ19">
            <v>397970654</v>
          </cell>
          <cell r="CA19">
            <v>397970654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38334443</v>
          </cell>
          <cell r="CG19">
            <v>26533251</v>
          </cell>
          <cell r="CH19">
            <v>0</v>
          </cell>
          <cell r="CI19">
            <v>2563099523</v>
          </cell>
          <cell r="CJ19">
            <v>194003251</v>
          </cell>
          <cell r="CK19">
            <v>194003251</v>
          </cell>
          <cell r="CL19">
            <v>0</v>
          </cell>
          <cell r="CM19">
            <v>0</v>
          </cell>
          <cell r="CN19">
            <v>100512232</v>
          </cell>
          <cell r="CO19">
            <v>126036271</v>
          </cell>
          <cell r="CP19">
            <v>0</v>
          </cell>
          <cell r="CQ19">
            <v>66538599.859999999</v>
          </cell>
          <cell r="CR19">
            <v>0</v>
          </cell>
          <cell r="CS19">
            <v>0</v>
          </cell>
          <cell r="CT19">
            <v>0</v>
          </cell>
          <cell r="CU19">
            <v>23558804</v>
          </cell>
        </row>
        <row r="20">
          <cell r="A20" t="str">
            <v>kWh- Street Lighting</v>
          </cell>
          <cell r="B20" t="str">
            <v>YVST</v>
          </cell>
          <cell r="C20">
            <v>2005</v>
          </cell>
          <cell r="D20">
            <v>525637</v>
          </cell>
          <cell r="E20">
            <v>10477548</v>
          </cell>
          <cell r="F20">
            <v>8791501</v>
          </cell>
          <cell r="G20">
            <v>1644397</v>
          </cell>
          <cell r="H20">
            <v>6635712</v>
          </cell>
          <cell r="I20">
            <v>9532175</v>
          </cell>
          <cell r="J20">
            <v>1946331</v>
          </cell>
          <cell r="K20">
            <v>9912703</v>
          </cell>
          <cell r="L20">
            <v>2314975</v>
          </cell>
          <cell r="M20">
            <v>1193247</v>
          </cell>
          <cell r="N20">
            <v>222272</v>
          </cell>
          <cell r="O20">
            <v>7962220</v>
          </cell>
          <cell r="P20">
            <v>368062</v>
          </cell>
          <cell r="Q20">
            <v>378611</v>
          </cell>
          <cell r="R20">
            <v>123564</v>
          </cell>
          <cell r="S20">
            <v>0</v>
          </cell>
          <cell r="T20">
            <v>0</v>
          </cell>
          <cell r="U20">
            <v>579573</v>
          </cell>
          <cell r="V20">
            <v>39216977</v>
          </cell>
          <cell r="W20">
            <v>3234698</v>
          </cell>
          <cell r="X20">
            <v>613293</v>
          </cell>
          <cell r="Y20">
            <v>5636172</v>
          </cell>
          <cell r="Z20">
            <v>3668342</v>
          </cell>
          <cell r="AA20">
            <v>3017</v>
          </cell>
          <cell r="AB20">
            <v>103645</v>
          </cell>
          <cell r="AC20">
            <v>0</v>
          </cell>
          <cell r="AD20">
            <v>8392880</v>
          </cell>
          <cell r="AE20">
            <v>7733572</v>
          </cell>
          <cell r="AF20">
            <v>659308</v>
          </cell>
          <cell r="AG20">
            <v>0</v>
          </cell>
          <cell r="AH20">
            <v>8540031</v>
          </cell>
          <cell r="AI20">
            <v>8341768</v>
          </cell>
          <cell r="AJ20">
            <v>198263</v>
          </cell>
          <cell r="AK20">
            <v>2177588</v>
          </cell>
          <cell r="AL20">
            <v>3106513</v>
          </cell>
          <cell r="AM20">
            <v>39440325</v>
          </cell>
          <cell r="AN20">
            <v>1094897</v>
          </cell>
          <cell r="AO20">
            <v>345396</v>
          </cell>
          <cell r="AP20">
            <v>948741.11</v>
          </cell>
          <cell r="AQ20">
            <v>22688359</v>
          </cell>
          <cell r="AR20">
            <v>118607204</v>
          </cell>
          <cell r="AS20">
            <v>118314000</v>
          </cell>
          <cell r="AT20">
            <v>293204</v>
          </cell>
          <cell r="AU20">
            <v>0</v>
          </cell>
          <cell r="AV20">
            <v>0</v>
          </cell>
          <cell r="AW20">
            <v>1802995</v>
          </cell>
          <cell r="AX20">
            <v>4018997</v>
          </cell>
          <cell r="AY20">
            <v>15550040</v>
          </cell>
          <cell r="AZ20">
            <v>1913094</v>
          </cell>
          <cell r="BA20">
            <v>0</v>
          </cell>
          <cell r="BB20">
            <v>21874451</v>
          </cell>
          <cell r="BC20">
            <v>0</v>
          </cell>
          <cell r="BD20">
            <v>1100219</v>
          </cell>
          <cell r="BE20">
            <v>185095</v>
          </cell>
          <cell r="BF20">
            <v>66392</v>
          </cell>
          <cell r="BG20">
            <v>0</v>
          </cell>
          <cell r="BH20">
            <v>0</v>
          </cell>
          <cell r="BI20">
            <v>0</v>
          </cell>
          <cell r="BJ20">
            <v>1861917</v>
          </cell>
          <cell r="BK20">
            <v>15309</v>
          </cell>
          <cell r="BL20">
            <v>1846608</v>
          </cell>
          <cell r="BM20">
            <v>983596</v>
          </cell>
          <cell r="BN20">
            <v>3409153.49</v>
          </cell>
          <cell r="BO20">
            <v>3289523</v>
          </cell>
          <cell r="BP20">
            <v>1786858.62</v>
          </cell>
          <cell r="BQ20">
            <v>10899391</v>
          </cell>
          <cell r="BR20">
            <v>1653280</v>
          </cell>
          <cell r="BS20">
            <v>2520849</v>
          </cell>
          <cell r="BT20">
            <v>41058</v>
          </cell>
          <cell r="BU20">
            <v>2426246</v>
          </cell>
          <cell r="BV20">
            <v>281406</v>
          </cell>
          <cell r="BW20">
            <v>918701</v>
          </cell>
          <cell r="BX20">
            <v>5985582</v>
          </cell>
          <cell r="BY20">
            <v>1727721</v>
          </cell>
          <cell r="BZ20">
            <v>2868937</v>
          </cell>
          <cell r="CA20">
            <v>440542</v>
          </cell>
          <cell r="CB20">
            <v>2428395</v>
          </cell>
          <cell r="CC20">
            <v>1092429</v>
          </cell>
          <cell r="CD20">
            <v>1358999</v>
          </cell>
          <cell r="CE20">
            <v>492940.57</v>
          </cell>
          <cell r="CF20">
            <v>0</v>
          </cell>
          <cell r="CG20">
            <v>10779848</v>
          </cell>
          <cell r="CH20">
            <v>1280811.4099999999</v>
          </cell>
          <cell r="CI20">
            <v>109288346</v>
          </cell>
          <cell r="CJ20">
            <v>20297012</v>
          </cell>
          <cell r="CK20">
            <v>19738230</v>
          </cell>
          <cell r="CL20">
            <v>558782</v>
          </cell>
          <cell r="CM20">
            <v>1506679.03</v>
          </cell>
          <cell r="CN20">
            <v>7324552</v>
          </cell>
          <cell r="CO20">
            <v>4841853</v>
          </cell>
          <cell r="CP20">
            <v>728596</v>
          </cell>
          <cell r="CQ20">
            <v>1063727</v>
          </cell>
          <cell r="CR20">
            <v>15193</v>
          </cell>
          <cell r="CS20">
            <v>6577386</v>
          </cell>
          <cell r="CT20">
            <v>0</v>
          </cell>
          <cell r="CU20">
            <v>2525573</v>
          </cell>
        </row>
        <row r="21">
          <cell r="A21" t="str">
            <v>kWh- Sentinel Lighting</v>
          </cell>
          <cell r="B21" t="str">
            <v>YVSL</v>
          </cell>
          <cell r="C21">
            <v>2005</v>
          </cell>
          <cell r="D21">
            <v>2065</v>
          </cell>
          <cell r="E21">
            <v>0</v>
          </cell>
          <cell r="F21">
            <v>699473</v>
          </cell>
          <cell r="G21">
            <v>210113</v>
          </cell>
          <cell r="H21">
            <v>545615</v>
          </cell>
          <cell r="I21">
            <v>0</v>
          </cell>
          <cell r="J21">
            <v>0</v>
          </cell>
          <cell r="K21">
            <v>0</v>
          </cell>
          <cell r="L21">
            <v>817726</v>
          </cell>
          <cell r="M21">
            <v>49767</v>
          </cell>
          <cell r="N21">
            <v>23346</v>
          </cell>
          <cell r="O21">
            <v>432493</v>
          </cell>
          <cell r="P21">
            <v>47961</v>
          </cell>
          <cell r="Q21">
            <v>0</v>
          </cell>
          <cell r="R21">
            <v>1802</v>
          </cell>
          <cell r="S21">
            <v>0</v>
          </cell>
          <cell r="T21">
            <v>0</v>
          </cell>
          <cell r="U21">
            <v>69028</v>
          </cell>
          <cell r="V21">
            <v>0</v>
          </cell>
          <cell r="W21">
            <v>168820</v>
          </cell>
          <cell r="X21">
            <v>27408</v>
          </cell>
          <cell r="Y21">
            <v>420151</v>
          </cell>
          <cell r="Z21">
            <v>170856</v>
          </cell>
          <cell r="AA21">
            <v>0</v>
          </cell>
          <cell r="AB21">
            <v>0</v>
          </cell>
          <cell r="AC21">
            <v>0</v>
          </cell>
          <cell r="AD21">
            <v>578246</v>
          </cell>
          <cell r="AE21">
            <v>537190</v>
          </cell>
          <cell r="AF21">
            <v>41056</v>
          </cell>
          <cell r="AG21">
            <v>0</v>
          </cell>
          <cell r="AH21">
            <v>130002</v>
          </cell>
          <cell r="AI21">
            <v>129370</v>
          </cell>
          <cell r="AJ21">
            <v>632</v>
          </cell>
          <cell r="AK21">
            <v>539685</v>
          </cell>
          <cell r="AL21">
            <v>322737</v>
          </cell>
          <cell r="AM21">
            <v>600625</v>
          </cell>
          <cell r="AN21">
            <v>66131</v>
          </cell>
          <cell r="AO21">
            <v>0</v>
          </cell>
          <cell r="AP21">
            <v>113764.46</v>
          </cell>
          <cell r="AQ21">
            <v>66522.53</v>
          </cell>
          <cell r="AR21">
            <v>23577000</v>
          </cell>
          <cell r="AS21">
            <v>23577000</v>
          </cell>
          <cell r="AT21">
            <v>0</v>
          </cell>
          <cell r="AU21">
            <v>37437830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41099</v>
          </cell>
          <cell r="BA21">
            <v>40993</v>
          </cell>
          <cell r="BB21">
            <v>904028</v>
          </cell>
          <cell r="BC21">
            <v>0</v>
          </cell>
          <cell r="BD21">
            <v>42991</v>
          </cell>
          <cell r="BE21">
            <v>11151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303761</v>
          </cell>
          <cell r="BK21">
            <v>104</v>
          </cell>
          <cell r="BL21">
            <v>303657</v>
          </cell>
          <cell r="BM21">
            <v>141050</v>
          </cell>
          <cell r="BN21">
            <v>306916</v>
          </cell>
          <cell r="BO21">
            <v>621423</v>
          </cell>
          <cell r="BP21">
            <v>0</v>
          </cell>
          <cell r="BQ21">
            <v>155137</v>
          </cell>
          <cell r="BR21">
            <v>140975</v>
          </cell>
          <cell r="BS21">
            <v>433230</v>
          </cell>
          <cell r="BT21">
            <v>0</v>
          </cell>
          <cell r="BU21">
            <v>284332</v>
          </cell>
          <cell r="BV21">
            <v>6947864</v>
          </cell>
          <cell r="BW21">
            <v>16288</v>
          </cell>
          <cell r="BX21">
            <v>966991</v>
          </cell>
          <cell r="BY21">
            <v>14896</v>
          </cell>
          <cell r="BZ21">
            <v>36572706</v>
          </cell>
          <cell r="CA21">
            <v>36528576</v>
          </cell>
          <cell r="CB21">
            <v>44130</v>
          </cell>
          <cell r="CC21">
            <v>0</v>
          </cell>
          <cell r="CD21">
            <v>0</v>
          </cell>
          <cell r="CE21">
            <v>0</v>
          </cell>
          <cell r="CF21">
            <v>2895198</v>
          </cell>
          <cell r="CG21">
            <v>126496</v>
          </cell>
          <cell r="CH21">
            <v>111833.95</v>
          </cell>
          <cell r="CI21">
            <v>0</v>
          </cell>
          <cell r="CJ21">
            <v>1027166</v>
          </cell>
          <cell r="CK21">
            <v>980229</v>
          </cell>
          <cell r="CL21">
            <v>46937</v>
          </cell>
          <cell r="CM21">
            <v>3927</v>
          </cell>
          <cell r="CN21">
            <v>0</v>
          </cell>
          <cell r="CO21">
            <v>1145544</v>
          </cell>
          <cell r="CP21">
            <v>39379</v>
          </cell>
          <cell r="CQ21">
            <v>23382</v>
          </cell>
          <cell r="CR21">
            <v>434710</v>
          </cell>
          <cell r="CS21">
            <v>7546</v>
          </cell>
          <cell r="CT21">
            <v>0</v>
          </cell>
          <cell r="CU21">
            <v>0</v>
          </cell>
        </row>
        <row r="22">
          <cell r="A22" t="str">
            <v>kW</v>
          </cell>
          <cell r="B22" t="str">
            <v>YD</v>
          </cell>
          <cell r="C22">
            <v>2005</v>
          </cell>
          <cell r="D22">
            <v>55559</v>
          </cell>
          <cell r="E22">
            <v>1907707</v>
          </cell>
          <cell r="F22">
            <v>1541743</v>
          </cell>
          <cell r="G22">
            <v>493405</v>
          </cell>
          <cell r="H22">
            <v>1461810</v>
          </cell>
          <cell r="I22">
            <v>2539571</v>
          </cell>
          <cell r="J22">
            <v>442668</v>
          </cell>
          <cell r="K22">
            <v>2596896</v>
          </cell>
          <cell r="L22">
            <v>386143</v>
          </cell>
          <cell r="M22">
            <v>223349</v>
          </cell>
          <cell r="N22">
            <v>22788</v>
          </cell>
          <cell r="O22">
            <v>1374784</v>
          </cell>
          <cell r="P22">
            <v>10029</v>
          </cell>
          <cell r="Q22">
            <v>15285</v>
          </cell>
          <cell r="R22">
            <v>0</v>
          </cell>
          <cell r="S22">
            <v>0</v>
          </cell>
          <cell r="T22">
            <v>4894173</v>
          </cell>
          <cell r="U22">
            <v>109050</v>
          </cell>
          <cell r="V22">
            <v>0</v>
          </cell>
          <cell r="W22">
            <v>523594</v>
          </cell>
          <cell r="X22">
            <v>38980</v>
          </cell>
          <cell r="Y22">
            <v>533424</v>
          </cell>
          <cell r="Z22">
            <v>976615</v>
          </cell>
          <cell r="AA22">
            <v>51537069</v>
          </cell>
          <cell r="AB22">
            <v>5759</v>
          </cell>
          <cell r="AC22">
            <v>106906699</v>
          </cell>
          <cell r="AD22">
            <v>1034165</v>
          </cell>
          <cell r="AE22">
            <v>925136</v>
          </cell>
          <cell r="AF22">
            <v>109029</v>
          </cell>
          <cell r="AG22">
            <v>179329</v>
          </cell>
          <cell r="AH22">
            <v>2490044</v>
          </cell>
          <cell r="AI22">
            <v>2489521</v>
          </cell>
          <cell r="AJ22">
            <v>523</v>
          </cell>
          <cell r="AK22">
            <v>389535</v>
          </cell>
          <cell r="AL22">
            <v>748518</v>
          </cell>
          <cell r="AM22">
            <v>9598466</v>
          </cell>
          <cell r="AN22">
            <v>175320</v>
          </cell>
          <cell r="AO22">
            <v>13210</v>
          </cell>
          <cell r="AP22">
            <v>278292</v>
          </cell>
          <cell r="AQ22">
            <v>5650821</v>
          </cell>
          <cell r="AR22">
            <v>24836426</v>
          </cell>
          <cell r="AS22">
            <v>24821262</v>
          </cell>
          <cell r="AT22">
            <v>15164</v>
          </cell>
          <cell r="AU22">
            <v>10246631</v>
          </cell>
          <cell r="AV22">
            <v>126359</v>
          </cell>
          <cell r="AW22">
            <v>150139</v>
          </cell>
          <cell r="AX22">
            <v>981195</v>
          </cell>
          <cell r="AY22">
            <v>2831785</v>
          </cell>
          <cell r="AZ22">
            <v>261293</v>
          </cell>
          <cell r="BA22">
            <v>223472</v>
          </cell>
          <cell r="BB22">
            <v>4553209</v>
          </cell>
          <cell r="BC22">
            <v>303380</v>
          </cell>
          <cell r="BD22">
            <v>360616</v>
          </cell>
          <cell r="BE22">
            <v>94292501</v>
          </cell>
          <cell r="BF22">
            <v>8622</v>
          </cell>
          <cell r="BG22">
            <v>859957</v>
          </cell>
          <cell r="BH22">
            <v>851246</v>
          </cell>
          <cell r="BI22">
            <v>8711</v>
          </cell>
          <cell r="BJ22">
            <v>7813208</v>
          </cell>
          <cell r="BK22">
            <v>7380152</v>
          </cell>
          <cell r="BL22">
            <v>433056</v>
          </cell>
          <cell r="BM22">
            <v>186682</v>
          </cell>
          <cell r="BN22">
            <v>378506</v>
          </cell>
          <cell r="BO22">
            <v>807264</v>
          </cell>
          <cell r="BP22">
            <v>165364</v>
          </cell>
          <cell r="BQ22">
            <v>2231057</v>
          </cell>
          <cell r="BR22">
            <v>297196</v>
          </cell>
          <cell r="BS22">
            <v>404421</v>
          </cell>
          <cell r="BT22">
            <v>1234902</v>
          </cell>
          <cell r="BU22">
            <v>216433</v>
          </cell>
          <cell r="BV22">
            <v>704274</v>
          </cell>
          <cell r="BW22">
            <v>0</v>
          </cell>
          <cell r="BX22">
            <v>920151</v>
          </cell>
          <cell r="BY22">
            <v>371413</v>
          </cell>
          <cell r="BZ22">
            <v>9672781</v>
          </cell>
          <cell r="CA22">
            <v>9211551</v>
          </cell>
          <cell r="CB22">
            <v>461230</v>
          </cell>
          <cell r="CC22">
            <v>150279</v>
          </cell>
          <cell r="CD22">
            <v>143455</v>
          </cell>
          <cell r="CE22">
            <v>105723</v>
          </cell>
          <cell r="CF22">
            <v>0</v>
          </cell>
          <cell r="CG22">
            <v>1475643</v>
          </cell>
          <cell r="CH22">
            <v>352579</v>
          </cell>
          <cell r="CI22">
            <v>43747648</v>
          </cell>
          <cell r="CJ22">
            <v>3017486</v>
          </cell>
          <cell r="CK22">
            <v>2939178</v>
          </cell>
          <cell r="CL22">
            <v>78308</v>
          </cell>
          <cell r="CM22">
            <v>47169</v>
          </cell>
          <cell r="CN22">
            <v>1777889</v>
          </cell>
          <cell r="CO22">
            <v>729471</v>
          </cell>
          <cell r="CP22">
            <v>145144</v>
          </cell>
          <cell r="CQ22">
            <v>239458</v>
          </cell>
          <cell r="CR22">
            <v>82490</v>
          </cell>
          <cell r="CS22">
            <v>0</v>
          </cell>
          <cell r="CT22">
            <v>1019212</v>
          </cell>
          <cell r="CU22">
            <v>588541</v>
          </cell>
        </row>
        <row r="23">
          <cell r="A23" t="str">
            <v>kW - Residential</v>
          </cell>
          <cell r="B23" t="str">
            <v>YDR</v>
          </cell>
          <cell r="C23">
            <v>2005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</row>
        <row r="24">
          <cell r="A24" t="str">
            <v>kW- General Service</v>
          </cell>
          <cell r="C24">
            <v>2005</v>
          </cell>
          <cell r="D24">
            <v>20152</v>
          </cell>
          <cell r="E24">
            <v>1876766</v>
          </cell>
          <cell r="F24">
            <v>961530</v>
          </cell>
          <cell r="G24">
            <v>322400</v>
          </cell>
          <cell r="H24">
            <v>1439690</v>
          </cell>
          <cell r="I24">
            <v>2514137</v>
          </cell>
          <cell r="J24">
            <v>234816</v>
          </cell>
          <cell r="K24">
            <v>2047219</v>
          </cell>
          <cell r="L24">
            <v>388663</v>
          </cell>
          <cell r="M24">
            <v>220083</v>
          </cell>
          <cell r="N24">
            <v>21943</v>
          </cell>
          <cell r="O24">
            <v>1231881</v>
          </cell>
          <cell r="P24">
            <v>8931</v>
          </cell>
          <cell r="Q24">
            <v>14288</v>
          </cell>
          <cell r="R24">
            <v>0</v>
          </cell>
          <cell r="S24">
            <v>202355</v>
          </cell>
          <cell r="T24">
            <v>2984709</v>
          </cell>
          <cell r="U24">
            <v>107108</v>
          </cell>
          <cell r="V24">
            <v>11663097</v>
          </cell>
          <cell r="W24">
            <v>365147</v>
          </cell>
          <cell r="X24">
            <v>37219</v>
          </cell>
          <cell r="Y24">
            <v>519605</v>
          </cell>
          <cell r="Z24">
            <v>885095</v>
          </cell>
          <cell r="AA24">
            <v>50276418</v>
          </cell>
          <cell r="AB24">
            <v>5472</v>
          </cell>
          <cell r="AC24">
            <v>62736815</v>
          </cell>
          <cell r="AD24">
            <v>1009068</v>
          </cell>
          <cell r="AE24">
            <v>902212</v>
          </cell>
          <cell r="AF24">
            <v>106856</v>
          </cell>
          <cell r="AG24">
            <v>174383</v>
          </cell>
          <cell r="AH24">
            <v>2002441</v>
          </cell>
          <cell r="AI24">
            <v>2002441</v>
          </cell>
          <cell r="AJ24">
            <v>0</v>
          </cell>
          <cell r="AK24">
            <v>382385</v>
          </cell>
          <cell r="AL24">
            <v>740269</v>
          </cell>
          <cell r="AM24">
            <v>5437621</v>
          </cell>
          <cell r="AN24">
            <v>172114</v>
          </cell>
          <cell r="AO24">
            <v>12302</v>
          </cell>
          <cell r="AP24">
            <v>198609</v>
          </cell>
          <cell r="AQ24">
            <v>5069328</v>
          </cell>
          <cell r="AR24">
            <v>14309</v>
          </cell>
          <cell r="AS24">
            <v>18076099</v>
          </cell>
          <cell r="AT24">
            <v>14309</v>
          </cell>
          <cell r="AU24">
            <v>9012558</v>
          </cell>
          <cell r="AV24">
            <v>121854</v>
          </cell>
          <cell r="AW24">
            <v>144847</v>
          </cell>
          <cell r="AX24">
            <v>663658</v>
          </cell>
          <cell r="AY24">
            <v>2343889</v>
          </cell>
          <cell r="AZ24">
            <v>257755</v>
          </cell>
          <cell r="BA24">
            <v>218320</v>
          </cell>
          <cell r="BB24">
            <v>4047633</v>
          </cell>
          <cell r="BC24">
            <v>223073</v>
          </cell>
          <cell r="BD24">
            <v>357933</v>
          </cell>
          <cell r="BE24">
            <v>689195</v>
          </cell>
          <cell r="BF24">
            <v>8444</v>
          </cell>
          <cell r="BG24">
            <v>845837</v>
          </cell>
          <cell r="BH24">
            <v>838396</v>
          </cell>
          <cell r="BI24">
            <v>7441</v>
          </cell>
          <cell r="BJ24">
            <v>1719941</v>
          </cell>
          <cell r="BK24">
            <v>1292153</v>
          </cell>
          <cell r="BL24">
            <v>427788</v>
          </cell>
          <cell r="BM24">
            <v>183705</v>
          </cell>
          <cell r="BN24">
            <v>369082</v>
          </cell>
          <cell r="BO24">
            <v>796355</v>
          </cell>
          <cell r="BP24">
            <v>165364</v>
          </cell>
          <cell r="BQ24">
            <v>1989992</v>
          </cell>
          <cell r="BR24">
            <v>292401</v>
          </cell>
          <cell r="BS24">
            <v>396182</v>
          </cell>
          <cell r="BT24">
            <v>1056085</v>
          </cell>
          <cell r="BU24">
            <v>208872</v>
          </cell>
          <cell r="BV24">
            <v>682195</v>
          </cell>
          <cell r="BW24">
            <v>0</v>
          </cell>
          <cell r="BX24">
            <v>764986</v>
          </cell>
          <cell r="BY24">
            <v>365465</v>
          </cell>
          <cell r="BZ24">
            <v>8854597</v>
          </cell>
          <cell r="CA24">
            <v>8400430</v>
          </cell>
          <cell r="CB24">
            <v>454167</v>
          </cell>
          <cell r="CC24">
            <v>147227</v>
          </cell>
          <cell r="CD24">
            <v>139429</v>
          </cell>
          <cell r="CE24">
            <v>104253</v>
          </cell>
          <cell r="CF24">
            <v>408245</v>
          </cell>
          <cell r="CG24">
            <v>1376667</v>
          </cell>
          <cell r="CH24">
            <v>348784</v>
          </cell>
          <cell r="CI24">
            <v>38106341</v>
          </cell>
          <cell r="CJ24">
            <v>2621049</v>
          </cell>
          <cell r="CK24">
            <v>2544626</v>
          </cell>
          <cell r="CL24">
            <v>76423</v>
          </cell>
          <cell r="CM24">
            <v>42950</v>
          </cell>
          <cell r="CN24">
            <v>1559940</v>
          </cell>
          <cell r="CO24">
            <v>418237</v>
          </cell>
          <cell r="CP24">
            <v>143037</v>
          </cell>
          <cell r="CQ24">
            <v>111937</v>
          </cell>
          <cell r="CR24">
            <v>82490</v>
          </cell>
          <cell r="CS24">
            <v>0</v>
          </cell>
          <cell r="CT24">
            <v>996880</v>
          </cell>
          <cell r="CU24">
            <v>519148</v>
          </cell>
        </row>
        <row r="25">
          <cell r="A25" t="str">
            <v>kW- Large User, Sub- Transmission, Intermediate/ Embedded Distributor</v>
          </cell>
          <cell r="C25">
            <v>2005</v>
          </cell>
          <cell r="D25">
            <v>33896</v>
          </cell>
          <cell r="E25">
            <v>0</v>
          </cell>
          <cell r="F25">
            <v>553899</v>
          </cell>
          <cell r="G25">
            <v>166298</v>
          </cell>
          <cell r="H25">
            <v>0</v>
          </cell>
          <cell r="I25">
            <v>0</v>
          </cell>
          <cell r="J25">
            <v>202414</v>
          </cell>
          <cell r="K25">
            <v>522734</v>
          </cell>
          <cell r="L25">
            <v>0</v>
          </cell>
          <cell r="M25">
            <v>0</v>
          </cell>
          <cell r="N25">
            <v>0</v>
          </cell>
          <cell r="O25">
            <v>118961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1909464</v>
          </cell>
          <cell r="U25">
            <v>0</v>
          </cell>
          <cell r="V25">
            <v>1612869</v>
          </cell>
          <cell r="W25">
            <v>149974</v>
          </cell>
          <cell r="X25">
            <v>0</v>
          </cell>
          <cell r="Y25">
            <v>0</v>
          </cell>
          <cell r="Z25">
            <v>80495</v>
          </cell>
          <cell r="AA25">
            <v>0</v>
          </cell>
          <cell r="AB25">
            <v>0</v>
          </cell>
          <cell r="AC25">
            <v>42215410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463386</v>
          </cell>
          <cell r="AI25">
            <v>463386</v>
          </cell>
          <cell r="AJ25">
            <v>0</v>
          </cell>
          <cell r="AK25">
            <v>0</v>
          </cell>
          <cell r="AL25">
            <v>0</v>
          </cell>
          <cell r="AM25">
            <v>4049286</v>
          </cell>
          <cell r="AN25">
            <v>0</v>
          </cell>
          <cell r="AO25">
            <v>0</v>
          </cell>
          <cell r="AP25">
            <v>76540</v>
          </cell>
          <cell r="AQ25">
            <v>515784</v>
          </cell>
          <cell r="AR25">
            <v>6745163</v>
          </cell>
          <cell r="AS25">
            <v>6745163</v>
          </cell>
          <cell r="AT25">
            <v>0</v>
          </cell>
          <cell r="AU25">
            <v>1130272</v>
          </cell>
          <cell r="AV25">
            <v>0</v>
          </cell>
          <cell r="AW25">
            <v>0</v>
          </cell>
          <cell r="AX25">
            <v>306824</v>
          </cell>
          <cell r="AY25">
            <v>445748</v>
          </cell>
          <cell r="AZ25">
            <v>0</v>
          </cell>
          <cell r="BA25">
            <v>0</v>
          </cell>
          <cell r="BB25">
            <v>440796</v>
          </cell>
          <cell r="BC25">
            <v>75882</v>
          </cell>
          <cell r="BD25">
            <v>0</v>
          </cell>
          <cell r="BE25">
            <v>89641173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211702</v>
          </cell>
          <cell r="BR25">
            <v>0</v>
          </cell>
          <cell r="BS25">
            <v>0</v>
          </cell>
          <cell r="BT25">
            <v>154704</v>
          </cell>
          <cell r="BU25">
            <v>0</v>
          </cell>
          <cell r="BV25">
            <v>0</v>
          </cell>
          <cell r="BW25">
            <v>0</v>
          </cell>
          <cell r="BX25">
            <v>136079</v>
          </cell>
          <cell r="BY25">
            <v>0</v>
          </cell>
          <cell r="BZ25">
            <v>709878</v>
          </cell>
          <cell r="CA25">
            <v>709878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68146</v>
          </cell>
          <cell r="CG25">
            <v>68367</v>
          </cell>
          <cell r="CH25">
            <v>0</v>
          </cell>
          <cell r="CI25">
            <v>5323781</v>
          </cell>
          <cell r="CJ25">
            <v>343836</v>
          </cell>
          <cell r="CK25">
            <v>343836</v>
          </cell>
          <cell r="CL25">
            <v>0</v>
          </cell>
          <cell r="CM25">
            <v>0</v>
          </cell>
          <cell r="CN25">
            <v>197766</v>
          </cell>
          <cell r="CO25">
            <v>296105</v>
          </cell>
          <cell r="CP25">
            <v>0</v>
          </cell>
          <cell r="CQ25">
            <v>124517</v>
          </cell>
          <cell r="CR25">
            <v>0</v>
          </cell>
          <cell r="CS25">
            <v>0</v>
          </cell>
          <cell r="CT25">
            <v>0</v>
          </cell>
          <cell r="CU25">
            <v>62704</v>
          </cell>
        </row>
        <row r="26">
          <cell r="A26" t="str">
            <v>kW- Street Lighting</v>
          </cell>
          <cell r="C26">
            <v>2005</v>
          </cell>
          <cell r="D26">
            <v>1511</v>
          </cell>
          <cell r="E26">
            <v>30941</v>
          </cell>
          <cell r="F26">
            <v>24463</v>
          </cell>
          <cell r="G26">
            <v>4707</v>
          </cell>
          <cell r="H26">
            <v>20301</v>
          </cell>
          <cell r="I26">
            <v>25434</v>
          </cell>
          <cell r="J26">
            <v>5438</v>
          </cell>
          <cell r="K26">
            <v>26943</v>
          </cell>
          <cell r="L26">
            <v>-1800</v>
          </cell>
          <cell r="M26">
            <v>3128</v>
          </cell>
          <cell r="N26">
            <v>780</v>
          </cell>
          <cell r="O26">
            <v>22741</v>
          </cell>
          <cell r="P26">
            <v>1001</v>
          </cell>
          <cell r="Q26">
            <v>997</v>
          </cell>
          <cell r="R26">
            <v>0</v>
          </cell>
          <cell r="S26">
            <v>0</v>
          </cell>
          <cell r="T26">
            <v>0</v>
          </cell>
          <cell r="U26">
            <v>1691</v>
          </cell>
          <cell r="V26">
            <v>108179</v>
          </cell>
          <cell r="W26">
            <v>8473</v>
          </cell>
          <cell r="X26">
            <v>1718</v>
          </cell>
          <cell r="Y26">
            <v>12726</v>
          </cell>
          <cell r="Z26">
            <v>10550</v>
          </cell>
          <cell r="AA26">
            <v>1260651</v>
          </cell>
          <cell r="AB26">
            <v>287</v>
          </cell>
          <cell r="AC26">
            <v>1954474</v>
          </cell>
          <cell r="AD26">
            <v>23670</v>
          </cell>
          <cell r="AE26">
            <v>21611</v>
          </cell>
          <cell r="AF26">
            <v>2059</v>
          </cell>
          <cell r="AG26">
            <v>4946</v>
          </cell>
          <cell r="AH26">
            <v>23860</v>
          </cell>
          <cell r="AI26">
            <v>23339</v>
          </cell>
          <cell r="AJ26">
            <v>521</v>
          </cell>
          <cell r="AK26">
            <v>5668</v>
          </cell>
          <cell r="AL26">
            <v>7406</v>
          </cell>
          <cell r="AM26">
            <v>109892</v>
          </cell>
          <cell r="AN26">
            <v>3037</v>
          </cell>
          <cell r="AO26">
            <v>908</v>
          </cell>
          <cell r="AP26">
            <v>2843</v>
          </cell>
          <cell r="AQ26">
            <v>65522</v>
          </cell>
          <cell r="AR26">
            <v>855</v>
          </cell>
          <cell r="AS26">
            <v>0</v>
          </cell>
          <cell r="AT26">
            <v>855</v>
          </cell>
          <cell r="AU26">
            <v>103801</v>
          </cell>
          <cell r="AV26">
            <v>385</v>
          </cell>
          <cell r="AW26">
            <v>5292</v>
          </cell>
          <cell r="AX26">
            <v>10713</v>
          </cell>
          <cell r="AY26">
            <v>42148</v>
          </cell>
          <cell r="AZ26">
            <v>3466</v>
          </cell>
          <cell r="BA26">
            <v>5152</v>
          </cell>
          <cell r="BB26">
            <v>62334</v>
          </cell>
          <cell r="BC26">
            <v>4309</v>
          </cell>
          <cell r="BD26">
            <v>2595</v>
          </cell>
          <cell r="BE26">
            <v>514</v>
          </cell>
          <cell r="BF26">
            <v>178</v>
          </cell>
          <cell r="BG26">
            <v>13151</v>
          </cell>
          <cell r="BH26">
            <v>11905</v>
          </cell>
          <cell r="BI26">
            <v>1246</v>
          </cell>
          <cell r="BJ26">
            <v>6036702</v>
          </cell>
          <cell r="BK26">
            <v>6032228</v>
          </cell>
          <cell r="BL26">
            <v>4474</v>
          </cell>
          <cell r="BM26">
            <v>2627</v>
          </cell>
          <cell r="BN26">
            <v>9128</v>
          </cell>
          <cell r="BO26">
            <v>9192</v>
          </cell>
          <cell r="BP26">
            <v>0</v>
          </cell>
          <cell r="BQ26">
            <v>29363</v>
          </cell>
          <cell r="BR26">
            <v>4431</v>
          </cell>
          <cell r="BS26">
            <v>7037</v>
          </cell>
          <cell r="BT26">
            <v>23979</v>
          </cell>
          <cell r="BU26">
            <v>6773</v>
          </cell>
          <cell r="BV26">
            <v>21295</v>
          </cell>
          <cell r="BW26">
            <v>0</v>
          </cell>
          <cell r="BX26">
            <v>16365</v>
          </cell>
          <cell r="BY26">
            <v>5893</v>
          </cell>
          <cell r="BZ26">
            <v>106945</v>
          </cell>
          <cell r="CA26">
            <v>100103</v>
          </cell>
          <cell r="CB26">
            <v>6842</v>
          </cell>
          <cell r="CC26">
            <v>3052</v>
          </cell>
          <cell r="CD26">
            <v>3765</v>
          </cell>
          <cell r="CE26">
            <v>1470</v>
          </cell>
          <cell r="CF26">
            <v>0</v>
          </cell>
          <cell r="CG26">
            <v>30609</v>
          </cell>
          <cell r="CH26">
            <v>3463</v>
          </cell>
          <cell r="CI26">
            <v>317526</v>
          </cell>
          <cell r="CJ26">
            <v>49760</v>
          </cell>
          <cell r="CK26">
            <v>48005</v>
          </cell>
          <cell r="CL26">
            <v>1755</v>
          </cell>
          <cell r="CM26">
            <v>4205</v>
          </cell>
          <cell r="CN26">
            <v>20183</v>
          </cell>
          <cell r="CO26">
            <v>13039</v>
          </cell>
          <cell r="CP26">
            <v>1998</v>
          </cell>
          <cell r="CQ26">
            <v>2940</v>
          </cell>
          <cell r="CR26">
            <v>0</v>
          </cell>
          <cell r="CS26">
            <v>0</v>
          </cell>
          <cell r="CT26">
            <v>22245</v>
          </cell>
          <cell r="CU26">
            <v>6689</v>
          </cell>
        </row>
        <row r="27">
          <cell r="A27" t="str">
            <v>kW- Sentinel Lighting</v>
          </cell>
          <cell r="C27">
            <v>2005</v>
          </cell>
          <cell r="D27">
            <v>0</v>
          </cell>
          <cell r="E27">
            <v>0</v>
          </cell>
          <cell r="F27">
            <v>1851</v>
          </cell>
          <cell r="G27">
            <v>0</v>
          </cell>
          <cell r="H27">
            <v>1819</v>
          </cell>
          <cell r="I27">
            <v>0</v>
          </cell>
          <cell r="J27">
            <v>0</v>
          </cell>
          <cell r="K27">
            <v>0</v>
          </cell>
          <cell r="L27">
            <v>-720</v>
          </cell>
          <cell r="M27">
            <v>138</v>
          </cell>
          <cell r="N27">
            <v>65</v>
          </cell>
          <cell r="O27">
            <v>1201</v>
          </cell>
          <cell r="P27">
            <v>97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251</v>
          </cell>
          <cell r="V27">
            <v>0</v>
          </cell>
          <cell r="W27">
            <v>0</v>
          </cell>
          <cell r="X27">
            <v>43</v>
          </cell>
          <cell r="Y27">
            <v>1093</v>
          </cell>
          <cell r="Z27">
            <v>475</v>
          </cell>
          <cell r="AA27">
            <v>0</v>
          </cell>
          <cell r="AB27">
            <v>0</v>
          </cell>
          <cell r="AC27">
            <v>0</v>
          </cell>
          <cell r="AD27">
            <v>1427</v>
          </cell>
          <cell r="AE27">
            <v>1313</v>
          </cell>
          <cell r="AF27">
            <v>114</v>
          </cell>
          <cell r="AG27">
            <v>0</v>
          </cell>
          <cell r="AH27">
            <v>357</v>
          </cell>
          <cell r="AI27">
            <v>355</v>
          </cell>
          <cell r="AJ27">
            <v>2</v>
          </cell>
          <cell r="AK27">
            <v>1482</v>
          </cell>
          <cell r="AL27">
            <v>843</v>
          </cell>
          <cell r="AM27">
            <v>1667</v>
          </cell>
          <cell r="AN27">
            <v>169</v>
          </cell>
          <cell r="AO27">
            <v>0</v>
          </cell>
          <cell r="AP27">
            <v>300</v>
          </cell>
          <cell r="AQ27">
            <v>187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4120</v>
          </cell>
          <cell r="AW27">
            <v>0</v>
          </cell>
          <cell r="AX27">
            <v>0</v>
          </cell>
          <cell r="AY27">
            <v>0</v>
          </cell>
          <cell r="AZ27">
            <v>72</v>
          </cell>
          <cell r="BA27">
            <v>0</v>
          </cell>
          <cell r="BB27">
            <v>2446</v>
          </cell>
          <cell r="BC27">
            <v>116</v>
          </cell>
          <cell r="BD27">
            <v>88</v>
          </cell>
          <cell r="BE27">
            <v>3961619</v>
          </cell>
          <cell r="BF27">
            <v>0</v>
          </cell>
          <cell r="BG27">
            <v>969</v>
          </cell>
          <cell r="BH27">
            <v>945</v>
          </cell>
          <cell r="BI27">
            <v>24</v>
          </cell>
          <cell r="BJ27">
            <v>56565</v>
          </cell>
          <cell r="BK27">
            <v>55771</v>
          </cell>
          <cell r="BL27">
            <v>794</v>
          </cell>
          <cell r="BM27">
            <v>350</v>
          </cell>
          <cell r="BN27">
            <v>296</v>
          </cell>
          <cell r="BO27">
            <v>1717</v>
          </cell>
          <cell r="BP27">
            <v>0</v>
          </cell>
          <cell r="BQ27">
            <v>0</v>
          </cell>
          <cell r="BR27">
            <v>364</v>
          </cell>
          <cell r="BS27">
            <v>1202</v>
          </cell>
          <cell r="BT27">
            <v>134</v>
          </cell>
          <cell r="BU27">
            <v>788</v>
          </cell>
          <cell r="BV27">
            <v>784</v>
          </cell>
          <cell r="BW27">
            <v>0</v>
          </cell>
          <cell r="BX27">
            <v>2721</v>
          </cell>
          <cell r="BY27">
            <v>55</v>
          </cell>
          <cell r="BZ27">
            <v>1361</v>
          </cell>
          <cell r="CA27">
            <v>1140</v>
          </cell>
          <cell r="CB27">
            <v>221</v>
          </cell>
          <cell r="CC27">
            <v>0</v>
          </cell>
          <cell r="CD27">
            <v>261</v>
          </cell>
          <cell r="CE27">
            <v>0</v>
          </cell>
          <cell r="CF27">
            <v>8082</v>
          </cell>
          <cell r="CG27">
            <v>0</v>
          </cell>
          <cell r="CH27">
            <v>332</v>
          </cell>
          <cell r="CI27">
            <v>0</v>
          </cell>
          <cell r="CJ27">
            <v>2841</v>
          </cell>
          <cell r="CK27">
            <v>2711</v>
          </cell>
          <cell r="CL27">
            <v>130</v>
          </cell>
          <cell r="CM27">
            <v>14</v>
          </cell>
          <cell r="CN27">
            <v>0</v>
          </cell>
          <cell r="CO27">
            <v>2090</v>
          </cell>
          <cell r="CP27">
            <v>109</v>
          </cell>
          <cell r="CQ27">
            <v>64</v>
          </cell>
          <cell r="CR27">
            <v>0</v>
          </cell>
          <cell r="CS27">
            <v>0</v>
          </cell>
          <cell r="CT27">
            <v>87</v>
          </cell>
          <cell r="CU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2005</v>
          </cell>
          <cell r="D28">
            <v>793499.5</v>
          </cell>
          <cell r="E28">
            <v>31675471</v>
          </cell>
          <cell r="F28">
            <v>13240923</v>
          </cell>
          <cell r="G28">
            <v>4293189.45</v>
          </cell>
          <cell r="H28">
            <v>13237987.91</v>
          </cell>
          <cell r="I28">
            <v>26795252.629999999</v>
          </cell>
          <cell r="J28">
            <v>3768276.65</v>
          </cell>
          <cell r="K28">
            <v>19637600</v>
          </cell>
          <cell r="L28">
            <v>6833989.2199999997</v>
          </cell>
          <cell r="M28">
            <v>2444823</v>
          </cell>
          <cell r="N28">
            <v>494186.03</v>
          </cell>
          <cell r="O28">
            <v>11753156.130000001</v>
          </cell>
          <cell r="P28">
            <v>430205.67</v>
          </cell>
          <cell r="Q28">
            <v>477547.78</v>
          </cell>
          <cell r="R28">
            <v>119517.01</v>
          </cell>
          <cell r="S28">
            <v>3902635.8</v>
          </cell>
          <cell r="T28">
            <v>36574280</v>
          </cell>
          <cell r="U28">
            <v>1790199.32</v>
          </cell>
          <cell r="V28">
            <v>103495246</v>
          </cell>
          <cell r="W28">
            <v>5549275.8100000005</v>
          </cell>
          <cell r="X28">
            <v>928923.53</v>
          </cell>
          <cell r="Y28">
            <v>8717673.6899999995</v>
          </cell>
          <cell r="Z28">
            <v>8359082.6900000004</v>
          </cell>
          <cell r="AA28">
            <v>1277413.75</v>
          </cell>
          <cell r="AB28">
            <v>167765.70000000001</v>
          </cell>
          <cell r="AC28">
            <v>12718000</v>
          </cell>
          <cell r="AD28">
            <v>16841302.539999999</v>
          </cell>
          <cell r="AE28">
            <v>16011159</v>
          </cell>
          <cell r="AF28">
            <v>830143.54</v>
          </cell>
          <cell r="AG28">
            <v>3054450.81</v>
          </cell>
          <cell r="AH28">
            <v>21548941.77</v>
          </cell>
          <cell r="AI28">
            <v>21110005.91</v>
          </cell>
          <cell r="AJ28">
            <v>438935.86</v>
          </cell>
          <cell r="AK28">
            <v>9056017.7599999998</v>
          </cell>
          <cell r="AL28">
            <v>8264018</v>
          </cell>
          <cell r="AM28">
            <v>79773553.290000007</v>
          </cell>
          <cell r="AN28">
            <v>639440.34</v>
          </cell>
          <cell r="AO28">
            <v>299588.78999999998</v>
          </cell>
          <cell r="AP28">
            <v>1224508.94</v>
          </cell>
          <cell r="AQ28">
            <v>55128685.020000003</v>
          </cell>
          <cell r="AR28">
            <v>691515647.34000003</v>
          </cell>
          <cell r="AS28">
            <v>691075400</v>
          </cell>
          <cell r="AT28">
            <v>440247.34</v>
          </cell>
          <cell r="AU28">
            <v>89810458.739999995</v>
          </cell>
          <cell r="AV28">
            <v>5495280.5599999996</v>
          </cell>
          <cell r="AW28">
            <v>1389372.4</v>
          </cell>
          <cell r="AX28">
            <v>8064491</v>
          </cell>
          <cell r="AY28">
            <v>31527574.98</v>
          </cell>
          <cell r="AZ28">
            <v>3487682.59</v>
          </cell>
          <cell r="BA28">
            <v>3948950.03</v>
          </cell>
          <cell r="BB28">
            <v>44384226.170000002</v>
          </cell>
          <cell r="BC28">
            <v>2390897.4300000002</v>
          </cell>
          <cell r="BD28">
            <v>2827407.7</v>
          </cell>
          <cell r="BE28">
            <v>9454816.5299999993</v>
          </cell>
          <cell r="BF28">
            <v>0</v>
          </cell>
          <cell r="BG28">
            <v>1413020.07</v>
          </cell>
          <cell r="BH28">
            <v>90075</v>
          </cell>
          <cell r="BI28">
            <v>1322945.07</v>
          </cell>
          <cell r="BJ28">
            <v>78442765</v>
          </cell>
          <cell r="BK28">
            <v>70123911</v>
          </cell>
          <cell r="BL28">
            <v>8318854</v>
          </cell>
          <cell r="BM28">
            <v>3643028.85</v>
          </cell>
          <cell r="BN28">
            <v>7798294.4199999999</v>
          </cell>
          <cell r="BO28">
            <v>10149515</v>
          </cell>
          <cell r="BP28">
            <v>2124077.0099999998</v>
          </cell>
          <cell r="BQ28">
            <v>26511149.469999999</v>
          </cell>
          <cell r="BR28">
            <v>4026193.9</v>
          </cell>
          <cell r="BS28">
            <v>6667607</v>
          </cell>
          <cell r="BT28">
            <v>17413400</v>
          </cell>
          <cell r="BU28">
            <v>3777887.83</v>
          </cell>
          <cell r="BV28">
            <v>10951917.77</v>
          </cell>
          <cell r="BW28">
            <v>1597494.74</v>
          </cell>
          <cell r="BX28">
            <v>13368454.220000001</v>
          </cell>
          <cell r="BY28">
            <v>2680967.48</v>
          </cell>
          <cell r="BZ28">
            <v>101917691.95</v>
          </cell>
          <cell r="CA28">
            <v>96445662.400000006</v>
          </cell>
          <cell r="CB28">
            <v>5472029.5499999998</v>
          </cell>
          <cell r="CC28">
            <v>1337962.76</v>
          </cell>
          <cell r="CD28">
            <v>1551221.99</v>
          </cell>
          <cell r="CE28">
            <v>1268289.77</v>
          </cell>
          <cell r="CF28">
            <v>5573566.8400000008</v>
          </cell>
          <cell r="CG28">
            <v>15416077</v>
          </cell>
          <cell r="CH28">
            <v>1731173.07</v>
          </cell>
          <cell r="CI28">
            <v>2410995.17</v>
          </cell>
          <cell r="CJ28">
            <v>39464161</v>
          </cell>
          <cell r="CK28">
            <v>37262655</v>
          </cell>
          <cell r="CL28">
            <v>2201506</v>
          </cell>
          <cell r="CM28">
            <v>2708423.81</v>
          </cell>
          <cell r="CN28">
            <v>21705646.789999999</v>
          </cell>
          <cell r="CO28">
            <v>5196176</v>
          </cell>
          <cell r="CP28">
            <v>1107409.8999999999</v>
          </cell>
          <cell r="CQ28">
            <v>1563519</v>
          </cell>
          <cell r="CR28">
            <v>782658.68</v>
          </cell>
          <cell r="CS28">
            <v>7121637</v>
          </cell>
          <cell r="CT28">
            <v>18116560.23</v>
          </cell>
          <cell r="CU28">
            <v>5376323.9199999999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2005</v>
          </cell>
          <cell r="D29">
            <v>528534.04</v>
          </cell>
          <cell r="E29">
            <v>17313847</v>
          </cell>
          <cell r="F29">
            <v>6975629</v>
          </cell>
          <cell r="G29">
            <v>2085281</v>
          </cell>
          <cell r="H29">
            <v>8139157</v>
          </cell>
          <cell r="I29">
            <v>16306496.1</v>
          </cell>
          <cell r="J29">
            <v>2648454</v>
          </cell>
          <cell r="K29">
            <v>9499683</v>
          </cell>
          <cell r="L29">
            <v>11751896.529999999</v>
          </cell>
          <cell r="M29">
            <v>1527388.76</v>
          </cell>
          <cell r="N29">
            <v>353141.81</v>
          </cell>
          <cell r="O29">
            <v>25774034.600000001</v>
          </cell>
          <cell r="P29">
            <v>0</v>
          </cell>
          <cell r="Q29">
            <v>332214.98</v>
          </cell>
          <cell r="R29">
            <v>49857.86</v>
          </cell>
          <cell r="S29">
            <v>2429358.36</v>
          </cell>
          <cell r="T29">
            <v>17436312</v>
          </cell>
          <cell r="U29">
            <v>2813725.83</v>
          </cell>
          <cell r="V29">
            <v>39614411</v>
          </cell>
          <cell r="W29">
            <v>2559981.52</v>
          </cell>
          <cell r="X29">
            <v>598644.9</v>
          </cell>
          <cell r="Y29">
            <v>6241879.8700000001</v>
          </cell>
          <cell r="Z29">
            <v>4651216.55</v>
          </cell>
          <cell r="AA29">
            <v>662528.69999999995</v>
          </cell>
          <cell r="AB29">
            <v>116303.57</v>
          </cell>
          <cell r="AC29">
            <v>7513964.4900000002</v>
          </cell>
          <cell r="AD29">
            <v>9639929.75</v>
          </cell>
          <cell r="AE29">
            <v>9000407.9299999997</v>
          </cell>
          <cell r="AF29">
            <v>639521.81999999995</v>
          </cell>
          <cell r="AG29">
            <v>2083745.35</v>
          </cell>
          <cell r="AH29">
            <v>13160013.470000001</v>
          </cell>
          <cell r="AI29">
            <v>12820736.560000001</v>
          </cell>
          <cell r="AJ29">
            <v>339276.91</v>
          </cell>
          <cell r="AK29">
            <v>5987541.8200000003</v>
          </cell>
          <cell r="AL29">
            <v>4152262</v>
          </cell>
          <cell r="AM29">
            <v>57755101</v>
          </cell>
          <cell r="AN29">
            <v>343780</v>
          </cell>
          <cell r="AO29">
            <v>217100.04</v>
          </cell>
          <cell r="AP29">
            <v>451502.99</v>
          </cell>
          <cell r="AQ29">
            <v>28324913</v>
          </cell>
          <cell r="AR29">
            <v>453380330.97000003</v>
          </cell>
          <cell r="AS29">
            <v>453086000</v>
          </cell>
          <cell r="AT29">
            <v>294330.96999999997</v>
          </cell>
          <cell r="AU29">
            <v>55295736.740000002</v>
          </cell>
          <cell r="AV29">
            <v>4283058.6900000004</v>
          </cell>
          <cell r="AW29">
            <v>873580.28</v>
          </cell>
          <cell r="AX29">
            <v>4285612</v>
          </cell>
          <cell r="AY29">
            <v>15353945.550000001</v>
          </cell>
          <cell r="AZ29">
            <v>1650048</v>
          </cell>
          <cell r="BA29">
            <v>2155214</v>
          </cell>
          <cell r="BB29">
            <v>25118165</v>
          </cell>
          <cell r="BC29">
            <v>16379168.18</v>
          </cell>
          <cell r="BD29">
            <v>1738610.61</v>
          </cell>
          <cell r="BE29">
            <v>5607073.3200000003</v>
          </cell>
          <cell r="BF29">
            <v>113409</v>
          </cell>
          <cell r="BG29">
            <v>7553443.8599999994</v>
          </cell>
          <cell r="BH29">
            <v>6473022.9199999999</v>
          </cell>
          <cell r="BI29">
            <v>1080420.94</v>
          </cell>
          <cell r="BJ29">
            <v>19722351</v>
          </cell>
          <cell r="BK29">
            <v>15426642</v>
          </cell>
          <cell r="BL29">
            <v>4295709</v>
          </cell>
          <cell r="BM29">
            <v>1748703.81</v>
          </cell>
          <cell r="BN29">
            <v>5321368.43</v>
          </cell>
          <cell r="BO29">
            <v>6032429</v>
          </cell>
          <cell r="BP29">
            <v>1418689</v>
          </cell>
          <cell r="BQ29">
            <v>15818225</v>
          </cell>
          <cell r="BR29">
            <v>2777049</v>
          </cell>
          <cell r="BS29">
            <v>3332493</v>
          </cell>
          <cell r="BT29">
            <v>9079188</v>
          </cell>
          <cell r="BU29">
            <v>2179722</v>
          </cell>
          <cell r="BV29">
            <v>5763799</v>
          </cell>
          <cell r="BW29">
            <v>891116.71</v>
          </cell>
          <cell r="BX29">
            <v>8570470.6699999999</v>
          </cell>
          <cell r="BY29">
            <v>6382047.3399999999</v>
          </cell>
          <cell r="BZ29">
            <v>51771990.740000002</v>
          </cell>
          <cell r="CA29">
            <v>47554165.740000002</v>
          </cell>
          <cell r="CB29">
            <v>4217825</v>
          </cell>
          <cell r="CC29">
            <v>743332</v>
          </cell>
          <cell r="CD29">
            <v>941449.11</v>
          </cell>
          <cell r="CE29">
            <v>748754.4</v>
          </cell>
          <cell r="CF29">
            <v>3738433.2</v>
          </cell>
          <cell r="CG29">
            <v>10066710</v>
          </cell>
          <cell r="CH29">
            <v>1256775.74</v>
          </cell>
          <cell r="CI29">
            <v>184133091</v>
          </cell>
          <cell r="CJ29">
            <v>24390379</v>
          </cell>
          <cell r="CK29">
            <v>22563814</v>
          </cell>
          <cell r="CL29">
            <v>1826565</v>
          </cell>
          <cell r="CM29">
            <v>2123017.0099999998</v>
          </cell>
          <cell r="CN29">
            <v>11616665</v>
          </cell>
          <cell r="CO29">
            <v>3784602</v>
          </cell>
          <cell r="CP29">
            <v>587584.47</v>
          </cell>
          <cell r="CQ29">
            <v>650162.84</v>
          </cell>
          <cell r="CR29">
            <v>391924.06</v>
          </cell>
          <cell r="CS29">
            <v>9735434</v>
          </cell>
          <cell r="CT29">
            <v>11901694</v>
          </cell>
          <cell r="CU29">
            <v>3202238.45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2005</v>
          </cell>
          <cell r="D30">
            <v>203987.65000000002</v>
          </cell>
          <cell r="E30">
            <v>10001982</v>
          </cell>
          <cell r="F30">
            <v>5012577</v>
          </cell>
          <cell r="G30">
            <v>11280896</v>
          </cell>
          <cell r="H30">
            <v>6819700</v>
          </cell>
          <cell r="I30">
            <v>10446675.26</v>
          </cell>
          <cell r="J30">
            <v>784779</v>
          </cell>
          <cell r="K30">
            <v>9470407</v>
          </cell>
          <cell r="L30">
            <v>16046098.470000001</v>
          </cell>
          <cell r="M30">
            <v>906689.76</v>
          </cell>
          <cell r="N30">
            <v>135399.56</v>
          </cell>
          <cell r="O30">
            <v>55064643.390000001</v>
          </cell>
          <cell r="P30">
            <v>232727.91</v>
          </cell>
          <cell r="Q30">
            <v>139731.77000000002</v>
          </cell>
          <cell r="R30">
            <v>18129.89</v>
          </cell>
          <cell r="S30">
            <v>1473277.4400000002</v>
          </cell>
          <cell r="T30">
            <v>14904488</v>
          </cell>
          <cell r="U30">
            <v>5317395.53</v>
          </cell>
          <cell r="V30">
            <v>58763026</v>
          </cell>
          <cell r="W30">
            <v>2576709.84</v>
          </cell>
          <cell r="X30">
            <v>322266.56000000006</v>
          </cell>
          <cell r="Y30">
            <v>2376256.4699999997</v>
          </cell>
          <cell r="Z30">
            <v>3543131.65</v>
          </cell>
          <cell r="AA30">
            <v>587523.87</v>
          </cell>
          <cell r="AB30">
            <v>49433.29</v>
          </cell>
          <cell r="AC30">
            <v>2150270.09</v>
          </cell>
          <cell r="AD30">
            <v>7161001.4700000007</v>
          </cell>
          <cell r="AE30">
            <v>6973362.0299999993</v>
          </cell>
          <cell r="AF30">
            <v>187639.44</v>
          </cell>
          <cell r="AG30">
            <v>914335.62</v>
          </cell>
          <cell r="AH30">
            <v>7984830.2200000007</v>
          </cell>
          <cell r="AI30">
            <v>7891940.6799999997</v>
          </cell>
          <cell r="AJ30">
            <v>92889.54</v>
          </cell>
          <cell r="AK30">
            <v>2984336.08</v>
          </cell>
          <cell r="AL30">
            <v>3037885</v>
          </cell>
          <cell r="AM30">
            <v>19842102.770000003</v>
          </cell>
          <cell r="AN30">
            <v>283723.14</v>
          </cell>
          <cell r="AO30">
            <v>87968.84</v>
          </cell>
          <cell r="AP30">
            <v>151916.4</v>
          </cell>
          <cell r="AQ30">
            <v>25028757</v>
          </cell>
          <cell r="AR30">
            <v>203524821.38999999</v>
          </cell>
          <cell r="AS30">
            <v>203392000</v>
          </cell>
          <cell r="AT30">
            <v>132821.39000000001</v>
          </cell>
          <cell r="AU30">
            <v>43263889.890000001</v>
          </cell>
          <cell r="AV30">
            <v>1135358.1499999999</v>
          </cell>
          <cell r="AW30">
            <v>491424.66000000003</v>
          </cell>
          <cell r="AX30">
            <v>3496262</v>
          </cell>
          <cell r="AY30">
            <v>14426261.550000001</v>
          </cell>
          <cell r="AZ30">
            <v>1828034</v>
          </cell>
          <cell r="BA30">
            <v>1735720</v>
          </cell>
          <cell r="BB30">
            <v>14171682</v>
          </cell>
          <cell r="BC30">
            <v>9769955.9100000001</v>
          </cell>
          <cell r="BD30">
            <v>1515067.48</v>
          </cell>
          <cell r="BE30">
            <v>3391127.6900000004</v>
          </cell>
          <cell r="BF30">
            <v>236347</v>
          </cell>
          <cell r="BG30">
            <v>6402719.8300000001</v>
          </cell>
          <cell r="BH30">
            <v>6185666.0099999998</v>
          </cell>
          <cell r="BI30">
            <v>217053.82</v>
          </cell>
          <cell r="BJ30">
            <v>44264525</v>
          </cell>
          <cell r="BK30">
            <v>40544511</v>
          </cell>
          <cell r="BL30">
            <v>3720014</v>
          </cell>
          <cell r="BM30">
            <v>1858234.92</v>
          </cell>
          <cell r="BN30">
            <v>3437164.74</v>
          </cell>
          <cell r="BO30">
            <v>4018202</v>
          </cell>
          <cell r="BP30">
            <v>840404.35</v>
          </cell>
          <cell r="BQ30">
            <v>9547080</v>
          </cell>
          <cell r="BR30">
            <v>1245319</v>
          </cell>
          <cell r="BS30">
            <v>3228381</v>
          </cell>
          <cell r="BT30">
            <v>7369336</v>
          </cell>
          <cell r="BU30">
            <v>1541661</v>
          </cell>
          <cell r="BV30">
            <v>5062799</v>
          </cell>
          <cell r="BW30">
            <v>692134.5</v>
          </cell>
          <cell r="BX30">
            <v>5210865.8900000006</v>
          </cell>
          <cell r="BY30">
            <v>11253820.41</v>
          </cell>
          <cell r="BZ30">
            <v>48809599.950000003</v>
          </cell>
          <cell r="CA30">
            <v>46070308.950000003</v>
          </cell>
          <cell r="CB30">
            <v>2739291</v>
          </cell>
          <cell r="CC30">
            <v>517514</v>
          </cell>
          <cell r="CD30">
            <v>562780.67999999993</v>
          </cell>
          <cell r="CE30">
            <v>530876.41999999993</v>
          </cell>
          <cell r="CF30">
            <v>1854883.58</v>
          </cell>
          <cell r="CG30">
            <v>5172036</v>
          </cell>
          <cell r="CH30">
            <v>443594.52</v>
          </cell>
          <cell r="CI30">
            <v>258102935.71000001</v>
          </cell>
          <cell r="CJ30">
            <v>14369455</v>
          </cell>
          <cell r="CK30">
            <v>13683141</v>
          </cell>
          <cell r="CL30">
            <v>686314</v>
          </cell>
          <cell r="CM30">
            <v>592669.85</v>
          </cell>
          <cell r="CN30">
            <v>9426416</v>
          </cell>
          <cell r="CO30">
            <v>1152173</v>
          </cell>
          <cell r="CP30">
            <v>510979.22</v>
          </cell>
          <cell r="CQ30">
            <v>609307.14999999991</v>
          </cell>
          <cell r="CR30">
            <v>387381.6</v>
          </cell>
          <cell r="CS30">
            <v>10238657</v>
          </cell>
          <cell r="CT30">
            <v>5853412</v>
          </cell>
          <cell r="CU30">
            <v>1867271.92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2005</v>
          </cell>
          <cell r="D31">
            <v>42919.26</v>
          </cell>
          <cell r="E31">
            <v>0</v>
          </cell>
          <cell r="F31">
            <v>1129464</v>
          </cell>
          <cell r="G31">
            <v>108693</v>
          </cell>
          <cell r="H31">
            <v>0</v>
          </cell>
          <cell r="I31">
            <v>0</v>
          </cell>
          <cell r="J31">
            <v>311945</v>
          </cell>
          <cell r="K31">
            <v>594930</v>
          </cell>
          <cell r="L31">
            <v>0</v>
          </cell>
          <cell r="M31">
            <v>0</v>
          </cell>
          <cell r="N31">
            <v>0</v>
          </cell>
          <cell r="O31">
            <v>5158649.97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5564736</v>
          </cell>
          <cell r="U31">
            <v>0</v>
          </cell>
          <cell r="V31">
            <v>4575551</v>
          </cell>
          <cell r="W31">
            <v>361850.43</v>
          </cell>
          <cell r="X31">
            <v>0</v>
          </cell>
          <cell r="Y31">
            <v>0</v>
          </cell>
          <cell r="Z31">
            <v>132794.92000000001</v>
          </cell>
          <cell r="AA31">
            <v>0</v>
          </cell>
          <cell r="AB31">
            <v>0</v>
          </cell>
          <cell r="AC31">
            <v>703086.73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343851.2</v>
          </cell>
          <cell r="AI31">
            <v>343851.2</v>
          </cell>
          <cell r="AJ31">
            <v>0</v>
          </cell>
          <cell r="AK31">
            <v>0</v>
          </cell>
          <cell r="AL31">
            <v>0</v>
          </cell>
          <cell r="AM31">
            <v>1791645</v>
          </cell>
          <cell r="AN31">
            <v>0</v>
          </cell>
          <cell r="AO31">
            <v>0</v>
          </cell>
          <cell r="AP31">
            <v>108014.43</v>
          </cell>
          <cell r="AQ31">
            <v>1589502</v>
          </cell>
          <cell r="AR31">
            <v>7945000</v>
          </cell>
          <cell r="AS31">
            <v>7945000</v>
          </cell>
          <cell r="AT31">
            <v>0</v>
          </cell>
          <cell r="AU31">
            <v>3590724.54</v>
          </cell>
          <cell r="AV31">
            <v>0</v>
          </cell>
          <cell r="AW31">
            <v>0</v>
          </cell>
          <cell r="AX31">
            <v>203774</v>
          </cell>
          <cell r="AY31">
            <v>972644.4</v>
          </cell>
          <cell r="AZ31">
            <v>0</v>
          </cell>
          <cell r="BA31">
            <v>0</v>
          </cell>
          <cell r="BB31">
            <v>637762</v>
          </cell>
          <cell r="BC31">
            <v>362291.05</v>
          </cell>
          <cell r="BD31">
            <v>0</v>
          </cell>
          <cell r="BE31">
            <v>435067.57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1021571</v>
          </cell>
          <cell r="BR31">
            <v>0</v>
          </cell>
          <cell r="BS31">
            <v>0</v>
          </cell>
          <cell r="BT31">
            <v>713103</v>
          </cell>
          <cell r="BU31">
            <v>0</v>
          </cell>
          <cell r="BV31">
            <v>0</v>
          </cell>
          <cell r="BW31">
            <v>0</v>
          </cell>
          <cell r="BX31">
            <v>115272.16</v>
          </cell>
          <cell r="BY31">
            <v>0</v>
          </cell>
          <cell r="BZ31">
            <v>590802.22</v>
          </cell>
          <cell r="CA31">
            <v>590802.22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-37259.050000000003</v>
          </cell>
          <cell r="CG31">
            <v>287824</v>
          </cell>
          <cell r="CH31">
            <v>0</v>
          </cell>
          <cell r="CI31">
            <v>18537643.780000001</v>
          </cell>
          <cell r="CJ31">
            <v>527874</v>
          </cell>
          <cell r="CK31">
            <v>527874</v>
          </cell>
          <cell r="CL31">
            <v>0</v>
          </cell>
          <cell r="CM31">
            <v>0</v>
          </cell>
          <cell r="CN31">
            <v>520904</v>
          </cell>
          <cell r="CO31">
            <v>469512</v>
          </cell>
          <cell r="CP31">
            <v>0</v>
          </cell>
          <cell r="CQ31">
            <v>327263.14</v>
          </cell>
          <cell r="CR31">
            <v>0</v>
          </cell>
          <cell r="CS31">
            <v>0</v>
          </cell>
          <cell r="CT31">
            <v>0</v>
          </cell>
          <cell r="CU31">
            <v>226223.55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2005</v>
          </cell>
          <cell r="D32">
            <v>17839.2</v>
          </cell>
          <cell r="E32">
            <v>90966</v>
          </cell>
          <cell r="F32">
            <v>211647</v>
          </cell>
          <cell r="G32">
            <v>50226</v>
          </cell>
          <cell r="H32">
            <v>67426</v>
          </cell>
          <cell r="I32">
            <v>42081.27</v>
          </cell>
          <cell r="J32">
            <v>23100</v>
          </cell>
          <cell r="K32">
            <v>72580</v>
          </cell>
          <cell r="L32">
            <v>200980.57</v>
          </cell>
          <cell r="M32">
            <v>10295.33</v>
          </cell>
          <cell r="N32">
            <v>5328.69</v>
          </cell>
          <cell r="O32">
            <v>708003.87</v>
          </cell>
          <cell r="P32">
            <v>1314</v>
          </cell>
          <cell r="Q32">
            <v>6113.02</v>
          </cell>
          <cell r="R32">
            <v>87.36</v>
          </cell>
          <cell r="S32">
            <v>0</v>
          </cell>
          <cell r="T32">
            <v>478995</v>
          </cell>
          <cell r="U32">
            <v>55519.32</v>
          </cell>
          <cell r="V32">
            <v>542258</v>
          </cell>
          <cell r="W32">
            <v>42523.41</v>
          </cell>
          <cell r="X32">
            <v>7148.1</v>
          </cell>
          <cell r="Y32">
            <v>92881.32</v>
          </cell>
          <cell r="Z32">
            <v>65501.24</v>
          </cell>
          <cell r="AA32">
            <v>13717.85</v>
          </cell>
          <cell r="AB32">
            <v>2028.84</v>
          </cell>
          <cell r="AC32">
            <v>19534.3</v>
          </cell>
          <cell r="AD32">
            <v>48977.21</v>
          </cell>
          <cell r="AE32">
            <v>31801.599999999999</v>
          </cell>
          <cell r="AF32">
            <v>17175.61</v>
          </cell>
          <cell r="AG32">
            <v>29701.7</v>
          </cell>
          <cell r="AH32">
            <v>55873.07</v>
          </cell>
          <cell r="AI32">
            <v>49121.59</v>
          </cell>
          <cell r="AJ32">
            <v>6751.48</v>
          </cell>
          <cell r="AK32">
            <v>69366.78</v>
          </cell>
          <cell r="AL32">
            <v>47079</v>
          </cell>
          <cell r="AM32">
            <v>371230</v>
          </cell>
          <cell r="AN32">
            <v>9886.5300000000007</v>
          </cell>
          <cell r="AO32">
            <v>4552.6099999999997</v>
          </cell>
          <cell r="AP32">
            <v>9226.82</v>
          </cell>
          <cell r="AQ32">
            <v>177089</v>
          </cell>
          <cell r="AR32">
            <v>4096404.98</v>
          </cell>
          <cell r="AS32">
            <v>4083310</v>
          </cell>
          <cell r="AT32">
            <v>13094.98</v>
          </cell>
          <cell r="AU32">
            <v>370333.98</v>
          </cell>
          <cell r="AV32">
            <v>30960.94</v>
          </cell>
          <cell r="AW32">
            <v>24367.47</v>
          </cell>
          <cell r="AX32">
            <v>78843</v>
          </cell>
          <cell r="AY32">
            <v>375323.48</v>
          </cell>
          <cell r="AZ32">
            <v>9124</v>
          </cell>
          <cell r="BA32">
            <v>41702</v>
          </cell>
          <cell r="BB32">
            <v>147574</v>
          </cell>
          <cell r="BC32">
            <v>143085.89000000001</v>
          </cell>
          <cell r="BD32">
            <v>24022.58</v>
          </cell>
          <cell r="BE32">
            <v>4184.8</v>
          </cell>
          <cell r="BF32">
            <v>9344</v>
          </cell>
          <cell r="BG32">
            <v>56014.87</v>
          </cell>
          <cell r="BH32">
            <v>45317.53</v>
          </cell>
          <cell r="BI32">
            <v>10697.34</v>
          </cell>
          <cell r="BJ32">
            <v>369815</v>
          </cell>
          <cell r="BK32">
            <v>350377</v>
          </cell>
          <cell r="BL32">
            <v>19438</v>
          </cell>
          <cell r="BM32">
            <v>30879.95</v>
          </cell>
          <cell r="BN32">
            <v>52595.6</v>
          </cell>
          <cell r="BO32">
            <v>70626</v>
          </cell>
          <cell r="BP32">
            <v>33369</v>
          </cell>
          <cell r="BQ32">
            <v>111940</v>
          </cell>
          <cell r="BR32">
            <v>2289</v>
          </cell>
          <cell r="BS32">
            <v>86148</v>
          </cell>
          <cell r="BT32">
            <v>249709</v>
          </cell>
          <cell r="BU32">
            <v>46667</v>
          </cell>
          <cell r="BV32">
            <v>112414</v>
          </cell>
          <cell r="BW32">
            <v>13963.11</v>
          </cell>
          <cell r="BX32">
            <v>142978.25</v>
          </cell>
          <cell r="BY32">
            <v>162938.73000000001</v>
          </cell>
          <cell r="BZ32">
            <v>732481.45</v>
          </cell>
          <cell r="CA32">
            <v>665112.44999999995</v>
          </cell>
          <cell r="CB32">
            <v>67369</v>
          </cell>
          <cell r="CC32">
            <v>16256</v>
          </cell>
          <cell r="CD32">
            <v>45260.67</v>
          </cell>
          <cell r="CE32">
            <v>7676.22</v>
          </cell>
          <cell r="CF32">
            <v>0</v>
          </cell>
          <cell r="CG32">
            <v>88208</v>
          </cell>
          <cell r="CH32">
            <v>25235.41</v>
          </cell>
          <cell r="CI32">
            <v>1738217.84</v>
          </cell>
          <cell r="CJ32">
            <v>313103</v>
          </cell>
          <cell r="CK32">
            <v>307990</v>
          </cell>
          <cell r="CL32">
            <v>5113</v>
          </cell>
          <cell r="CM32">
            <v>8161.2</v>
          </cell>
          <cell r="CN32">
            <v>141661</v>
          </cell>
          <cell r="CO32">
            <v>18938</v>
          </cell>
          <cell r="CP32">
            <v>8220.08</v>
          </cell>
          <cell r="CQ32">
            <v>20157.03</v>
          </cell>
          <cell r="CR32">
            <v>93.86</v>
          </cell>
          <cell r="CS32">
            <v>368612</v>
          </cell>
          <cell r="CT32">
            <v>230910</v>
          </cell>
          <cell r="CU32">
            <v>54029.919999999998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2005</v>
          </cell>
          <cell r="D33">
            <v>219.35</v>
          </cell>
          <cell r="E33">
            <v>0</v>
          </cell>
          <cell r="F33">
            <v>18205</v>
          </cell>
          <cell r="G33">
            <v>7266</v>
          </cell>
          <cell r="H33">
            <v>5367</v>
          </cell>
          <cell r="I33">
            <v>0</v>
          </cell>
          <cell r="J33">
            <v>0</v>
          </cell>
          <cell r="K33">
            <v>0</v>
          </cell>
          <cell r="L33">
            <v>60485.95</v>
          </cell>
          <cell r="M33">
            <v>449.15</v>
          </cell>
          <cell r="N33">
            <v>502.22</v>
          </cell>
          <cell r="O33">
            <v>47030.69</v>
          </cell>
          <cell r="P33">
            <v>170.05</v>
          </cell>
          <cell r="Q33">
            <v>0</v>
          </cell>
          <cell r="R33">
            <v>7.44</v>
          </cell>
          <cell r="S33">
            <v>0</v>
          </cell>
          <cell r="T33">
            <v>33642</v>
          </cell>
          <cell r="U33">
            <v>8853.4500000000007</v>
          </cell>
          <cell r="V33">
            <v>0</v>
          </cell>
          <cell r="W33">
            <v>8210.5499999999993</v>
          </cell>
          <cell r="X33">
            <v>863.97</v>
          </cell>
          <cell r="Y33">
            <v>6656.03</v>
          </cell>
          <cell r="Z33">
            <v>3324.93</v>
          </cell>
          <cell r="AA33">
            <v>0</v>
          </cell>
          <cell r="AB33">
            <v>0</v>
          </cell>
          <cell r="AC33">
            <v>0</v>
          </cell>
          <cell r="AD33">
            <v>6075.59</v>
          </cell>
          <cell r="AE33">
            <v>5587.36</v>
          </cell>
          <cell r="AF33">
            <v>488.23</v>
          </cell>
          <cell r="AG33">
            <v>0</v>
          </cell>
          <cell r="AH33">
            <v>4373.8100000000004</v>
          </cell>
          <cell r="AI33">
            <v>4355.88</v>
          </cell>
          <cell r="AJ33">
            <v>17.93</v>
          </cell>
          <cell r="AK33">
            <v>14773.08</v>
          </cell>
          <cell r="AL33">
            <v>8441</v>
          </cell>
          <cell r="AM33">
            <v>14223</v>
          </cell>
          <cell r="AN33">
            <v>2050.86</v>
          </cell>
          <cell r="AO33">
            <v>0</v>
          </cell>
          <cell r="AP33">
            <v>1475.02</v>
          </cell>
          <cell r="AQ33">
            <v>8424</v>
          </cell>
          <cell r="AR33">
            <v>885690</v>
          </cell>
          <cell r="AS33">
            <v>885690</v>
          </cell>
          <cell r="AT33">
            <v>0</v>
          </cell>
          <cell r="AU33">
            <v>0</v>
          </cell>
          <cell r="AV33">
            <v>4321.67</v>
          </cell>
          <cell r="AW33">
            <v>0</v>
          </cell>
          <cell r="AX33">
            <v>0</v>
          </cell>
          <cell r="AY33">
            <v>0</v>
          </cell>
          <cell r="AZ33">
            <v>477</v>
          </cell>
          <cell r="BA33">
            <v>1344</v>
          </cell>
          <cell r="BB33">
            <v>6961</v>
          </cell>
          <cell r="BC33">
            <v>3577.31</v>
          </cell>
          <cell r="BD33">
            <v>1145.07</v>
          </cell>
          <cell r="BE33">
            <v>17363.150000000001</v>
          </cell>
          <cell r="BF33">
            <v>0</v>
          </cell>
          <cell r="BG33">
            <v>11650.6</v>
          </cell>
          <cell r="BH33">
            <v>11202.84</v>
          </cell>
          <cell r="BI33">
            <v>447.76</v>
          </cell>
          <cell r="BJ33">
            <v>7669</v>
          </cell>
          <cell r="BK33">
            <v>2841</v>
          </cell>
          <cell r="BL33">
            <v>4828</v>
          </cell>
          <cell r="BM33">
            <v>5210.17</v>
          </cell>
          <cell r="BN33">
            <v>6222.58</v>
          </cell>
          <cell r="BO33">
            <v>28257</v>
          </cell>
          <cell r="BP33">
            <v>290.88</v>
          </cell>
          <cell r="BQ33">
            <v>12333</v>
          </cell>
          <cell r="BR33">
            <v>1537</v>
          </cell>
          <cell r="BS33">
            <v>20585</v>
          </cell>
          <cell r="BT33">
            <v>2064</v>
          </cell>
          <cell r="BU33">
            <v>9838</v>
          </cell>
          <cell r="BV33">
            <v>12757</v>
          </cell>
          <cell r="BW33">
            <v>280.42</v>
          </cell>
          <cell r="BX33">
            <v>17100.189999999999</v>
          </cell>
          <cell r="BY33">
            <v>5565.9</v>
          </cell>
          <cell r="BZ33">
            <v>6333.86</v>
          </cell>
          <cell r="CA33">
            <v>3738.86</v>
          </cell>
          <cell r="CB33">
            <v>2595</v>
          </cell>
          <cell r="CC33">
            <v>0</v>
          </cell>
          <cell r="CD33">
            <v>1731.53</v>
          </cell>
          <cell r="CE33">
            <v>0</v>
          </cell>
          <cell r="CF33">
            <v>17509.11</v>
          </cell>
          <cell r="CG33">
            <v>964</v>
          </cell>
          <cell r="CH33">
            <v>5567.4</v>
          </cell>
          <cell r="CI33">
            <v>0</v>
          </cell>
          <cell r="CJ33">
            <v>30667</v>
          </cell>
          <cell r="CK33">
            <v>29993</v>
          </cell>
          <cell r="CL33">
            <v>674</v>
          </cell>
          <cell r="CM33">
            <v>132.15</v>
          </cell>
          <cell r="CN33">
            <v>0</v>
          </cell>
          <cell r="CO33">
            <v>4126</v>
          </cell>
          <cell r="CP33">
            <v>626.13</v>
          </cell>
          <cell r="CQ33">
            <v>1067.98</v>
          </cell>
          <cell r="CR33">
            <v>3259.16</v>
          </cell>
          <cell r="CS33">
            <v>369</v>
          </cell>
          <cell r="CT33">
            <v>1882</v>
          </cell>
          <cell r="CU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2005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58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21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45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401</v>
          </cell>
          <cell r="AF34">
            <v>9</v>
          </cell>
          <cell r="AG34">
            <v>67</v>
          </cell>
          <cell r="AH34">
            <v>93</v>
          </cell>
          <cell r="AI34">
            <v>89</v>
          </cell>
          <cell r="AJ34">
            <v>4</v>
          </cell>
          <cell r="AK34">
            <v>1252</v>
          </cell>
          <cell r="AL34">
            <v>280</v>
          </cell>
          <cell r="AM34">
            <v>426</v>
          </cell>
          <cell r="AN34">
            <v>93</v>
          </cell>
          <cell r="AO34">
            <v>9</v>
          </cell>
          <cell r="AP34">
            <v>8</v>
          </cell>
          <cell r="AQ34">
            <v>269</v>
          </cell>
          <cell r="AR34">
            <v>650006</v>
          </cell>
          <cell r="AS34">
            <v>650000</v>
          </cell>
          <cell r="AT34">
            <v>6</v>
          </cell>
          <cell r="AU34">
            <v>1104</v>
          </cell>
          <cell r="AV34">
            <v>292</v>
          </cell>
          <cell r="AW34">
            <v>24</v>
          </cell>
          <cell r="AX34">
            <v>31</v>
          </cell>
          <cell r="AY34">
            <v>404</v>
          </cell>
          <cell r="AZ34">
            <v>27</v>
          </cell>
          <cell r="BA34">
            <v>77</v>
          </cell>
          <cell r="BB34">
            <v>421</v>
          </cell>
          <cell r="BC34">
            <v>21</v>
          </cell>
          <cell r="BD34">
            <v>20</v>
          </cell>
          <cell r="BE34">
            <v>370</v>
          </cell>
          <cell r="BF34">
            <v>4</v>
          </cell>
          <cell r="BG34">
            <v>88</v>
          </cell>
          <cell r="BH34">
            <v>41</v>
          </cell>
          <cell r="BI34">
            <v>47</v>
          </cell>
          <cell r="BJ34">
            <v>776</v>
          </cell>
          <cell r="BK34">
            <v>209</v>
          </cell>
          <cell r="BL34">
            <v>567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16</v>
          </cell>
          <cell r="BS34">
            <v>27</v>
          </cell>
          <cell r="BT34">
            <v>143</v>
          </cell>
          <cell r="BU34">
            <v>35</v>
          </cell>
          <cell r="BV34">
            <v>342</v>
          </cell>
          <cell r="BW34">
            <v>15</v>
          </cell>
          <cell r="BX34">
            <v>64</v>
          </cell>
          <cell r="BY34">
            <v>122</v>
          </cell>
          <cell r="BZ34">
            <v>636</v>
          </cell>
          <cell r="CA34">
            <v>587</v>
          </cell>
          <cell r="CB34">
            <v>49</v>
          </cell>
          <cell r="CC34">
            <v>13</v>
          </cell>
          <cell r="CD34">
            <v>18</v>
          </cell>
          <cell r="CE34">
            <v>536</v>
          </cell>
          <cell r="CF34">
            <v>32</v>
          </cell>
          <cell r="CG34">
            <v>381</v>
          </cell>
          <cell r="CH34">
            <v>9</v>
          </cell>
          <cell r="CI34">
            <v>630</v>
          </cell>
          <cell r="CJ34">
            <v>639</v>
          </cell>
          <cell r="CK34">
            <v>418</v>
          </cell>
          <cell r="CL34">
            <v>221</v>
          </cell>
          <cell r="CM34">
            <v>61</v>
          </cell>
          <cell r="CN34">
            <v>656</v>
          </cell>
          <cell r="CO34">
            <v>86</v>
          </cell>
          <cell r="CP34">
            <v>14</v>
          </cell>
          <cell r="CQ34">
            <v>11</v>
          </cell>
          <cell r="CR34">
            <v>0</v>
          </cell>
          <cell r="CS34">
            <v>49</v>
          </cell>
          <cell r="CT34">
            <v>147</v>
          </cell>
          <cell r="CU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2005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58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0</v>
          </cell>
          <cell r="P35">
            <v>4</v>
          </cell>
          <cell r="Q35">
            <v>5</v>
          </cell>
          <cell r="R35">
            <v>2</v>
          </cell>
          <cell r="S35">
            <v>21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45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281</v>
          </cell>
          <cell r="AF35">
            <v>9</v>
          </cell>
          <cell r="AG35">
            <v>22</v>
          </cell>
          <cell r="AH35">
            <v>93</v>
          </cell>
          <cell r="AI35">
            <v>89</v>
          </cell>
          <cell r="AJ35">
            <v>4</v>
          </cell>
          <cell r="AK35">
            <v>36</v>
          </cell>
          <cell r="AL35">
            <v>25</v>
          </cell>
          <cell r="AM35">
            <v>311</v>
          </cell>
          <cell r="AN35">
            <v>93</v>
          </cell>
          <cell r="AO35">
            <v>9</v>
          </cell>
          <cell r="AP35">
            <v>8</v>
          </cell>
          <cell r="AQ35">
            <v>269</v>
          </cell>
          <cell r="AR35">
            <v>6</v>
          </cell>
          <cell r="AS35">
            <v>0</v>
          </cell>
          <cell r="AT35">
            <v>6</v>
          </cell>
          <cell r="AU35">
            <v>1104</v>
          </cell>
          <cell r="AV35">
            <v>59</v>
          </cell>
          <cell r="AW35">
            <v>24</v>
          </cell>
          <cell r="AX35">
            <v>31</v>
          </cell>
          <cell r="AY35">
            <v>124</v>
          </cell>
          <cell r="AZ35">
            <v>27</v>
          </cell>
          <cell r="BA35">
            <v>20</v>
          </cell>
          <cell r="BB35">
            <v>163</v>
          </cell>
          <cell r="BC35">
            <v>5</v>
          </cell>
          <cell r="BD35">
            <v>20</v>
          </cell>
          <cell r="BE35">
            <v>57</v>
          </cell>
          <cell r="BF35">
            <v>0</v>
          </cell>
          <cell r="BG35">
            <v>66</v>
          </cell>
          <cell r="BH35">
            <v>41</v>
          </cell>
          <cell r="BI35">
            <v>25</v>
          </cell>
          <cell r="BJ35">
            <v>265</v>
          </cell>
          <cell r="BK35">
            <v>209</v>
          </cell>
          <cell r="BL35">
            <v>56</v>
          </cell>
          <cell r="BM35">
            <v>14</v>
          </cell>
          <cell r="BN35">
            <v>144</v>
          </cell>
          <cell r="BO35">
            <v>51</v>
          </cell>
          <cell r="BP35">
            <v>28</v>
          </cell>
          <cell r="BQ35">
            <v>102</v>
          </cell>
          <cell r="BR35">
            <v>16</v>
          </cell>
          <cell r="BS35">
            <v>27</v>
          </cell>
          <cell r="BT35">
            <v>65</v>
          </cell>
          <cell r="BU35">
            <v>35</v>
          </cell>
          <cell r="BV35">
            <v>58</v>
          </cell>
          <cell r="BW35">
            <v>15</v>
          </cell>
          <cell r="BX35">
            <v>64</v>
          </cell>
          <cell r="BY35">
            <v>20</v>
          </cell>
          <cell r="BZ35">
            <v>411</v>
          </cell>
          <cell r="CA35">
            <v>383</v>
          </cell>
          <cell r="CB35">
            <v>28</v>
          </cell>
          <cell r="CC35">
            <v>13</v>
          </cell>
          <cell r="CD35">
            <v>11</v>
          </cell>
          <cell r="CE35">
            <v>6</v>
          </cell>
          <cell r="CF35">
            <v>0</v>
          </cell>
          <cell r="CG35">
            <v>55</v>
          </cell>
          <cell r="CH35">
            <v>8</v>
          </cell>
          <cell r="CI35">
            <v>630</v>
          </cell>
          <cell r="CJ35">
            <v>253</v>
          </cell>
          <cell r="CK35">
            <v>243</v>
          </cell>
          <cell r="CL35">
            <v>10</v>
          </cell>
          <cell r="CM35">
            <v>53</v>
          </cell>
          <cell r="CN35">
            <v>66</v>
          </cell>
          <cell r="CO35">
            <v>86</v>
          </cell>
          <cell r="CP35">
            <v>14</v>
          </cell>
          <cell r="CQ35">
            <v>11</v>
          </cell>
          <cell r="CR35">
            <v>0</v>
          </cell>
          <cell r="CS35">
            <v>49</v>
          </cell>
          <cell r="CT35">
            <v>71</v>
          </cell>
          <cell r="CU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2005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70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120</v>
          </cell>
          <cell r="AF36">
            <v>0</v>
          </cell>
          <cell r="AG36">
            <v>45</v>
          </cell>
          <cell r="AH36">
            <v>0</v>
          </cell>
          <cell r="AI36">
            <v>0</v>
          </cell>
          <cell r="AJ36">
            <v>0</v>
          </cell>
          <cell r="AK36">
            <v>1216</v>
          </cell>
          <cell r="AL36">
            <v>255</v>
          </cell>
          <cell r="AM36">
            <v>115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650000</v>
          </cell>
          <cell r="AS36">
            <v>650000</v>
          </cell>
          <cell r="AT36">
            <v>0</v>
          </cell>
          <cell r="AU36">
            <v>0</v>
          </cell>
          <cell r="AV36">
            <v>233</v>
          </cell>
          <cell r="AW36">
            <v>0</v>
          </cell>
          <cell r="AX36">
            <v>0</v>
          </cell>
          <cell r="AY36">
            <v>280</v>
          </cell>
          <cell r="AZ36">
            <v>0</v>
          </cell>
          <cell r="BA36">
            <v>57</v>
          </cell>
          <cell r="BB36">
            <v>258</v>
          </cell>
          <cell r="BC36">
            <v>16</v>
          </cell>
          <cell r="BD36">
            <v>0</v>
          </cell>
          <cell r="BE36">
            <v>313</v>
          </cell>
          <cell r="BF36">
            <v>4</v>
          </cell>
          <cell r="BG36">
            <v>22</v>
          </cell>
          <cell r="BH36">
            <v>0</v>
          </cell>
          <cell r="BI36">
            <v>22</v>
          </cell>
          <cell r="BJ36">
            <v>511</v>
          </cell>
          <cell r="BK36">
            <v>0</v>
          </cell>
          <cell r="BL36">
            <v>511</v>
          </cell>
          <cell r="BM36">
            <v>111</v>
          </cell>
          <cell r="BN36">
            <v>549</v>
          </cell>
          <cell r="BO36">
            <v>279</v>
          </cell>
          <cell r="BP36">
            <v>0</v>
          </cell>
          <cell r="BQ36">
            <v>41</v>
          </cell>
          <cell r="BR36">
            <v>0</v>
          </cell>
          <cell r="BS36">
            <v>0</v>
          </cell>
          <cell r="BT36">
            <v>78</v>
          </cell>
          <cell r="BU36">
            <v>0</v>
          </cell>
          <cell r="BV36">
            <v>284</v>
          </cell>
          <cell r="BW36">
            <v>0</v>
          </cell>
          <cell r="BX36">
            <v>0</v>
          </cell>
          <cell r="BY36">
            <v>102</v>
          </cell>
          <cell r="BZ36">
            <v>225</v>
          </cell>
          <cell r="CA36">
            <v>204</v>
          </cell>
          <cell r="CB36">
            <v>21</v>
          </cell>
          <cell r="CC36">
            <v>0</v>
          </cell>
          <cell r="CD36">
            <v>7</v>
          </cell>
          <cell r="CE36">
            <v>530</v>
          </cell>
          <cell r="CF36">
            <v>32</v>
          </cell>
          <cell r="CG36">
            <v>326</v>
          </cell>
          <cell r="CH36">
            <v>1</v>
          </cell>
          <cell r="CI36">
            <v>0</v>
          </cell>
          <cell r="CJ36">
            <v>386</v>
          </cell>
          <cell r="CK36">
            <v>175</v>
          </cell>
          <cell r="CL36">
            <v>211</v>
          </cell>
          <cell r="CM36">
            <v>8</v>
          </cell>
          <cell r="CN36">
            <v>590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76</v>
          </cell>
          <cell r="CU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2005</v>
          </cell>
          <cell r="D37">
            <v>3000</v>
          </cell>
          <cell r="E37">
            <v>177661</v>
          </cell>
          <cell r="F37">
            <v>83178</v>
          </cell>
          <cell r="G37">
            <v>25000</v>
          </cell>
          <cell r="H37">
            <v>88300</v>
          </cell>
          <cell r="I37">
            <v>161700</v>
          </cell>
          <cell r="J37">
            <v>22500</v>
          </cell>
          <cell r="K37">
            <v>129440</v>
          </cell>
          <cell r="L37">
            <v>27750</v>
          </cell>
          <cell r="M37">
            <v>17800</v>
          </cell>
          <cell r="N37">
            <v>2600</v>
          </cell>
          <cell r="O37">
            <v>94769</v>
          </cell>
          <cell r="P37">
            <v>3150</v>
          </cell>
          <cell r="Q37">
            <v>4000</v>
          </cell>
          <cell r="R37">
            <v>1475</v>
          </cell>
          <cell r="S37">
            <v>20997</v>
          </cell>
          <cell r="T37">
            <v>208402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69335</v>
          </cell>
          <cell r="Z37">
            <v>43632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123872</v>
          </cell>
          <cell r="AI37">
            <v>120287</v>
          </cell>
          <cell r="AJ37">
            <v>3585</v>
          </cell>
          <cell r="AK37">
            <v>43728</v>
          </cell>
          <cell r="AL37">
            <v>50000</v>
          </cell>
          <cell r="AM37">
            <v>630800</v>
          </cell>
          <cell r="AN37">
            <v>5635</v>
          </cell>
          <cell r="AO37">
            <v>2460</v>
          </cell>
          <cell r="AP37">
            <v>10500</v>
          </cell>
          <cell r="AQ37">
            <v>412503</v>
          </cell>
          <cell r="AR37">
            <v>2866889</v>
          </cell>
          <cell r="AS37">
            <v>2865000</v>
          </cell>
          <cell r="AT37">
            <v>1889</v>
          </cell>
          <cell r="AU37">
            <v>773850</v>
          </cell>
          <cell r="AV37">
            <v>31270</v>
          </cell>
          <cell r="AW37">
            <v>12000</v>
          </cell>
          <cell r="AX37">
            <v>57800</v>
          </cell>
          <cell r="AY37">
            <v>224780</v>
          </cell>
          <cell r="AZ37">
            <v>22000</v>
          </cell>
          <cell r="BA37">
            <v>21007</v>
          </cell>
          <cell r="BB37">
            <v>336500</v>
          </cell>
          <cell r="BC37">
            <v>6763</v>
          </cell>
          <cell r="BD37">
            <v>16000</v>
          </cell>
          <cell r="BE37">
            <v>60000</v>
          </cell>
          <cell r="BF37">
            <v>402</v>
          </cell>
          <cell r="BG37">
            <v>81599</v>
          </cell>
          <cell r="BH37">
            <v>77114</v>
          </cell>
          <cell r="BI37">
            <v>4485</v>
          </cell>
          <cell r="BJ37">
            <v>123641</v>
          </cell>
          <cell r="BK37">
            <v>83941</v>
          </cell>
          <cell r="BL37">
            <v>39700</v>
          </cell>
          <cell r="BM37">
            <v>14000</v>
          </cell>
          <cell r="BN37">
            <v>31200</v>
          </cell>
          <cell r="BO37">
            <v>55000</v>
          </cell>
          <cell r="BP37">
            <v>14000</v>
          </cell>
          <cell r="BQ37">
            <v>158700</v>
          </cell>
          <cell r="BR37">
            <v>27865</v>
          </cell>
          <cell r="BS37">
            <v>30000</v>
          </cell>
          <cell r="BT37">
            <v>155000</v>
          </cell>
          <cell r="BU37">
            <v>20200</v>
          </cell>
          <cell r="BV37">
            <v>77566</v>
          </cell>
          <cell r="BW37">
            <v>6500</v>
          </cell>
          <cell r="BX37">
            <v>79850</v>
          </cell>
          <cell r="BY37">
            <v>18450</v>
          </cell>
          <cell r="BZ37">
            <v>715000</v>
          </cell>
          <cell r="CA37">
            <v>667000</v>
          </cell>
          <cell r="CB37">
            <v>48000</v>
          </cell>
          <cell r="CC37">
            <v>8125</v>
          </cell>
          <cell r="CD37">
            <v>9900</v>
          </cell>
          <cell r="CE37">
            <v>5336</v>
          </cell>
          <cell r="CF37">
            <v>33000</v>
          </cell>
          <cell r="CG37">
            <v>110716</v>
          </cell>
          <cell r="CH37">
            <v>15140</v>
          </cell>
          <cell r="CI37">
            <v>2500000</v>
          </cell>
          <cell r="CJ37">
            <v>309688</v>
          </cell>
          <cell r="CK37">
            <v>298276</v>
          </cell>
          <cell r="CL37">
            <v>11412</v>
          </cell>
          <cell r="CM37">
            <v>16000</v>
          </cell>
          <cell r="CN37">
            <v>142670</v>
          </cell>
          <cell r="CO37">
            <v>47161</v>
          </cell>
          <cell r="CP37">
            <v>6400</v>
          </cell>
          <cell r="CQ37">
            <v>7412</v>
          </cell>
          <cell r="CR37">
            <v>0</v>
          </cell>
          <cell r="CS37">
            <v>35319</v>
          </cell>
          <cell r="CT37">
            <v>110000</v>
          </cell>
          <cell r="CU37">
            <v>34350</v>
          </cell>
        </row>
        <row r="38">
          <cell r="A38" t="str">
            <v>Municipal population</v>
          </cell>
          <cell r="B38" t="str">
            <v>POPCITY</v>
          </cell>
          <cell r="C38">
            <v>2005</v>
          </cell>
          <cell r="D38">
            <v>3000</v>
          </cell>
          <cell r="E38">
            <v>193108</v>
          </cell>
          <cell r="F38">
            <v>85488</v>
          </cell>
          <cell r="G38">
            <v>30000</v>
          </cell>
          <cell r="H38">
            <v>88300</v>
          </cell>
          <cell r="I38">
            <v>161700</v>
          </cell>
          <cell r="J38">
            <v>22500</v>
          </cell>
          <cell r="K38">
            <v>129440</v>
          </cell>
          <cell r="L38">
            <v>27750</v>
          </cell>
          <cell r="M38">
            <v>26000</v>
          </cell>
          <cell r="N38">
            <v>2600</v>
          </cell>
          <cell r="O38">
            <v>107341</v>
          </cell>
          <cell r="P38">
            <v>7500</v>
          </cell>
          <cell r="Q38">
            <v>12500</v>
          </cell>
          <cell r="R38">
            <v>4500</v>
          </cell>
          <cell r="S38">
            <v>68450</v>
          </cell>
          <cell r="T38">
            <v>208402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97807</v>
          </cell>
          <cell r="Z38">
            <v>43632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123872</v>
          </cell>
          <cell r="AI38">
            <v>120287</v>
          </cell>
          <cell r="AJ38">
            <v>3585</v>
          </cell>
          <cell r="AK38">
            <v>43728</v>
          </cell>
          <cell r="AL38">
            <v>50000</v>
          </cell>
          <cell r="AM38">
            <v>664300</v>
          </cell>
          <cell r="AN38">
            <v>5635</v>
          </cell>
          <cell r="AO38">
            <v>9314</v>
          </cell>
          <cell r="AP38">
            <v>10500</v>
          </cell>
          <cell r="AQ38">
            <v>412503</v>
          </cell>
          <cell r="AR38">
            <v>2866889</v>
          </cell>
          <cell r="AS38">
            <v>2865000</v>
          </cell>
          <cell r="AT38">
            <v>1889</v>
          </cell>
          <cell r="AU38">
            <v>858800</v>
          </cell>
          <cell r="AV38">
            <v>31270</v>
          </cell>
          <cell r="AW38">
            <v>16500</v>
          </cell>
          <cell r="AX38">
            <v>119000</v>
          </cell>
          <cell r="AY38">
            <v>224780</v>
          </cell>
          <cell r="AZ38">
            <v>22000</v>
          </cell>
          <cell r="BA38">
            <v>34035</v>
          </cell>
          <cell r="BB38">
            <v>336500</v>
          </cell>
          <cell r="BC38">
            <v>18231</v>
          </cell>
          <cell r="BD38">
            <v>17000</v>
          </cell>
          <cell r="BE38">
            <v>60000</v>
          </cell>
          <cell r="BF38">
            <v>402</v>
          </cell>
          <cell r="BG38">
            <v>108843</v>
          </cell>
          <cell r="BH38">
            <v>99493</v>
          </cell>
          <cell r="BI38">
            <v>9350</v>
          </cell>
          <cell r="BJ38">
            <v>88681</v>
          </cell>
          <cell r="BK38">
            <v>83941</v>
          </cell>
          <cell r="BL38">
            <v>4740</v>
          </cell>
          <cell r="BM38">
            <v>14000</v>
          </cell>
          <cell r="BN38">
            <v>61900</v>
          </cell>
          <cell r="BO38">
            <v>55000</v>
          </cell>
          <cell r="BP38">
            <v>18777</v>
          </cell>
          <cell r="BQ38">
            <v>158700</v>
          </cell>
          <cell r="BR38">
            <v>27865</v>
          </cell>
          <cell r="BS38">
            <v>30000</v>
          </cell>
          <cell r="BT38">
            <v>155000</v>
          </cell>
          <cell r="BU38">
            <v>20200</v>
          </cell>
          <cell r="BV38">
            <v>74566</v>
          </cell>
          <cell r="BW38">
            <v>6500</v>
          </cell>
          <cell r="BX38">
            <v>79850</v>
          </cell>
          <cell r="BY38">
            <v>18450</v>
          </cell>
          <cell r="BZ38">
            <v>715000</v>
          </cell>
          <cell r="CA38">
            <v>667000</v>
          </cell>
          <cell r="CB38">
            <v>48000</v>
          </cell>
          <cell r="CC38">
            <v>8125</v>
          </cell>
          <cell r="CD38">
            <v>16700</v>
          </cell>
          <cell r="CE38">
            <v>5336</v>
          </cell>
          <cell r="CF38">
            <v>33000</v>
          </cell>
          <cell r="CG38">
            <v>109016</v>
          </cell>
          <cell r="CH38">
            <v>15000</v>
          </cell>
          <cell r="CI38">
            <v>0</v>
          </cell>
          <cell r="CJ38">
            <v>382728</v>
          </cell>
          <cell r="CK38">
            <v>356070</v>
          </cell>
          <cell r="CL38">
            <v>26658</v>
          </cell>
          <cell r="CM38">
            <v>16000</v>
          </cell>
          <cell r="CN38">
            <v>142670</v>
          </cell>
          <cell r="CO38">
            <v>47161</v>
          </cell>
          <cell r="CP38">
            <v>11000</v>
          </cell>
          <cell r="CQ38">
            <v>7412</v>
          </cell>
          <cell r="CR38">
            <v>0</v>
          </cell>
          <cell r="CS38">
            <v>75854</v>
          </cell>
          <cell r="CT38">
            <v>110000</v>
          </cell>
          <cell r="CU38">
            <v>34550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2005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153598</v>
          </cell>
          <cell r="AS39">
            <v>153598</v>
          </cell>
          <cell r="AT39">
            <v>0</v>
          </cell>
          <cell r="AU39">
            <v>0</v>
          </cell>
          <cell r="AV39">
            <v>588</v>
          </cell>
          <cell r="AW39">
            <v>200</v>
          </cell>
          <cell r="AX39">
            <v>0</v>
          </cell>
          <cell r="AY39">
            <v>0</v>
          </cell>
          <cell r="AZ39">
            <v>0</v>
          </cell>
          <cell r="BA39">
            <v>150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525</v>
          </cell>
          <cell r="BH39">
            <v>0</v>
          </cell>
          <cell r="BI39">
            <v>525</v>
          </cell>
          <cell r="BJ39">
            <v>0</v>
          </cell>
          <cell r="BK39">
            <v>0</v>
          </cell>
          <cell r="BL39">
            <v>0</v>
          </cell>
          <cell r="BM39">
            <v>215</v>
          </cell>
          <cell r="BN39">
            <v>200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100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112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1618</v>
          </cell>
          <cell r="CK39">
            <v>0</v>
          </cell>
          <cell r="CL39">
            <v>1618</v>
          </cell>
          <cell r="CM39">
            <v>1000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706</v>
          </cell>
          <cell r="CT39">
            <v>0</v>
          </cell>
          <cell r="CU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2005</v>
          </cell>
          <cell r="D40">
            <v>8071</v>
          </cell>
          <cell r="E40">
            <v>280827</v>
          </cell>
          <cell r="F40">
            <v>46309</v>
          </cell>
          <cell r="G40">
            <v>43700</v>
          </cell>
          <cell r="H40">
            <v>158578</v>
          </cell>
          <cell r="I40">
            <v>281190</v>
          </cell>
          <cell r="J40">
            <v>62540</v>
          </cell>
          <cell r="K40">
            <v>253000</v>
          </cell>
          <cell r="L40">
            <v>49510</v>
          </cell>
          <cell r="M40">
            <v>27808</v>
          </cell>
          <cell r="N40">
            <v>7691</v>
          </cell>
          <cell r="O40">
            <v>147093</v>
          </cell>
          <cell r="P40">
            <v>6083</v>
          </cell>
          <cell r="Q40">
            <v>6624</v>
          </cell>
          <cell r="R40">
            <v>1683</v>
          </cell>
          <cell r="S40">
            <v>46528</v>
          </cell>
          <cell r="T40">
            <v>481500</v>
          </cell>
          <cell r="U40">
            <v>16900</v>
          </cell>
          <cell r="V40">
            <v>1225200</v>
          </cell>
          <cell r="W40">
            <v>73963</v>
          </cell>
          <cell r="X40">
            <v>15021</v>
          </cell>
          <cell r="Y40">
            <v>100287</v>
          </cell>
          <cell r="Z40">
            <v>97761</v>
          </cell>
          <cell r="AA40">
            <v>18575</v>
          </cell>
          <cell r="AB40">
            <v>2144</v>
          </cell>
          <cell r="AC40">
            <v>44521</v>
          </cell>
          <cell r="AD40">
            <v>193604</v>
          </cell>
          <cell r="AE40">
            <v>178048</v>
          </cell>
          <cell r="AF40">
            <v>15556</v>
          </cell>
          <cell r="AG40">
            <v>32833</v>
          </cell>
          <cell r="AH40">
            <v>255760</v>
          </cell>
          <cell r="AI40">
            <v>252079</v>
          </cell>
          <cell r="AJ40">
            <v>3681</v>
          </cell>
          <cell r="AK40">
            <v>80079</v>
          </cell>
          <cell r="AL40">
            <v>0</v>
          </cell>
          <cell r="AM40">
            <v>1003342.99</v>
          </cell>
          <cell r="AN40">
            <v>22617</v>
          </cell>
          <cell r="AO40">
            <v>6976</v>
          </cell>
          <cell r="AP40">
            <v>37386</v>
          </cell>
          <cell r="AQ40">
            <v>593400</v>
          </cell>
          <cell r="AR40">
            <v>4407238</v>
          </cell>
          <cell r="AS40">
            <v>4402210</v>
          </cell>
          <cell r="AT40">
            <v>5028</v>
          </cell>
          <cell r="AU40">
            <v>1361692</v>
          </cell>
          <cell r="AV40">
            <v>62729</v>
          </cell>
          <cell r="AW40">
            <v>23000</v>
          </cell>
          <cell r="AX40">
            <v>143124</v>
          </cell>
          <cell r="AY40">
            <v>337284</v>
          </cell>
          <cell r="AZ40">
            <v>48397</v>
          </cell>
          <cell r="BA40">
            <v>44197</v>
          </cell>
          <cell r="BB40">
            <v>546920</v>
          </cell>
          <cell r="BC40">
            <v>29291</v>
          </cell>
          <cell r="BD40">
            <v>39722</v>
          </cell>
          <cell r="BE40">
            <v>106124</v>
          </cell>
          <cell r="BF40">
            <v>3955</v>
          </cell>
          <cell r="BG40">
            <v>129763</v>
          </cell>
          <cell r="BH40">
            <v>120034</v>
          </cell>
          <cell r="BI40">
            <v>9729</v>
          </cell>
          <cell r="BJ40">
            <v>203581</v>
          </cell>
          <cell r="BK40">
            <v>134664</v>
          </cell>
          <cell r="BL40">
            <v>68917</v>
          </cell>
          <cell r="BM40">
            <v>29598</v>
          </cell>
          <cell r="BN40">
            <v>67289</v>
          </cell>
          <cell r="BO40">
            <v>119000</v>
          </cell>
          <cell r="BP40">
            <v>23943</v>
          </cell>
          <cell r="BQ40">
            <v>266138</v>
          </cell>
          <cell r="BR40">
            <v>42730</v>
          </cell>
          <cell r="BS40">
            <v>60656</v>
          </cell>
          <cell r="BT40">
            <v>217814</v>
          </cell>
          <cell r="BU40">
            <v>41386</v>
          </cell>
          <cell r="BV40">
            <v>156336</v>
          </cell>
          <cell r="BW40">
            <v>20</v>
          </cell>
          <cell r="BX40">
            <v>152882</v>
          </cell>
          <cell r="BY40">
            <v>34900</v>
          </cell>
          <cell r="BZ40">
            <v>1099666</v>
          </cell>
          <cell r="CA40">
            <v>1024038</v>
          </cell>
          <cell r="CB40">
            <v>75628</v>
          </cell>
          <cell r="CC40">
            <v>19031</v>
          </cell>
          <cell r="CD40">
            <v>25475</v>
          </cell>
          <cell r="CE40">
            <v>22753</v>
          </cell>
          <cell r="CF40">
            <v>61768</v>
          </cell>
          <cell r="CG40">
            <v>197</v>
          </cell>
          <cell r="CH40">
            <v>37330</v>
          </cell>
          <cell r="CI40">
            <v>4326536</v>
          </cell>
          <cell r="CJ40">
            <v>447500</v>
          </cell>
          <cell r="CK40">
            <v>426200</v>
          </cell>
          <cell r="CL40">
            <v>21300</v>
          </cell>
          <cell r="CM40">
            <v>23086</v>
          </cell>
          <cell r="CN40">
            <v>222407</v>
          </cell>
          <cell r="CO40">
            <v>87268</v>
          </cell>
          <cell r="CP40">
            <v>16598</v>
          </cell>
          <cell r="CQ40">
            <v>25</v>
          </cell>
          <cell r="CR40">
            <v>0</v>
          </cell>
          <cell r="CS40">
            <v>83355</v>
          </cell>
          <cell r="CT40">
            <v>150630</v>
          </cell>
          <cell r="CU40">
            <v>68957</v>
          </cell>
        </row>
        <row r="41">
          <cell r="A41" t="str">
            <v>Utility summer max peak load</v>
          </cell>
          <cell r="B41" t="str">
            <v>PEAKS</v>
          </cell>
          <cell r="C41">
            <v>2005</v>
          </cell>
          <cell r="D41">
            <v>6822</v>
          </cell>
          <cell r="E41">
            <v>313186</v>
          </cell>
          <cell r="F41">
            <v>47583</v>
          </cell>
          <cell r="G41">
            <v>46125</v>
          </cell>
          <cell r="H41">
            <v>192711</v>
          </cell>
          <cell r="I41">
            <v>364963</v>
          </cell>
          <cell r="J41">
            <v>54854</v>
          </cell>
          <cell r="K41">
            <v>312448</v>
          </cell>
          <cell r="L41">
            <v>59200</v>
          </cell>
          <cell r="M41">
            <v>28286</v>
          </cell>
          <cell r="N41">
            <v>6080</v>
          </cell>
          <cell r="O41">
            <v>182533</v>
          </cell>
          <cell r="P41">
            <v>6127</v>
          </cell>
          <cell r="Q41">
            <v>5611</v>
          </cell>
          <cell r="R41">
            <v>1929</v>
          </cell>
          <cell r="S41">
            <v>47354</v>
          </cell>
          <cell r="T41">
            <v>640300</v>
          </cell>
          <cell r="U41">
            <v>15200</v>
          </cell>
          <cell r="V41">
            <v>1570200</v>
          </cell>
          <cell r="W41">
            <v>80284</v>
          </cell>
          <cell r="X41">
            <v>9609</v>
          </cell>
          <cell r="Y41">
            <v>138842</v>
          </cell>
          <cell r="Z41">
            <v>101863</v>
          </cell>
          <cell r="AA41">
            <v>14695</v>
          </cell>
          <cell r="AB41">
            <v>1570</v>
          </cell>
          <cell r="AC41">
            <v>27018</v>
          </cell>
          <cell r="AD41">
            <v>154571</v>
          </cell>
          <cell r="AE41">
            <v>143614</v>
          </cell>
          <cell r="AF41">
            <v>10957</v>
          </cell>
          <cell r="AG41">
            <v>39019</v>
          </cell>
          <cell r="AH41">
            <v>283187</v>
          </cell>
          <cell r="AI41">
            <v>279418</v>
          </cell>
          <cell r="AJ41">
            <v>3769</v>
          </cell>
          <cell r="AK41">
            <v>88622</v>
          </cell>
          <cell r="AL41">
            <v>0</v>
          </cell>
          <cell r="AM41">
            <v>1231753.8899999999</v>
          </cell>
          <cell r="AN41">
            <v>17937</v>
          </cell>
          <cell r="AO41">
            <v>3874</v>
          </cell>
          <cell r="AP41">
            <v>30809</v>
          </cell>
          <cell r="AQ41">
            <v>731200</v>
          </cell>
          <cell r="AR41">
            <v>3518890</v>
          </cell>
          <cell r="AS41">
            <v>3516900</v>
          </cell>
          <cell r="AT41">
            <v>1990</v>
          </cell>
          <cell r="AU41">
            <v>1464855</v>
          </cell>
          <cell r="AV41">
            <v>47387</v>
          </cell>
          <cell r="AW41">
            <v>20100</v>
          </cell>
          <cell r="AX41">
            <v>116616</v>
          </cell>
          <cell r="AY41">
            <v>386568</v>
          </cell>
          <cell r="AZ41">
            <v>48706</v>
          </cell>
          <cell r="BA41">
            <v>34620</v>
          </cell>
          <cell r="BB41">
            <v>708063</v>
          </cell>
          <cell r="BC41">
            <v>35608</v>
          </cell>
          <cell r="BD41">
            <v>32039</v>
          </cell>
          <cell r="BE41">
            <v>120578</v>
          </cell>
          <cell r="BF41">
            <v>4489</v>
          </cell>
          <cell r="BG41">
            <v>158205</v>
          </cell>
          <cell r="BH41">
            <v>149909</v>
          </cell>
          <cell r="BI41">
            <v>8296</v>
          </cell>
          <cell r="BJ41">
            <v>260983</v>
          </cell>
          <cell r="BK41">
            <v>188338</v>
          </cell>
          <cell r="BL41">
            <v>72645</v>
          </cell>
          <cell r="BM41">
            <v>40534</v>
          </cell>
          <cell r="BN41">
            <v>73575</v>
          </cell>
          <cell r="BO41">
            <v>78000</v>
          </cell>
          <cell r="BP41">
            <v>21005</v>
          </cell>
          <cell r="BQ41">
            <v>335427</v>
          </cell>
          <cell r="BR41">
            <v>46108</v>
          </cell>
          <cell r="BS41">
            <v>56765</v>
          </cell>
          <cell r="BT41">
            <v>211272</v>
          </cell>
          <cell r="BU41">
            <v>35915</v>
          </cell>
          <cell r="BV41">
            <v>100440</v>
          </cell>
          <cell r="BW41">
            <v>12</v>
          </cell>
          <cell r="BX41">
            <v>154667</v>
          </cell>
          <cell r="BY41">
            <v>40900</v>
          </cell>
          <cell r="BZ41">
            <v>1488919</v>
          </cell>
          <cell r="CA41">
            <v>1395736</v>
          </cell>
          <cell r="CB41">
            <v>93183</v>
          </cell>
          <cell r="CC41">
            <v>18576</v>
          </cell>
          <cell r="CD41">
            <v>22345</v>
          </cell>
          <cell r="CE41">
            <v>15308</v>
          </cell>
          <cell r="CF41">
            <v>74621</v>
          </cell>
          <cell r="CG41">
            <v>171</v>
          </cell>
          <cell r="CH41">
            <v>42283</v>
          </cell>
          <cell r="CI41">
            <v>5005205</v>
          </cell>
          <cell r="CJ41">
            <v>477431</v>
          </cell>
          <cell r="CK41">
            <v>461900</v>
          </cell>
          <cell r="CL41">
            <v>15531</v>
          </cell>
          <cell r="CM41">
            <v>23337</v>
          </cell>
          <cell r="CN41">
            <v>258204</v>
          </cell>
          <cell r="CO41">
            <v>104312</v>
          </cell>
          <cell r="CP41">
            <v>14920</v>
          </cell>
          <cell r="CQ41">
            <v>25</v>
          </cell>
          <cell r="CR41">
            <v>0</v>
          </cell>
          <cell r="CS41">
            <v>66916</v>
          </cell>
          <cell r="CT41">
            <v>181998</v>
          </cell>
          <cell r="CU41">
            <v>79084</v>
          </cell>
        </row>
        <row r="42">
          <cell r="A42" t="str">
            <v>Utility Annual Peak load</v>
          </cell>
          <cell r="C42">
            <v>2005</v>
          </cell>
          <cell r="D42">
            <v>8071</v>
          </cell>
          <cell r="E42">
            <v>313186</v>
          </cell>
          <cell r="F42">
            <v>47583</v>
          </cell>
          <cell r="G42">
            <v>46125</v>
          </cell>
          <cell r="H42">
            <v>192711</v>
          </cell>
          <cell r="I42">
            <v>364963</v>
          </cell>
          <cell r="J42">
            <v>62540</v>
          </cell>
          <cell r="K42">
            <v>312448</v>
          </cell>
          <cell r="L42">
            <v>59200</v>
          </cell>
          <cell r="M42">
            <v>28286</v>
          </cell>
          <cell r="N42">
            <v>7691</v>
          </cell>
          <cell r="O42">
            <v>182533</v>
          </cell>
          <cell r="P42">
            <v>6127</v>
          </cell>
          <cell r="Q42">
            <v>6624</v>
          </cell>
          <cell r="R42">
            <v>1929</v>
          </cell>
          <cell r="S42">
            <v>47354</v>
          </cell>
          <cell r="T42">
            <v>640300</v>
          </cell>
          <cell r="U42">
            <v>16900</v>
          </cell>
          <cell r="V42">
            <v>1570200</v>
          </cell>
          <cell r="W42">
            <v>80284</v>
          </cell>
          <cell r="X42">
            <v>15021</v>
          </cell>
          <cell r="Y42">
            <v>138842</v>
          </cell>
          <cell r="Z42">
            <v>101863</v>
          </cell>
          <cell r="AA42">
            <v>18575</v>
          </cell>
          <cell r="AB42">
            <v>2144</v>
          </cell>
          <cell r="AC42">
            <v>44521</v>
          </cell>
          <cell r="AD42">
            <v>193604</v>
          </cell>
          <cell r="AE42">
            <v>178048</v>
          </cell>
          <cell r="AF42">
            <v>15556</v>
          </cell>
          <cell r="AG42">
            <v>39019</v>
          </cell>
          <cell r="AH42">
            <v>283187</v>
          </cell>
          <cell r="AI42">
            <v>279418</v>
          </cell>
          <cell r="AJ42">
            <v>3769</v>
          </cell>
          <cell r="AK42">
            <v>88622</v>
          </cell>
          <cell r="AL42">
            <v>0</v>
          </cell>
          <cell r="AM42">
            <v>1231753.8899999999</v>
          </cell>
          <cell r="AN42">
            <v>22617</v>
          </cell>
          <cell r="AO42">
            <v>6976</v>
          </cell>
          <cell r="AP42">
            <v>37386</v>
          </cell>
          <cell r="AQ42">
            <v>731200</v>
          </cell>
          <cell r="AR42">
            <v>4407238</v>
          </cell>
          <cell r="AS42">
            <v>4402210</v>
          </cell>
          <cell r="AT42">
            <v>5028</v>
          </cell>
          <cell r="AU42">
            <v>1464855</v>
          </cell>
          <cell r="AV42">
            <v>62729</v>
          </cell>
          <cell r="AW42">
            <v>23000</v>
          </cell>
          <cell r="AX42">
            <v>143124</v>
          </cell>
          <cell r="AY42">
            <v>386568</v>
          </cell>
          <cell r="AZ42">
            <v>48706</v>
          </cell>
          <cell r="BA42">
            <v>44197</v>
          </cell>
          <cell r="BB42">
            <v>708063</v>
          </cell>
          <cell r="BC42">
            <v>35608</v>
          </cell>
          <cell r="BD42">
            <v>39722</v>
          </cell>
          <cell r="BE42">
            <v>120578</v>
          </cell>
          <cell r="BF42">
            <v>4489</v>
          </cell>
          <cell r="BG42">
            <v>158205</v>
          </cell>
          <cell r="BH42">
            <v>149909</v>
          </cell>
          <cell r="BI42">
            <v>9729</v>
          </cell>
          <cell r="BJ42">
            <v>260983</v>
          </cell>
          <cell r="BK42">
            <v>188338</v>
          </cell>
          <cell r="BL42">
            <v>72645</v>
          </cell>
          <cell r="BM42">
            <v>40534</v>
          </cell>
          <cell r="BN42">
            <v>73575</v>
          </cell>
          <cell r="BO42">
            <v>119000</v>
          </cell>
          <cell r="BP42">
            <v>23943</v>
          </cell>
          <cell r="BQ42">
            <v>335427</v>
          </cell>
          <cell r="BR42">
            <v>46108</v>
          </cell>
          <cell r="BS42">
            <v>60656</v>
          </cell>
          <cell r="BT42">
            <v>217814</v>
          </cell>
          <cell r="BU42">
            <v>41386</v>
          </cell>
          <cell r="BV42">
            <v>156336</v>
          </cell>
          <cell r="BW42">
            <v>20</v>
          </cell>
          <cell r="BX42">
            <v>154667</v>
          </cell>
          <cell r="BY42">
            <v>40900</v>
          </cell>
          <cell r="BZ42">
            <v>1488919</v>
          </cell>
          <cell r="CA42">
            <v>1395736</v>
          </cell>
          <cell r="CB42">
            <v>93183</v>
          </cell>
          <cell r="CC42">
            <v>19031</v>
          </cell>
        </row>
        <row r="43">
          <cell r="A43" t="str">
            <v>Utility average peak load</v>
          </cell>
          <cell r="B43" t="str">
            <v>PEAKA</v>
          </cell>
          <cell r="C43">
            <v>2005</v>
          </cell>
          <cell r="D43">
            <v>6714</v>
          </cell>
          <cell r="E43">
            <v>264962</v>
          </cell>
          <cell r="F43">
            <v>45502</v>
          </cell>
          <cell r="G43">
            <v>42000</v>
          </cell>
          <cell r="H43">
            <v>158942</v>
          </cell>
          <cell r="I43">
            <v>288285</v>
          </cell>
          <cell r="J43">
            <v>55005</v>
          </cell>
          <cell r="K43">
            <v>260847</v>
          </cell>
          <cell r="L43">
            <v>47700</v>
          </cell>
          <cell r="M43">
            <v>25159</v>
          </cell>
          <cell r="N43">
            <v>4902</v>
          </cell>
          <cell r="O43">
            <v>148119</v>
          </cell>
          <cell r="P43">
            <v>5912</v>
          </cell>
          <cell r="Q43">
            <v>5372</v>
          </cell>
          <cell r="R43">
            <v>1543</v>
          </cell>
          <cell r="S43">
            <v>38111</v>
          </cell>
          <cell r="T43">
            <v>508050</v>
          </cell>
          <cell r="U43">
            <v>14500</v>
          </cell>
          <cell r="V43">
            <v>1266767</v>
          </cell>
          <cell r="W43">
            <v>67618</v>
          </cell>
          <cell r="X43">
            <v>10858</v>
          </cell>
          <cell r="Y43">
            <v>97900</v>
          </cell>
          <cell r="Z43">
            <v>92783</v>
          </cell>
          <cell r="AA43">
            <v>13985</v>
          </cell>
          <cell r="AB43">
            <v>1665</v>
          </cell>
          <cell r="AC43">
            <v>31797</v>
          </cell>
          <cell r="AD43">
            <v>158537</v>
          </cell>
          <cell r="AE43">
            <v>147633</v>
          </cell>
          <cell r="AF43">
            <v>10904</v>
          </cell>
          <cell r="AG43">
            <v>30181</v>
          </cell>
          <cell r="AH43">
            <v>248284</v>
          </cell>
          <cell r="AI43">
            <v>245173</v>
          </cell>
          <cell r="AJ43">
            <v>3111</v>
          </cell>
          <cell r="AK43">
            <v>72768</v>
          </cell>
          <cell r="AL43">
            <v>0</v>
          </cell>
          <cell r="AM43">
            <v>1013115.39</v>
          </cell>
          <cell r="AN43">
            <v>18827</v>
          </cell>
          <cell r="AO43">
            <v>3720</v>
          </cell>
          <cell r="AP43">
            <v>31348</v>
          </cell>
          <cell r="AQ43">
            <v>596300</v>
          </cell>
          <cell r="AR43">
            <v>3438235</v>
          </cell>
          <cell r="AS43">
            <v>3435096</v>
          </cell>
          <cell r="AT43">
            <v>3139</v>
          </cell>
          <cell r="AU43">
            <v>1244768</v>
          </cell>
          <cell r="AV43">
            <v>45178</v>
          </cell>
          <cell r="AW43">
            <v>17500</v>
          </cell>
          <cell r="AX43">
            <v>23854</v>
          </cell>
          <cell r="AY43">
            <v>325378</v>
          </cell>
          <cell r="AZ43">
            <v>44563</v>
          </cell>
          <cell r="BA43">
            <v>35538</v>
          </cell>
          <cell r="BB43">
            <v>562370</v>
          </cell>
          <cell r="BC43">
            <v>28602</v>
          </cell>
          <cell r="BD43">
            <v>36748</v>
          </cell>
          <cell r="BE43">
            <v>102713</v>
          </cell>
          <cell r="BF43">
            <v>704</v>
          </cell>
          <cell r="BG43">
            <v>128153</v>
          </cell>
          <cell r="BH43">
            <v>120414</v>
          </cell>
          <cell r="BI43">
            <v>7739</v>
          </cell>
          <cell r="BJ43">
            <v>213709</v>
          </cell>
          <cell r="BK43">
            <v>142928</v>
          </cell>
          <cell r="BL43">
            <v>70781</v>
          </cell>
          <cell r="BM43">
            <v>30752</v>
          </cell>
          <cell r="BN43">
            <v>62395</v>
          </cell>
          <cell r="BO43">
            <v>92957</v>
          </cell>
          <cell r="BP43">
            <v>22474</v>
          </cell>
          <cell r="BQ43">
            <v>266679</v>
          </cell>
          <cell r="BR43">
            <v>40515</v>
          </cell>
          <cell r="BS43">
            <v>53230</v>
          </cell>
          <cell r="BT43">
            <v>189320</v>
          </cell>
          <cell r="BU43">
            <v>34808</v>
          </cell>
          <cell r="BV43">
            <v>115436</v>
          </cell>
          <cell r="BW43">
            <v>16</v>
          </cell>
          <cell r="BX43">
            <v>137204</v>
          </cell>
          <cell r="BY43">
            <v>34300</v>
          </cell>
          <cell r="BZ43">
            <v>1157510</v>
          </cell>
          <cell r="CA43">
            <v>1081724</v>
          </cell>
          <cell r="CB43">
            <v>75786</v>
          </cell>
          <cell r="CC43">
            <v>16996</v>
          </cell>
          <cell r="CD43">
            <v>21620</v>
          </cell>
          <cell r="CE43">
            <v>16378</v>
          </cell>
          <cell r="CF43">
            <v>60810</v>
          </cell>
          <cell r="CG43">
            <v>169</v>
          </cell>
          <cell r="CH43">
            <v>36579</v>
          </cell>
          <cell r="CI43">
            <v>4174409</v>
          </cell>
          <cell r="CJ43">
            <v>415215</v>
          </cell>
          <cell r="CK43">
            <v>399184</v>
          </cell>
          <cell r="CL43">
            <v>16031</v>
          </cell>
          <cell r="CM43">
            <v>19455</v>
          </cell>
          <cell r="CN43">
            <v>219477</v>
          </cell>
          <cell r="CO43">
            <v>86463</v>
          </cell>
          <cell r="CP43">
            <v>15759</v>
          </cell>
          <cell r="CQ43">
            <v>24</v>
          </cell>
          <cell r="CR43">
            <v>0</v>
          </cell>
          <cell r="CS43">
            <v>73626</v>
          </cell>
          <cell r="CT43">
            <v>145535</v>
          </cell>
          <cell r="CU43">
            <v>67711</v>
          </cell>
        </row>
        <row r="44">
          <cell r="A44" t="str">
            <v>Total circuit kms of line</v>
          </cell>
          <cell r="B44" t="str">
            <v>KMC</v>
          </cell>
          <cell r="C44">
            <v>2005</v>
          </cell>
          <cell r="D44">
            <v>92</v>
          </cell>
          <cell r="E44">
            <v>1485</v>
          </cell>
          <cell r="F44">
            <v>785</v>
          </cell>
          <cell r="G44">
            <v>432</v>
          </cell>
          <cell r="H44">
            <v>478</v>
          </cell>
          <cell r="I44">
            <v>1384</v>
          </cell>
          <cell r="J44">
            <v>340</v>
          </cell>
          <cell r="K44">
            <v>1089</v>
          </cell>
          <cell r="L44">
            <v>501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142</v>
          </cell>
          <cell r="T44">
            <v>1184</v>
          </cell>
          <cell r="U44">
            <v>168</v>
          </cell>
          <cell r="V44">
            <v>5027</v>
          </cell>
          <cell r="W44">
            <v>258</v>
          </cell>
          <cell r="X44">
            <v>136</v>
          </cell>
          <cell r="Y44">
            <v>458</v>
          </cell>
          <cell r="Z44">
            <v>275</v>
          </cell>
          <cell r="AA44">
            <v>84</v>
          </cell>
          <cell r="AB44">
            <v>8</v>
          </cell>
          <cell r="AC44">
            <v>1832</v>
          </cell>
          <cell r="AD44">
            <v>870</v>
          </cell>
          <cell r="AE44">
            <v>833</v>
          </cell>
          <cell r="AF44">
            <v>37</v>
          </cell>
          <cell r="AG44">
            <v>238</v>
          </cell>
          <cell r="AH44">
            <v>976</v>
          </cell>
          <cell r="AI44">
            <v>938</v>
          </cell>
          <cell r="AJ44">
            <v>38</v>
          </cell>
          <cell r="AK44">
            <v>1665</v>
          </cell>
          <cell r="AL44">
            <v>1320</v>
          </cell>
          <cell r="AM44">
            <v>3273</v>
          </cell>
          <cell r="AN44">
            <v>68</v>
          </cell>
          <cell r="AO44">
            <v>20</v>
          </cell>
          <cell r="AP44">
            <v>65</v>
          </cell>
          <cell r="AQ44">
            <v>2486</v>
          </cell>
          <cell r="AR44">
            <v>119650</v>
          </cell>
          <cell r="AS44">
            <v>119630</v>
          </cell>
          <cell r="AT44">
            <v>20</v>
          </cell>
          <cell r="AU44">
            <v>5242</v>
          </cell>
          <cell r="AV44">
            <v>597</v>
          </cell>
          <cell r="AW44">
            <v>98</v>
          </cell>
          <cell r="AX44">
            <v>348</v>
          </cell>
          <cell r="AY44">
            <v>1706</v>
          </cell>
          <cell r="AZ44">
            <v>100</v>
          </cell>
          <cell r="BA44">
            <v>659</v>
          </cell>
          <cell r="BB44">
            <v>2536</v>
          </cell>
          <cell r="BC44">
            <v>107</v>
          </cell>
          <cell r="BD44">
            <v>115</v>
          </cell>
          <cell r="BE44">
            <v>788</v>
          </cell>
          <cell r="BF44">
            <v>4</v>
          </cell>
          <cell r="BG44">
            <v>1002</v>
          </cell>
          <cell r="BH44">
            <v>645</v>
          </cell>
          <cell r="BI44">
            <v>357</v>
          </cell>
          <cell r="BJ44">
            <v>2114</v>
          </cell>
          <cell r="BK44">
            <v>814</v>
          </cell>
          <cell r="BL44">
            <v>1300</v>
          </cell>
          <cell r="BM44">
            <v>335</v>
          </cell>
          <cell r="BN44">
            <v>771</v>
          </cell>
          <cell r="BO44">
            <v>558</v>
          </cell>
          <cell r="BP44">
            <v>370</v>
          </cell>
          <cell r="BQ44">
            <v>1347</v>
          </cell>
          <cell r="BR44">
            <v>153</v>
          </cell>
          <cell r="BS44">
            <v>299</v>
          </cell>
          <cell r="BT44">
            <v>2002</v>
          </cell>
          <cell r="BU44">
            <v>146</v>
          </cell>
          <cell r="BV44">
            <v>715</v>
          </cell>
          <cell r="BW44">
            <v>128</v>
          </cell>
          <cell r="BX44">
            <v>536</v>
          </cell>
          <cell r="BY44">
            <v>307</v>
          </cell>
          <cell r="BZ44">
            <v>5857</v>
          </cell>
          <cell r="CA44">
            <v>5478</v>
          </cell>
          <cell r="CB44">
            <v>379</v>
          </cell>
          <cell r="CC44">
            <v>70</v>
          </cell>
          <cell r="CD44">
            <v>86</v>
          </cell>
          <cell r="CE44">
            <v>212</v>
          </cell>
          <cell r="CF44">
            <v>239</v>
          </cell>
          <cell r="CG44">
            <v>1340</v>
          </cell>
          <cell r="CH44">
            <v>147</v>
          </cell>
          <cell r="CI44">
            <v>20422</v>
          </cell>
          <cell r="CJ44">
            <v>1927</v>
          </cell>
          <cell r="CK44">
            <v>1659</v>
          </cell>
          <cell r="CL44">
            <v>268</v>
          </cell>
          <cell r="CM44">
            <v>217</v>
          </cell>
          <cell r="CN44">
            <v>1334</v>
          </cell>
          <cell r="CO44">
            <v>430</v>
          </cell>
          <cell r="CP44">
            <v>165</v>
          </cell>
          <cell r="CQ44">
            <v>65</v>
          </cell>
          <cell r="CR44">
            <v>34</v>
          </cell>
          <cell r="CS44">
            <v>432</v>
          </cell>
          <cell r="CT44">
            <v>980</v>
          </cell>
          <cell r="CU44">
            <v>254</v>
          </cell>
        </row>
        <row r="45">
          <cell r="A45" t="str">
            <v>Overhead circuit kms of line</v>
          </cell>
          <cell r="B45" t="str">
            <v>KMCO</v>
          </cell>
          <cell r="C45">
            <v>2005</v>
          </cell>
          <cell r="D45">
            <v>92</v>
          </cell>
          <cell r="E45">
            <v>677</v>
          </cell>
          <cell r="F45">
            <v>605</v>
          </cell>
          <cell r="G45">
            <v>405</v>
          </cell>
          <cell r="H45">
            <v>275</v>
          </cell>
          <cell r="I45">
            <v>814</v>
          </cell>
          <cell r="J45">
            <v>230</v>
          </cell>
          <cell r="K45">
            <v>727</v>
          </cell>
          <cell r="L45">
            <v>480</v>
          </cell>
          <cell r="M45">
            <v>77</v>
          </cell>
          <cell r="N45">
            <v>26</v>
          </cell>
          <cell r="O45">
            <v>559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813</v>
          </cell>
          <cell r="U45">
            <v>163</v>
          </cell>
          <cell r="V45">
            <v>1715</v>
          </cell>
          <cell r="W45">
            <v>203</v>
          </cell>
          <cell r="X45">
            <v>126</v>
          </cell>
          <cell r="Y45">
            <v>232</v>
          </cell>
          <cell r="Z45">
            <v>185</v>
          </cell>
          <cell r="AA45">
            <v>76</v>
          </cell>
          <cell r="AB45">
            <v>6</v>
          </cell>
          <cell r="AC45">
            <v>1831</v>
          </cell>
          <cell r="AD45">
            <v>695</v>
          </cell>
          <cell r="AE45">
            <v>660</v>
          </cell>
          <cell r="AF45">
            <v>35</v>
          </cell>
          <cell r="AG45">
            <v>180</v>
          </cell>
          <cell r="AH45">
            <v>421</v>
          </cell>
          <cell r="AI45">
            <v>411</v>
          </cell>
          <cell r="AJ45">
            <v>10</v>
          </cell>
          <cell r="AK45">
            <v>1585</v>
          </cell>
          <cell r="AL45">
            <v>875</v>
          </cell>
          <cell r="AM45">
            <v>1603</v>
          </cell>
          <cell r="AN45">
            <v>57</v>
          </cell>
          <cell r="AO45">
            <v>17</v>
          </cell>
          <cell r="AP45">
            <v>56</v>
          </cell>
          <cell r="AQ45">
            <v>763</v>
          </cell>
          <cell r="AR45">
            <v>115430</v>
          </cell>
          <cell r="AS45">
            <v>115410</v>
          </cell>
          <cell r="AT45">
            <v>20</v>
          </cell>
          <cell r="AU45">
            <v>3318</v>
          </cell>
          <cell r="AV45">
            <v>493</v>
          </cell>
          <cell r="AW45">
            <v>88</v>
          </cell>
          <cell r="AX45">
            <v>242</v>
          </cell>
          <cell r="AY45">
            <v>1021</v>
          </cell>
          <cell r="AZ45">
            <v>93</v>
          </cell>
          <cell r="BA45">
            <v>580</v>
          </cell>
          <cell r="BB45">
            <v>1256</v>
          </cell>
          <cell r="BC45">
            <v>83</v>
          </cell>
          <cell r="BD45">
            <v>79</v>
          </cell>
          <cell r="BE45">
            <v>547</v>
          </cell>
          <cell r="BF45">
            <v>3</v>
          </cell>
          <cell r="BG45">
            <v>579</v>
          </cell>
          <cell r="BH45">
            <v>237</v>
          </cell>
          <cell r="BI45">
            <v>342</v>
          </cell>
          <cell r="BJ45">
            <v>1572</v>
          </cell>
          <cell r="BK45">
            <v>472</v>
          </cell>
          <cell r="BL45">
            <v>1100</v>
          </cell>
          <cell r="BM45">
            <v>253</v>
          </cell>
          <cell r="BN45">
            <v>693</v>
          </cell>
          <cell r="BO45">
            <v>468</v>
          </cell>
          <cell r="BP45">
            <v>365</v>
          </cell>
          <cell r="BQ45">
            <v>535</v>
          </cell>
          <cell r="BR45">
            <v>89</v>
          </cell>
          <cell r="BS45">
            <v>245</v>
          </cell>
          <cell r="BT45">
            <v>1003</v>
          </cell>
          <cell r="BU45">
            <v>127</v>
          </cell>
          <cell r="BV45">
            <v>604</v>
          </cell>
          <cell r="BW45">
            <v>117</v>
          </cell>
          <cell r="BX45">
            <v>380</v>
          </cell>
          <cell r="BY45">
            <v>298</v>
          </cell>
          <cell r="BZ45">
            <v>1929</v>
          </cell>
          <cell r="CA45">
            <v>1789</v>
          </cell>
          <cell r="CB45">
            <v>140</v>
          </cell>
          <cell r="CC45">
            <v>68</v>
          </cell>
          <cell r="CD45">
            <v>76</v>
          </cell>
          <cell r="CE45">
            <v>205</v>
          </cell>
          <cell r="CF45">
            <v>172</v>
          </cell>
          <cell r="CG45">
            <v>886</v>
          </cell>
          <cell r="CH45">
            <v>100</v>
          </cell>
          <cell r="CI45">
            <v>9134</v>
          </cell>
          <cell r="CJ45">
            <v>1336</v>
          </cell>
          <cell r="CK45">
            <v>1118</v>
          </cell>
          <cell r="CL45">
            <v>218</v>
          </cell>
          <cell r="CM45">
            <v>121</v>
          </cell>
          <cell r="CN45">
            <v>936</v>
          </cell>
          <cell r="CO45">
            <v>326</v>
          </cell>
          <cell r="CP45">
            <v>153</v>
          </cell>
          <cell r="CQ45">
            <v>53</v>
          </cell>
          <cell r="CR45">
            <v>27</v>
          </cell>
          <cell r="CS45">
            <v>314</v>
          </cell>
          <cell r="CT45">
            <v>475</v>
          </cell>
          <cell r="CU45">
            <v>149</v>
          </cell>
        </row>
        <row r="46">
          <cell r="A46" t="str">
            <v>Underground circuit kms ofline</v>
          </cell>
          <cell r="B46" t="str">
            <v>KMCU</v>
          </cell>
          <cell r="C46">
            <v>2005</v>
          </cell>
          <cell r="D46">
            <v>0</v>
          </cell>
          <cell r="E46">
            <v>808</v>
          </cell>
          <cell r="F46">
            <v>180</v>
          </cell>
          <cell r="G46">
            <v>27</v>
          </cell>
          <cell r="H46">
            <v>203</v>
          </cell>
          <cell r="I46">
            <v>570</v>
          </cell>
          <cell r="J46">
            <v>110</v>
          </cell>
          <cell r="K46">
            <v>362</v>
          </cell>
          <cell r="L46">
            <v>20</v>
          </cell>
          <cell r="M46">
            <v>63</v>
          </cell>
          <cell r="N46">
            <v>1</v>
          </cell>
          <cell r="O46">
            <v>224</v>
          </cell>
          <cell r="P46">
            <v>4</v>
          </cell>
          <cell r="Q46">
            <v>12</v>
          </cell>
          <cell r="R46">
            <v>1</v>
          </cell>
          <cell r="S46">
            <v>52</v>
          </cell>
          <cell r="T46">
            <v>371</v>
          </cell>
          <cell r="U46">
            <v>5</v>
          </cell>
          <cell r="V46">
            <v>3312</v>
          </cell>
          <cell r="W46">
            <v>55</v>
          </cell>
          <cell r="X46">
            <v>11</v>
          </cell>
          <cell r="Y46">
            <v>225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58</v>
          </cell>
          <cell r="AH46">
            <v>554</v>
          </cell>
          <cell r="AI46">
            <v>527</v>
          </cell>
          <cell r="AJ46">
            <v>27</v>
          </cell>
          <cell r="AK46">
            <v>80</v>
          </cell>
          <cell r="AL46">
            <v>445</v>
          </cell>
          <cell r="AM46">
            <v>1670</v>
          </cell>
          <cell r="AN46">
            <v>11</v>
          </cell>
          <cell r="AO46">
            <v>2</v>
          </cell>
          <cell r="AP46">
            <v>8</v>
          </cell>
          <cell r="AQ46">
            <v>1723</v>
          </cell>
          <cell r="AR46">
            <v>4220</v>
          </cell>
          <cell r="AS46">
            <v>4220</v>
          </cell>
          <cell r="AT46">
            <v>0</v>
          </cell>
          <cell r="AU46">
            <v>1924</v>
          </cell>
          <cell r="AV46">
            <v>104</v>
          </cell>
          <cell r="AW46">
            <v>10</v>
          </cell>
          <cell r="AX46">
            <v>106</v>
          </cell>
          <cell r="AY46">
            <v>684</v>
          </cell>
          <cell r="AZ46">
            <v>7</v>
          </cell>
          <cell r="BA46">
            <v>79</v>
          </cell>
          <cell r="BB46">
            <v>1280</v>
          </cell>
          <cell r="BC46">
            <v>34</v>
          </cell>
          <cell r="BD46">
            <v>36</v>
          </cell>
          <cell r="BE46">
            <v>241</v>
          </cell>
          <cell r="BF46">
            <v>1</v>
          </cell>
          <cell r="BG46">
            <v>421</v>
          </cell>
          <cell r="BH46">
            <v>407</v>
          </cell>
          <cell r="BI46">
            <v>14</v>
          </cell>
          <cell r="BJ46">
            <v>541</v>
          </cell>
          <cell r="BK46">
            <v>341</v>
          </cell>
          <cell r="BL46">
            <v>200</v>
          </cell>
          <cell r="BM46">
            <v>82</v>
          </cell>
          <cell r="BN46">
            <v>78</v>
          </cell>
          <cell r="BO46">
            <v>90</v>
          </cell>
          <cell r="BP46">
            <v>5</v>
          </cell>
          <cell r="BQ46">
            <v>812</v>
          </cell>
          <cell r="BR46">
            <v>64</v>
          </cell>
          <cell r="BS46">
            <v>54</v>
          </cell>
          <cell r="BT46">
            <v>999</v>
          </cell>
          <cell r="BU46">
            <v>19</v>
          </cell>
          <cell r="BV46">
            <v>111</v>
          </cell>
          <cell r="BW46">
            <v>11</v>
          </cell>
          <cell r="BX46">
            <v>156</v>
          </cell>
          <cell r="BY46">
            <v>8</v>
          </cell>
          <cell r="BZ46">
            <v>3928</v>
          </cell>
          <cell r="CA46">
            <v>3689</v>
          </cell>
          <cell r="CB46">
            <v>239</v>
          </cell>
          <cell r="CC46">
            <v>2</v>
          </cell>
          <cell r="CD46">
            <v>9</v>
          </cell>
          <cell r="CE46">
            <v>6</v>
          </cell>
          <cell r="CF46">
            <v>67</v>
          </cell>
          <cell r="CG46">
            <v>454</v>
          </cell>
          <cell r="CH46">
            <v>47</v>
          </cell>
          <cell r="CI46">
            <v>11288</v>
          </cell>
          <cell r="CJ46">
            <v>583</v>
          </cell>
          <cell r="CK46">
            <v>541</v>
          </cell>
          <cell r="CL46">
            <v>42</v>
          </cell>
          <cell r="CM46">
            <v>96</v>
          </cell>
          <cell r="CN46">
            <v>398</v>
          </cell>
          <cell r="CO46">
            <v>104</v>
          </cell>
          <cell r="CP46">
            <v>12</v>
          </cell>
          <cell r="CQ46">
            <v>12</v>
          </cell>
          <cell r="CR46">
            <v>7</v>
          </cell>
          <cell r="CS46">
            <v>118</v>
          </cell>
          <cell r="CT46">
            <v>505</v>
          </cell>
          <cell r="CU46">
            <v>104</v>
          </cell>
        </row>
        <row r="47">
          <cell r="A47" t="str">
            <v>Circuit kilometers 3 phase</v>
          </cell>
          <cell r="B47" t="str">
            <v>KMC3</v>
          </cell>
          <cell r="C47">
            <v>2005</v>
          </cell>
          <cell r="D47">
            <v>47</v>
          </cell>
          <cell r="E47">
            <v>705</v>
          </cell>
          <cell r="F47">
            <v>450</v>
          </cell>
          <cell r="G47">
            <v>202</v>
          </cell>
          <cell r="H47">
            <v>230</v>
          </cell>
          <cell r="I47">
            <v>119</v>
          </cell>
          <cell r="J47">
            <v>110</v>
          </cell>
          <cell r="K47">
            <v>458</v>
          </cell>
          <cell r="L47">
            <v>0</v>
          </cell>
          <cell r="M47">
            <v>68</v>
          </cell>
          <cell r="N47">
            <v>15</v>
          </cell>
          <cell r="O47">
            <v>503</v>
          </cell>
          <cell r="P47">
            <v>10</v>
          </cell>
          <cell r="Q47">
            <v>12</v>
          </cell>
          <cell r="R47">
            <v>5</v>
          </cell>
          <cell r="S47">
            <v>70</v>
          </cell>
          <cell r="T47">
            <v>684</v>
          </cell>
          <cell r="U47">
            <v>0</v>
          </cell>
          <cell r="V47">
            <v>3036</v>
          </cell>
          <cell r="W47">
            <v>14</v>
          </cell>
          <cell r="X47">
            <v>31</v>
          </cell>
          <cell r="Y47">
            <v>163</v>
          </cell>
          <cell r="Z47">
            <v>146</v>
          </cell>
          <cell r="AA47">
            <v>48</v>
          </cell>
          <cell r="AB47">
            <v>3</v>
          </cell>
          <cell r="AC47">
            <v>0</v>
          </cell>
          <cell r="AD47">
            <v>20</v>
          </cell>
          <cell r="AE47">
            <v>0</v>
          </cell>
          <cell r="AF47">
            <v>20</v>
          </cell>
          <cell r="AG47">
            <v>111</v>
          </cell>
          <cell r="AH47">
            <v>444</v>
          </cell>
          <cell r="AI47">
            <v>436</v>
          </cell>
          <cell r="AJ47">
            <v>8</v>
          </cell>
          <cell r="AK47">
            <v>605</v>
          </cell>
          <cell r="AL47">
            <v>392</v>
          </cell>
          <cell r="AM47">
            <v>1899</v>
          </cell>
          <cell r="AN47">
            <v>27</v>
          </cell>
          <cell r="AO47">
            <v>9</v>
          </cell>
          <cell r="AP47">
            <v>42</v>
          </cell>
          <cell r="AQ47">
            <v>1064</v>
          </cell>
          <cell r="AR47">
            <v>45144</v>
          </cell>
          <cell r="AS47">
            <v>45135</v>
          </cell>
          <cell r="AT47">
            <v>9</v>
          </cell>
          <cell r="AU47">
            <v>2788</v>
          </cell>
          <cell r="AV47">
            <v>291</v>
          </cell>
          <cell r="AW47">
            <v>61</v>
          </cell>
          <cell r="AX47">
            <v>252</v>
          </cell>
          <cell r="AY47">
            <v>740</v>
          </cell>
          <cell r="AZ47">
            <v>58</v>
          </cell>
          <cell r="BA47">
            <v>159</v>
          </cell>
          <cell r="BB47">
            <v>1168</v>
          </cell>
          <cell r="BC47">
            <v>63</v>
          </cell>
          <cell r="BD47">
            <v>78</v>
          </cell>
          <cell r="BE47">
            <v>413</v>
          </cell>
          <cell r="BF47">
            <v>1</v>
          </cell>
          <cell r="BG47">
            <v>299</v>
          </cell>
          <cell r="BH47">
            <v>268</v>
          </cell>
          <cell r="BI47">
            <v>31</v>
          </cell>
          <cell r="BJ47">
            <v>875</v>
          </cell>
          <cell r="BK47">
            <v>425</v>
          </cell>
          <cell r="BL47">
            <v>450</v>
          </cell>
          <cell r="BM47">
            <v>182</v>
          </cell>
          <cell r="BN47">
            <v>371</v>
          </cell>
          <cell r="BO47">
            <v>317</v>
          </cell>
          <cell r="BP47">
            <v>200</v>
          </cell>
          <cell r="BQ47">
            <v>706</v>
          </cell>
          <cell r="BR47">
            <v>84</v>
          </cell>
          <cell r="BS47">
            <v>218</v>
          </cell>
          <cell r="BT47">
            <v>349</v>
          </cell>
          <cell r="BU47">
            <v>96</v>
          </cell>
          <cell r="BV47">
            <v>449</v>
          </cell>
          <cell r="BW47">
            <v>84</v>
          </cell>
          <cell r="BX47">
            <v>348</v>
          </cell>
          <cell r="BY47">
            <v>0</v>
          </cell>
          <cell r="BZ47">
            <v>2667</v>
          </cell>
          <cell r="CA47">
            <v>2517</v>
          </cell>
          <cell r="CB47">
            <v>150</v>
          </cell>
          <cell r="CC47">
            <v>49</v>
          </cell>
          <cell r="CD47">
            <v>43</v>
          </cell>
          <cell r="CE47">
            <v>72</v>
          </cell>
          <cell r="CF47">
            <v>156</v>
          </cell>
          <cell r="CG47">
            <v>755</v>
          </cell>
          <cell r="CH47">
            <v>87</v>
          </cell>
          <cell r="CI47">
            <v>16776</v>
          </cell>
          <cell r="CJ47">
            <v>1036</v>
          </cell>
          <cell r="CK47">
            <v>959</v>
          </cell>
          <cell r="CL47">
            <v>77</v>
          </cell>
          <cell r="CM47">
            <v>88</v>
          </cell>
          <cell r="CN47">
            <v>880</v>
          </cell>
          <cell r="CO47">
            <v>277</v>
          </cell>
          <cell r="CP47">
            <v>139</v>
          </cell>
          <cell r="CQ47">
            <v>45</v>
          </cell>
          <cell r="CR47">
            <v>20</v>
          </cell>
          <cell r="CS47">
            <v>186</v>
          </cell>
          <cell r="CT47">
            <v>441</v>
          </cell>
          <cell r="CU47">
            <v>140</v>
          </cell>
        </row>
        <row r="48">
          <cell r="A48" t="str">
            <v>Circuit kilometers 2 phase</v>
          </cell>
          <cell r="B48" t="str">
            <v>KMC2</v>
          </cell>
          <cell r="C48">
            <v>2005</v>
          </cell>
          <cell r="D48">
            <v>0</v>
          </cell>
          <cell r="E48">
            <v>0</v>
          </cell>
          <cell r="F48">
            <v>5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29</v>
          </cell>
          <cell r="U48">
            <v>0</v>
          </cell>
          <cell r="V48">
            <v>99</v>
          </cell>
          <cell r="W48">
            <v>5</v>
          </cell>
          <cell r="X48">
            <v>1</v>
          </cell>
          <cell r="Y48">
            <v>0</v>
          </cell>
          <cell r="Z48">
            <v>6</v>
          </cell>
          <cell r="AA48">
            <v>8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81</v>
          </cell>
          <cell r="AN48">
            <v>0</v>
          </cell>
          <cell r="AO48">
            <v>0</v>
          </cell>
          <cell r="AP48">
            <v>0</v>
          </cell>
          <cell r="AQ48">
            <v>21</v>
          </cell>
          <cell r="AR48">
            <v>3575</v>
          </cell>
          <cell r="AS48">
            <v>3575</v>
          </cell>
          <cell r="AT48">
            <v>0</v>
          </cell>
          <cell r="AU48">
            <v>220</v>
          </cell>
          <cell r="AV48">
            <v>4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34</v>
          </cell>
          <cell r="BB48">
            <v>0</v>
          </cell>
          <cell r="BC48">
            <v>0</v>
          </cell>
          <cell r="BD48">
            <v>0</v>
          </cell>
          <cell r="BE48">
            <v>25</v>
          </cell>
          <cell r="BF48">
            <v>0</v>
          </cell>
          <cell r="BG48">
            <v>7</v>
          </cell>
          <cell r="BH48">
            <v>0</v>
          </cell>
          <cell r="BI48">
            <v>7</v>
          </cell>
          <cell r="BJ48">
            <v>0</v>
          </cell>
          <cell r="BK48">
            <v>2</v>
          </cell>
          <cell r="BL48">
            <v>0</v>
          </cell>
          <cell r="BM48">
            <v>6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6</v>
          </cell>
          <cell r="BT48">
            <v>0</v>
          </cell>
          <cell r="BU48">
            <v>1</v>
          </cell>
          <cell r="BV48">
            <v>10</v>
          </cell>
          <cell r="BW48">
            <v>0</v>
          </cell>
          <cell r="BX48">
            <v>8</v>
          </cell>
          <cell r="BY48">
            <v>0</v>
          </cell>
          <cell r="BZ48">
            <v>52</v>
          </cell>
          <cell r="CA48">
            <v>52</v>
          </cell>
          <cell r="CB48">
            <v>0</v>
          </cell>
          <cell r="CC48">
            <v>1</v>
          </cell>
          <cell r="CD48">
            <v>0</v>
          </cell>
          <cell r="CE48">
            <v>0</v>
          </cell>
          <cell r="CF48">
            <v>15</v>
          </cell>
          <cell r="CG48">
            <v>0</v>
          </cell>
          <cell r="CH48">
            <v>0</v>
          </cell>
          <cell r="CI48">
            <v>111</v>
          </cell>
          <cell r="CJ48">
            <v>21</v>
          </cell>
          <cell r="CK48">
            <v>20</v>
          </cell>
          <cell r="CL48">
            <v>1</v>
          </cell>
          <cell r="CM48">
            <v>7</v>
          </cell>
          <cell r="CN48">
            <v>42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9</v>
          </cell>
          <cell r="CU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2005</v>
          </cell>
          <cell r="D49">
            <v>45</v>
          </cell>
          <cell r="E49">
            <v>780</v>
          </cell>
          <cell r="F49">
            <v>330</v>
          </cell>
          <cell r="G49">
            <v>211</v>
          </cell>
          <cell r="H49">
            <v>247</v>
          </cell>
          <cell r="I49">
            <v>451</v>
          </cell>
          <cell r="J49">
            <v>230</v>
          </cell>
          <cell r="K49">
            <v>628</v>
          </cell>
          <cell r="L49">
            <v>0</v>
          </cell>
          <cell r="M49">
            <v>72</v>
          </cell>
          <cell r="N49">
            <v>9</v>
          </cell>
          <cell r="O49">
            <v>279</v>
          </cell>
          <cell r="P49">
            <v>10</v>
          </cell>
          <cell r="Q49">
            <v>14</v>
          </cell>
          <cell r="R49">
            <v>2</v>
          </cell>
          <cell r="S49">
            <v>70</v>
          </cell>
          <cell r="T49">
            <v>471</v>
          </cell>
          <cell r="U49">
            <v>0</v>
          </cell>
          <cell r="V49">
            <v>1892</v>
          </cell>
          <cell r="W49">
            <v>106</v>
          </cell>
          <cell r="X49">
            <v>105</v>
          </cell>
          <cell r="Y49">
            <v>294</v>
          </cell>
          <cell r="Z49">
            <v>123</v>
          </cell>
          <cell r="AA49">
            <v>27</v>
          </cell>
          <cell r="AB49">
            <v>2</v>
          </cell>
          <cell r="AC49">
            <v>0</v>
          </cell>
          <cell r="AD49">
            <v>16</v>
          </cell>
          <cell r="AE49">
            <v>0</v>
          </cell>
          <cell r="AF49">
            <v>16</v>
          </cell>
          <cell r="AG49">
            <v>127</v>
          </cell>
          <cell r="AH49">
            <v>531</v>
          </cell>
          <cell r="AI49">
            <v>502</v>
          </cell>
          <cell r="AJ49">
            <v>29</v>
          </cell>
          <cell r="AK49">
            <v>1001</v>
          </cell>
          <cell r="AL49">
            <v>924</v>
          </cell>
          <cell r="AM49">
            <v>1293</v>
          </cell>
          <cell r="AN49">
            <v>41</v>
          </cell>
          <cell r="AO49">
            <v>9</v>
          </cell>
          <cell r="AP49">
            <v>22</v>
          </cell>
          <cell r="AQ49">
            <v>1401</v>
          </cell>
          <cell r="AR49">
            <v>70931</v>
          </cell>
          <cell r="AS49">
            <v>70920</v>
          </cell>
          <cell r="AT49">
            <v>11</v>
          </cell>
          <cell r="AU49">
            <v>2234</v>
          </cell>
          <cell r="AV49">
            <v>198</v>
          </cell>
          <cell r="AW49">
            <v>37</v>
          </cell>
          <cell r="AX49">
            <v>96</v>
          </cell>
          <cell r="AY49">
            <v>965</v>
          </cell>
          <cell r="AZ49">
            <v>42</v>
          </cell>
          <cell r="BA49">
            <v>113</v>
          </cell>
          <cell r="BB49">
            <v>1368</v>
          </cell>
          <cell r="BC49">
            <v>44</v>
          </cell>
          <cell r="BD49">
            <v>25</v>
          </cell>
          <cell r="BE49">
            <v>350</v>
          </cell>
          <cell r="BF49">
            <v>3</v>
          </cell>
          <cell r="BG49">
            <v>0</v>
          </cell>
          <cell r="BH49">
            <v>376</v>
          </cell>
          <cell r="BI49">
            <v>304</v>
          </cell>
          <cell r="BJ49">
            <v>1236</v>
          </cell>
          <cell r="BK49">
            <v>386</v>
          </cell>
          <cell r="BL49">
            <v>850</v>
          </cell>
          <cell r="BM49">
            <v>152</v>
          </cell>
          <cell r="BN49">
            <v>380</v>
          </cell>
          <cell r="BO49">
            <v>240</v>
          </cell>
          <cell r="BP49">
            <v>170</v>
          </cell>
          <cell r="BQ49">
            <v>641</v>
          </cell>
          <cell r="BR49">
            <v>69</v>
          </cell>
          <cell r="BS49">
            <v>75</v>
          </cell>
          <cell r="BT49">
            <v>575</v>
          </cell>
          <cell r="BU49">
            <v>51</v>
          </cell>
          <cell r="BV49">
            <v>256</v>
          </cell>
          <cell r="BW49">
            <v>44</v>
          </cell>
          <cell r="BX49">
            <v>179</v>
          </cell>
          <cell r="BY49">
            <v>0</v>
          </cell>
          <cell r="BZ49">
            <v>3137</v>
          </cell>
          <cell r="CA49">
            <v>2908</v>
          </cell>
          <cell r="CB49">
            <v>229</v>
          </cell>
          <cell r="CC49">
            <v>20</v>
          </cell>
          <cell r="CD49">
            <v>43</v>
          </cell>
          <cell r="CE49">
            <v>139</v>
          </cell>
          <cell r="CF49">
            <v>69</v>
          </cell>
          <cell r="CG49">
            <v>584</v>
          </cell>
          <cell r="CH49">
            <v>60</v>
          </cell>
          <cell r="CI49">
            <v>3535</v>
          </cell>
          <cell r="CJ49">
            <v>731</v>
          </cell>
          <cell r="CK49">
            <v>541</v>
          </cell>
          <cell r="CL49">
            <v>190</v>
          </cell>
          <cell r="CM49">
            <v>121</v>
          </cell>
          <cell r="CN49">
            <v>410</v>
          </cell>
          <cell r="CO49">
            <v>153</v>
          </cell>
          <cell r="CP49">
            <v>26</v>
          </cell>
          <cell r="CQ49">
            <v>19</v>
          </cell>
          <cell r="CR49">
            <v>14</v>
          </cell>
          <cell r="CS49">
            <v>245</v>
          </cell>
          <cell r="CT49">
            <v>531</v>
          </cell>
          <cell r="CU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</v>
          </cell>
          <cell r="AQ50">
            <v>2</v>
          </cell>
          <cell r="AR50">
            <v>260</v>
          </cell>
          <cell r="AS50">
            <v>260</v>
          </cell>
          <cell r="AT50">
            <v>0</v>
          </cell>
          <cell r="AU50">
            <v>22</v>
          </cell>
          <cell r="AV50">
            <v>0</v>
          </cell>
          <cell r="AW50">
            <v>3</v>
          </cell>
          <cell r="AX50">
            <v>0</v>
          </cell>
          <cell r="AY50">
            <v>16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2</v>
          </cell>
          <cell r="BL50">
            <v>0</v>
          </cell>
          <cell r="BM50">
            <v>2</v>
          </cell>
          <cell r="BN50">
            <v>1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8</v>
          </cell>
          <cell r="BW50">
            <v>0</v>
          </cell>
          <cell r="BX50">
            <v>0</v>
          </cell>
          <cell r="BY50">
            <v>0</v>
          </cell>
          <cell r="BZ50">
            <v>18</v>
          </cell>
          <cell r="CA50">
            <v>18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2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8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2005</v>
          </cell>
          <cell r="D51">
            <v>4</v>
          </cell>
          <cell r="E51">
            <v>41</v>
          </cell>
          <cell r="F51">
            <v>23</v>
          </cell>
          <cell r="G51">
            <v>0</v>
          </cell>
          <cell r="H51">
            <v>5</v>
          </cell>
          <cell r="I51">
            <v>0</v>
          </cell>
          <cell r="J51">
            <v>12</v>
          </cell>
          <cell r="K51">
            <v>8</v>
          </cell>
          <cell r="L51">
            <v>8</v>
          </cell>
          <cell r="M51">
            <v>6</v>
          </cell>
          <cell r="N51">
            <v>0</v>
          </cell>
          <cell r="O51">
            <v>44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25</v>
          </cell>
          <cell r="U51">
            <v>8</v>
          </cell>
          <cell r="V51">
            <v>112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74</v>
          </cell>
          <cell r="AM51">
            <v>85</v>
          </cell>
          <cell r="AN51">
            <v>0</v>
          </cell>
          <cell r="AO51">
            <v>0</v>
          </cell>
          <cell r="AP51">
            <v>3</v>
          </cell>
          <cell r="AQ51">
            <v>24</v>
          </cell>
          <cell r="AR51">
            <v>1522</v>
          </cell>
          <cell r="AS51">
            <v>1522</v>
          </cell>
          <cell r="AT51">
            <v>0</v>
          </cell>
          <cell r="AU51">
            <v>154</v>
          </cell>
          <cell r="AV51">
            <v>15</v>
          </cell>
          <cell r="AW51">
            <v>0</v>
          </cell>
          <cell r="AX51">
            <v>34</v>
          </cell>
          <cell r="AY51">
            <v>7</v>
          </cell>
          <cell r="AZ51">
            <v>0</v>
          </cell>
          <cell r="BA51">
            <v>7</v>
          </cell>
          <cell r="BB51">
            <v>49</v>
          </cell>
          <cell r="BC51">
            <v>0</v>
          </cell>
          <cell r="BD51">
            <v>6</v>
          </cell>
          <cell r="BE51">
            <v>8</v>
          </cell>
          <cell r="BF51">
            <v>0</v>
          </cell>
          <cell r="BG51">
            <v>13</v>
          </cell>
          <cell r="BH51">
            <v>13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35</v>
          </cell>
          <cell r="BW51">
            <v>3</v>
          </cell>
          <cell r="BX51">
            <v>39</v>
          </cell>
          <cell r="BY51">
            <v>7</v>
          </cell>
          <cell r="BZ51">
            <v>24</v>
          </cell>
          <cell r="CA51">
            <v>15</v>
          </cell>
          <cell r="CB51">
            <v>9</v>
          </cell>
          <cell r="CC51">
            <v>5</v>
          </cell>
          <cell r="CD51">
            <v>9</v>
          </cell>
          <cell r="CE51">
            <v>0</v>
          </cell>
          <cell r="CF51">
            <v>0</v>
          </cell>
          <cell r="CG51">
            <v>37</v>
          </cell>
          <cell r="CH51">
            <v>5</v>
          </cell>
          <cell r="CI51">
            <v>0</v>
          </cell>
          <cell r="CJ51">
            <v>66</v>
          </cell>
          <cell r="CK51">
            <v>62</v>
          </cell>
          <cell r="CL51">
            <v>4</v>
          </cell>
          <cell r="CM51">
            <v>3</v>
          </cell>
          <cell r="CN51">
            <v>29</v>
          </cell>
          <cell r="CO51">
            <v>174</v>
          </cell>
          <cell r="CP51">
            <v>6</v>
          </cell>
          <cell r="CQ51">
            <v>4</v>
          </cell>
          <cell r="CR51">
            <v>0</v>
          </cell>
          <cell r="CS51">
            <v>27</v>
          </cell>
          <cell r="CT51">
            <v>17</v>
          </cell>
          <cell r="CU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2005</v>
          </cell>
          <cell r="D52">
            <v>324</v>
          </cell>
          <cell r="E52">
            <v>8863</v>
          </cell>
          <cell r="F52">
            <v>5014</v>
          </cell>
          <cell r="G52">
            <v>2631</v>
          </cell>
          <cell r="H52">
            <v>3315</v>
          </cell>
          <cell r="I52">
            <v>8669</v>
          </cell>
          <cell r="J52">
            <v>2020</v>
          </cell>
          <cell r="K52">
            <v>6743</v>
          </cell>
          <cell r="L52">
            <v>2316</v>
          </cell>
          <cell r="M52">
            <v>815</v>
          </cell>
          <cell r="N52">
            <v>1</v>
          </cell>
          <cell r="O52">
            <v>3545</v>
          </cell>
          <cell r="P52">
            <v>241</v>
          </cell>
          <cell r="Q52">
            <v>281</v>
          </cell>
          <cell r="R52">
            <v>66</v>
          </cell>
          <cell r="S52">
            <v>1530</v>
          </cell>
          <cell r="T52">
            <v>8096</v>
          </cell>
          <cell r="U52">
            <v>630</v>
          </cell>
          <cell r="V52">
            <v>25349</v>
          </cell>
          <cell r="W52">
            <v>1563</v>
          </cell>
          <cell r="X52">
            <v>703</v>
          </cell>
          <cell r="Y52">
            <v>3051</v>
          </cell>
          <cell r="Z52">
            <v>2418</v>
          </cell>
          <cell r="AA52">
            <v>792</v>
          </cell>
          <cell r="AB52">
            <v>113</v>
          </cell>
          <cell r="AC52">
            <v>5634</v>
          </cell>
          <cell r="AD52">
            <v>5485</v>
          </cell>
          <cell r="AE52">
            <v>5066</v>
          </cell>
          <cell r="AF52">
            <v>419</v>
          </cell>
          <cell r="AG52">
            <v>1420</v>
          </cell>
          <cell r="AH52">
            <v>5318</v>
          </cell>
          <cell r="AI52">
            <v>5066</v>
          </cell>
          <cell r="AJ52">
            <v>252</v>
          </cell>
          <cell r="AK52">
            <v>6935</v>
          </cell>
          <cell r="AL52">
            <v>3560</v>
          </cell>
          <cell r="AM52">
            <v>23413</v>
          </cell>
          <cell r="AN52">
            <v>59</v>
          </cell>
          <cell r="AO52">
            <v>175</v>
          </cell>
          <cell r="AP52">
            <v>736</v>
          </cell>
          <cell r="AQ52">
            <v>13963</v>
          </cell>
          <cell r="AR52">
            <v>525466</v>
          </cell>
          <cell r="AS52">
            <v>525294</v>
          </cell>
          <cell r="AT52">
            <v>172</v>
          </cell>
          <cell r="AU52">
            <v>38377</v>
          </cell>
          <cell r="AV52">
            <v>3222</v>
          </cell>
          <cell r="AW52">
            <v>688</v>
          </cell>
          <cell r="AX52">
            <v>2250</v>
          </cell>
          <cell r="AY52">
            <v>9613</v>
          </cell>
          <cell r="AZ52">
            <v>590</v>
          </cell>
          <cell r="BA52">
            <v>1735</v>
          </cell>
          <cell r="BB52">
            <v>14660</v>
          </cell>
          <cell r="BC52">
            <v>1108</v>
          </cell>
          <cell r="BD52">
            <v>1128</v>
          </cell>
          <cell r="BE52">
            <v>4133</v>
          </cell>
          <cell r="BF52">
            <v>15</v>
          </cell>
          <cell r="BG52">
            <v>3805</v>
          </cell>
          <cell r="BH52">
            <v>3150</v>
          </cell>
          <cell r="BI52">
            <v>655</v>
          </cell>
          <cell r="BJ52">
            <v>8227</v>
          </cell>
          <cell r="BK52">
            <v>4149</v>
          </cell>
          <cell r="BL52">
            <v>4078</v>
          </cell>
          <cell r="BM52">
            <v>1652</v>
          </cell>
          <cell r="BN52">
            <v>4562</v>
          </cell>
          <cell r="BO52">
            <v>5147</v>
          </cell>
          <cell r="BP52">
            <v>725</v>
          </cell>
          <cell r="BQ52">
            <v>7775</v>
          </cell>
          <cell r="BR52">
            <v>1240</v>
          </cell>
          <cell r="BS52">
            <v>1699</v>
          </cell>
          <cell r="BT52">
            <v>6286</v>
          </cell>
          <cell r="BU52">
            <v>1592</v>
          </cell>
          <cell r="BV52">
            <v>5944</v>
          </cell>
          <cell r="BW52">
            <v>687</v>
          </cell>
          <cell r="BX52">
            <v>3537</v>
          </cell>
          <cell r="BY52">
            <v>2042</v>
          </cell>
          <cell r="BZ52">
            <v>31029</v>
          </cell>
          <cell r="CA52">
            <v>31029</v>
          </cell>
          <cell r="CB52">
            <v>0</v>
          </cell>
          <cell r="CC52">
            <v>425</v>
          </cell>
          <cell r="CD52">
            <v>965</v>
          </cell>
          <cell r="CE52">
            <v>937</v>
          </cell>
          <cell r="CF52">
            <v>1301</v>
          </cell>
          <cell r="CG52">
            <v>6830</v>
          </cell>
          <cell r="CH52">
            <v>791</v>
          </cell>
          <cell r="CI52">
            <v>58605</v>
          </cell>
          <cell r="CJ52">
            <v>14882</v>
          </cell>
          <cell r="CK52">
            <v>13200</v>
          </cell>
          <cell r="CL52">
            <v>1682</v>
          </cell>
          <cell r="CM52">
            <v>1276</v>
          </cell>
          <cell r="CN52">
            <v>8898</v>
          </cell>
          <cell r="CO52">
            <v>2313</v>
          </cell>
          <cell r="CP52">
            <v>667</v>
          </cell>
          <cell r="CQ52">
            <v>430</v>
          </cell>
          <cell r="CR52">
            <v>0</v>
          </cell>
          <cell r="CS52">
            <v>2992</v>
          </cell>
          <cell r="CT52">
            <v>5007</v>
          </cell>
          <cell r="CU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2005</v>
          </cell>
          <cell r="D53">
            <v>77</v>
          </cell>
          <cell r="E53">
            <v>66</v>
          </cell>
          <cell r="F53">
            <v>78</v>
          </cell>
          <cell r="G53">
            <v>65</v>
          </cell>
          <cell r="H53">
            <v>74</v>
          </cell>
          <cell r="I53">
            <v>72</v>
          </cell>
          <cell r="J53">
            <v>78</v>
          </cell>
          <cell r="K53">
            <v>77</v>
          </cell>
          <cell r="L53">
            <v>72</v>
          </cell>
          <cell r="M53">
            <v>72</v>
          </cell>
          <cell r="N53">
            <v>74</v>
          </cell>
          <cell r="O53">
            <v>73</v>
          </cell>
          <cell r="P53">
            <v>69</v>
          </cell>
          <cell r="Q53">
            <v>68</v>
          </cell>
          <cell r="R53">
            <v>0</v>
          </cell>
          <cell r="S53">
            <v>0</v>
          </cell>
          <cell r="T53">
            <v>58</v>
          </cell>
          <cell r="U53">
            <v>0</v>
          </cell>
          <cell r="V53">
            <v>75</v>
          </cell>
          <cell r="W53">
            <v>74</v>
          </cell>
          <cell r="X53">
            <v>70</v>
          </cell>
          <cell r="Y53">
            <v>66</v>
          </cell>
          <cell r="Z53">
            <v>80</v>
          </cell>
          <cell r="AA53">
            <v>71</v>
          </cell>
          <cell r="AB53">
            <v>66</v>
          </cell>
          <cell r="AC53">
            <v>0</v>
          </cell>
          <cell r="AD53">
            <v>0</v>
          </cell>
          <cell r="AE53">
            <v>71</v>
          </cell>
          <cell r="AF53">
            <v>68</v>
          </cell>
          <cell r="AG53">
            <v>66</v>
          </cell>
          <cell r="AH53">
            <v>76</v>
          </cell>
          <cell r="AI53">
            <v>0</v>
          </cell>
          <cell r="AJ53">
            <v>62</v>
          </cell>
          <cell r="AK53">
            <v>68</v>
          </cell>
          <cell r="AL53">
            <v>0</v>
          </cell>
          <cell r="AM53">
            <v>76</v>
          </cell>
          <cell r="AN53">
            <v>70</v>
          </cell>
          <cell r="AO53">
            <v>70</v>
          </cell>
          <cell r="AP53">
            <v>71</v>
          </cell>
          <cell r="AQ53">
            <v>74</v>
          </cell>
          <cell r="AR53">
            <v>0</v>
          </cell>
          <cell r="AS53">
            <v>77</v>
          </cell>
          <cell r="AT53">
            <v>68</v>
          </cell>
          <cell r="AU53">
            <v>72</v>
          </cell>
          <cell r="AV53">
            <v>46</v>
          </cell>
          <cell r="AW53">
            <v>73</v>
          </cell>
          <cell r="AX53">
            <v>60</v>
          </cell>
          <cell r="AY53">
            <v>72</v>
          </cell>
          <cell r="AZ53">
            <v>75</v>
          </cell>
          <cell r="BA53">
            <v>73</v>
          </cell>
          <cell r="BB53">
            <v>72</v>
          </cell>
          <cell r="BC53">
            <v>71</v>
          </cell>
          <cell r="BD53">
            <v>72</v>
          </cell>
          <cell r="BE53">
            <v>74</v>
          </cell>
          <cell r="BF53">
            <v>0</v>
          </cell>
          <cell r="BG53">
            <v>0</v>
          </cell>
          <cell r="BH53">
            <v>70</v>
          </cell>
          <cell r="BI53">
            <v>69</v>
          </cell>
          <cell r="BJ53">
            <v>0</v>
          </cell>
          <cell r="BK53">
            <v>73</v>
          </cell>
          <cell r="BL53">
            <v>0</v>
          </cell>
          <cell r="BM53">
            <v>76</v>
          </cell>
          <cell r="BN53">
            <v>0</v>
          </cell>
          <cell r="BO53">
            <v>74</v>
          </cell>
          <cell r="BP53">
            <v>73</v>
          </cell>
          <cell r="BQ53">
            <v>70</v>
          </cell>
          <cell r="BR53">
            <v>72</v>
          </cell>
          <cell r="BS53">
            <v>74</v>
          </cell>
          <cell r="BT53">
            <v>51</v>
          </cell>
          <cell r="BU53">
            <v>0</v>
          </cell>
          <cell r="BV53">
            <v>75</v>
          </cell>
          <cell r="BW53">
            <v>76</v>
          </cell>
          <cell r="BX53">
            <v>72</v>
          </cell>
          <cell r="BY53">
            <v>67</v>
          </cell>
          <cell r="BZ53">
            <v>71</v>
          </cell>
          <cell r="CA53">
            <v>0</v>
          </cell>
          <cell r="CB53">
            <v>0</v>
          </cell>
          <cell r="CC53">
            <v>69</v>
          </cell>
          <cell r="CD53">
            <v>0</v>
          </cell>
          <cell r="CE53">
            <v>8</v>
          </cell>
          <cell r="CF53">
            <v>0</v>
          </cell>
          <cell r="CG53">
            <v>74</v>
          </cell>
          <cell r="CH53">
            <v>76</v>
          </cell>
          <cell r="CI53">
            <v>75</v>
          </cell>
          <cell r="CJ53">
            <v>74</v>
          </cell>
          <cell r="CK53">
            <v>0</v>
          </cell>
          <cell r="CL53">
            <v>72</v>
          </cell>
          <cell r="CM53">
            <v>67</v>
          </cell>
          <cell r="CN53">
            <v>71</v>
          </cell>
          <cell r="CO53">
            <v>69</v>
          </cell>
          <cell r="CP53">
            <v>88</v>
          </cell>
          <cell r="CQ53">
            <v>76</v>
          </cell>
          <cell r="CR53">
            <v>0</v>
          </cell>
          <cell r="CS53">
            <v>69</v>
          </cell>
          <cell r="CT53">
            <v>72</v>
          </cell>
          <cell r="CU53">
            <v>74</v>
          </cell>
        </row>
      </sheetData>
      <sheetData sheetId="42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2004</v>
          </cell>
          <cell r="D7">
            <v>162007</v>
          </cell>
          <cell r="E7">
            <v>17687211</v>
          </cell>
          <cell r="F7">
            <v>4391837</v>
          </cell>
          <cell r="G7">
            <v>2028044</v>
          </cell>
          <cell r="H7">
            <v>2929226</v>
          </cell>
          <cell r="I7">
            <v>8361061.0300000003</v>
          </cell>
          <cell r="J7">
            <v>5993983</v>
          </cell>
          <cell r="K7">
            <v>580681.01</v>
          </cell>
          <cell r="L7">
            <v>34785.72</v>
          </cell>
          <cell r="M7">
            <v>4157245</v>
          </cell>
          <cell r="N7">
            <v>59556.1</v>
          </cell>
          <cell r="O7">
            <v>4406457.51</v>
          </cell>
          <cell r="P7">
            <v>57357</v>
          </cell>
          <cell r="Q7">
            <v>4</v>
          </cell>
          <cell r="R7">
            <v>1902889</v>
          </cell>
          <cell r="S7">
            <v>1115077.3500000001</v>
          </cell>
          <cell r="T7">
            <v>34917020</v>
          </cell>
          <cell r="U7">
            <v>8133430</v>
          </cell>
          <cell r="V7">
            <v>1301874.6000000001</v>
          </cell>
          <cell r="W7">
            <v>220869</v>
          </cell>
          <cell r="X7">
            <v>1195394</v>
          </cell>
          <cell r="Y7">
            <v>3049295.07</v>
          </cell>
          <cell r="Z7">
            <v>4532706.05</v>
          </cell>
          <cell r="AA7">
            <v>87334.399999999994</v>
          </cell>
          <cell r="AB7">
            <v>0</v>
          </cell>
          <cell r="AC7">
            <v>0</v>
          </cell>
          <cell r="AD7">
            <v>3533585.46</v>
          </cell>
          <cell r="AE7">
            <v>3533585.46</v>
          </cell>
          <cell r="AF7">
            <v>0</v>
          </cell>
          <cell r="AG7">
            <v>1632846.85</v>
          </cell>
          <cell r="AH7">
            <v>8010280</v>
          </cell>
          <cell r="AI7">
            <v>7900148</v>
          </cell>
          <cell r="AJ7">
            <v>110132</v>
          </cell>
          <cell r="AK7">
            <v>2326260.02</v>
          </cell>
          <cell r="AL7">
            <v>2343561</v>
          </cell>
          <cell r="AM7">
            <v>46287</v>
          </cell>
          <cell r="AN7">
            <v>21241418.550000001</v>
          </cell>
          <cell r="AO7">
            <v>16095010.550000001</v>
          </cell>
          <cell r="AP7">
            <v>5146408</v>
          </cell>
          <cell r="AQ7">
            <v>34049.4</v>
          </cell>
          <cell r="AR7">
            <v>97267.22</v>
          </cell>
          <cell r="AS7">
            <v>15526000</v>
          </cell>
          <cell r="AT7">
            <v>269310397.38</v>
          </cell>
          <cell r="AU7">
            <v>269300000</v>
          </cell>
          <cell r="AV7">
            <v>10397.379999999999</v>
          </cell>
          <cell r="AW7">
            <v>51772658</v>
          </cell>
          <cell r="AX7">
            <v>1372891</v>
          </cell>
          <cell r="AY7">
            <v>444569</v>
          </cell>
          <cell r="AZ7">
            <v>1999873.35</v>
          </cell>
          <cell r="BA7">
            <v>16504371.15</v>
          </cell>
          <cell r="BB7">
            <v>572818</v>
          </cell>
          <cell r="BC7">
            <v>1214937.76</v>
          </cell>
          <cell r="BD7">
            <v>16633636</v>
          </cell>
          <cell r="BE7">
            <v>507893</v>
          </cell>
          <cell r="BF7">
            <v>485284</v>
          </cell>
          <cell r="BG7">
            <v>7714070</v>
          </cell>
          <cell r="BH7">
            <v>0</v>
          </cell>
          <cell r="BI7">
            <v>6503173.6600000001</v>
          </cell>
          <cell r="BJ7">
            <v>6346507.8799999999</v>
          </cell>
          <cell r="BK7">
            <v>156665.78</v>
          </cell>
          <cell r="BL7">
            <v>13706034</v>
          </cell>
          <cell r="BM7">
            <v>10132494</v>
          </cell>
          <cell r="BN7">
            <v>3573540</v>
          </cell>
          <cell r="BO7">
            <v>1795074.67</v>
          </cell>
          <cell r="BP7">
            <v>7982452</v>
          </cell>
          <cell r="BQ7">
            <v>1839271</v>
          </cell>
          <cell r="BR7">
            <v>113179</v>
          </cell>
          <cell r="BS7">
            <v>7974442</v>
          </cell>
          <cell r="BT7">
            <v>925693</v>
          </cell>
          <cell r="BU7">
            <v>1822249</v>
          </cell>
          <cell r="BV7">
            <v>8104180</v>
          </cell>
          <cell r="BW7">
            <v>1126916.24</v>
          </cell>
          <cell r="BX7">
            <v>357344.19</v>
          </cell>
          <cell r="BY7">
            <v>4995123</v>
          </cell>
          <cell r="BZ7">
            <v>112131</v>
          </cell>
          <cell r="CA7">
            <v>4612605</v>
          </cell>
          <cell r="CB7">
            <v>270387</v>
          </cell>
          <cell r="CC7">
            <v>2319621.9900000002</v>
          </cell>
          <cell r="CD7">
            <v>51184449</v>
          </cell>
          <cell r="CE7">
            <v>48921995</v>
          </cell>
          <cell r="CF7">
            <v>2262454</v>
          </cell>
          <cell r="CG7">
            <v>2759696</v>
          </cell>
          <cell r="CH7">
            <v>386114</v>
          </cell>
          <cell r="CI7">
            <v>296720</v>
          </cell>
          <cell r="CJ7">
            <v>384135.94</v>
          </cell>
          <cell r="CK7">
            <v>2054807.66</v>
          </cell>
          <cell r="CL7">
            <v>5651742</v>
          </cell>
          <cell r="CM7">
            <v>924694</v>
          </cell>
          <cell r="CN7">
            <v>130014363</v>
          </cell>
          <cell r="CO7">
            <v>10253923.119999999</v>
          </cell>
          <cell r="CP7">
            <v>9357941</v>
          </cell>
          <cell r="CQ7">
            <v>55853</v>
          </cell>
          <cell r="CR7">
            <v>840129.12</v>
          </cell>
          <cell r="CS7">
            <v>1117618.94</v>
          </cell>
          <cell r="CT7">
            <v>10791993</v>
          </cell>
          <cell r="CU7">
            <v>1601220</v>
          </cell>
          <cell r="CV7">
            <v>487848.27</v>
          </cell>
          <cell r="CW7">
            <v>0</v>
          </cell>
          <cell r="CX7">
            <v>77520.27</v>
          </cell>
          <cell r="CY7">
            <v>2630024</v>
          </cell>
          <cell r="CZ7">
            <v>6622832</v>
          </cell>
          <cell r="DA7">
            <v>1820410.05</v>
          </cell>
        </row>
        <row r="8">
          <cell r="A8" t="str">
            <v>OM&amp;A Expense</v>
          </cell>
          <cell r="B8" t="str">
            <v>COMA</v>
          </cell>
          <cell r="C8">
            <v>2004</v>
          </cell>
          <cell r="D8">
            <v>654855.23</v>
          </cell>
          <cell r="E8">
            <v>8204178</v>
          </cell>
          <cell r="F8">
            <v>8511732</v>
          </cell>
          <cell r="G8">
            <v>2894173.0300000007</v>
          </cell>
          <cell r="H8">
            <v>6869061.8199999994</v>
          </cell>
          <cell r="I8">
            <v>10182464.400000002</v>
          </cell>
          <cell r="J8">
            <v>7665050</v>
          </cell>
          <cell r="K8">
            <v>1393229.45</v>
          </cell>
          <cell r="L8">
            <v>472042.92000000004</v>
          </cell>
          <cell r="M8">
            <v>4977199</v>
          </cell>
          <cell r="N8">
            <v>333558.49000000005</v>
          </cell>
          <cell r="O8">
            <v>2543664.9900000002</v>
          </cell>
          <cell r="P8">
            <v>289734.19</v>
          </cell>
          <cell r="Q8">
            <v>217102.94</v>
          </cell>
          <cell r="R8">
            <v>958101.64</v>
          </cell>
          <cell r="S8">
            <v>1602289.93</v>
          </cell>
          <cell r="T8">
            <v>35789687</v>
          </cell>
          <cell r="U8">
            <v>22296906</v>
          </cell>
          <cell r="V8">
            <v>4105011.1100000003</v>
          </cell>
          <cell r="W8">
            <v>727117.47000000009</v>
          </cell>
          <cell r="X8">
            <v>5555232.7800000003</v>
          </cell>
          <cell r="Y8">
            <v>3118785.8899999997</v>
          </cell>
          <cell r="Z8">
            <v>3717728.76</v>
          </cell>
          <cell r="AA8">
            <v>980166.29</v>
          </cell>
          <cell r="AB8">
            <v>169475.7</v>
          </cell>
          <cell r="AC8">
            <v>6637107.5300000003</v>
          </cell>
          <cell r="AD8">
            <v>9957041.9499999993</v>
          </cell>
          <cell r="AE8">
            <v>9174685.5700000003</v>
          </cell>
          <cell r="AF8">
            <v>782356.38</v>
          </cell>
          <cell r="AG8">
            <v>1381046.4</v>
          </cell>
          <cell r="AH8">
            <v>8437271.7699999996</v>
          </cell>
          <cell r="AI8">
            <v>8075926.1799999997</v>
          </cell>
          <cell r="AJ8">
            <v>361345.58999999997</v>
          </cell>
          <cell r="AK8">
            <v>5070479.92</v>
          </cell>
          <cell r="AL8">
            <v>3823105</v>
          </cell>
          <cell r="AM8">
            <v>596582.73</v>
          </cell>
          <cell r="AN8">
            <v>32418082.030000001</v>
          </cell>
          <cell r="AO8">
            <v>24696466.629999999</v>
          </cell>
          <cell r="AP8">
            <v>7721615.4000000013</v>
          </cell>
          <cell r="AQ8">
            <v>154817.92000000001</v>
          </cell>
          <cell r="AR8">
            <v>608753.30000000005</v>
          </cell>
          <cell r="AS8">
            <v>12602345.309999999</v>
          </cell>
          <cell r="AT8">
            <v>302317018.30000001</v>
          </cell>
          <cell r="AU8">
            <v>302052900</v>
          </cell>
          <cell r="AV8">
            <v>264118.3</v>
          </cell>
          <cell r="AW8">
            <v>33999838.969999999</v>
          </cell>
          <cell r="AX8">
            <v>2628204.58</v>
          </cell>
          <cell r="AY8">
            <v>1233342.5200000003</v>
          </cell>
          <cell r="AZ8">
            <v>5113846.7699999996</v>
          </cell>
          <cell r="BA8">
            <v>9825409.3600000013</v>
          </cell>
          <cell r="BB8">
            <v>1340110.21</v>
          </cell>
          <cell r="BC8">
            <v>1902962.18</v>
          </cell>
          <cell r="BD8">
            <v>20879399.979999997</v>
          </cell>
          <cell r="BE8">
            <v>1159949.3800000001</v>
          </cell>
          <cell r="BF8">
            <v>1636670.8299999998</v>
          </cell>
          <cell r="BG8">
            <v>3521538.38</v>
          </cell>
          <cell r="BH8">
            <v>49045</v>
          </cell>
          <cell r="BI8">
            <v>5588598.04</v>
          </cell>
          <cell r="BJ8">
            <v>4824220</v>
          </cell>
          <cell r="BK8">
            <v>764378.04</v>
          </cell>
          <cell r="BL8">
            <v>11425430.459999999</v>
          </cell>
          <cell r="BM8">
            <v>7261518.9800000004</v>
          </cell>
          <cell r="BN8">
            <v>4163911.4800000004</v>
          </cell>
          <cell r="BO8">
            <v>1382828.8199999998</v>
          </cell>
          <cell r="BP8">
            <v>3721042.0599999996</v>
          </cell>
          <cell r="BQ8">
            <v>4973047</v>
          </cell>
          <cell r="BR8">
            <v>1742688.93</v>
          </cell>
          <cell r="BS8">
            <v>10348591.390000001</v>
          </cell>
          <cell r="BT8">
            <v>1647185.4900000002</v>
          </cell>
          <cell r="BU8">
            <v>2729048.64</v>
          </cell>
          <cell r="BV8">
            <v>7593543.1900000004</v>
          </cell>
          <cell r="BW8">
            <v>1919475.83</v>
          </cell>
          <cell r="BX8">
            <v>921928.54</v>
          </cell>
          <cell r="BY8">
            <v>5103360.25</v>
          </cell>
          <cell r="BZ8">
            <v>149512.60999999999</v>
          </cell>
          <cell r="CA8">
            <v>4669143.5200000005</v>
          </cell>
          <cell r="CB8">
            <v>284704.12</v>
          </cell>
          <cell r="CC8">
            <v>1554292.2799999998</v>
          </cell>
          <cell r="CD8">
            <v>36862986.859999999</v>
          </cell>
          <cell r="CE8">
            <v>33985015.25</v>
          </cell>
          <cell r="CF8">
            <v>2877971.6100000003</v>
          </cell>
          <cell r="CG8">
            <v>6830817</v>
          </cell>
          <cell r="CH8">
            <v>745252.56</v>
          </cell>
          <cell r="CI8">
            <v>1186238.1100000001</v>
          </cell>
          <cell r="CJ8">
            <v>913441.41999999993</v>
          </cell>
          <cell r="CK8">
            <v>2651351.9099999997</v>
          </cell>
          <cell r="CL8">
            <v>10258976</v>
          </cell>
          <cell r="CM8">
            <v>1300196.1200000001</v>
          </cell>
          <cell r="CN8">
            <v>142837889.91999999</v>
          </cell>
          <cell r="CO8">
            <v>19383374.739999998</v>
          </cell>
          <cell r="CP8">
            <v>17523314</v>
          </cell>
          <cell r="CQ8">
            <v>452357.21</v>
          </cell>
          <cell r="CR8">
            <v>1407703.53</v>
          </cell>
          <cell r="CS8">
            <v>1346985.5800000003</v>
          </cell>
          <cell r="CT8">
            <v>8328678.3399999999</v>
          </cell>
          <cell r="CU8">
            <v>4028788.14</v>
          </cell>
          <cell r="CV8">
            <v>866232.99</v>
          </cell>
          <cell r="CW8">
            <v>1111449.5400000003</v>
          </cell>
          <cell r="CX8">
            <v>491452.87</v>
          </cell>
          <cell r="CY8">
            <v>4365613</v>
          </cell>
          <cell r="CZ8">
            <v>6631739</v>
          </cell>
          <cell r="DA8">
            <v>2843775.92</v>
          </cell>
        </row>
        <row r="9">
          <cell r="A9" t="str">
            <v>Income Taxes</v>
          </cell>
          <cell r="B9" t="str">
            <v>CTAXINC</v>
          </cell>
          <cell r="C9">
            <v>2004</v>
          </cell>
          <cell r="D9">
            <v>0</v>
          </cell>
          <cell r="E9">
            <v>4727355</v>
          </cell>
          <cell r="F9">
            <v>249000</v>
          </cell>
          <cell r="G9">
            <v>-32580</v>
          </cell>
          <cell r="H9">
            <v>32000</v>
          </cell>
          <cell r="I9">
            <v>1709950</v>
          </cell>
          <cell r="J9">
            <v>1595908</v>
          </cell>
          <cell r="K9">
            <v>138384.79999999999</v>
          </cell>
          <cell r="L9">
            <v>0</v>
          </cell>
          <cell r="M9">
            <v>906497</v>
          </cell>
          <cell r="N9">
            <v>0</v>
          </cell>
          <cell r="O9">
            <v>104947</v>
          </cell>
          <cell r="P9">
            <v>1609</v>
          </cell>
          <cell r="Q9">
            <v>0</v>
          </cell>
          <cell r="R9">
            <v>132921.35999999999</v>
          </cell>
          <cell r="S9">
            <v>390000</v>
          </cell>
          <cell r="T9">
            <v>4826841</v>
          </cell>
          <cell r="U9">
            <v>277500</v>
          </cell>
          <cell r="V9">
            <v>172694.26</v>
          </cell>
          <cell r="W9">
            <v>0</v>
          </cell>
          <cell r="X9">
            <v>301216</v>
          </cell>
          <cell r="Y9">
            <v>657000</v>
          </cell>
          <cell r="Z9">
            <v>88717.42</v>
          </cell>
          <cell r="AA9">
            <v>3396</v>
          </cell>
          <cell r="AB9">
            <v>-3324</v>
          </cell>
          <cell r="AC9">
            <v>902193.07</v>
          </cell>
          <cell r="AD9">
            <v>-327670.38</v>
          </cell>
          <cell r="AE9">
            <v>-309870.38</v>
          </cell>
          <cell r="AF9">
            <v>-17800</v>
          </cell>
          <cell r="AG9">
            <v>128601.32</v>
          </cell>
          <cell r="AH9">
            <v>2271440.56</v>
          </cell>
          <cell r="AI9">
            <v>2271409.56</v>
          </cell>
          <cell r="AJ9">
            <v>31</v>
          </cell>
          <cell r="AK9">
            <v>1433349.81</v>
          </cell>
          <cell r="AL9">
            <v>412562</v>
          </cell>
          <cell r="AM9">
            <v>10025</v>
          </cell>
          <cell r="AN9">
            <v>6456730.2300000004</v>
          </cell>
          <cell r="AO9">
            <v>4506411.78</v>
          </cell>
          <cell r="AP9">
            <v>1950318.45</v>
          </cell>
          <cell r="AQ9">
            <v>24668</v>
          </cell>
          <cell r="AR9">
            <v>122644</v>
          </cell>
          <cell r="AS9">
            <v>6893496.04</v>
          </cell>
          <cell r="AT9">
            <v>39288400</v>
          </cell>
          <cell r="AU9">
            <v>39288400</v>
          </cell>
          <cell r="AV9">
            <v>0</v>
          </cell>
          <cell r="AW9">
            <v>0</v>
          </cell>
          <cell r="AX9">
            <v>0</v>
          </cell>
          <cell r="AY9">
            <v>17162.21</v>
          </cell>
          <cell r="AZ9">
            <v>0</v>
          </cell>
          <cell r="BA9">
            <v>3510545</v>
          </cell>
          <cell r="BB9">
            <v>660000</v>
          </cell>
          <cell r="BC9">
            <v>642442</v>
          </cell>
          <cell r="BD9">
            <v>2383100</v>
          </cell>
          <cell r="BE9">
            <v>0</v>
          </cell>
          <cell r="BF9">
            <v>0</v>
          </cell>
          <cell r="BG9">
            <v>680300.23</v>
          </cell>
          <cell r="BH9">
            <v>0</v>
          </cell>
          <cell r="BI9">
            <v>574240.30000000005</v>
          </cell>
          <cell r="BJ9">
            <v>561042</v>
          </cell>
          <cell r="BK9">
            <v>13198.3</v>
          </cell>
          <cell r="BL9">
            <v>1442898.19</v>
          </cell>
          <cell r="BM9">
            <v>1068898.19</v>
          </cell>
          <cell r="BN9">
            <v>374000</v>
          </cell>
          <cell r="BO9">
            <v>179500</v>
          </cell>
          <cell r="BP9">
            <v>96735.89</v>
          </cell>
          <cell r="BQ9">
            <v>1011000</v>
          </cell>
          <cell r="BR9">
            <v>0</v>
          </cell>
          <cell r="BS9">
            <v>822703.06</v>
          </cell>
          <cell r="BT9">
            <v>540276</v>
          </cell>
          <cell r="BU9">
            <v>678950</v>
          </cell>
          <cell r="BV9">
            <v>0</v>
          </cell>
          <cell r="BW9">
            <v>170833.77</v>
          </cell>
          <cell r="BX9">
            <v>23612</v>
          </cell>
          <cell r="BY9">
            <v>1692853</v>
          </cell>
          <cell r="BZ9">
            <v>6020</v>
          </cell>
          <cell r="CA9">
            <v>1602278</v>
          </cell>
          <cell r="CB9">
            <v>84555</v>
          </cell>
          <cell r="CC9">
            <v>-45015.73</v>
          </cell>
          <cell r="CD9">
            <v>11322409.449999999</v>
          </cell>
          <cell r="CE9">
            <v>10885402.449999999</v>
          </cell>
          <cell r="CF9">
            <v>437007</v>
          </cell>
          <cell r="CG9">
            <v>21810</v>
          </cell>
          <cell r="CH9">
            <v>39746</v>
          </cell>
          <cell r="CI9">
            <v>39438</v>
          </cell>
          <cell r="CJ9">
            <v>33964</v>
          </cell>
          <cell r="CK9">
            <v>745505</v>
          </cell>
          <cell r="CL9">
            <v>0</v>
          </cell>
          <cell r="CM9">
            <v>0</v>
          </cell>
          <cell r="CN9">
            <v>43824981.450000003</v>
          </cell>
          <cell r="CO9">
            <v>2351749</v>
          </cell>
          <cell r="CP9">
            <v>2220657</v>
          </cell>
          <cell r="CQ9">
            <v>0</v>
          </cell>
          <cell r="CR9">
            <v>131092</v>
          </cell>
          <cell r="CS9">
            <v>258885.11</v>
          </cell>
          <cell r="CT9">
            <v>1957384.23</v>
          </cell>
          <cell r="CU9">
            <v>0</v>
          </cell>
          <cell r="CV9">
            <v>31868</v>
          </cell>
          <cell r="CW9">
            <v>10287.39</v>
          </cell>
          <cell r="CX9">
            <v>0</v>
          </cell>
          <cell r="CY9">
            <v>448000</v>
          </cell>
          <cell r="CZ9">
            <v>656967</v>
          </cell>
          <cell r="DA9">
            <v>81595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2004</v>
          </cell>
          <cell r="D10">
            <v>1745</v>
          </cell>
          <cell r="E10">
            <v>63973</v>
          </cell>
          <cell r="F10">
            <v>34984</v>
          </cell>
          <cell r="G10">
            <v>8878</v>
          </cell>
          <cell r="H10">
            <v>35483</v>
          </cell>
          <cell r="I10">
            <v>58256</v>
          </cell>
          <cell r="J10">
            <v>46459</v>
          </cell>
          <cell r="K10">
            <v>6002</v>
          </cell>
          <cell r="L10">
            <v>1348</v>
          </cell>
          <cell r="M10">
            <v>31872</v>
          </cell>
          <cell r="N10">
            <v>1605</v>
          </cell>
          <cell r="O10">
            <v>13459</v>
          </cell>
          <cell r="P10">
            <v>1707</v>
          </cell>
          <cell r="Q10">
            <v>572</v>
          </cell>
          <cell r="R10">
            <v>3724</v>
          </cell>
          <cell r="S10">
            <v>10524</v>
          </cell>
          <cell r="T10">
            <v>176871</v>
          </cell>
          <cell r="U10">
            <v>83426</v>
          </cell>
          <cell r="V10">
            <v>13649</v>
          </cell>
          <cell r="W10">
            <v>3298</v>
          </cell>
          <cell r="X10">
            <v>27067</v>
          </cell>
          <cell r="Y10">
            <v>18684</v>
          </cell>
          <cell r="Z10">
            <v>15711</v>
          </cell>
          <cell r="AA10">
            <v>4057</v>
          </cell>
          <cell r="AB10">
            <v>680</v>
          </cell>
          <cell r="AC10">
            <v>11457</v>
          </cell>
          <cell r="AD10">
            <v>46296</v>
          </cell>
          <cell r="AE10">
            <v>43253</v>
          </cell>
          <cell r="AF10">
            <v>3043</v>
          </cell>
          <cell r="AG10">
            <v>9356</v>
          </cell>
          <cell r="AH10">
            <v>44556</v>
          </cell>
          <cell r="AI10">
            <v>42997</v>
          </cell>
          <cell r="AJ10">
            <v>1559</v>
          </cell>
          <cell r="AK10">
            <v>20312</v>
          </cell>
          <cell r="AL10">
            <v>18719</v>
          </cell>
          <cell r="AM10">
            <v>2797</v>
          </cell>
          <cell r="AN10">
            <v>229474</v>
          </cell>
          <cell r="AO10">
            <v>177495</v>
          </cell>
          <cell r="AP10">
            <v>51979</v>
          </cell>
          <cell r="AQ10">
            <v>1133</v>
          </cell>
          <cell r="AR10">
            <v>5227</v>
          </cell>
          <cell r="AS10">
            <v>110437</v>
          </cell>
          <cell r="AT10">
            <v>1140552</v>
          </cell>
          <cell r="AU10">
            <v>1139602</v>
          </cell>
          <cell r="AV10">
            <v>950</v>
          </cell>
          <cell r="AW10">
            <v>274025</v>
          </cell>
          <cell r="AX10">
            <v>13632</v>
          </cell>
          <cell r="AY10">
            <v>5834</v>
          </cell>
          <cell r="AZ10">
            <v>26477</v>
          </cell>
          <cell r="BA10">
            <v>77283</v>
          </cell>
          <cell r="BB10">
            <v>8634</v>
          </cell>
          <cell r="BC10">
            <v>8936</v>
          </cell>
          <cell r="BD10">
            <v>136487</v>
          </cell>
          <cell r="BE10">
            <v>6764</v>
          </cell>
          <cell r="BF10">
            <v>6423</v>
          </cell>
          <cell r="BG10">
            <v>17199</v>
          </cell>
          <cell r="BH10">
            <v>189</v>
          </cell>
          <cell r="BI10">
            <v>29594</v>
          </cell>
          <cell r="BJ10">
            <v>25657</v>
          </cell>
          <cell r="BK10">
            <v>3937</v>
          </cell>
          <cell r="BL10">
            <v>49729</v>
          </cell>
          <cell r="BM10">
            <v>35378</v>
          </cell>
          <cell r="BN10">
            <v>14351</v>
          </cell>
          <cell r="BO10">
            <v>7257</v>
          </cell>
          <cell r="BP10">
            <v>17967</v>
          </cell>
          <cell r="BQ10">
            <v>23514</v>
          </cell>
          <cell r="BR10">
            <v>6232</v>
          </cell>
          <cell r="BS10">
            <v>53230</v>
          </cell>
          <cell r="BT10">
            <v>9844</v>
          </cell>
          <cell r="BU10">
            <v>12248</v>
          </cell>
          <cell r="BV10">
            <v>48675</v>
          </cell>
          <cell r="BW10">
            <v>10108</v>
          </cell>
          <cell r="BX10">
            <v>3230</v>
          </cell>
          <cell r="BY10">
            <v>33438</v>
          </cell>
          <cell r="BZ10">
            <v>682</v>
          </cell>
          <cell r="CA10">
            <v>31378</v>
          </cell>
          <cell r="CB10">
            <v>1378</v>
          </cell>
          <cell r="CC10">
            <v>9333</v>
          </cell>
          <cell r="CD10">
            <v>212981</v>
          </cell>
          <cell r="CE10">
            <v>197141</v>
          </cell>
          <cell r="CF10">
            <v>15840</v>
          </cell>
          <cell r="CG10">
            <v>32365</v>
          </cell>
          <cell r="CH10">
            <v>4050</v>
          </cell>
          <cell r="CI10">
            <v>5749</v>
          </cell>
          <cell r="CJ10">
            <v>2749</v>
          </cell>
          <cell r="CK10">
            <v>14931</v>
          </cell>
          <cell r="CL10">
            <v>49323</v>
          </cell>
          <cell r="CM10">
            <v>6263</v>
          </cell>
          <cell r="CN10">
            <v>673172</v>
          </cell>
          <cell r="CO10">
            <v>101867</v>
          </cell>
          <cell r="CP10">
            <v>93634</v>
          </cell>
          <cell r="CQ10">
            <v>2340</v>
          </cell>
          <cell r="CR10">
            <v>5893</v>
          </cell>
          <cell r="CS10">
            <v>10108</v>
          </cell>
          <cell r="CT10">
            <v>46881</v>
          </cell>
          <cell r="CU10">
            <v>21239</v>
          </cell>
          <cell r="CV10">
            <v>3349</v>
          </cell>
          <cell r="CW10">
            <v>3767</v>
          </cell>
          <cell r="CX10">
            <v>1953</v>
          </cell>
          <cell r="CY10">
            <v>20528</v>
          </cell>
          <cell r="CZ10">
            <v>34936</v>
          </cell>
          <cell r="DA10">
            <v>13999</v>
          </cell>
        </row>
        <row r="11">
          <cell r="A11" t="str">
            <v>Customers - Residential</v>
          </cell>
          <cell r="B11" t="str">
            <v>YNR</v>
          </cell>
          <cell r="C11">
            <v>2004</v>
          </cell>
          <cell r="D11">
            <v>1475</v>
          </cell>
          <cell r="E11">
            <v>57473</v>
          </cell>
          <cell r="F11">
            <v>30648</v>
          </cell>
          <cell r="G11">
            <v>7471</v>
          </cell>
          <cell r="H11">
            <v>32108</v>
          </cell>
          <cell r="I11">
            <v>52787</v>
          </cell>
          <cell r="J11">
            <v>41372</v>
          </cell>
          <cell r="K11">
            <v>5319</v>
          </cell>
          <cell r="L11">
            <v>1166</v>
          </cell>
          <cell r="M11">
            <v>28200</v>
          </cell>
          <cell r="N11">
            <v>1354</v>
          </cell>
          <cell r="O11">
            <v>11800</v>
          </cell>
          <cell r="P11">
            <v>1522</v>
          </cell>
          <cell r="Q11">
            <v>486</v>
          </cell>
          <cell r="R11">
            <v>3261</v>
          </cell>
          <cell r="S11">
            <v>9488</v>
          </cell>
          <cell r="T11">
            <v>156410</v>
          </cell>
          <cell r="U11">
            <v>75107</v>
          </cell>
          <cell r="V11">
            <v>12075</v>
          </cell>
          <cell r="W11">
            <v>2843</v>
          </cell>
          <cell r="X11">
            <v>24909</v>
          </cell>
          <cell r="Y11">
            <v>16463</v>
          </cell>
          <cell r="Z11">
            <v>14280</v>
          </cell>
          <cell r="AA11">
            <v>3583</v>
          </cell>
          <cell r="AB11">
            <v>591</v>
          </cell>
          <cell r="AC11">
            <v>10453</v>
          </cell>
          <cell r="AD11">
            <v>42244</v>
          </cell>
          <cell r="AE11">
            <v>39492</v>
          </cell>
          <cell r="AF11">
            <v>2752</v>
          </cell>
          <cell r="AG11">
            <v>8535</v>
          </cell>
          <cell r="AH11">
            <v>40556</v>
          </cell>
          <cell r="AI11">
            <v>39145</v>
          </cell>
          <cell r="AJ11">
            <v>1411</v>
          </cell>
          <cell r="AK11">
            <v>17776</v>
          </cell>
          <cell r="AL11">
            <v>17004</v>
          </cell>
          <cell r="AM11">
            <v>2338</v>
          </cell>
          <cell r="AN11">
            <v>207188</v>
          </cell>
          <cell r="AO11">
            <v>160464</v>
          </cell>
          <cell r="AP11">
            <v>46724</v>
          </cell>
          <cell r="AQ11">
            <v>969</v>
          </cell>
          <cell r="AR11">
            <v>4580</v>
          </cell>
          <cell r="AS11">
            <v>102070</v>
          </cell>
          <cell r="AT11">
            <v>1032596</v>
          </cell>
          <cell r="AU11">
            <v>1031758</v>
          </cell>
          <cell r="AV11">
            <v>838</v>
          </cell>
          <cell r="AW11">
            <v>247790</v>
          </cell>
          <cell r="AX11">
            <v>12670</v>
          </cell>
          <cell r="AY11">
            <v>4980</v>
          </cell>
          <cell r="AZ11">
            <v>22712</v>
          </cell>
          <cell r="BA11">
            <v>69405</v>
          </cell>
          <cell r="BB11">
            <v>7494</v>
          </cell>
          <cell r="BC11">
            <v>7300</v>
          </cell>
          <cell r="BD11">
            <v>123095</v>
          </cell>
          <cell r="BE11">
            <v>5985</v>
          </cell>
          <cell r="BF11">
            <v>5568</v>
          </cell>
          <cell r="BG11">
            <v>15060</v>
          </cell>
          <cell r="BH11">
            <v>160</v>
          </cell>
          <cell r="BI11">
            <v>26339</v>
          </cell>
          <cell r="BJ11">
            <v>22691</v>
          </cell>
          <cell r="BK11">
            <v>3648</v>
          </cell>
          <cell r="BL11">
            <v>43868</v>
          </cell>
          <cell r="BM11">
            <v>31250</v>
          </cell>
          <cell r="BN11">
            <v>12618</v>
          </cell>
          <cell r="BO11">
            <v>5902</v>
          </cell>
          <cell r="BP11">
            <v>15686</v>
          </cell>
          <cell r="BQ11">
            <v>20364</v>
          </cell>
          <cell r="BR11">
            <v>5268</v>
          </cell>
          <cell r="BS11">
            <v>47496</v>
          </cell>
          <cell r="BT11">
            <v>8801</v>
          </cell>
          <cell r="BU11">
            <v>10743</v>
          </cell>
          <cell r="BV11">
            <v>44280</v>
          </cell>
          <cell r="BW11">
            <v>8501</v>
          </cell>
          <cell r="BX11">
            <v>2594</v>
          </cell>
          <cell r="BY11">
            <v>29240</v>
          </cell>
          <cell r="BZ11">
            <v>580</v>
          </cell>
          <cell r="CA11">
            <v>27496</v>
          </cell>
          <cell r="CB11">
            <v>1164</v>
          </cell>
          <cell r="CC11">
            <v>8128</v>
          </cell>
          <cell r="CD11">
            <v>187044</v>
          </cell>
          <cell r="CE11">
            <v>172636</v>
          </cell>
          <cell r="CF11">
            <v>14408</v>
          </cell>
          <cell r="CG11">
            <v>28569</v>
          </cell>
          <cell r="CH11">
            <v>3472</v>
          </cell>
          <cell r="CI11">
            <v>4869</v>
          </cell>
          <cell r="CJ11">
            <v>2287</v>
          </cell>
          <cell r="CK11">
            <v>13182</v>
          </cell>
          <cell r="CL11">
            <v>44167</v>
          </cell>
          <cell r="CM11">
            <v>5523</v>
          </cell>
          <cell r="CN11">
            <v>594976</v>
          </cell>
          <cell r="CO11">
            <v>91825</v>
          </cell>
          <cell r="CP11">
            <v>84662</v>
          </cell>
          <cell r="CQ11">
            <v>1974</v>
          </cell>
          <cell r="CR11">
            <v>5189</v>
          </cell>
          <cell r="CS11">
            <v>9329</v>
          </cell>
          <cell r="CT11">
            <v>41215</v>
          </cell>
          <cell r="CU11">
            <v>19142</v>
          </cell>
          <cell r="CV11">
            <v>2841</v>
          </cell>
          <cell r="CW11">
            <v>3214</v>
          </cell>
          <cell r="CX11">
            <v>1705</v>
          </cell>
          <cell r="CY11">
            <v>17877</v>
          </cell>
          <cell r="CZ11">
            <v>32611</v>
          </cell>
          <cell r="DA11">
            <v>12633</v>
          </cell>
        </row>
        <row r="12">
          <cell r="A12" t="str">
            <v xml:space="preserve">Customers- General Service </v>
          </cell>
          <cell r="C12">
            <v>2004</v>
          </cell>
          <cell r="D12">
            <v>270</v>
          </cell>
          <cell r="E12">
            <v>6500</v>
          </cell>
          <cell r="F12">
            <v>4331</v>
          </cell>
          <cell r="G12">
            <v>1406</v>
          </cell>
          <cell r="H12">
            <v>3375</v>
          </cell>
          <cell r="I12">
            <v>5469</v>
          </cell>
          <cell r="J12">
            <v>5084</v>
          </cell>
          <cell r="K12">
            <v>683</v>
          </cell>
          <cell r="L12">
            <v>182</v>
          </cell>
          <cell r="M12">
            <v>3670</v>
          </cell>
          <cell r="N12">
            <v>251</v>
          </cell>
          <cell r="O12">
            <v>1657</v>
          </cell>
          <cell r="P12">
            <v>185</v>
          </cell>
          <cell r="Q12">
            <v>86</v>
          </cell>
          <cell r="R12">
            <v>463</v>
          </cell>
          <cell r="S12">
            <v>1036</v>
          </cell>
          <cell r="T12">
            <v>20453</v>
          </cell>
          <cell r="U12">
            <v>8310</v>
          </cell>
          <cell r="V12">
            <v>1573</v>
          </cell>
          <cell r="W12">
            <v>455</v>
          </cell>
          <cell r="X12">
            <v>2158</v>
          </cell>
          <cell r="Y12">
            <v>2220</v>
          </cell>
          <cell r="Z12">
            <v>1431</v>
          </cell>
          <cell r="AA12">
            <v>474</v>
          </cell>
          <cell r="AB12">
            <v>89</v>
          </cell>
          <cell r="AC12">
            <v>1002</v>
          </cell>
          <cell r="AD12">
            <v>4052</v>
          </cell>
          <cell r="AE12">
            <v>3761</v>
          </cell>
          <cell r="AF12">
            <v>291</v>
          </cell>
          <cell r="AG12">
            <v>821</v>
          </cell>
          <cell r="AH12">
            <v>3996</v>
          </cell>
          <cell r="AI12">
            <v>3848</v>
          </cell>
          <cell r="AJ12">
            <v>148</v>
          </cell>
          <cell r="AK12">
            <v>2536</v>
          </cell>
          <cell r="AL12">
            <v>1715</v>
          </cell>
          <cell r="AM12">
            <v>459</v>
          </cell>
          <cell r="AN12">
            <v>22272</v>
          </cell>
          <cell r="AO12">
            <v>17021</v>
          </cell>
          <cell r="AP12">
            <v>5251</v>
          </cell>
          <cell r="AQ12">
            <v>164</v>
          </cell>
          <cell r="AR12">
            <v>646</v>
          </cell>
          <cell r="AS12">
            <v>8364</v>
          </cell>
          <cell r="AT12">
            <v>107931</v>
          </cell>
          <cell r="AU12">
            <v>107819</v>
          </cell>
          <cell r="AV12">
            <v>112</v>
          </cell>
          <cell r="AW12">
            <v>26225</v>
          </cell>
          <cell r="AX12">
            <v>962</v>
          </cell>
          <cell r="AY12">
            <v>854</v>
          </cell>
          <cell r="AZ12">
            <v>3762</v>
          </cell>
          <cell r="BA12">
            <v>7874</v>
          </cell>
          <cell r="BB12">
            <v>1140</v>
          </cell>
          <cell r="BC12">
            <v>1636</v>
          </cell>
          <cell r="BD12">
            <v>13389</v>
          </cell>
          <cell r="BE12">
            <v>778</v>
          </cell>
          <cell r="BF12">
            <v>855</v>
          </cell>
          <cell r="BG12">
            <v>2137</v>
          </cell>
          <cell r="BH12">
            <v>29</v>
          </cell>
          <cell r="BI12">
            <v>3255</v>
          </cell>
          <cell r="BJ12">
            <v>2966</v>
          </cell>
          <cell r="BK12">
            <v>289</v>
          </cell>
          <cell r="BL12">
            <v>5861</v>
          </cell>
          <cell r="BM12">
            <v>4128</v>
          </cell>
          <cell r="BN12">
            <v>1733</v>
          </cell>
          <cell r="BO12">
            <v>1355</v>
          </cell>
          <cell r="BP12">
            <v>2281</v>
          </cell>
          <cell r="BQ12">
            <v>3150</v>
          </cell>
          <cell r="BR12">
            <v>964</v>
          </cell>
          <cell r="BS12">
            <v>5732</v>
          </cell>
          <cell r="BT12">
            <v>1043</v>
          </cell>
          <cell r="BU12">
            <v>1505</v>
          </cell>
          <cell r="BV12">
            <v>4393</v>
          </cell>
          <cell r="BW12">
            <v>1607</v>
          </cell>
          <cell r="BX12">
            <v>636</v>
          </cell>
          <cell r="BY12">
            <v>4196</v>
          </cell>
          <cell r="BZ12">
            <v>102</v>
          </cell>
          <cell r="CA12">
            <v>3880</v>
          </cell>
          <cell r="CB12">
            <v>214</v>
          </cell>
          <cell r="CC12">
            <v>1205</v>
          </cell>
          <cell r="CD12">
            <v>25932</v>
          </cell>
          <cell r="CE12">
            <v>24500</v>
          </cell>
          <cell r="CF12">
            <v>1432</v>
          </cell>
          <cell r="CG12">
            <v>3796</v>
          </cell>
          <cell r="CH12">
            <v>578</v>
          </cell>
          <cell r="CI12">
            <v>880</v>
          </cell>
          <cell r="CJ12">
            <v>462</v>
          </cell>
          <cell r="CK12">
            <v>1748</v>
          </cell>
          <cell r="CL12">
            <v>5153</v>
          </cell>
          <cell r="CM12">
            <v>740</v>
          </cell>
          <cell r="CN12">
            <v>78149</v>
          </cell>
          <cell r="CO12">
            <v>10038</v>
          </cell>
          <cell r="CP12">
            <v>8968</v>
          </cell>
          <cell r="CQ12">
            <v>366</v>
          </cell>
          <cell r="CR12">
            <v>704</v>
          </cell>
          <cell r="CS12">
            <v>779</v>
          </cell>
          <cell r="CT12">
            <v>5664</v>
          </cell>
          <cell r="CU12">
            <v>2094</v>
          </cell>
          <cell r="CV12">
            <v>508</v>
          </cell>
          <cell r="CW12">
            <v>552</v>
          </cell>
          <cell r="CX12">
            <v>248</v>
          </cell>
          <cell r="CY12">
            <v>2651</v>
          </cell>
          <cell r="CZ12">
            <v>2325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2004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2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</v>
          </cell>
          <cell r="U13">
            <v>9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3</v>
          </cell>
          <cell r="AT13">
            <v>25</v>
          </cell>
          <cell r="AU13">
            <v>25</v>
          </cell>
          <cell r="AV13">
            <v>0</v>
          </cell>
          <cell r="AW13">
            <v>10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0</v>
          </cell>
          <cell r="BY13">
            <v>2</v>
          </cell>
          <cell r="BZ13">
            <v>0</v>
          </cell>
          <cell r="CA13">
            <v>2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4</v>
          </cell>
          <cell r="CP13">
            <v>4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2004</v>
          </cell>
          <cell r="D14">
            <v>618</v>
          </cell>
          <cell r="E14">
            <v>13252</v>
          </cell>
          <cell r="F14">
            <v>9345</v>
          </cell>
          <cell r="G14">
            <v>2576</v>
          </cell>
          <cell r="H14">
            <v>8762</v>
          </cell>
          <cell r="I14">
            <v>13907</v>
          </cell>
          <cell r="J14">
            <v>11889</v>
          </cell>
          <cell r="K14">
            <v>1568</v>
          </cell>
          <cell r="L14">
            <v>341</v>
          </cell>
          <cell r="M14">
            <v>10465</v>
          </cell>
          <cell r="N14">
            <v>716</v>
          </cell>
          <cell r="O14">
            <v>2715</v>
          </cell>
          <cell r="P14">
            <v>1</v>
          </cell>
          <cell r="Q14">
            <v>1</v>
          </cell>
          <cell r="R14">
            <v>563</v>
          </cell>
          <cell r="S14">
            <v>0</v>
          </cell>
          <cell r="T14">
            <v>47182</v>
          </cell>
          <cell r="U14">
            <v>23042</v>
          </cell>
          <cell r="V14">
            <v>2870</v>
          </cell>
          <cell r="W14">
            <v>0</v>
          </cell>
          <cell r="X14">
            <v>7149</v>
          </cell>
          <cell r="Y14">
            <v>5731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9339</v>
          </cell>
          <cell r="AE14">
            <v>8516</v>
          </cell>
          <cell r="AF14">
            <v>823</v>
          </cell>
          <cell r="AG14">
            <v>2447</v>
          </cell>
          <cell r="AH14">
            <v>2</v>
          </cell>
          <cell r="AI14">
            <v>1</v>
          </cell>
          <cell r="AJ14">
            <v>1</v>
          </cell>
          <cell r="AK14">
            <v>2770</v>
          </cell>
          <cell r="AL14">
            <v>4032</v>
          </cell>
          <cell r="AM14">
            <v>900</v>
          </cell>
          <cell r="AN14">
            <v>51957</v>
          </cell>
          <cell r="AO14">
            <v>36806</v>
          </cell>
          <cell r="AP14">
            <v>15151</v>
          </cell>
          <cell r="AQ14">
            <v>351</v>
          </cell>
          <cell r="AR14">
            <v>1</v>
          </cell>
          <cell r="AS14">
            <v>31555</v>
          </cell>
          <cell r="AT14">
            <v>366</v>
          </cell>
          <cell r="AU14">
            <v>0</v>
          </cell>
          <cell r="AV14">
            <v>366</v>
          </cell>
          <cell r="AW14">
            <v>45156</v>
          </cell>
          <cell r="AX14">
            <v>2309</v>
          </cell>
          <cell r="AY14">
            <v>550</v>
          </cell>
          <cell r="AZ14">
            <v>5019</v>
          </cell>
          <cell r="BA14">
            <v>21173</v>
          </cell>
          <cell r="BB14">
            <v>2</v>
          </cell>
          <cell r="BC14">
            <v>7</v>
          </cell>
          <cell r="BD14">
            <v>31450</v>
          </cell>
          <cell r="BE14">
            <v>1958</v>
          </cell>
          <cell r="BF14">
            <v>1386</v>
          </cell>
          <cell r="BG14">
            <v>4632</v>
          </cell>
          <cell r="BH14">
            <v>0</v>
          </cell>
          <cell r="BI14">
            <v>712</v>
          </cell>
          <cell r="BJ14">
            <v>1</v>
          </cell>
          <cell r="BK14">
            <v>711</v>
          </cell>
          <cell r="BL14">
            <v>11646</v>
          </cell>
          <cell r="BM14">
            <v>9313</v>
          </cell>
          <cell r="BN14">
            <v>2333</v>
          </cell>
          <cell r="BO14">
            <v>1611</v>
          </cell>
          <cell r="BP14">
            <v>1</v>
          </cell>
          <cell r="BQ14">
            <v>5459</v>
          </cell>
          <cell r="BR14">
            <v>3</v>
          </cell>
          <cell r="BS14">
            <v>15062</v>
          </cell>
          <cell r="BT14">
            <v>2487</v>
          </cell>
          <cell r="BU14">
            <v>3487</v>
          </cell>
          <cell r="BV14">
            <v>10076</v>
          </cell>
          <cell r="BW14">
            <v>2584</v>
          </cell>
          <cell r="BX14">
            <v>1004</v>
          </cell>
          <cell r="BY14">
            <v>8078</v>
          </cell>
          <cell r="BZ14">
            <v>233</v>
          </cell>
          <cell r="CA14">
            <v>7431</v>
          </cell>
          <cell r="CB14">
            <v>414</v>
          </cell>
          <cell r="CC14">
            <v>1980</v>
          </cell>
          <cell r="CD14">
            <v>51845</v>
          </cell>
          <cell r="CE14">
            <v>48007</v>
          </cell>
          <cell r="CF14">
            <v>3838</v>
          </cell>
          <cell r="CG14">
            <v>8650</v>
          </cell>
          <cell r="CH14">
            <v>1067</v>
          </cell>
          <cell r="CI14">
            <v>1635</v>
          </cell>
          <cell r="CJ14">
            <v>537</v>
          </cell>
          <cell r="CK14">
            <v>2</v>
          </cell>
          <cell r="CL14">
            <v>2</v>
          </cell>
          <cell r="CM14">
            <v>1</v>
          </cell>
          <cell r="CN14">
            <v>159821</v>
          </cell>
          <cell r="CO14">
            <v>25229</v>
          </cell>
          <cell r="CP14">
            <v>23701</v>
          </cell>
          <cell r="CQ14">
            <v>617</v>
          </cell>
          <cell r="CR14">
            <v>911</v>
          </cell>
          <cell r="CS14">
            <v>2134</v>
          </cell>
          <cell r="CT14">
            <v>12091</v>
          </cell>
          <cell r="CU14">
            <v>6495</v>
          </cell>
          <cell r="CV14">
            <v>944</v>
          </cell>
          <cell r="CW14">
            <v>1334</v>
          </cell>
          <cell r="CX14">
            <v>1</v>
          </cell>
          <cell r="CY14">
            <v>11</v>
          </cell>
          <cell r="CZ14">
            <v>10226</v>
          </cell>
          <cell r="DA14">
            <v>3806</v>
          </cell>
        </row>
        <row r="15">
          <cell r="A15" t="str">
            <v>Customers- Sentinel Lighting</v>
          </cell>
          <cell r="B15" t="str">
            <v>YNSL</v>
          </cell>
          <cell r="C15">
            <v>2004</v>
          </cell>
          <cell r="D15">
            <v>16</v>
          </cell>
          <cell r="E15">
            <v>0</v>
          </cell>
          <cell r="F15">
            <v>320</v>
          </cell>
          <cell r="G15">
            <v>238</v>
          </cell>
          <cell r="H15">
            <v>307</v>
          </cell>
          <cell r="I15">
            <v>0</v>
          </cell>
          <cell r="J15">
            <v>0</v>
          </cell>
          <cell r="K15">
            <v>33</v>
          </cell>
          <cell r="L15">
            <v>24</v>
          </cell>
          <cell r="M15">
            <v>361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45</v>
          </cell>
          <cell r="S15">
            <v>0</v>
          </cell>
          <cell r="T15">
            <v>0</v>
          </cell>
          <cell r="U15">
            <v>1517</v>
          </cell>
          <cell r="V15">
            <v>211</v>
          </cell>
          <cell r="W15">
            <v>0</v>
          </cell>
          <cell r="X15">
            <v>365</v>
          </cell>
          <cell r="Y15">
            <v>67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463</v>
          </cell>
          <cell r="AE15">
            <v>438</v>
          </cell>
          <cell r="AF15">
            <v>25</v>
          </cell>
          <cell r="AG15">
            <v>0</v>
          </cell>
          <cell r="AH15">
            <v>33</v>
          </cell>
          <cell r="AI15">
            <v>33</v>
          </cell>
          <cell r="AJ15">
            <v>0</v>
          </cell>
          <cell r="AK15">
            <v>729</v>
          </cell>
          <cell r="AL15">
            <v>188</v>
          </cell>
          <cell r="AM15">
            <v>21</v>
          </cell>
          <cell r="AN15">
            <v>484</v>
          </cell>
          <cell r="AO15">
            <v>235</v>
          </cell>
          <cell r="AP15">
            <v>249</v>
          </cell>
          <cell r="AQ15">
            <v>0</v>
          </cell>
          <cell r="AR15">
            <v>23</v>
          </cell>
          <cell r="AS15">
            <v>110</v>
          </cell>
          <cell r="AT15">
            <v>36067</v>
          </cell>
          <cell r="AU15">
            <v>36067</v>
          </cell>
          <cell r="AV15">
            <v>0</v>
          </cell>
          <cell r="AW15">
            <v>0</v>
          </cell>
          <cell r="AX15">
            <v>183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44</v>
          </cell>
          <cell r="BD15">
            <v>752</v>
          </cell>
          <cell r="BE15">
            <v>46</v>
          </cell>
          <cell r="BF15">
            <v>112</v>
          </cell>
          <cell r="BG15">
            <v>309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463</v>
          </cell>
          <cell r="BM15">
            <v>52</v>
          </cell>
          <cell r="BN15">
            <v>411</v>
          </cell>
          <cell r="BO15">
            <v>105</v>
          </cell>
          <cell r="BP15">
            <v>0</v>
          </cell>
          <cell r="BQ15">
            <v>1000</v>
          </cell>
          <cell r="BR15">
            <v>1</v>
          </cell>
          <cell r="BS15">
            <v>237</v>
          </cell>
          <cell r="BT15">
            <v>172</v>
          </cell>
          <cell r="BU15">
            <v>270</v>
          </cell>
          <cell r="BV15">
            <v>77</v>
          </cell>
          <cell r="BW15">
            <v>236</v>
          </cell>
          <cell r="BX15">
            <v>16</v>
          </cell>
          <cell r="BY15">
            <v>660</v>
          </cell>
          <cell r="BZ15">
            <v>0</v>
          </cell>
          <cell r="CA15">
            <v>626</v>
          </cell>
          <cell r="CB15">
            <v>34</v>
          </cell>
          <cell r="CC15">
            <v>1</v>
          </cell>
          <cell r="CD15">
            <v>253</v>
          </cell>
          <cell r="CE15">
            <v>228</v>
          </cell>
          <cell r="CF15">
            <v>25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140</v>
          </cell>
          <cell r="CM15">
            <v>18</v>
          </cell>
          <cell r="CN15">
            <v>0</v>
          </cell>
          <cell r="CO15">
            <v>862</v>
          </cell>
          <cell r="CP15">
            <v>762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728</v>
          </cell>
          <cell r="CV15">
            <v>41</v>
          </cell>
          <cell r="CW15">
            <v>13</v>
          </cell>
          <cell r="CX15">
            <v>7</v>
          </cell>
          <cell r="CY15">
            <v>6</v>
          </cell>
          <cell r="CZ15">
            <v>79</v>
          </cell>
          <cell r="DA15">
            <v>7</v>
          </cell>
        </row>
        <row r="16">
          <cell r="A16" t="str">
            <v>kWh</v>
          </cell>
          <cell r="B16" t="str">
            <v>YV</v>
          </cell>
          <cell r="C16">
            <v>2004</v>
          </cell>
          <cell r="D16">
            <v>37609928</v>
          </cell>
          <cell r="E16">
            <v>1425084299</v>
          </cell>
          <cell r="F16">
            <v>1149895557</v>
          </cell>
          <cell r="G16">
            <v>211134602</v>
          </cell>
          <cell r="H16">
            <v>954965318</v>
          </cell>
          <cell r="I16">
            <v>1638103136</v>
          </cell>
          <cell r="J16">
            <v>1566869038</v>
          </cell>
          <cell r="K16">
            <v>68574646</v>
          </cell>
          <cell r="L16">
            <v>30980687</v>
          </cell>
          <cell r="M16">
            <v>904153126</v>
          </cell>
          <cell r="N16">
            <v>31297146</v>
          </cell>
          <cell r="O16">
            <v>367636690</v>
          </cell>
          <cell r="P16">
            <v>29167075</v>
          </cell>
          <cell r="Q16">
            <v>8528751</v>
          </cell>
          <cell r="R16">
            <v>85370758</v>
          </cell>
          <cell r="S16">
            <v>199496976</v>
          </cell>
          <cell r="T16">
            <v>7960522460</v>
          </cell>
          <cell r="U16">
            <v>892419399</v>
          </cell>
          <cell r="V16">
            <v>408997605</v>
          </cell>
          <cell r="W16">
            <v>64638104</v>
          </cell>
          <cell r="X16">
            <v>572734438</v>
          </cell>
          <cell r="Y16">
            <v>632340069</v>
          </cell>
          <cell r="Z16">
            <v>286529693</v>
          </cell>
          <cell r="AA16">
            <v>81252177</v>
          </cell>
          <cell r="AB16">
            <v>9789935.3000000007</v>
          </cell>
          <cell r="AC16">
            <v>191906813.59999999</v>
          </cell>
          <cell r="AD16">
            <v>987376976.5</v>
          </cell>
          <cell r="AE16">
            <v>924891203</v>
          </cell>
          <cell r="AF16">
            <v>62485773.5</v>
          </cell>
          <cell r="AG16">
            <v>98472447</v>
          </cell>
          <cell r="AH16">
            <v>1570349840</v>
          </cell>
          <cell r="AI16">
            <v>1554235644</v>
          </cell>
          <cell r="AJ16">
            <v>16114196</v>
          </cell>
          <cell r="AK16">
            <v>362422451</v>
          </cell>
          <cell r="AL16">
            <v>454683669</v>
          </cell>
          <cell r="AM16">
            <v>123183299</v>
          </cell>
          <cell r="AN16">
            <v>3048589478</v>
          </cell>
          <cell r="AO16">
            <v>1720550376</v>
          </cell>
          <cell r="AP16">
            <v>1328039102</v>
          </cell>
          <cell r="AQ16">
            <v>27530421.5</v>
          </cell>
          <cell r="AR16">
            <v>208673361</v>
          </cell>
          <cell r="AS16">
            <v>3599518806</v>
          </cell>
          <cell r="AT16">
            <v>22598933403.400002</v>
          </cell>
          <cell r="AU16">
            <v>22579430000</v>
          </cell>
          <cell r="AV16">
            <v>19503403.399999999</v>
          </cell>
          <cell r="AW16">
            <v>7514934346</v>
          </cell>
          <cell r="AX16">
            <v>185208558</v>
          </cell>
          <cell r="AY16">
            <v>110808802</v>
          </cell>
          <cell r="AZ16">
            <v>718541335</v>
          </cell>
          <cell r="BA16">
            <v>1949677336</v>
          </cell>
          <cell r="BB16">
            <v>276130945</v>
          </cell>
          <cell r="BC16">
            <v>127469051.5</v>
          </cell>
          <cell r="BD16">
            <v>3383633950</v>
          </cell>
          <cell r="BE16">
            <v>170225789</v>
          </cell>
          <cell r="BF16">
            <v>229646100.59999999</v>
          </cell>
          <cell r="BG16">
            <v>590836869</v>
          </cell>
          <cell r="BH16">
            <v>3984290</v>
          </cell>
          <cell r="BI16">
            <v>691078575</v>
          </cell>
          <cell r="BJ16">
            <v>657766177</v>
          </cell>
          <cell r="BK16">
            <v>33312398</v>
          </cell>
          <cell r="BL16">
            <v>1200380634</v>
          </cell>
          <cell r="BM16">
            <v>861232370</v>
          </cell>
          <cell r="BN16">
            <v>339148264</v>
          </cell>
          <cell r="BO16">
            <v>168165203</v>
          </cell>
          <cell r="BP16">
            <v>372962643</v>
          </cell>
          <cell r="BQ16">
            <v>590330329</v>
          </cell>
          <cell r="BR16">
            <v>124118006</v>
          </cell>
          <cell r="BS16">
            <v>1728259010</v>
          </cell>
          <cell r="BT16">
            <v>230980179</v>
          </cell>
          <cell r="BU16">
            <v>313903113</v>
          </cell>
          <cell r="BV16">
            <v>1175439752</v>
          </cell>
          <cell r="BW16">
            <v>204676301</v>
          </cell>
          <cell r="BX16">
            <v>89026826.799999997</v>
          </cell>
          <cell r="BY16">
            <v>790191455</v>
          </cell>
          <cell r="BZ16">
            <v>12535309</v>
          </cell>
          <cell r="CA16">
            <v>745571055</v>
          </cell>
          <cell r="CB16">
            <v>32085091</v>
          </cell>
          <cell r="CC16">
            <v>180920537</v>
          </cell>
          <cell r="CD16">
            <v>6430695270</v>
          </cell>
          <cell r="CE16">
            <v>6019556899</v>
          </cell>
          <cell r="CF16">
            <v>411138371</v>
          </cell>
          <cell r="CG16">
            <v>723592739</v>
          </cell>
          <cell r="CH16">
            <v>92881382</v>
          </cell>
          <cell r="CI16">
            <v>128527347</v>
          </cell>
          <cell r="CJ16">
            <v>89665584</v>
          </cell>
          <cell r="CK16">
            <v>356758413</v>
          </cell>
          <cell r="CL16">
            <v>1033807068</v>
          </cell>
          <cell r="CM16">
            <v>237490418</v>
          </cell>
          <cell r="CN16">
            <v>25508050686</v>
          </cell>
          <cell r="CO16">
            <v>2400607118</v>
          </cell>
          <cell r="CP16">
            <v>2277933600</v>
          </cell>
          <cell r="CQ16">
            <v>30882234</v>
          </cell>
          <cell r="CR16">
            <v>91791284</v>
          </cell>
          <cell r="CS16">
            <v>99506595.700000003</v>
          </cell>
          <cell r="CT16">
            <v>1243491867</v>
          </cell>
          <cell r="CU16">
            <v>489398304</v>
          </cell>
          <cell r="CV16">
            <v>94234305</v>
          </cell>
          <cell r="CW16">
            <v>150385613.59999999</v>
          </cell>
          <cell r="CX16">
            <v>467597700</v>
          </cell>
          <cell r="CY16">
            <v>336593577</v>
          </cell>
          <cell r="CZ16">
            <v>386398550</v>
          </cell>
          <cell r="DA16">
            <v>415036402</v>
          </cell>
        </row>
        <row r="17">
          <cell r="A17" t="str">
            <v>kWh - Residential</v>
          </cell>
          <cell r="B17" t="str">
            <v>YVR</v>
          </cell>
          <cell r="C17">
            <v>2004</v>
          </cell>
          <cell r="D17">
            <v>11274364</v>
          </cell>
          <cell r="E17">
            <v>497770378</v>
          </cell>
          <cell r="F17">
            <v>260765322</v>
          </cell>
          <cell r="G17">
            <v>82022862</v>
          </cell>
          <cell r="H17">
            <v>272046217</v>
          </cell>
          <cell r="I17">
            <v>503259913</v>
          </cell>
          <cell r="J17">
            <v>392317140</v>
          </cell>
          <cell r="K17">
            <v>46307549</v>
          </cell>
          <cell r="L17">
            <v>15978327</v>
          </cell>
          <cell r="M17">
            <v>246887434</v>
          </cell>
          <cell r="N17">
            <v>12250721</v>
          </cell>
          <cell r="O17">
            <v>120918643</v>
          </cell>
          <cell r="P17">
            <v>18802591</v>
          </cell>
          <cell r="Q17">
            <v>5473426</v>
          </cell>
          <cell r="R17">
            <v>30135637</v>
          </cell>
          <cell r="S17">
            <v>96637316</v>
          </cell>
          <cell r="T17">
            <v>1542805550</v>
          </cell>
          <cell r="U17">
            <v>646622517</v>
          </cell>
          <cell r="V17">
            <v>129873121</v>
          </cell>
          <cell r="W17">
            <v>37133425</v>
          </cell>
          <cell r="X17">
            <v>274259546</v>
          </cell>
          <cell r="Y17">
            <v>140968240</v>
          </cell>
          <cell r="Z17">
            <v>123000551</v>
          </cell>
          <cell r="AA17">
            <v>38013472</v>
          </cell>
          <cell r="AB17">
            <v>6129549</v>
          </cell>
          <cell r="AC17">
            <v>96302388.5</v>
          </cell>
          <cell r="AD17">
            <v>418913298</v>
          </cell>
          <cell r="AE17">
            <v>388929025</v>
          </cell>
          <cell r="AF17">
            <v>29984273</v>
          </cell>
          <cell r="AG17">
            <v>80278912</v>
          </cell>
          <cell r="AH17">
            <v>332021153</v>
          </cell>
          <cell r="AI17">
            <v>319467005</v>
          </cell>
          <cell r="AJ17">
            <v>12554148</v>
          </cell>
          <cell r="AK17">
            <v>172248238</v>
          </cell>
          <cell r="AL17">
            <v>188074010</v>
          </cell>
          <cell r="AM17">
            <v>28812287</v>
          </cell>
          <cell r="AN17">
            <v>1626211541</v>
          </cell>
          <cell r="AO17">
            <v>1240883023</v>
          </cell>
          <cell r="AP17">
            <v>385328518</v>
          </cell>
          <cell r="AQ17">
            <v>15988104</v>
          </cell>
          <cell r="AR17">
            <v>52414724</v>
          </cell>
          <cell r="AS17">
            <v>966448805</v>
          </cell>
          <cell r="AT17">
            <v>12577018339</v>
          </cell>
          <cell r="AU17">
            <v>12566080000</v>
          </cell>
          <cell r="AV17">
            <v>10938339</v>
          </cell>
          <cell r="AW17">
            <v>2266750286</v>
          </cell>
          <cell r="AX17">
            <v>156824661</v>
          </cell>
          <cell r="AY17">
            <v>42066428</v>
          </cell>
          <cell r="AZ17">
            <v>198312550</v>
          </cell>
          <cell r="BA17">
            <v>592055944</v>
          </cell>
          <cell r="BB17">
            <v>69554949</v>
          </cell>
          <cell r="BC17">
            <v>80665379</v>
          </cell>
          <cell r="BD17">
            <v>1112109365</v>
          </cell>
          <cell r="BE17">
            <v>59150220</v>
          </cell>
          <cell r="BF17">
            <v>46191627.299999997</v>
          </cell>
          <cell r="BG17">
            <v>170357087</v>
          </cell>
          <cell r="BH17">
            <v>1522966</v>
          </cell>
          <cell r="BI17">
            <v>253091369</v>
          </cell>
          <cell r="BJ17">
            <v>220448036</v>
          </cell>
          <cell r="BK17">
            <v>32643333</v>
          </cell>
          <cell r="BL17">
            <v>413729440</v>
          </cell>
          <cell r="BM17">
            <v>262252207</v>
          </cell>
          <cell r="BN17">
            <v>151477233</v>
          </cell>
          <cell r="BO17">
            <v>59183003</v>
          </cell>
          <cell r="BP17">
            <v>144181978</v>
          </cell>
          <cell r="BQ17">
            <v>213743834</v>
          </cell>
          <cell r="BR17">
            <v>39972935</v>
          </cell>
          <cell r="BS17">
            <v>526841876</v>
          </cell>
          <cell r="BT17">
            <v>76313591</v>
          </cell>
          <cell r="BU17">
            <v>107069794</v>
          </cell>
          <cell r="BV17">
            <v>474309661</v>
          </cell>
          <cell r="BW17">
            <v>80414342</v>
          </cell>
          <cell r="BX17">
            <v>37450474.5</v>
          </cell>
          <cell r="BY17">
            <v>285057855</v>
          </cell>
          <cell r="BZ17">
            <v>6864409</v>
          </cell>
          <cell r="CA17">
            <v>266212890</v>
          </cell>
          <cell r="CB17">
            <v>11980556</v>
          </cell>
          <cell r="CC17">
            <v>61221620</v>
          </cell>
          <cell r="CD17">
            <v>1889604391</v>
          </cell>
          <cell r="CE17">
            <v>1743713761</v>
          </cell>
          <cell r="CF17">
            <v>145890630</v>
          </cell>
          <cell r="CG17">
            <v>352871458</v>
          </cell>
          <cell r="CH17">
            <v>31096168</v>
          </cell>
          <cell r="CI17">
            <v>47583355</v>
          </cell>
          <cell r="CJ17">
            <v>33256852</v>
          </cell>
          <cell r="CK17">
            <v>107351758</v>
          </cell>
          <cell r="CL17">
            <v>354174194</v>
          </cell>
          <cell r="CM17">
            <v>51089457</v>
          </cell>
          <cell r="CN17">
            <v>5428344270</v>
          </cell>
          <cell r="CO17">
            <v>899643945</v>
          </cell>
          <cell r="CP17">
            <v>831049290</v>
          </cell>
          <cell r="CQ17">
            <v>20831597</v>
          </cell>
          <cell r="CR17">
            <v>47763058</v>
          </cell>
          <cell r="CS17">
            <v>70392797.900000006</v>
          </cell>
          <cell r="CT17">
            <v>384340263</v>
          </cell>
          <cell r="CU17">
            <v>158515644</v>
          </cell>
          <cell r="CV17">
            <v>25762158.699999999</v>
          </cell>
          <cell r="CW17">
            <v>27244635</v>
          </cell>
          <cell r="CX17">
            <v>16477650</v>
          </cell>
          <cell r="CY17">
            <v>264678630</v>
          </cell>
          <cell r="CZ17">
            <v>311725936</v>
          </cell>
          <cell r="DA17">
            <v>106267960</v>
          </cell>
        </row>
        <row r="18">
          <cell r="A18" t="str">
            <v xml:space="preserve">kWh- General Service </v>
          </cell>
          <cell r="C18">
            <v>2004</v>
          </cell>
          <cell r="D18">
            <v>5851568</v>
          </cell>
          <cell r="E18">
            <v>916195637</v>
          </cell>
          <cell r="F18">
            <v>514725218</v>
          </cell>
          <cell r="G18">
            <v>127387069</v>
          </cell>
          <cell r="H18">
            <v>676075048</v>
          </cell>
          <cell r="I18">
            <v>1125932307</v>
          </cell>
          <cell r="J18">
            <v>920593066</v>
          </cell>
          <cell r="K18">
            <v>22267097</v>
          </cell>
          <cell r="L18">
            <v>14757626</v>
          </cell>
          <cell r="M18">
            <v>589189744</v>
          </cell>
          <cell r="N18">
            <v>18635363</v>
          </cell>
          <cell r="O18">
            <v>148204045</v>
          </cell>
          <cell r="P18">
            <v>10005041</v>
          </cell>
          <cell r="Q18">
            <v>3040782</v>
          </cell>
          <cell r="R18">
            <v>55155426</v>
          </cell>
          <cell r="S18">
            <v>100461615</v>
          </cell>
          <cell r="T18">
            <v>5373624510</v>
          </cell>
          <cell r="U18">
            <v>245796882</v>
          </cell>
          <cell r="V18">
            <v>200708243</v>
          </cell>
          <cell r="W18">
            <v>27504679</v>
          </cell>
          <cell r="X18">
            <v>292146460</v>
          </cell>
          <cell r="Y18">
            <v>444007379</v>
          </cell>
          <cell r="Z18">
            <v>160005351</v>
          </cell>
          <cell r="AA18">
            <v>42017331</v>
          </cell>
          <cell r="AB18">
            <v>3549431</v>
          </cell>
          <cell r="AC18">
            <v>62544135.799999997</v>
          </cell>
          <cell r="AD18">
            <v>562238152.5</v>
          </cell>
          <cell r="AE18">
            <v>530480956</v>
          </cell>
          <cell r="AF18">
            <v>31757196.5</v>
          </cell>
          <cell r="AG18">
            <v>18193535</v>
          </cell>
          <cell r="AH18">
            <v>967366365</v>
          </cell>
          <cell r="AI18">
            <v>963996100</v>
          </cell>
          <cell r="AJ18">
            <v>3370265</v>
          </cell>
          <cell r="AK18">
            <v>187321835</v>
          </cell>
          <cell r="AL18">
            <v>263770204</v>
          </cell>
          <cell r="AM18">
            <v>92479859</v>
          </cell>
          <cell r="AN18">
            <v>1077438647</v>
          </cell>
          <cell r="AO18">
            <v>479667353</v>
          </cell>
          <cell r="AP18">
            <v>597771294</v>
          </cell>
          <cell r="AQ18">
            <v>11194391.699999999</v>
          </cell>
          <cell r="AR18">
            <v>110541799</v>
          </cell>
          <cell r="AS18">
            <v>2317026840</v>
          </cell>
          <cell r="AT18">
            <v>8139378720.8000002</v>
          </cell>
          <cell r="AU18">
            <v>8131120000</v>
          </cell>
          <cell r="AV18">
            <v>8258720.7999999998</v>
          </cell>
          <cell r="AW18">
            <v>4589510549</v>
          </cell>
          <cell r="AX18">
            <v>28383897</v>
          </cell>
          <cell r="AY18">
            <v>67009539</v>
          </cell>
          <cell r="AZ18">
            <v>373724321</v>
          </cell>
          <cell r="BA18">
            <v>1106627248</v>
          </cell>
          <cell r="BB18">
            <v>204628460</v>
          </cell>
          <cell r="BC18">
            <v>46760773</v>
          </cell>
          <cell r="BD18">
            <v>2020607188</v>
          </cell>
          <cell r="BE18">
            <v>109480670</v>
          </cell>
          <cell r="BF18">
            <v>182266080.5</v>
          </cell>
          <cell r="BG18">
            <v>333180161</v>
          </cell>
          <cell r="BH18">
            <v>2406853</v>
          </cell>
          <cell r="BI18">
            <v>432873993</v>
          </cell>
          <cell r="BJ18">
            <v>432680766</v>
          </cell>
          <cell r="BK18">
            <v>193227</v>
          </cell>
          <cell r="BL18">
            <v>779052740</v>
          </cell>
          <cell r="BM18">
            <v>593200382</v>
          </cell>
          <cell r="BN18">
            <v>185852358</v>
          </cell>
          <cell r="BO18">
            <v>107890712</v>
          </cell>
          <cell r="BP18">
            <v>224757899</v>
          </cell>
          <cell r="BQ18">
            <v>372493595</v>
          </cell>
          <cell r="BR18">
            <v>84145071</v>
          </cell>
          <cell r="BS18">
            <v>958302564</v>
          </cell>
          <cell r="BT18">
            <v>152954047</v>
          </cell>
          <cell r="BU18">
            <v>203857017</v>
          </cell>
          <cell r="BV18">
            <v>580242799</v>
          </cell>
          <cell r="BW18">
            <v>121349821</v>
          </cell>
          <cell r="BX18">
            <v>50637675.5</v>
          </cell>
          <cell r="BY18">
            <v>433386010</v>
          </cell>
          <cell r="BZ18">
            <v>5548361</v>
          </cell>
          <cell r="CA18">
            <v>408042618</v>
          </cell>
          <cell r="CB18">
            <v>19795031</v>
          </cell>
          <cell r="CC18">
            <v>119535239</v>
          </cell>
          <cell r="CD18">
            <v>4100860575</v>
          </cell>
          <cell r="CE18">
            <v>3837997767</v>
          </cell>
          <cell r="CF18">
            <v>262862808</v>
          </cell>
          <cell r="CG18">
            <v>363462340</v>
          </cell>
          <cell r="CH18">
            <v>60695754</v>
          </cell>
          <cell r="CI18">
            <v>79453892</v>
          </cell>
          <cell r="CJ18">
            <v>55938540</v>
          </cell>
          <cell r="CK18">
            <v>211700743</v>
          </cell>
          <cell r="CL18">
            <v>620754157</v>
          </cell>
          <cell r="CM18">
            <v>184863682</v>
          </cell>
          <cell r="CN18">
            <v>17377227059</v>
          </cell>
          <cell r="CO18">
            <v>1301229371</v>
          </cell>
          <cell r="CP18">
            <v>1247763332</v>
          </cell>
          <cell r="CQ18">
            <v>10050637</v>
          </cell>
          <cell r="CR18">
            <v>43415402</v>
          </cell>
          <cell r="CS18">
            <v>27624552.5</v>
          </cell>
          <cell r="CT18">
            <v>755367504</v>
          </cell>
          <cell r="CU18">
            <v>202306852</v>
          </cell>
          <cell r="CV18">
            <v>67662212.299999997</v>
          </cell>
          <cell r="CW18">
            <v>52956449</v>
          </cell>
          <cell r="CX18">
            <v>450663160</v>
          </cell>
          <cell r="CY18">
            <v>71914947</v>
          </cell>
          <cell r="CZ18">
            <v>74672614</v>
          </cell>
          <cell r="DA18">
            <v>279179834</v>
          </cell>
        </row>
        <row r="19">
          <cell r="A19" t="str">
            <v>kWh- Large User, Sub- Transmission, Intermediate/ Embedded Distributor</v>
          </cell>
          <cell r="C19">
            <v>2004</v>
          </cell>
          <cell r="D19">
            <v>19941497</v>
          </cell>
          <cell r="E19">
            <v>0</v>
          </cell>
          <cell r="F19">
            <v>365463747</v>
          </cell>
          <cell r="G19">
            <v>0</v>
          </cell>
          <cell r="H19">
            <v>0</v>
          </cell>
          <cell r="I19">
            <v>0</v>
          </cell>
          <cell r="J19">
            <v>244471838</v>
          </cell>
          <cell r="K19">
            <v>0</v>
          </cell>
          <cell r="L19">
            <v>0</v>
          </cell>
          <cell r="M19">
            <v>59750392</v>
          </cell>
          <cell r="N19">
            <v>0</v>
          </cell>
          <cell r="O19">
            <v>96595889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1004757724</v>
          </cell>
          <cell r="U19">
            <v>0</v>
          </cell>
          <cell r="V19">
            <v>74643139</v>
          </cell>
          <cell r="W19">
            <v>0</v>
          </cell>
          <cell r="X19">
            <v>0</v>
          </cell>
          <cell r="Y19">
            <v>43466758</v>
          </cell>
          <cell r="Z19">
            <v>0</v>
          </cell>
          <cell r="AA19">
            <v>0</v>
          </cell>
          <cell r="AB19">
            <v>0</v>
          </cell>
          <cell r="AC19">
            <v>32491658.300000001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262462104</v>
          </cell>
          <cell r="AI19">
            <v>262462104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334113768</v>
          </cell>
          <cell r="AO19">
            <v>0</v>
          </cell>
          <cell r="AP19">
            <v>334113768</v>
          </cell>
          <cell r="AQ19">
            <v>0</v>
          </cell>
          <cell r="AR19">
            <v>44692716</v>
          </cell>
          <cell r="AS19">
            <v>294248777</v>
          </cell>
          <cell r="AT19">
            <v>1749000000</v>
          </cell>
          <cell r="AU19">
            <v>1749000000</v>
          </cell>
          <cell r="AV19">
            <v>0</v>
          </cell>
          <cell r="AW19">
            <v>621338901</v>
          </cell>
          <cell r="AX19">
            <v>0</v>
          </cell>
          <cell r="AY19">
            <v>0</v>
          </cell>
          <cell r="AZ19">
            <v>142814760</v>
          </cell>
          <cell r="BA19">
            <v>235977980</v>
          </cell>
          <cell r="BB19">
            <v>0</v>
          </cell>
          <cell r="BC19">
            <v>0</v>
          </cell>
          <cell r="BD19">
            <v>226759260</v>
          </cell>
          <cell r="BE19">
            <v>0</v>
          </cell>
          <cell r="BF19">
            <v>0</v>
          </cell>
          <cell r="BG19">
            <v>83457792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231154045</v>
          </cell>
          <cell r="BT19">
            <v>0</v>
          </cell>
          <cell r="BU19">
            <v>0</v>
          </cell>
          <cell r="BV19">
            <v>112144197</v>
          </cell>
          <cell r="BW19">
            <v>0</v>
          </cell>
          <cell r="BX19">
            <v>0</v>
          </cell>
          <cell r="BY19">
            <v>64756589</v>
          </cell>
          <cell r="BZ19">
            <v>0</v>
          </cell>
          <cell r="CA19">
            <v>64756589</v>
          </cell>
          <cell r="CB19">
            <v>0</v>
          </cell>
          <cell r="CC19">
            <v>0</v>
          </cell>
          <cell r="CD19">
            <v>402727206</v>
          </cell>
          <cell r="CE19">
            <v>402727206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34831328</v>
          </cell>
          <cell r="CL19">
            <v>48081084</v>
          </cell>
          <cell r="CM19">
            <v>0</v>
          </cell>
          <cell r="CN19">
            <v>2593568077</v>
          </cell>
          <cell r="CO19">
            <v>184659451</v>
          </cell>
          <cell r="CP19">
            <v>184659451</v>
          </cell>
          <cell r="CQ19">
            <v>0</v>
          </cell>
          <cell r="CR19">
            <v>0</v>
          </cell>
          <cell r="CS19">
            <v>0</v>
          </cell>
          <cell r="CT19">
            <v>97056943</v>
          </cell>
          <cell r="CU19">
            <v>122885824</v>
          </cell>
          <cell r="CV19">
            <v>0</v>
          </cell>
          <cell r="CW19">
            <v>69093770.599999994</v>
          </cell>
          <cell r="CX19">
            <v>0</v>
          </cell>
          <cell r="CY19">
            <v>0</v>
          </cell>
          <cell r="CZ19">
            <v>0</v>
          </cell>
          <cell r="DA19">
            <v>27034727</v>
          </cell>
        </row>
        <row r="20">
          <cell r="A20" t="str">
            <v>kWh- Street Lighting</v>
          </cell>
          <cell r="B20" t="str">
            <v>YVST</v>
          </cell>
          <cell r="C20">
            <v>2004</v>
          </cell>
          <cell r="D20">
            <v>540437</v>
          </cell>
          <cell r="E20">
            <v>11118284</v>
          </cell>
          <cell r="F20">
            <v>8219873</v>
          </cell>
          <cell r="G20">
            <v>1504641</v>
          </cell>
          <cell r="H20">
            <v>6269378</v>
          </cell>
          <cell r="I20">
            <v>8910916</v>
          </cell>
          <cell r="J20">
            <v>9486994</v>
          </cell>
          <cell r="K20">
            <v>0</v>
          </cell>
          <cell r="L20">
            <v>221064</v>
          </cell>
          <cell r="M20">
            <v>7885370</v>
          </cell>
          <cell r="N20">
            <v>363169</v>
          </cell>
          <cell r="O20">
            <v>1918113</v>
          </cell>
          <cell r="P20">
            <v>359443</v>
          </cell>
          <cell r="Q20">
            <v>7271</v>
          </cell>
          <cell r="R20">
            <v>38612</v>
          </cell>
          <cell r="S20">
            <v>2398045</v>
          </cell>
          <cell r="T20">
            <v>39334676</v>
          </cell>
          <cell r="U20">
            <v>0</v>
          </cell>
          <cell r="V20">
            <v>3529828</v>
          </cell>
          <cell r="W20">
            <v>0</v>
          </cell>
          <cell r="X20">
            <v>5902291</v>
          </cell>
          <cell r="Y20">
            <v>3753742</v>
          </cell>
          <cell r="Z20">
            <v>2682876</v>
          </cell>
          <cell r="AA20">
            <v>1221374</v>
          </cell>
          <cell r="AB20">
            <v>110955.3</v>
          </cell>
          <cell r="AC20">
            <v>568631</v>
          </cell>
          <cell r="AD20">
            <v>5818353.7000000002</v>
          </cell>
          <cell r="AE20">
            <v>5119876</v>
          </cell>
          <cell r="AF20">
            <v>698477.7</v>
          </cell>
          <cell r="AG20">
            <v>0</v>
          </cell>
          <cell r="AH20">
            <v>8371711</v>
          </cell>
          <cell r="AI20">
            <v>8181928</v>
          </cell>
          <cell r="AJ20">
            <v>189783</v>
          </cell>
          <cell r="AK20">
            <v>2280012</v>
          </cell>
          <cell r="AL20">
            <v>2495616</v>
          </cell>
          <cell r="AM20">
            <v>1210749</v>
          </cell>
          <cell r="AN20">
            <v>10470633</v>
          </cell>
          <cell r="AO20">
            <v>0</v>
          </cell>
          <cell r="AP20">
            <v>10470633</v>
          </cell>
          <cell r="AQ20">
            <v>347925.8</v>
          </cell>
          <cell r="AR20">
            <v>922378</v>
          </cell>
          <cell r="AS20">
            <v>21710597</v>
          </cell>
          <cell r="AT20">
            <v>109773499.59999999</v>
          </cell>
          <cell r="AU20">
            <v>109467156</v>
          </cell>
          <cell r="AV20">
            <v>306343.59999999998</v>
          </cell>
          <cell r="AW20">
            <v>37334610</v>
          </cell>
          <cell r="AX20">
            <v>0</v>
          </cell>
          <cell r="AY20">
            <v>1732835</v>
          </cell>
          <cell r="AZ20">
            <v>3689704</v>
          </cell>
          <cell r="BA20">
            <v>15016164</v>
          </cell>
          <cell r="BB20">
            <v>1906002</v>
          </cell>
          <cell r="BC20">
            <v>0</v>
          </cell>
          <cell r="BD20">
            <v>23212004</v>
          </cell>
          <cell r="BE20">
            <v>1548580</v>
          </cell>
          <cell r="BF20">
            <v>1141118</v>
          </cell>
          <cell r="BG20">
            <v>3650549</v>
          </cell>
          <cell r="BH20">
            <v>54471</v>
          </cell>
          <cell r="BI20">
            <v>4794254</v>
          </cell>
          <cell r="BJ20">
            <v>4319316</v>
          </cell>
          <cell r="BK20">
            <v>474938</v>
          </cell>
          <cell r="BL20">
            <v>7250460</v>
          </cell>
          <cell r="BM20">
            <v>5718166</v>
          </cell>
          <cell r="BN20">
            <v>1532294</v>
          </cell>
          <cell r="BO20">
            <v>931847</v>
          </cell>
          <cell r="BP20">
            <v>3699808</v>
          </cell>
          <cell r="BQ20">
            <v>3441056</v>
          </cell>
          <cell r="BR20">
            <v>0</v>
          </cell>
          <cell r="BS20">
            <v>11795987</v>
          </cell>
          <cell r="BT20">
            <v>1578693</v>
          </cell>
          <cell r="BU20">
            <v>2516661</v>
          </cell>
          <cell r="BV20">
            <v>8702376</v>
          </cell>
          <cell r="BW20">
            <v>2630856</v>
          </cell>
          <cell r="BX20">
            <v>921748.7</v>
          </cell>
          <cell r="BY20">
            <v>5980324</v>
          </cell>
          <cell r="BZ20">
            <v>122539</v>
          </cell>
          <cell r="CA20">
            <v>5588950</v>
          </cell>
          <cell r="CB20">
            <v>268835</v>
          </cell>
          <cell r="CC20">
            <v>159099</v>
          </cell>
          <cell r="CD20">
            <v>36912318</v>
          </cell>
          <cell r="CE20">
            <v>34573880</v>
          </cell>
          <cell r="CF20">
            <v>2338438</v>
          </cell>
          <cell r="CG20">
            <v>6973456</v>
          </cell>
          <cell r="CH20">
            <v>1089460</v>
          </cell>
          <cell r="CI20">
            <v>1431216</v>
          </cell>
          <cell r="CJ20">
            <v>470192</v>
          </cell>
          <cell r="CK20">
            <v>2874584</v>
          </cell>
          <cell r="CL20">
            <v>10732983</v>
          </cell>
          <cell r="CM20">
            <v>1411531</v>
          </cell>
          <cell r="CN20">
            <v>108911280</v>
          </cell>
          <cell r="CO20">
            <v>14198346</v>
          </cell>
          <cell r="CP20">
            <v>13636431</v>
          </cell>
          <cell r="CQ20">
            <v>0</v>
          </cell>
          <cell r="CR20">
            <v>561915</v>
          </cell>
          <cell r="CS20">
            <v>1481841.3</v>
          </cell>
          <cell r="CT20">
            <v>6727157</v>
          </cell>
          <cell r="CU20">
            <v>4669826</v>
          </cell>
          <cell r="CV20">
            <v>768830</v>
          </cell>
          <cell r="CW20">
            <v>1067640</v>
          </cell>
          <cell r="CX20">
            <v>441449</v>
          </cell>
          <cell r="CY20">
            <v>0</v>
          </cell>
          <cell r="CZ20">
            <v>0</v>
          </cell>
          <cell r="DA20">
            <v>2515721</v>
          </cell>
        </row>
        <row r="21">
          <cell r="A21" t="str">
            <v>kWh- Sentinel Lighting</v>
          </cell>
          <cell r="B21" t="str">
            <v>YVSL</v>
          </cell>
          <cell r="C21">
            <v>2004</v>
          </cell>
          <cell r="D21">
            <v>2062</v>
          </cell>
          <cell r="E21">
            <v>0</v>
          </cell>
          <cell r="F21">
            <v>721397</v>
          </cell>
          <cell r="G21">
            <v>220030</v>
          </cell>
          <cell r="H21">
            <v>574675</v>
          </cell>
          <cell r="I21">
            <v>0</v>
          </cell>
          <cell r="J21">
            <v>0</v>
          </cell>
          <cell r="K21">
            <v>0</v>
          </cell>
          <cell r="L21">
            <v>23670</v>
          </cell>
          <cell r="M21">
            <v>440186</v>
          </cell>
          <cell r="N21">
            <v>47893</v>
          </cell>
          <cell r="O21">
            <v>0</v>
          </cell>
          <cell r="P21">
            <v>0</v>
          </cell>
          <cell r="Q21">
            <v>7272</v>
          </cell>
          <cell r="R21">
            <v>41083</v>
          </cell>
          <cell r="S21">
            <v>0</v>
          </cell>
          <cell r="T21">
            <v>0</v>
          </cell>
          <cell r="U21">
            <v>0</v>
          </cell>
          <cell r="V21">
            <v>243274</v>
          </cell>
          <cell r="W21">
            <v>0</v>
          </cell>
          <cell r="X21">
            <v>426141</v>
          </cell>
          <cell r="Y21">
            <v>143950</v>
          </cell>
          <cell r="Z21">
            <v>840915</v>
          </cell>
          <cell r="AA21">
            <v>0</v>
          </cell>
          <cell r="AB21">
            <v>0</v>
          </cell>
          <cell r="AC21">
            <v>0</v>
          </cell>
          <cell r="AD21">
            <v>407172.3</v>
          </cell>
          <cell r="AE21">
            <v>361346</v>
          </cell>
          <cell r="AF21">
            <v>45826.3</v>
          </cell>
          <cell r="AG21">
            <v>0</v>
          </cell>
          <cell r="AH21">
            <v>128507</v>
          </cell>
          <cell r="AI21">
            <v>128507</v>
          </cell>
          <cell r="AJ21">
            <v>0</v>
          </cell>
          <cell r="AK21">
            <v>572366</v>
          </cell>
          <cell r="AL21">
            <v>343839</v>
          </cell>
          <cell r="AM21">
            <v>680404</v>
          </cell>
          <cell r="AN21">
            <v>354889</v>
          </cell>
          <cell r="AO21">
            <v>0</v>
          </cell>
          <cell r="AP21">
            <v>354889</v>
          </cell>
          <cell r="AQ21">
            <v>0</v>
          </cell>
          <cell r="AR21">
            <v>101744</v>
          </cell>
          <cell r="AS21">
            <v>83787</v>
          </cell>
          <cell r="AT21">
            <v>23762844</v>
          </cell>
          <cell r="AU21">
            <v>23762844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41534</v>
          </cell>
          <cell r="BC21">
            <v>42899.5</v>
          </cell>
          <cell r="BD21">
            <v>946133</v>
          </cell>
          <cell r="BE21">
            <v>46319</v>
          </cell>
          <cell r="BF21">
            <v>47274.8</v>
          </cell>
          <cell r="BG21">
            <v>191280</v>
          </cell>
          <cell r="BH21">
            <v>0</v>
          </cell>
          <cell r="BI21">
            <v>318959</v>
          </cell>
          <cell r="BJ21">
            <v>318059</v>
          </cell>
          <cell r="BK21">
            <v>900</v>
          </cell>
          <cell r="BL21">
            <v>347994</v>
          </cell>
          <cell r="BM21">
            <v>61615</v>
          </cell>
          <cell r="BN21">
            <v>286379</v>
          </cell>
          <cell r="BO21">
            <v>159641</v>
          </cell>
          <cell r="BP21">
            <v>322958</v>
          </cell>
          <cell r="BQ21">
            <v>651844</v>
          </cell>
          <cell r="BR21">
            <v>0</v>
          </cell>
          <cell r="BS21">
            <v>164538</v>
          </cell>
          <cell r="BT21">
            <v>133848</v>
          </cell>
          <cell r="BU21">
            <v>459641</v>
          </cell>
          <cell r="BV21">
            <v>40719</v>
          </cell>
          <cell r="BW21">
            <v>281282</v>
          </cell>
          <cell r="BX21">
            <v>16928.099999999999</v>
          </cell>
          <cell r="BY21">
            <v>1010677</v>
          </cell>
          <cell r="BZ21">
            <v>0</v>
          </cell>
          <cell r="CA21">
            <v>970008</v>
          </cell>
          <cell r="CB21">
            <v>40669</v>
          </cell>
          <cell r="CC21">
            <v>4579</v>
          </cell>
          <cell r="CD21">
            <v>590780</v>
          </cell>
          <cell r="CE21">
            <v>544285</v>
          </cell>
          <cell r="CF21">
            <v>46495</v>
          </cell>
          <cell r="CG21">
            <v>285485</v>
          </cell>
          <cell r="CH21">
            <v>0</v>
          </cell>
          <cell r="CI21">
            <v>58884</v>
          </cell>
          <cell r="CJ21">
            <v>0</v>
          </cell>
          <cell r="CK21">
            <v>0</v>
          </cell>
          <cell r="CL21">
            <v>64650</v>
          </cell>
          <cell r="CM21">
            <v>125748</v>
          </cell>
          <cell r="CN21">
            <v>0</v>
          </cell>
          <cell r="CO21">
            <v>876005</v>
          </cell>
          <cell r="CP21">
            <v>825096</v>
          </cell>
          <cell r="CQ21">
            <v>0</v>
          </cell>
          <cell r="CR21">
            <v>50909</v>
          </cell>
          <cell r="CS21">
            <v>7404</v>
          </cell>
          <cell r="CT21">
            <v>0</v>
          </cell>
          <cell r="CU21">
            <v>1020158</v>
          </cell>
          <cell r="CV21">
            <v>41104</v>
          </cell>
          <cell r="CW21">
            <v>23119</v>
          </cell>
          <cell r="CX21">
            <v>15441</v>
          </cell>
          <cell r="CY21">
            <v>0</v>
          </cell>
          <cell r="CZ21">
            <v>0</v>
          </cell>
          <cell r="DA21">
            <v>38160</v>
          </cell>
        </row>
        <row r="22">
          <cell r="A22" t="str">
            <v>kW</v>
          </cell>
          <cell r="B22" t="str">
            <v>YD</v>
          </cell>
          <cell r="C22">
            <v>2004</v>
          </cell>
          <cell r="D22">
            <v>45593.4</v>
          </cell>
          <cell r="E22">
            <v>1873486</v>
          </cell>
          <cell r="F22">
            <v>1501581</v>
          </cell>
          <cell r="G22">
            <v>493322</v>
          </cell>
          <cell r="H22">
            <v>1463693</v>
          </cell>
          <cell r="I22">
            <v>2459547.2000000002</v>
          </cell>
          <cell r="J22">
            <v>2491204</v>
          </cell>
          <cell r="K22">
            <v>212814.4</v>
          </cell>
          <cell r="L22">
            <v>24947.9</v>
          </cell>
          <cell r="M22">
            <v>1410271</v>
          </cell>
          <cell r="N22">
            <v>81902</v>
          </cell>
          <cell r="O22">
            <v>680283</v>
          </cell>
          <cell r="P22">
            <v>19699</v>
          </cell>
          <cell r="Q22">
            <v>17057</v>
          </cell>
          <cell r="R22">
            <v>47998</v>
          </cell>
          <cell r="S22">
            <v>0</v>
          </cell>
          <cell r="T22">
            <v>13005242</v>
          </cell>
          <cell r="U22">
            <v>4919783</v>
          </cell>
          <cell r="V22">
            <v>549315</v>
          </cell>
          <cell r="W22">
            <v>0</v>
          </cell>
          <cell r="X22">
            <v>533079.69999999995</v>
          </cell>
          <cell r="Y22">
            <v>1152800</v>
          </cell>
          <cell r="Z22">
            <v>339954</v>
          </cell>
          <cell r="AA22">
            <v>63397</v>
          </cell>
          <cell r="AB22">
            <v>7845</v>
          </cell>
          <cell r="AC22">
            <v>157922.4</v>
          </cell>
          <cell r="AD22">
            <v>957859.7</v>
          </cell>
          <cell r="AE22">
            <v>906024</v>
          </cell>
          <cell r="AF22">
            <v>51835.7</v>
          </cell>
          <cell r="AG22">
            <v>183044</v>
          </cell>
          <cell r="AH22">
            <v>2443494</v>
          </cell>
          <cell r="AI22">
            <v>2442155</v>
          </cell>
          <cell r="AJ22">
            <v>1339</v>
          </cell>
          <cell r="AK22">
            <v>389565</v>
          </cell>
          <cell r="AL22">
            <v>806758</v>
          </cell>
          <cell r="AM22">
            <v>176186</v>
          </cell>
          <cell r="AN22">
            <v>9834326</v>
          </cell>
          <cell r="AO22">
            <v>7950640</v>
          </cell>
          <cell r="AP22">
            <v>1883686</v>
          </cell>
          <cell r="AQ22">
            <v>13516</v>
          </cell>
          <cell r="AR22">
            <v>284112</v>
          </cell>
          <cell r="AS22">
            <v>5486766</v>
          </cell>
          <cell r="AT22">
            <v>23445617.199999999</v>
          </cell>
          <cell r="AU22">
            <v>23429600</v>
          </cell>
          <cell r="AV22">
            <v>16017.2</v>
          </cell>
          <cell r="AW22">
            <v>9824794</v>
          </cell>
          <cell r="AX22">
            <v>123264</v>
          </cell>
          <cell r="AY22">
            <v>142985</v>
          </cell>
          <cell r="AZ22">
            <v>1064164</v>
          </cell>
          <cell r="BA22">
            <v>2775977</v>
          </cell>
          <cell r="BB22">
            <v>437521</v>
          </cell>
          <cell r="BC22">
            <v>228040.6</v>
          </cell>
          <cell r="BD22">
            <v>4371558</v>
          </cell>
          <cell r="BE22">
            <v>303130</v>
          </cell>
          <cell r="BF22">
            <v>382327.5</v>
          </cell>
          <cell r="BG22">
            <v>841710</v>
          </cell>
          <cell r="BH22">
            <v>0</v>
          </cell>
          <cell r="BI22">
            <v>811556.3</v>
          </cell>
          <cell r="BJ22">
            <v>798285</v>
          </cell>
          <cell r="BK22">
            <v>13271.3</v>
          </cell>
          <cell r="BL22">
            <v>1680083</v>
          </cell>
          <cell r="BM22">
            <v>1245299</v>
          </cell>
          <cell r="BN22">
            <v>434784</v>
          </cell>
          <cell r="BO22">
            <v>199394</v>
          </cell>
          <cell r="BP22">
            <v>526388</v>
          </cell>
          <cell r="BQ22">
            <v>660698</v>
          </cell>
          <cell r="BR22">
            <v>0</v>
          </cell>
          <cell r="BS22">
            <v>2724011</v>
          </cell>
          <cell r="BT22">
            <v>298747</v>
          </cell>
          <cell r="BU22">
            <v>400120</v>
          </cell>
          <cell r="BV22">
            <v>1359377</v>
          </cell>
          <cell r="BW22">
            <v>199324</v>
          </cell>
          <cell r="BX22">
            <v>0</v>
          </cell>
          <cell r="BY22">
            <v>939354</v>
          </cell>
          <cell r="BZ22">
            <v>8242</v>
          </cell>
          <cell r="CA22">
            <v>895573</v>
          </cell>
          <cell r="CB22">
            <v>35539</v>
          </cell>
          <cell r="CC22">
            <v>342128</v>
          </cell>
          <cell r="CD22">
            <v>9849687</v>
          </cell>
          <cell r="CE22">
            <v>9287131</v>
          </cell>
          <cell r="CF22">
            <v>562556</v>
          </cell>
          <cell r="CG22">
            <v>704175</v>
          </cell>
          <cell r="CH22">
            <v>136614</v>
          </cell>
          <cell r="CI22">
            <v>146561.70000000001</v>
          </cell>
          <cell r="CJ22">
            <v>52245</v>
          </cell>
          <cell r="CK22">
            <v>481814</v>
          </cell>
          <cell r="CL22">
            <v>1437110</v>
          </cell>
          <cell r="CM22">
            <v>364383</v>
          </cell>
          <cell r="CN22">
            <v>42779756</v>
          </cell>
          <cell r="CO22">
            <v>3167007</v>
          </cell>
          <cell r="CP22">
            <v>3040077</v>
          </cell>
          <cell r="CQ22">
            <v>42890</v>
          </cell>
          <cell r="CR22">
            <v>84040</v>
          </cell>
          <cell r="CS22">
            <v>43861.8</v>
          </cell>
          <cell r="CT22">
            <v>1732211</v>
          </cell>
          <cell r="CU22">
            <v>721231</v>
          </cell>
          <cell r="CV22">
            <v>126291</v>
          </cell>
          <cell r="CW22">
            <v>243596.79999999999</v>
          </cell>
          <cell r="CX22">
            <v>83090</v>
          </cell>
          <cell r="CY22">
            <v>468693</v>
          </cell>
          <cell r="CZ22">
            <v>1854764</v>
          </cell>
          <cell r="DA22">
            <v>545628</v>
          </cell>
        </row>
        <row r="23">
          <cell r="A23" t="str">
            <v>kW - Residential</v>
          </cell>
          <cell r="B23" t="str">
            <v>YDR</v>
          </cell>
          <cell r="C23">
            <v>2004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226991</v>
          </cell>
          <cell r="P23">
            <v>0</v>
          </cell>
          <cell r="Q23">
            <v>10746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303800</v>
          </cell>
          <cell r="AU23">
            <v>303800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927425</v>
          </cell>
          <cell r="DA23">
            <v>0</v>
          </cell>
        </row>
        <row r="24">
          <cell r="A24" t="str">
            <v>kW- General Service</v>
          </cell>
          <cell r="C24">
            <v>2004</v>
          </cell>
          <cell r="D24">
            <v>0</v>
          </cell>
          <cell r="E24">
            <v>1841391</v>
          </cell>
          <cell r="F24">
            <v>922809</v>
          </cell>
          <cell r="G24">
            <v>299165</v>
          </cell>
          <cell r="H24">
            <v>1442700</v>
          </cell>
          <cell r="I24">
            <v>2434720.7999999998</v>
          </cell>
          <cell r="J24">
            <v>1954179</v>
          </cell>
          <cell r="K24">
            <v>209664.6</v>
          </cell>
          <cell r="L24">
            <v>24093.599999999999</v>
          </cell>
          <cell r="M24">
            <v>1230719</v>
          </cell>
          <cell r="N24">
            <v>40402</v>
          </cell>
          <cell r="O24">
            <v>247781</v>
          </cell>
          <cell r="P24">
            <v>18518</v>
          </cell>
          <cell r="Q24">
            <v>5970</v>
          </cell>
          <cell r="R24">
            <v>47998</v>
          </cell>
          <cell r="S24">
            <v>0</v>
          </cell>
          <cell r="T24">
            <v>11266703</v>
          </cell>
          <cell r="U24">
            <v>2978454</v>
          </cell>
          <cell r="V24">
            <v>388680</v>
          </cell>
          <cell r="W24">
            <v>0</v>
          </cell>
          <cell r="X24">
            <v>515075.7</v>
          </cell>
          <cell r="Y24">
            <v>1044689</v>
          </cell>
          <cell r="Z24">
            <v>339954</v>
          </cell>
          <cell r="AA24">
            <v>60087</v>
          </cell>
          <cell r="AB24">
            <v>7559</v>
          </cell>
          <cell r="AC24">
            <v>81801.7</v>
          </cell>
          <cell r="AD24">
            <v>932790</v>
          </cell>
          <cell r="AE24">
            <v>882941</v>
          </cell>
          <cell r="AF24">
            <v>49849</v>
          </cell>
          <cell r="AG24">
            <v>178664</v>
          </cell>
          <cell r="AH24">
            <v>1951838</v>
          </cell>
          <cell r="AI24">
            <v>1950996</v>
          </cell>
          <cell r="AJ24">
            <v>842</v>
          </cell>
          <cell r="AK24">
            <v>381655</v>
          </cell>
          <cell r="AL24">
            <v>806758</v>
          </cell>
          <cell r="AM24">
            <v>172926</v>
          </cell>
          <cell r="AN24">
            <v>5237415</v>
          </cell>
          <cell r="AO24">
            <v>4050343</v>
          </cell>
          <cell r="AP24">
            <v>1187072</v>
          </cell>
          <cell r="AQ24">
            <v>12609</v>
          </cell>
          <cell r="AR24">
            <v>197611</v>
          </cell>
          <cell r="AS24">
            <v>4921052</v>
          </cell>
          <cell r="AT24">
            <v>16205289.6</v>
          </cell>
          <cell r="AU24">
            <v>16190100</v>
          </cell>
          <cell r="AV24">
            <v>15189.6</v>
          </cell>
          <cell r="AW24">
            <v>8603220</v>
          </cell>
          <cell r="AX24">
            <v>118921</v>
          </cell>
          <cell r="AY24">
            <v>138166</v>
          </cell>
          <cell r="AZ24">
            <v>739023</v>
          </cell>
          <cell r="BA24">
            <v>2273819</v>
          </cell>
          <cell r="BB24">
            <v>431947</v>
          </cell>
          <cell r="BC24">
            <v>222888.5</v>
          </cell>
          <cell r="BD24">
            <v>3886849</v>
          </cell>
          <cell r="BE24">
            <v>221788</v>
          </cell>
          <cell r="BF24">
            <v>379019.1</v>
          </cell>
          <cell r="BG24">
            <v>644452</v>
          </cell>
          <cell r="BH24">
            <v>0</v>
          </cell>
          <cell r="BI24">
            <v>810271.3</v>
          </cell>
          <cell r="BJ24">
            <v>798285</v>
          </cell>
          <cell r="BK24">
            <v>11986.3</v>
          </cell>
          <cell r="BL24">
            <v>1658558</v>
          </cell>
          <cell r="BM24">
            <v>1230112</v>
          </cell>
          <cell r="BN24">
            <v>428446</v>
          </cell>
          <cell r="BO24">
            <v>196428</v>
          </cell>
          <cell r="BP24">
            <v>526388</v>
          </cell>
          <cell r="BQ24">
            <v>649335</v>
          </cell>
          <cell r="BR24">
            <v>0</v>
          </cell>
          <cell r="BS24">
            <v>2238290</v>
          </cell>
          <cell r="BT24">
            <v>293990</v>
          </cell>
          <cell r="BU24">
            <v>391841</v>
          </cell>
          <cell r="BV24">
            <v>1092663</v>
          </cell>
          <cell r="BW24">
            <v>191624</v>
          </cell>
          <cell r="BX24">
            <v>0</v>
          </cell>
          <cell r="BY24">
            <v>786950</v>
          </cell>
          <cell r="BZ24">
            <v>7898</v>
          </cell>
          <cell r="CA24">
            <v>744375</v>
          </cell>
          <cell r="CB24">
            <v>34677</v>
          </cell>
          <cell r="CC24">
            <v>342128</v>
          </cell>
          <cell r="CD24">
            <v>9017451</v>
          </cell>
          <cell r="CE24">
            <v>8461799</v>
          </cell>
          <cell r="CF24">
            <v>555652</v>
          </cell>
          <cell r="CG24">
            <v>682008</v>
          </cell>
          <cell r="CH24">
            <v>133582</v>
          </cell>
          <cell r="CI24">
            <v>142556.29999999999</v>
          </cell>
          <cell r="CJ24">
            <v>50784</v>
          </cell>
          <cell r="CK24">
            <v>408475</v>
          </cell>
          <cell r="CL24">
            <v>1266944</v>
          </cell>
          <cell r="CM24">
            <v>353302</v>
          </cell>
          <cell r="CN24">
            <v>37061999</v>
          </cell>
          <cell r="CO24">
            <v>2792060</v>
          </cell>
          <cell r="CP24">
            <v>2668013</v>
          </cell>
          <cell r="CQ24">
            <v>41720</v>
          </cell>
          <cell r="CR24">
            <v>82327</v>
          </cell>
          <cell r="CS24">
            <v>39720.300000000003</v>
          </cell>
          <cell r="CT24">
            <v>1526184</v>
          </cell>
          <cell r="CU24">
            <v>419308</v>
          </cell>
          <cell r="CV24">
            <v>124300.4</v>
          </cell>
          <cell r="CW24">
            <v>107998.2</v>
          </cell>
          <cell r="CX24">
            <v>83090</v>
          </cell>
          <cell r="CY24">
            <v>454969</v>
          </cell>
          <cell r="CZ24">
            <v>905521</v>
          </cell>
          <cell r="DA24">
            <v>472851</v>
          </cell>
        </row>
        <row r="25">
          <cell r="A25" t="str">
            <v>kW- Large User, Sub- Transmission, Intermediate/ Embedded Distributor</v>
          </cell>
          <cell r="C25">
            <v>2004</v>
          </cell>
          <cell r="D25">
            <v>44042.2</v>
          </cell>
          <cell r="E25">
            <v>0</v>
          </cell>
          <cell r="F25">
            <v>552979</v>
          </cell>
          <cell r="G25">
            <v>189344</v>
          </cell>
          <cell r="H25">
            <v>0</v>
          </cell>
          <cell r="I25">
            <v>0</v>
          </cell>
          <cell r="J25">
            <v>510294</v>
          </cell>
          <cell r="K25">
            <v>0</v>
          </cell>
          <cell r="L25">
            <v>0</v>
          </cell>
          <cell r="M25">
            <v>155766</v>
          </cell>
          <cell r="N25">
            <v>0</v>
          </cell>
          <cell r="O25">
            <v>200182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1633244</v>
          </cell>
          <cell r="U25">
            <v>1941329</v>
          </cell>
          <cell r="V25">
            <v>151478</v>
          </cell>
          <cell r="W25">
            <v>0</v>
          </cell>
          <cell r="X25">
            <v>0</v>
          </cell>
          <cell r="Y25">
            <v>96308</v>
          </cell>
          <cell r="Z25">
            <v>0</v>
          </cell>
          <cell r="AA25">
            <v>0</v>
          </cell>
          <cell r="AB25">
            <v>0</v>
          </cell>
          <cell r="AC25">
            <v>74580.3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467895</v>
          </cell>
          <cell r="AI25">
            <v>467895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4485487</v>
          </cell>
          <cell r="AO25">
            <v>3818962</v>
          </cell>
          <cell r="AP25">
            <v>666525</v>
          </cell>
          <cell r="AQ25">
            <v>0</v>
          </cell>
          <cell r="AR25">
            <v>83420</v>
          </cell>
          <cell r="AS25">
            <v>505001</v>
          </cell>
          <cell r="AT25">
            <v>6935700</v>
          </cell>
          <cell r="AU25">
            <v>6935700</v>
          </cell>
          <cell r="AV25">
            <v>0</v>
          </cell>
          <cell r="AW25">
            <v>1117842</v>
          </cell>
          <cell r="AX25">
            <v>0</v>
          </cell>
          <cell r="AY25">
            <v>0</v>
          </cell>
          <cell r="AZ25">
            <v>314742</v>
          </cell>
          <cell r="BA25">
            <v>460426</v>
          </cell>
          <cell r="BB25">
            <v>0</v>
          </cell>
          <cell r="BC25">
            <v>0</v>
          </cell>
          <cell r="BD25">
            <v>420543</v>
          </cell>
          <cell r="BE25">
            <v>76961</v>
          </cell>
          <cell r="BF25">
            <v>0</v>
          </cell>
          <cell r="BG25">
            <v>186557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454618</v>
          </cell>
          <cell r="BT25">
            <v>0</v>
          </cell>
          <cell r="BU25">
            <v>0</v>
          </cell>
          <cell r="BV25">
            <v>243129</v>
          </cell>
          <cell r="BW25">
            <v>0</v>
          </cell>
          <cell r="BX25">
            <v>0</v>
          </cell>
          <cell r="BY25">
            <v>133227</v>
          </cell>
          <cell r="BZ25">
            <v>0</v>
          </cell>
          <cell r="CA25">
            <v>133227</v>
          </cell>
          <cell r="CB25">
            <v>0</v>
          </cell>
          <cell r="CC25">
            <v>0</v>
          </cell>
          <cell r="CD25">
            <v>724021</v>
          </cell>
          <cell r="CE25">
            <v>724021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65360</v>
          </cell>
          <cell r="CL25">
            <v>139820</v>
          </cell>
          <cell r="CM25">
            <v>0</v>
          </cell>
          <cell r="CN25">
            <v>5409480</v>
          </cell>
          <cell r="CO25">
            <v>323766</v>
          </cell>
          <cell r="CP25">
            <v>323766</v>
          </cell>
          <cell r="CQ25">
            <v>0</v>
          </cell>
          <cell r="CR25">
            <v>0</v>
          </cell>
          <cell r="CS25">
            <v>0</v>
          </cell>
          <cell r="CT25">
            <v>196379</v>
          </cell>
          <cell r="CU25">
            <v>286901</v>
          </cell>
          <cell r="CV25">
            <v>0</v>
          </cell>
          <cell r="CW25">
            <v>132603.79999999999</v>
          </cell>
          <cell r="CX25">
            <v>0</v>
          </cell>
          <cell r="CY25">
            <v>0</v>
          </cell>
          <cell r="CZ25">
            <v>0</v>
          </cell>
          <cell r="DA25">
            <v>66021</v>
          </cell>
        </row>
        <row r="26">
          <cell r="A26" t="str">
            <v>kW- Street Lighting</v>
          </cell>
          <cell r="C26">
            <v>2004</v>
          </cell>
          <cell r="D26">
            <v>1551.2</v>
          </cell>
          <cell r="E26">
            <v>32095</v>
          </cell>
          <cell r="F26">
            <v>24138</v>
          </cell>
          <cell r="G26">
            <v>4202</v>
          </cell>
          <cell r="H26">
            <v>19077</v>
          </cell>
          <cell r="I26">
            <v>24826.400000000001</v>
          </cell>
          <cell r="J26">
            <v>26731</v>
          </cell>
          <cell r="K26">
            <v>3015.6</v>
          </cell>
          <cell r="L26">
            <v>788.7</v>
          </cell>
          <cell r="M26">
            <v>22715</v>
          </cell>
          <cell r="N26">
            <v>41500</v>
          </cell>
          <cell r="O26">
            <v>5329</v>
          </cell>
          <cell r="P26">
            <v>1181</v>
          </cell>
          <cell r="Q26">
            <v>170</v>
          </cell>
          <cell r="R26">
            <v>0</v>
          </cell>
          <cell r="S26">
            <v>0</v>
          </cell>
          <cell r="T26">
            <v>105295</v>
          </cell>
          <cell r="U26">
            <v>0</v>
          </cell>
          <cell r="V26">
            <v>9157</v>
          </cell>
          <cell r="W26">
            <v>0</v>
          </cell>
          <cell r="X26">
            <v>16820</v>
          </cell>
          <cell r="Y26">
            <v>11403</v>
          </cell>
          <cell r="Z26">
            <v>0</v>
          </cell>
          <cell r="AA26">
            <v>3310</v>
          </cell>
          <cell r="AB26">
            <v>286</v>
          </cell>
          <cell r="AC26">
            <v>1540.4</v>
          </cell>
          <cell r="AD26">
            <v>23390.2</v>
          </cell>
          <cell r="AE26">
            <v>21593</v>
          </cell>
          <cell r="AF26">
            <v>1797.2</v>
          </cell>
          <cell r="AG26">
            <v>4380</v>
          </cell>
          <cell r="AH26">
            <v>23322</v>
          </cell>
          <cell r="AI26">
            <v>22825</v>
          </cell>
          <cell r="AJ26">
            <v>497</v>
          </cell>
          <cell r="AK26">
            <v>6333</v>
          </cell>
          <cell r="AL26">
            <v>0</v>
          </cell>
          <cell r="AM26">
            <v>3084</v>
          </cell>
          <cell r="AN26">
            <v>109850</v>
          </cell>
          <cell r="AO26">
            <v>80748</v>
          </cell>
          <cell r="AP26">
            <v>29102</v>
          </cell>
          <cell r="AQ26">
            <v>907</v>
          </cell>
          <cell r="AR26">
            <v>2776</v>
          </cell>
          <cell r="AS26">
            <v>60474</v>
          </cell>
          <cell r="AT26">
            <v>827.6</v>
          </cell>
          <cell r="AU26">
            <v>0</v>
          </cell>
          <cell r="AV26">
            <v>827.6</v>
          </cell>
          <cell r="AW26">
            <v>103732</v>
          </cell>
          <cell r="AX26">
            <v>3947</v>
          </cell>
          <cell r="AY26">
            <v>4819</v>
          </cell>
          <cell r="AZ26">
            <v>10399</v>
          </cell>
          <cell r="BA26">
            <v>41732</v>
          </cell>
          <cell r="BB26">
            <v>5574</v>
          </cell>
          <cell r="BC26">
            <v>5152.1000000000004</v>
          </cell>
          <cell r="BD26">
            <v>61695</v>
          </cell>
          <cell r="BE26">
            <v>4263</v>
          </cell>
          <cell r="BF26">
            <v>3214.9</v>
          </cell>
          <cell r="BG26">
            <v>10170</v>
          </cell>
          <cell r="BH26">
            <v>0</v>
          </cell>
          <cell r="BI26">
            <v>1246</v>
          </cell>
          <cell r="BJ26">
            <v>0</v>
          </cell>
          <cell r="BK26">
            <v>1246</v>
          </cell>
          <cell r="BL26">
            <v>968</v>
          </cell>
          <cell r="BM26">
            <v>121</v>
          </cell>
          <cell r="BN26">
            <v>847</v>
          </cell>
          <cell r="BO26">
            <v>2568</v>
          </cell>
          <cell r="BP26">
            <v>0</v>
          </cell>
          <cell r="BQ26">
            <v>9600</v>
          </cell>
          <cell r="BR26">
            <v>0</v>
          </cell>
          <cell r="BS26">
            <v>31103</v>
          </cell>
          <cell r="BT26">
            <v>4390</v>
          </cell>
          <cell r="BU26">
            <v>7006</v>
          </cell>
          <cell r="BV26">
            <v>23450</v>
          </cell>
          <cell r="BW26">
            <v>6982</v>
          </cell>
          <cell r="BX26">
            <v>0</v>
          </cell>
          <cell r="BY26">
            <v>16548</v>
          </cell>
          <cell r="BZ26">
            <v>344</v>
          </cell>
          <cell r="CA26">
            <v>15462</v>
          </cell>
          <cell r="CB26">
            <v>742</v>
          </cell>
          <cell r="CC26">
            <v>0</v>
          </cell>
          <cell r="CD26">
            <v>106676</v>
          </cell>
          <cell r="CE26">
            <v>100002</v>
          </cell>
          <cell r="CF26">
            <v>6674</v>
          </cell>
          <cell r="CG26">
            <v>21340</v>
          </cell>
          <cell r="CH26">
            <v>3032</v>
          </cell>
          <cell r="CI26">
            <v>3751.9</v>
          </cell>
          <cell r="CJ26">
            <v>1461</v>
          </cell>
          <cell r="CK26">
            <v>7979</v>
          </cell>
          <cell r="CL26">
            <v>30346</v>
          </cell>
          <cell r="CM26">
            <v>3710</v>
          </cell>
          <cell r="CN26">
            <v>308277</v>
          </cell>
          <cell r="CO26">
            <v>48733</v>
          </cell>
          <cell r="CP26">
            <v>46009</v>
          </cell>
          <cell r="CQ26">
            <v>1152</v>
          </cell>
          <cell r="CR26">
            <v>1572</v>
          </cell>
          <cell r="CS26">
            <v>4119.8999999999996</v>
          </cell>
          <cell r="CT26">
            <v>9648</v>
          </cell>
          <cell r="CU26">
            <v>12988</v>
          </cell>
          <cell r="CV26">
            <v>1990.6</v>
          </cell>
          <cell r="CW26">
            <v>2930.6</v>
          </cell>
          <cell r="CX26">
            <v>0</v>
          </cell>
          <cell r="CY26">
            <v>13688</v>
          </cell>
          <cell r="CZ26">
            <v>21818</v>
          </cell>
          <cell r="DA26">
            <v>6650</v>
          </cell>
        </row>
        <row r="27">
          <cell r="A27" t="str">
            <v>kW- Sentinel Lighting</v>
          </cell>
          <cell r="C27">
            <v>2004</v>
          </cell>
          <cell r="D27">
            <v>0</v>
          </cell>
          <cell r="E27">
            <v>0</v>
          </cell>
          <cell r="F27">
            <v>1655</v>
          </cell>
          <cell r="G27">
            <v>611</v>
          </cell>
          <cell r="H27">
            <v>1916</v>
          </cell>
          <cell r="I27">
            <v>0</v>
          </cell>
          <cell r="J27">
            <v>0</v>
          </cell>
          <cell r="K27">
            <v>134.19999999999999</v>
          </cell>
          <cell r="L27">
            <v>65.599999999999994</v>
          </cell>
          <cell r="M27">
            <v>1071</v>
          </cell>
          <cell r="N27">
            <v>0</v>
          </cell>
          <cell r="O27">
            <v>0</v>
          </cell>
          <cell r="P27">
            <v>0</v>
          </cell>
          <cell r="Q27">
            <v>171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1184</v>
          </cell>
          <cell r="Y27">
            <v>400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1679.5</v>
          </cell>
          <cell r="AE27">
            <v>1490</v>
          </cell>
          <cell r="AF27">
            <v>189.5</v>
          </cell>
          <cell r="AG27">
            <v>0</v>
          </cell>
          <cell r="AH27">
            <v>439</v>
          </cell>
          <cell r="AI27">
            <v>439</v>
          </cell>
          <cell r="AJ27">
            <v>0</v>
          </cell>
          <cell r="AK27">
            <v>1577</v>
          </cell>
          <cell r="AL27">
            <v>0</v>
          </cell>
          <cell r="AM27">
            <v>176</v>
          </cell>
          <cell r="AN27">
            <v>1574</v>
          </cell>
          <cell r="AO27">
            <v>587</v>
          </cell>
          <cell r="AP27">
            <v>987</v>
          </cell>
          <cell r="AQ27">
            <v>0</v>
          </cell>
          <cell r="AR27">
            <v>305</v>
          </cell>
          <cell r="AS27">
            <v>239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2471</v>
          </cell>
          <cell r="BE27">
            <v>118</v>
          </cell>
          <cell r="BF27">
            <v>93.5</v>
          </cell>
          <cell r="BG27">
            <v>531</v>
          </cell>
          <cell r="BH27">
            <v>0</v>
          </cell>
          <cell r="BI27">
            <v>39</v>
          </cell>
          <cell r="BJ27">
            <v>0</v>
          </cell>
          <cell r="BK27">
            <v>39</v>
          </cell>
          <cell r="BL27">
            <v>20557</v>
          </cell>
          <cell r="BM27">
            <v>15066</v>
          </cell>
          <cell r="BN27">
            <v>5491</v>
          </cell>
          <cell r="BO27">
            <v>398</v>
          </cell>
          <cell r="BP27">
            <v>0</v>
          </cell>
          <cell r="BQ27">
            <v>1763</v>
          </cell>
          <cell r="BR27">
            <v>0</v>
          </cell>
          <cell r="BS27">
            <v>0</v>
          </cell>
          <cell r="BT27">
            <v>367</v>
          </cell>
          <cell r="BU27">
            <v>1273</v>
          </cell>
          <cell r="BV27">
            <v>135</v>
          </cell>
          <cell r="BW27">
            <v>718</v>
          </cell>
          <cell r="BX27">
            <v>0</v>
          </cell>
          <cell r="BY27">
            <v>2629</v>
          </cell>
          <cell r="BZ27">
            <v>0</v>
          </cell>
          <cell r="CA27">
            <v>2509</v>
          </cell>
          <cell r="CB27">
            <v>120</v>
          </cell>
          <cell r="CC27">
            <v>0</v>
          </cell>
          <cell r="CD27">
            <v>1539</v>
          </cell>
          <cell r="CE27">
            <v>1309</v>
          </cell>
          <cell r="CF27">
            <v>230</v>
          </cell>
          <cell r="CG27">
            <v>767</v>
          </cell>
          <cell r="CH27">
            <v>0</v>
          </cell>
          <cell r="CI27">
            <v>253.5</v>
          </cell>
          <cell r="CJ27">
            <v>0</v>
          </cell>
          <cell r="CK27">
            <v>0</v>
          </cell>
          <cell r="CL27">
            <v>0</v>
          </cell>
          <cell r="CM27">
            <v>7371</v>
          </cell>
          <cell r="CN27">
            <v>0</v>
          </cell>
          <cell r="CO27">
            <v>2448</v>
          </cell>
          <cell r="CP27">
            <v>2289</v>
          </cell>
          <cell r="CQ27">
            <v>18</v>
          </cell>
          <cell r="CR27">
            <v>141</v>
          </cell>
          <cell r="CS27">
            <v>21.6</v>
          </cell>
          <cell r="CT27">
            <v>0</v>
          </cell>
          <cell r="CU27">
            <v>2034</v>
          </cell>
          <cell r="CV27">
            <v>0</v>
          </cell>
          <cell r="CW27">
            <v>64.2</v>
          </cell>
          <cell r="CX27">
            <v>0</v>
          </cell>
          <cell r="CY27">
            <v>36</v>
          </cell>
          <cell r="CZ27">
            <v>0</v>
          </cell>
          <cell r="DA27">
            <v>106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2004</v>
          </cell>
          <cell r="D28">
            <v>767272.49</v>
          </cell>
          <cell r="E28">
            <v>25722618</v>
          </cell>
          <cell r="F28">
            <v>13139021</v>
          </cell>
          <cell r="G28">
            <v>4267794</v>
          </cell>
          <cell r="H28">
            <v>13469638</v>
          </cell>
          <cell r="I28">
            <v>24135033.350000001</v>
          </cell>
          <cell r="J28">
            <v>17798415</v>
          </cell>
          <cell r="K28">
            <v>2413408.7999999998</v>
          </cell>
          <cell r="L28">
            <v>531718.36</v>
          </cell>
          <cell r="M28">
            <v>71207125.209999993</v>
          </cell>
          <cell r="N28">
            <v>1509392.98</v>
          </cell>
          <cell r="O28">
            <v>3498150</v>
          </cell>
          <cell r="P28">
            <v>434301.28</v>
          </cell>
          <cell r="Q28">
            <v>727113</v>
          </cell>
          <cell r="R28">
            <v>7729699</v>
          </cell>
          <cell r="S28">
            <v>3921844.6</v>
          </cell>
          <cell r="T28">
            <v>90819143</v>
          </cell>
          <cell r="U28">
            <v>36325019</v>
          </cell>
          <cell r="V28">
            <v>5896543.9299999997</v>
          </cell>
          <cell r="W28">
            <v>930219.83</v>
          </cell>
          <cell r="X28">
            <v>7797700.3200000003</v>
          </cell>
          <cell r="Y28">
            <v>7798379.6399999997</v>
          </cell>
          <cell r="Z28">
            <v>26147709.010000002</v>
          </cell>
          <cell r="AA28">
            <v>4007044.83</v>
          </cell>
          <cell r="AB28">
            <v>456209</v>
          </cell>
          <cell r="AC28">
            <v>19937656.370000001</v>
          </cell>
          <cell r="AD28">
            <v>16630675.73</v>
          </cell>
          <cell r="AE28">
            <v>15703837.33</v>
          </cell>
          <cell r="AF28">
            <v>926838.4</v>
          </cell>
          <cell r="AG28">
            <v>2817306</v>
          </cell>
          <cell r="AH28">
            <v>19359326.190000001</v>
          </cell>
          <cell r="AI28">
            <v>18944265.370000001</v>
          </cell>
          <cell r="AJ28">
            <v>415060.82</v>
          </cell>
          <cell r="AK28">
            <v>9378419.1400000006</v>
          </cell>
          <cell r="AL28">
            <v>7442104</v>
          </cell>
          <cell r="AM28">
            <v>641277</v>
          </cell>
          <cell r="AN28">
            <v>73540556.769999996</v>
          </cell>
          <cell r="AO28">
            <v>57036203</v>
          </cell>
          <cell r="AP28">
            <v>16504353.77</v>
          </cell>
          <cell r="AQ28">
            <v>306757.63</v>
          </cell>
          <cell r="AR28">
            <v>684443.2</v>
          </cell>
          <cell r="AS28">
            <v>49695591</v>
          </cell>
          <cell r="AT28">
            <v>616767942.82000005</v>
          </cell>
          <cell r="AU28">
            <v>616370000</v>
          </cell>
          <cell r="AV28">
            <v>397942.82</v>
          </cell>
          <cell r="AW28">
            <v>91114782.269999996</v>
          </cell>
          <cell r="AX28">
            <v>5424461.6100000003</v>
          </cell>
          <cell r="AY28">
            <v>1504204.16</v>
          </cell>
          <cell r="AZ28">
            <v>8265339.2199999997</v>
          </cell>
          <cell r="BA28">
            <v>29021825.949999999</v>
          </cell>
          <cell r="BB28">
            <v>3739925</v>
          </cell>
          <cell r="BC28">
            <v>4168753.55</v>
          </cell>
          <cell r="BD28">
            <v>41236841</v>
          </cell>
          <cell r="BE28">
            <v>13655546.109999999</v>
          </cell>
          <cell r="BF28">
            <v>2932992.61</v>
          </cell>
          <cell r="BG28">
            <v>8120020.6100000003</v>
          </cell>
          <cell r="BH28">
            <v>298259</v>
          </cell>
          <cell r="BI28">
            <v>13104898.529999999</v>
          </cell>
          <cell r="BJ28">
            <v>11910644.01</v>
          </cell>
          <cell r="BK28">
            <v>1194254.52</v>
          </cell>
          <cell r="BL28">
            <v>46819094</v>
          </cell>
          <cell r="BM28">
            <v>40401819</v>
          </cell>
          <cell r="BN28">
            <v>6417275</v>
          </cell>
          <cell r="BO28">
            <v>3072589.17</v>
          </cell>
          <cell r="BP28">
            <v>7350255</v>
          </cell>
          <cell r="BQ28">
            <v>8447080</v>
          </cell>
          <cell r="BR28">
            <v>2088902</v>
          </cell>
          <cell r="BS28">
            <v>25134838</v>
          </cell>
          <cell r="BT28">
            <v>3768003</v>
          </cell>
          <cell r="BU28">
            <v>6762107</v>
          </cell>
          <cell r="BV28">
            <v>16321459</v>
          </cell>
          <cell r="BW28">
            <v>3611301.46</v>
          </cell>
          <cell r="BX28">
            <v>1520937.71</v>
          </cell>
          <cell r="BY28">
            <v>12922230.470000001</v>
          </cell>
          <cell r="BZ28">
            <v>159897.16</v>
          </cell>
          <cell r="CA28">
            <v>12230247.17</v>
          </cell>
          <cell r="CB28">
            <v>532086.14</v>
          </cell>
          <cell r="CC28">
            <v>16004429.99</v>
          </cell>
          <cell r="CD28">
            <v>98169940</v>
          </cell>
          <cell r="CE28">
            <v>91876380</v>
          </cell>
          <cell r="CF28">
            <v>6293560</v>
          </cell>
          <cell r="CG28">
            <v>10426082</v>
          </cell>
          <cell r="CH28">
            <v>1218114</v>
          </cell>
          <cell r="CI28">
            <v>1559012</v>
          </cell>
          <cell r="CJ28">
            <v>1255049.53</v>
          </cell>
          <cell r="CK28">
            <v>5520006.4199999999</v>
          </cell>
          <cell r="CL28">
            <v>14748208</v>
          </cell>
          <cell r="CM28">
            <v>1534108</v>
          </cell>
          <cell r="CN28">
            <v>437076537</v>
          </cell>
          <cell r="CO28">
            <v>183597033.27000001</v>
          </cell>
          <cell r="CP28">
            <v>180210703</v>
          </cell>
          <cell r="CQ28">
            <v>603609</v>
          </cell>
          <cell r="CR28">
            <v>2782721.27</v>
          </cell>
          <cell r="CS28">
            <v>2763182.47</v>
          </cell>
          <cell r="CT28">
            <v>20238916</v>
          </cell>
          <cell r="CU28">
            <v>5217261.79</v>
          </cell>
          <cell r="CV28">
            <v>1144540.78</v>
          </cell>
          <cell r="CW28">
            <v>1563441.55</v>
          </cell>
          <cell r="CX28">
            <v>177329.62</v>
          </cell>
          <cell r="CY28">
            <v>6827947</v>
          </cell>
          <cell r="CZ28">
            <v>15498340</v>
          </cell>
          <cell r="DA28">
            <v>4991238.1100000003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2004</v>
          </cell>
          <cell r="D29">
            <v>523640.27</v>
          </cell>
          <cell r="E29">
            <v>16125307</v>
          </cell>
          <cell r="F29">
            <v>6780705</v>
          </cell>
          <cell r="G29">
            <v>2079923</v>
          </cell>
          <cell r="H29">
            <v>7178097</v>
          </cell>
          <cell r="I29">
            <v>14296423.08</v>
          </cell>
          <cell r="J29">
            <v>8491510</v>
          </cell>
          <cell r="K29">
            <v>1505257.59</v>
          </cell>
          <cell r="L29">
            <v>377394.43</v>
          </cell>
          <cell r="M29">
            <v>22111536.640000001</v>
          </cell>
          <cell r="N29">
            <v>585935.38</v>
          </cell>
          <cell r="O29">
            <v>2281419</v>
          </cell>
          <cell r="P29">
            <v>298761.28000000003</v>
          </cell>
          <cell r="Q29">
            <v>460787.33</v>
          </cell>
          <cell r="R29">
            <v>2771379.22</v>
          </cell>
          <cell r="S29">
            <v>2336320.7000000002</v>
          </cell>
          <cell r="T29">
            <v>32714918</v>
          </cell>
          <cell r="U29">
            <v>15791938</v>
          </cell>
          <cell r="V29">
            <v>3398438.17</v>
          </cell>
          <cell r="W29">
            <v>604244.92000000004</v>
          </cell>
          <cell r="X29">
            <v>5626797.6900000004</v>
          </cell>
          <cell r="Y29">
            <v>4380915.08</v>
          </cell>
          <cell r="Z29">
            <v>10856850.109999999</v>
          </cell>
          <cell r="AA29">
            <v>1834177.5</v>
          </cell>
          <cell r="AB29">
            <v>280044</v>
          </cell>
          <cell r="AC29">
            <v>11136251.939999999</v>
          </cell>
          <cell r="AD29">
            <v>9517900.7699999996</v>
          </cell>
          <cell r="AE29">
            <v>8822111.75</v>
          </cell>
          <cell r="AF29">
            <v>695789.02</v>
          </cell>
          <cell r="AG29">
            <v>1985611</v>
          </cell>
          <cell r="AH29">
            <v>11825135.530000001</v>
          </cell>
          <cell r="AI29">
            <v>11505417.710000001</v>
          </cell>
          <cell r="AJ29">
            <v>319717.82</v>
          </cell>
          <cell r="AK29">
            <v>6011270.8600000003</v>
          </cell>
          <cell r="AL29">
            <v>4118706</v>
          </cell>
          <cell r="AM29">
            <v>338443</v>
          </cell>
          <cell r="AN29">
            <v>51185647.340000004</v>
          </cell>
          <cell r="AO29">
            <v>39812898</v>
          </cell>
          <cell r="AP29">
            <v>11372749.34</v>
          </cell>
          <cell r="AQ29">
            <v>214006.22</v>
          </cell>
          <cell r="AR29">
            <v>410652.72</v>
          </cell>
          <cell r="AS29">
            <v>25451865</v>
          </cell>
          <cell r="AT29">
            <v>424747314.44999999</v>
          </cell>
          <cell r="AU29">
            <v>424480000</v>
          </cell>
          <cell r="AV29">
            <v>267314.45</v>
          </cell>
          <cell r="AW29">
            <v>48876541.590000004</v>
          </cell>
          <cell r="AX29">
            <v>4282515.09</v>
          </cell>
          <cell r="AY29">
            <v>928495.5</v>
          </cell>
          <cell r="AZ29">
            <v>4350415.41</v>
          </cell>
          <cell r="BA29">
            <v>14181572.359999999</v>
          </cell>
          <cell r="BB29">
            <v>1849554</v>
          </cell>
          <cell r="BC29">
            <v>2285631.98</v>
          </cell>
          <cell r="BD29">
            <v>23876549</v>
          </cell>
          <cell r="BE29">
            <v>5473877.3499999996</v>
          </cell>
          <cell r="BF29">
            <v>1523996.39</v>
          </cell>
          <cell r="BG29">
            <v>4625230.88</v>
          </cell>
          <cell r="BH29">
            <v>117773</v>
          </cell>
          <cell r="BI29">
            <v>7118313.6899999995</v>
          </cell>
          <cell r="BJ29">
            <v>6135433.5999999996</v>
          </cell>
          <cell r="BK29">
            <v>982880.09</v>
          </cell>
          <cell r="BL29">
            <v>14507559</v>
          </cell>
          <cell r="BM29">
            <v>11225402</v>
          </cell>
          <cell r="BN29">
            <v>3282157</v>
          </cell>
          <cell r="BO29">
            <v>1445034.87</v>
          </cell>
          <cell r="BP29">
            <v>4507602</v>
          </cell>
          <cell r="BQ29">
            <v>4669785</v>
          </cell>
          <cell r="BR29">
            <v>1324475</v>
          </cell>
          <cell r="BS29">
            <v>13875878</v>
          </cell>
          <cell r="BT29">
            <v>2539629</v>
          </cell>
          <cell r="BU29">
            <v>3287271</v>
          </cell>
          <cell r="BV29">
            <v>8209347</v>
          </cell>
          <cell r="BW29">
            <v>2067562.21</v>
          </cell>
          <cell r="BX29">
            <v>871068.35</v>
          </cell>
          <cell r="BY29">
            <v>7962064.3100000005</v>
          </cell>
          <cell r="BZ29">
            <v>102370.99</v>
          </cell>
          <cell r="CA29">
            <v>7553387.4500000002</v>
          </cell>
          <cell r="CB29">
            <v>306305.87</v>
          </cell>
          <cell r="CC29">
            <v>5553619.0899999999</v>
          </cell>
          <cell r="CD29">
            <v>49099218</v>
          </cell>
          <cell r="CE29">
            <v>45042920</v>
          </cell>
          <cell r="CF29">
            <v>4056298</v>
          </cell>
          <cell r="CG29">
            <v>5566573</v>
          </cell>
          <cell r="CH29">
            <v>729050</v>
          </cell>
          <cell r="CI29">
            <v>929276</v>
          </cell>
          <cell r="CJ29">
            <v>745993.84</v>
          </cell>
          <cell r="CK29">
            <v>3435118.7</v>
          </cell>
          <cell r="CL29">
            <v>9546652</v>
          </cell>
          <cell r="CM29">
            <v>1102083</v>
          </cell>
          <cell r="CN29">
            <v>174346550</v>
          </cell>
          <cell r="CO29">
            <v>76247176.140000001</v>
          </cell>
          <cell r="CP29">
            <v>73877187</v>
          </cell>
          <cell r="CQ29">
            <v>352195</v>
          </cell>
          <cell r="CR29">
            <v>2017794.14</v>
          </cell>
          <cell r="CS29">
            <v>2295391.36</v>
          </cell>
          <cell r="CT29">
            <v>10730964</v>
          </cell>
          <cell r="CU29">
            <v>3788669.75</v>
          </cell>
          <cell r="CV29">
            <v>602701.49</v>
          </cell>
          <cell r="CW29">
            <v>623017.01</v>
          </cell>
          <cell r="CX29">
            <v>76126.259999999995</v>
          </cell>
          <cell r="CY29">
            <v>4656358</v>
          </cell>
          <cell r="CZ29">
            <v>10220773</v>
          </cell>
          <cell r="DA29">
            <v>2912436.5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2004</v>
          </cell>
          <cell r="D30">
            <v>179330.69</v>
          </cell>
          <cell r="E30">
            <v>9508265</v>
          </cell>
          <cell r="F30">
            <v>5024257</v>
          </cell>
          <cell r="G30">
            <v>2060676</v>
          </cell>
          <cell r="H30">
            <v>6225475</v>
          </cell>
          <cell r="I30">
            <v>9794542.2300000004</v>
          </cell>
          <cell r="J30">
            <v>8607817</v>
          </cell>
          <cell r="K30">
            <v>897235.94</v>
          </cell>
          <cell r="L30">
            <v>148136.32000000001</v>
          </cell>
          <cell r="M30">
            <v>43538124.969999999</v>
          </cell>
          <cell r="N30">
            <v>900509.85</v>
          </cell>
          <cell r="O30">
            <v>884190</v>
          </cell>
          <cell r="P30">
            <v>130034</v>
          </cell>
          <cell r="Q30">
            <v>261396.44</v>
          </cell>
          <cell r="R30">
            <v>4871558.09</v>
          </cell>
          <cell r="S30">
            <v>1585523.9</v>
          </cell>
          <cell r="T30">
            <v>52877840</v>
          </cell>
          <cell r="U30">
            <v>14041954</v>
          </cell>
          <cell r="V30">
            <v>2231467.35</v>
          </cell>
          <cell r="W30">
            <v>317934.49</v>
          </cell>
          <cell r="X30">
            <v>2095374.56</v>
          </cell>
          <cell r="Y30">
            <v>3204721.77</v>
          </cell>
          <cell r="Z30">
            <v>15001330.609999999</v>
          </cell>
          <cell r="AA30">
            <v>2104308.81</v>
          </cell>
          <cell r="AB30">
            <v>170513</v>
          </cell>
          <cell r="AC30">
            <v>6117922.96</v>
          </cell>
          <cell r="AD30">
            <v>7052673.5899999999</v>
          </cell>
          <cell r="AE30">
            <v>6841862.2400000002</v>
          </cell>
          <cell r="AF30">
            <v>210811.35</v>
          </cell>
          <cell r="AG30">
            <v>796340</v>
          </cell>
          <cell r="AH30">
            <v>7173492.3999999994</v>
          </cell>
          <cell r="AI30">
            <v>7082282.1799999997</v>
          </cell>
          <cell r="AJ30">
            <v>91210.22</v>
          </cell>
          <cell r="AK30">
            <v>3276563.88</v>
          </cell>
          <cell r="AL30">
            <v>3274880</v>
          </cell>
          <cell r="AM30">
            <v>292231</v>
          </cell>
          <cell r="AN30">
            <v>19503359.93</v>
          </cell>
          <cell r="AO30">
            <v>14982198</v>
          </cell>
          <cell r="AP30">
            <v>4521161.93</v>
          </cell>
          <cell r="AQ30">
            <v>90118.26</v>
          </cell>
          <cell r="AR30">
            <v>146710.95000000001</v>
          </cell>
          <cell r="AS30">
            <v>22981270</v>
          </cell>
          <cell r="AT30">
            <v>186083347.47</v>
          </cell>
          <cell r="AU30">
            <v>185960000</v>
          </cell>
          <cell r="AV30">
            <v>123347.47</v>
          </cell>
          <cell r="AW30">
            <v>38526965.719999999</v>
          </cell>
          <cell r="AX30">
            <v>1108143.0900000001</v>
          </cell>
          <cell r="AY30">
            <v>548669.06999999995</v>
          </cell>
          <cell r="AZ30">
            <v>3475427.17</v>
          </cell>
          <cell r="BA30">
            <v>13540167.550000001</v>
          </cell>
          <cell r="BB30">
            <v>1879435</v>
          </cell>
          <cell r="BC30">
            <v>1838335.94</v>
          </cell>
          <cell r="BD30">
            <v>16104965</v>
          </cell>
          <cell r="BE30">
            <v>7676400.7699999996</v>
          </cell>
          <cell r="BF30">
            <v>1386720.33</v>
          </cell>
          <cell r="BG30">
            <v>3048216.6</v>
          </cell>
          <cell r="BH30">
            <v>171991</v>
          </cell>
          <cell r="BI30">
            <v>5927094.8799999999</v>
          </cell>
          <cell r="BJ30">
            <v>5726172.2000000002</v>
          </cell>
          <cell r="BK30">
            <v>200922.68</v>
          </cell>
          <cell r="BL30">
            <v>31982154</v>
          </cell>
          <cell r="BM30">
            <v>28867153</v>
          </cell>
          <cell r="BN30">
            <v>3115001</v>
          </cell>
          <cell r="BO30">
            <v>1597992.4</v>
          </cell>
          <cell r="BP30">
            <v>2792135</v>
          </cell>
          <cell r="BQ30">
            <v>3691656</v>
          </cell>
          <cell r="BR30">
            <v>764427</v>
          </cell>
          <cell r="BS30">
            <v>9145079</v>
          </cell>
          <cell r="BT30">
            <v>1224571</v>
          </cell>
          <cell r="BU30">
            <v>3367930</v>
          </cell>
          <cell r="BV30">
            <v>6857887</v>
          </cell>
          <cell r="BW30">
            <v>1488952.09</v>
          </cell>
          <cell r="BX30">
            <v>636090.31000000006</v>
          </cell>
          <cell r="BY30">
            <v>4698794.59</v>
          </cell>
          <cell r="BZ30">
            <v>55545.54</v>
          </cell>
          <cell r="CA30">
            <v>4423298.57</v>
          </cell>
          <cell r="CB30">
            <v>219950.48</v>
          </cell>
          <cell r="CC30">
            <v>10353390.42</v>
          </cell>
          <cell r="CD30">
            <v>47616370</v>
          </cell>
          <cell r="CE30">
            <v>45445297</v>
          </cell>
          <cell r="CF30">
            <v>2171073</v>
          </cell>
          <cell r="CG30">
            <v>4739330</v>
          </cell>
          <cell r="CH30">
            <v>473530</v>
          </cell>
          <cell r="CI30">
            <v>583550</v>
          </cell>
          <cell r="CJ30">
            <v>500900.18</v>
          </cell>
          <cell r="CK30">
            <v>2044412.91</v>
          </cell>
          <cell r="CL30">
            <v>4640593</v>
          </cell>
          <cell r="CM30">
            <v>404840</v>
          </cell>
          <cell r="CN30">
            <v>242881277</v>
          </cell>
          <cell r="CO30">
            <v>93560517.799999997</v>
          </cell>
          <cell r="CP30">
            <v>92557631</v>
          </cell>
          <cell r="CQ30">
            <v>243420</v>
          </cell>
          <cell r="CR30">
            <v>759466.8</v>
          </cell>
          <cell r="CS30">
            <v>459475.92</v>
          </cell>
          <cell r="CT30">
            <v>8872078</v>
          </cell>
          <cell r="CU30">
            <v>939595.33</v>
          </cell>
          <cell r="CV30">
            <v>532983.32999999996</v>
          </cell>
          <cell r="CW30">
            <v>606733.86</v>
          </cell>
          <cell r="CX30">
            <v>91623.679999999993</v>
          </cell>
          <cell r="CY30">
            <v>2040433</v>
          </cell>
          <cell r="CZ30">
            <v>5067950</v>
          </cell>
          <cell r="DA30">
            <v>1796030.87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2004</v>
          </cell>
          <cell r="D31">
            <v>47792.61</v>
          </cell>
          <cell r="E31">
            <v>0</v>
          </cell>
          <cell r="F31">
            <v>1113751</v>
          </cell>
          <cell r="G31">
            <v>45267</v>
          </cell>
          <cell r="H31">
            <v>0</v>
          </cell>
          <cell r="I31">
            <v>0</v>
          </cell>
          <cell r="J31">
            <v>617652</v>
          </cell>
          <cell r="K31">
            <v>0</v>
          </cell>
          <cell r="L31">
            <v>0</v>
          </cell>
          <cell r="M31">
            <v>4871048.33</v>
          </cell>
          <cell r="N31">
            <v>0</v>
          </cell>
          <cell r="O31">
            <v>306906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4644179</v>
          </cell>
          <cell r="U31">
            <v>6011047</v>
          </cell>
          <cell r="V31">
            <v>218199.54</v>
          </cell>
          <cell r="W31">
            <v>0</v>
          </cell>
          <cell r="X31">
            <v>0</v>
          </cell>
          <cell r="Y31">
            <v>160027.64000000001</v>
          </cell>
          <cell r="Z31">
            <v>0</v>
          </cell>
          <cell r="AA31">
            <v>0</v>
          </cell>
          <cell r="AB31">
            <v>0</v>
          </cell>
          <cell r="AC31">
            <v>2627256.69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308574.42</v>
          </cell>
          <cell r="AI31">
            <v>308574.42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2483321.21</v>
          </cell>
          <cell r="AO31">
            <v>2064844</v>
          </cell>
          <cell r="AP31">
            <v>418477.21</v>
          </cell>
          <cell r="AQ31">
            <v>0</v>
          </cell>
          <cell r="AR31">
            <v>116864.06</v>
          </cell>
          <cell r="AS31">
            <v>1131943</v>
          </cell>
          <cell r="AT31">
            <v>1540000</v>
          </cell>
          <cell r="AU31">
            <v>1540000</v>
          </cell>
          <cell r="AV31">
            <v>0</v>
          </cell>
          <cell r="AW31">
            <v>3372075.07</v>
          </cell>
          <cell r="AX31">
            <v>0</v>
          </cell>
          <cell r="AY31">
            <v>0</v>
          </cell>
          <cell r="AZ31">
            <v>360700.68</v>
          </cell>
          <cell r="BA31">
            <v>948596.86</v>
          </cell>
          <cell r="BB31">
            <v>0</v>
          </cell>
          <cell r="BC31">
            <v>0</v>
          </cell>
          <cell r="BD31">
            <v>1079633</v>
          </cell>
          <cell r="BE31">
            <v>374799.59</v>
          </cell>
          <cell r="BF31">
            <v>0</v>
          </cell>
          <cell r="BG31">
            <v>425756.37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2001191</v>
          </cell>
          <cell r="BT31">
            <v>0</v>
          </cell>
          <cell r="BU31">
            <v>0</v>
          </cell>
          <cell r="BV31">
            <v>1010732</v>
          </cell>
          <cell r="BW31">
            <v>0</v>
          </cell>
          <cell r="BX31">
            <v>0</v>
          </cell>
          <cell r="BY31">
            <v>104562.31</v>
          </cell>
          <cell r="BZ31">
            <v>0</v>
          </cell>
          <cell r="CA31">
            <v>104562.31</v>
          </cell>
          <cell r="CB31">
            <v>0</v>
          </cell>
          <cell r="CC31">
            <v>0</v>
          </cell>
          <cell r="CD31">
            <v>730235</v>
          </cell>
          <cell r="CE31">
            <v>730235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19865.11</v>
          </cell>
          <cell r="CL31">
            <v>515898</v>
          </cell>
          <cell r="CM31">
            <v>0</v>
          </cell>
          <cell r="CN31">
            <v>18200406</v>
          </cell>
          <cell r="CO31">
            <v>12544945</v>
          </cell>
          <cell r="CP31">
            <v>12544945</v>
          </cell>
          <cell r="CQ31">
            <v>0</v>
          </cell>
          <cell r="CR31">
            <v>0</v>
          </cell>
          <cell r="CS31">
            <v>0</v>
          </cell>
          <cell r="CT31">
            <v>480377</v>
          </cell>
          <cell r="CU31">
            <v>467335.49</v>
          </cell>
          <cell r="CV31">
            <v>0</v>
          </cell>
          <cell r="CW31">
            <v>313068.40999999997</v>
          </cell>
          <cell r="CX31">
            <v>8700.74</v>
          </cell>
          <cell r="CY31">
            <v>0</v>
          </cell>
          <cell r="CZ31">
            <v>0</v>
          </cell>
          <cell r="DA31">
            <v>230248.45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2004</v>
          </cell>
          <cell r="D32">
            <v>16307.59</v>
          </cell>
          <cell r="E32">
            <v>89046</v>
          </cell>
          <cell r="F32">
            <v>202397</v>
          </cell>
          <cell r="G32">
            <v>72934</v>
          </cell>
          <cell r="H32">
            <v>61161</v>
          </cell>
          <cell r="I32">
            <v>44068.04</v>
          </cell>
          <cell r="J32">
            <v>81436</v>
          </cell>
          <cell r="K32">
            <v>10489.46</v>
          </cell>
          <cell r="L32">
            <v>5604.43</v>
          </cell>
          <cell r="M32">
            <v>643092.16</v>
          </cell>
          <cell r="N32">
            <v>18719.14</v>
          </cell>
          <cell r="O32">
            <v>25635</v>
          </cell>
          <cell r="P32">
            <v>5506</v>
          </cell>
          <cell r="Q32">
            <v>2428.2600000000002</v>
          </cell>
          <cell r="R32">
            <v>81319.350000000006</v>
          </cell>
          <cell r="S32">
            <v>0</v>
          </cell>
          <cell r="T32">
            <v>582206</v>
          </cell>
          <cell r="U32">
            <v>446404</v>
          </cell>
          <cell r="V32">
            <v>39490.370000000003</v>
          </cell>
          <cell r="W32">
            <v>7399.22</v>
          </cell>
          <cell r="X32">
            <v>68889.789999999994</v>
          </cell>
          <cell r="Y32">
            <v>50304.62</v>
          </cell>
          <cell r="Z32">
            <v>183831.93</v>
          </cell>
          <cell r="AA32">
            <v>68558.52</v>
          </cell>
          <cell r="AB32">
            <v>5652</v>
          </cell>
          <cell r="AC32">
            <v>56224.78</v>
          </cell>
          <cell r="AD32">
            <v>52068</v>
          </cell>
          <cell r="AE32">
            <v>33906.730000000003</v>
          </cell>
          <cell r="AF32">
            <v>18161.27</v>
          </cell>
          <cell r="AG32">
            <v>35355</v>
          </cell>
          <cell r="AH32">
            <v>48206.75</v>
          </cell>
          <cell r="AI32">
            <v>44082.06</v>
          </cell>
          <cell r="AJ32">
            <v>4124.6899999999996</v>
          </cell>
          <cell r="AK32">
            <v>67086.899999999994</v>
          </cell>
          <cell r="AL32">
            <v>39714</v>
          </cell>
          <cell r="AM32">
            <v>8801</v>
          </cell>
          <cell r="AN32">
            <v>355223.78</v>
          </cell>
          <cell r="AO32">
            <v>174594</v>
          </cell>
          <cell r="AP32">
            <v>180629.78</v>
          </cell>
          <cell r="AQ32">
            <v>2633.15</v>
          </cell>
          <cell r="AR32">
            <v>8597.0400000000009</v>
          </cell>
          <cell r="AS32">
            <v>129556</v>
          </cell>
          <cell r="AT32">
            <v>3559023.9</v>
          </cell>
          <cell r="AU32">
            <v>3551743</v>
          </cell>
          <cell r="AV32">
            <v>7280.9</v>
          </cell>
          <cell r="AW32">
            <v>339199.89</v>
          </cell>
          <cell r="AX32">
            <v>29411.46</v>
          </cell>
          <cell r="AY32">
            <v>27039.59</v>
          </cell>
          <cell r="AZ32">
            <v>78795.960000000006</v>
          </cell>
          <cell r="BA32">
            <v>351489.18</v>
          </cell>
          <cell r="BB32">
            <v>9028</v>
          </cell>
          <cell r="BC32">
            <v>43339.12</v>
          </cell>
          <cell r="BD32">
            <v>168333</v>
          </cell>
          <cell r="BE32">
            <v>127476.2</v>
          </cell>
          <cell r="BF32">
            <v>21194.75</v>
          </cell>
          <cell r="BG32">
            <v>16672.580000000002</v>
          </cell>
          <cell r="BH32">
            <v>8495</v>
          </cell>
          <cell r="BI32">
            <v>47517.7</v>
          </cell>
          <cell r="BJ32">
            <v>37505.870000000003</v>
          </cell>
          <cell r="BK32">
            <v>10011.83</v>
          </cell>
          <cell r="BL32">
            <v>323225</v>
          </cell>
          <cell r="BM32">
            <v>306396</v>
          </cell>
          <cell r="BN32">
            <v>16829</v>
          </cell>
          <cell r="BO32">
            <v>25627.3</v>
          </cell>
          <cell r="BP32">
            <v>44578</v>
          </cell>
          <cell r="BQ32">
            <v>65481</v>
          </cell>
          <cell r="BR32">
            <v>0</v>
          </cell>
          <cell r="BS32">
            <v>100994</v>
          </cell>
          <cell r="BT32">
            <v>2448</v>
          </cell>
          <cell r="BU32">
            <v>84893</v>
          </cell>
          <cell r="BV32">
            <v>241805</v>
          </cell>
          <cell r="BW32">
            <v>44279.97</v>
          </cell>
          <cell r="BX32">
            <v>13466.51</v>
          </cell>
          <cell r="BY32">
            <v>139997.54</v>
          </cell>
          <cell r="BZ32">
            <v>1980.63</v>
          </cell>
          <cell r="CA32">
            <v>133042.78</v>
          </cell>
          <cell r="CB32">
            <v>4974.13</v>
          </cell>
          <cell r="CC32">
            <v>96273.4</v>
          </cell>
          <cell r="CD32">
            <v>708708</v>
          </cell>
          <cell r="CE32">
            <v>645378</v>
          </cell>
          <cell r="CF32">
            <v>63330</v>
          </cell>
          <cell r="CG32">
            <v>108419</v>
          </cell>
          <cell r="CH32">
            <v>15534</v>
          </cell>
          <cell r="CI32">
            <v>44551</v>
          </cell>
          <cell r="CJ32">
            <v>8155.51</v>
          </cell>
          <cell r="CK32">
            <v>20609.7</v>
          </cell>
          <cell r="CL32">
            <v>44335</v>
          </cell>
          <cell r="CM32">
            <v>23118</v>
          </cell>
          <cell r="CN32">
            <v>1648304</v>
          </cell>
          <cell r="CO32">
            <v>1094604.21</v>
          </cell>
          <cell r="CP32">
            <v>1082245</v>
          </cell>
          <cell r="CQ32">
            <v>7673</v>
          </cell>
          <cell r="CR32">
            <v>4686.21</v>
          </cell>
          <cell r="CS32">
            <v>8182.29</v>
          </cell>
          <cell r="CT32">
            <v>155497</v>
          </cell>
          <cell r="CU32">
            <v>17612.439999999999</v>
          </cell>
          <cell r="CV32">
            <v>8257.7199999999993</v>
          </cell>
          <cell r="CW32">
            <v>19639.53</v>
          </cell>
          <cell r="CX32">
            <v>856.88</v>
          </cell>
          <cell r="CY32">
            <v>130701</v>
          </cell>
          <cell r="CZ32">
            <v>207623</v>
          </cell>
          <cell r="DA32">
            <v>50837.83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2004</v>
          </cell>
          <cell r="D33">
            <v>201.33</v>
          </cell>
          <cell r="E33">
            <v>0</v>
          </cell>
          <cell r="F33">
            <v>17911</v>
          </cell>
          <cell r="G33">
            <v>8994</v>
          </cell>
          <cell r="H33">
            <v>4905</v>
          </cell>
          <cell r="I33">
            <v>0</v>
          </cell>
          <cell r="J33">
            <v>0</v>
          </cell>
          <cell r="K33">
            <v>425.81</v>
          </cell>
          <cell r="L33">
            <v>583.17999999999995</v>
          </cell>
          <cell r="M33">
            <v>43323.11</v>
          </cell>
          <cell r="N33">
            <v>4228.6099999999997</v>
          </cell>
          <cell r="O33">
            <v>0</v>
          </cell>
          <cell r="P33">
            <v>0</v>
          </cell>
          <cell r="Q33">
            <v>2500.9699999999998</v>
          </cell>
          <cell r="R33">
            <v>5442.34</v>
          </cell>
          <cell r="S33">
            <v>0</v>
          </cell>
          <cell r="T33">
            <v>0</v>
          </cell>
          <cell r="U33">
            <v>33676</v>
          </cell>
          <cell r="V33">
            <v>8948.5</v>
          </cell>
          <cell r="W33">
            <v>641.20000000000005</v>
          </cell>
          <cell r="X33">
            <v>6638.28</v>
          </cell>
          <cell r="Y33">
            <v>2410.5300000000002</v>
          </cell>
          <cell r="Z33">
            <v>105696.36</v>
          </cell>
          <cell r="AA33">
            <v>0</v>
          </cell>
          <cell r="AB33">
            <v>0</v>
          </cell>
          <cell r="AC33">
            <v>0</v>
          </cell>
          <cell r="AD33">
            <v>8033.37</v>
          </cell>
          <cell r="AE33">
            <v>5956.61</v>
          </cell>
          <cell r="AF33">
            <v>2076.7600000000002</v>
          </cell>
          <cell r="AG33">
            <v>0</v>
          </cell>
          <cell r="AH33">
            <v>3917.09</v>
          </cell>
          <cell r="AI33">
            <v>3909</v>
          </cell>
          <cell r="AJ33">
            <v>8.09</v>
          </cell>
          <cell r="AK33">
            <v>23497.5</v>
          </cell>
          <cell r="AL33">
            <v>8804</v>
          </cell>
          <cell r="AM33">
            <v>1802</v>
          </cell>
          <cell r="AN33">
            <v>13004.51</v>
          </cell>
          <cell r="AO33">
            <v>1669</v>
          </cell>
          <cell r="AP33">
            <v>11335.51</v>
          </cell>
          <cell r="AQ33">
            <v>0</v>
          </cell>
          <cell r="AR33">
            <v>1618.43</v>
          </cell>
          <cell r="AS33">
            <v>957</v>
          </cell>
          <cell r="AT33">
            <v>838257</v>
          </cell>
          <cell r="AU33">
            <v>838257</v>
          </cell>
          <cell r="AV33">
            <v>0</v>
          </cell>
          <cell r="AW33">
            <v>0</v>
          </cell>
          <cell r="AX33">
            <v>4391.97</v>
          </cell>
          <cell r="AY33">
            <v>0</v>
          </cell>
          <cell r="AZ33">
            <v>0</v>
          </cell>
          <cell r="BA33">
            <v>0</v>
          </cell>
          <cell r="BB33">
            <v>1908</v>
          </cell>
          <cell r="BC33">
            <v>1446.51</v>
          </cell>
          <cell r="BD33">
            <v>7361</v>
          </cell>
          <cell r="BE33">
            <v>2992.2</v>
          </cell>
          <cell r="BF33">
            <v>1081.1400000000001</v>
          </cell>
          <cell r="BG33">
            <v>4144.18</v>
          </cell>
          <cell r="BH33">
            <v>0</v>
          </cell>
          <cell r="BI33">
            <v>11972.26</v>
          </cell>
          <cell r="BJ33">
            <v>11532.34</v>
          </cell>
          <cell r="BK33">
            <v>439.92</v>
          </cell>
          <cell r="BL33">
            <v>6156</v>
          </cell>
          <cell r="BM33">
            <v>2868</v>
          </cell>
          <cell r="BN33">
            <v>3288</v>
          </cell>
          <cell r="BO33">
            <v>3934.6</v>
          </cell>
          <cell r="BP33">
            <v>5940</v>
          </cell>
          <cell r="BQ33">
            <v>20158</v>
          </cell>
          <cell r="BR33">
            <v>0</v>
          </cell>
          <cell r="BS33">
            <v>11696</v>
          </cell>
          <cell r="BT33">
            <v>1355</v>
          </cell>
          <cell r="BU33">
            <v>22013</v>
          </cell>
          <cell r="BV33">
            <v>1688</v>
          </cell>
          <cell r="BW33">
            <v>10507.19</v>
          </cell>
          <cell r="BX33">
            <v>312.54000000000002</v>
          </cell>
          <cell r="BY33">
            <v>16811.72</v>
          </cell>
          <cell r="BZ33">
            <v>0</v>
          </cell>
          <cell r="CA33">
            <v>15956.06</v>
          </cell>
          <cell r="CB33">
            <v>855.66</v>
          </cell>
          <cell r="CC33">
            <v>1147.08</v>
          </cell>
          <cell r="CD33">
            <v>15409</v>
          </cell>
          <cell r="CE33">
            <v>12550</v>
          </cell>
          <cell r="CF33">
            <v>2859</v>
          </cell>
          <cell r="CG33">
            <v>11760</v>
          </cell>
          <cell r="CH33">
            <v>0</v>
          </cell>
          <cell r="CI33">
            <v>1635</v>
          </cell>
          <cell r="CJ33">
            <v>0</v>
          </cell>
          <cell r="CK33">
            <v>0</v>
          </cell>
          <cell r="CL33">
            <v>730</v>
          </cell>
          <cell r="CM33">
            <v>4067</v>
          </cell>
          <cell r="CN33">
            <v>0</v>
          </cell>
          <cell r="CO33">
            <v>149790.12</v>
          </cell>
          <cell r="CP33">
            <v>148695</v>
          </cell>
          <cell r="CQ33">
            <v>321</v>
          </cell>
          <cell r="CR33">
            <v>774.12</v>
          </cell>
          <cell r="CS33">
            <v>132.9</v>
          </cell>
          <cell r="CT33">
            <v>0</v>
          </cell>
          <cell r="CU33">
            <v>4048.78</v>
          </cell>
          <cell r="CV33">
            <v>598.24</v>
          </cell>
          <cell r="CW33">
            <v>982.74</v>
          </cell>
          <cell r="CX33">
            <v>22.06</v>
          </cell>
          <cell r="CY33">
            <v>455</v>
          </cell>
          <cell r="CZ33">
            <v>1994</v>
          </cell>
          <cell r="DA33">
            <v>1684.46</v>
          </cell>
        </row>
        <row r="34">
          <cell r="A34" t="str">
            <v>Total service area</v>
          </cell>
          <cell r="B34" t="str">
            <v>AREA</v>
          </cell>
          <cell r="C34">
            <v>2004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5.4</v>
          </cell>
          <cell r="Q34">
            <v>2</v>
          </cell>
          <cell r="R34">
            <v>66</v>
          </cell>
          <cell r="S34">
            <v>21.6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14000</v>
          </cell>
          <cell r="AD34">
            <v>411.5</v>
          </cell>
          <cell r="AE34">
            <v>402.5</v>
          </cell>
          <cell r="AF34">
            <v>9</v>
          </cell>
          <cell r="AG34">
            <v>68.12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4</v>
          </cell>
          <cell r="BI34">
            <v>88</v>
          </cell>
          <cell r="BJ34">
            <v>41</v>
          </cell>
          <cell r="BK34">
            <v>47</v>
          </cell>
          <cell r="BL34">
            <v>775.8</v>
          </cell>
          <cell r="BM34">
            <v>208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27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2.3199999999999998</v>
          </cell>
          <cell r="CA34">
            <v>58.61</v>
          </cell>
          <cell r="CB34">
            <v>2.97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13.3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2004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13997</v>
          </cell>
          <cell r="AD35">
            <v>120.75</v>
          </cell>
          <cell r="AE35">
            <v>120.75</v>
          </cell>
          <cell r="AF35">
            <v>0</v>
          </cell>
          <cell r="AG35">
            <v>45.42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255.7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20</v>
          </cell>
          <cell r="BG35">
            <v>372.4</v>
          </cell>
          <cell r="BH35">
            <v>4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0</v>
          </cell>
          <cell r="BU35">
            <v>0</v>
          </cell>
          <cell r="BV35">
            <v>71.64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</v>
          </cell>
          <cell r="CM35">
            <v>8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2004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5.4</v>
          </cell>
          <cell r="Q36">
            <v>2</v>
          </cell>
          <cell r="R36">
            <v>18</v>
          </cell>
          <cell r="S36">
            <v>21.6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3</v>
          </cell>
          <cell r="AD36">
            <v>290.75</v>
          </cell>
          <cell r="AE36">
            <v>281.75</v>
          </cell>
          <cell r="AF36">
            <v>9</v>
          </cell>
          <cell r="AG36">
            <v>22.7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25.07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264.77999999999997</v>
          </cell>
          <cell r="BM36">
            <v>208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15.5</v>
          </cell>
          <cell r="BU36">
            <v>27</v>
          </cell>
          <cell r="BV36">
            <v>71.36</v>
          </cell>
          <cell r="BW36">
            <v>35.6</v>
          </cell>
          <cell r="BX36">
            <v>15</v>
          </cell>
          <cell r="BY36">
            <v>63.9</v>
          </cell>
          <cell r="BZ36">
            <v>2.3199999999999998</v>
          </cell>
          <cell r="CA36">
            <v>58.61</v>
          </cell>
          <cell r="CB36">
            <v>2.97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1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13.3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2004</v>
          </cell>
          <cell r="D37">
            <v>3000</v>
          </cell>
          <cell r="E37">
            <v>167053</v>
          </cell>
          <cell r="F37">
            <v>83178</v>
          </cell>
          <cell r="G37">
            <v>25000</v>
          </cell>
          <cell r="H37">
            <v>88300</v>
          </cell>
          <cell r="I37">
            <v>160800</v>
          </cell>
          <cell r="J37">
            <v>127950</v>
          </cell>
          <cell r="K37">
            <v>17800</v>
          </cell>
          <cell r="L37">
            <v>2600</v>
          </cell>
          <cell r="M37">
            <v>94769</v>
          </cell>
          <cell r="N37">
            <v>3100</v>
          </cell>
          <cell r="O37">
            <v>22000</v>
          </cell>
          <cell r="P37">
            <v>4000</v>
          </cell>
          <cell r="Q37">
            <v>1450</v>
          </cell>
          <cell r="R37">
            <v>6700</v>
          </cell>
          <cell r="S37">
            <v>68450</v>
          </cell>
          <cell r="T37">
            <v>690000</v>
          </cell>
          <cell r="U37">
            <v>208402</v>
          </cell>
          <cell r="V37">
            <v>32542</v>
          </cell>
          <cell r="W37">
            <v>7138</v>
          </cell>
          <cell r="X37">
            <v>68360</v>
          </cell>
          <cell r="Y37">
            <v>42361</v>
          </cell>
          <cell r="Z37">
            <v>27750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121475</v>
          </cell>
          <cell r="AI37">
            <v>117900</v>
          </cell>
          <cell r="AJ37">
            <v>3575</v>
          </cell>
          <cell r="AK37">
            <v>43728</v>
          </cell>
          <cell r="AL37">
            <v>55000</v>
          </cell>
          <cell r="AM37">
            <v>5825</v>
          </cell>
          <cell r="AN37">
            <v>603762</v>
          </cell>
          <cell r="AO37">
            <v>469504</v>
          </cell>
          <cell r="AP37">
            <v>134258</v>
          </cell>
          <cell r="AQ37">
            <v>2433</v>
          </cell>
          <cell r="AR37">
            <v>10500</v>
          </cell>
          <cell r="AS37">
            <v>413000</v>
          </cell>
          <cell r="AT37">
            <v>2492200</v>
          </cell>
          <cell r="AU37">
            <v>2490000</v>
          </cell>
          <cell r="AV37">
            <v>2200</v>
          </cell>
          <cell r="AW37">
            <v>766175</v>
          </cell>
          <cell r="AX37">
            <v>30900</v>
          </cell>
          <cell r="AY37">
            <v>12000</v>
          </cell>
          <cell r="AZ37">
            <v>57800</v>
          </cell>
          <cell r="BA37">
            <v>220740</v>
          </cell>
          <cell r="BB37">
            <v>22000</v>
          </cell>
          <cell r="BC37">
            <v>21007</v>
          </cell>
          <cell r="BD37">
            <v>336500</v>
          </cell>
          <cell r="BE37">
            <v>19756</v>
          </cell>
          <cell r="BF37">
            <v>15700</v>
          </cell>
          <cell r="BG37">
            <v>56000</v>
          </cell>
          <cell r="BH37">
            <v>402</v>
          </cell>
          <cell r="BI37">
            <v>78991</v>
          </cell>
          <cell r="BJ37">
            <v>74636</v>
          </cell>
          <cell r="BK37">
            <v>4355</v>
          </cell>
          <cell r="BL37">
            <v>121762</v>
          </cell>
          <cell r="BM37">
            <v>82062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155700</v>
          </cell>
          <cell r="BT37">
            <v>27576</v>
          </cell>
          <cell r="BU37">
            <v>30000</v>
          </cell>
          <cell r="BV37">
            <v>150000</v>
          </cell>
          <cell r="BW37">
            <v>20200</v>
          </cell>
          <cell r="BX37">
            <v>6500</v>
          </cell>
          <cell r="BY37">
            <v>79265</v>
          </cell>
          <cell r="BZ37">
            <v>1346</v>
          </cell>
          <cell r="CA37">
            <v>75440</v>
          </cell>
          <cell r="CB37">
            <v>2479</v>
          </cell>
          <cell r="CC37">
            <v>18450</v>
          </cell>
          <cell r="CD37">
            <v>683000</v>
          </cell>
          <cell r="CE37">
            <v>638000</v>
          </cell>
          <cell r="CF37">
            <v>45000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307551</v>
          </cell>
          <cell r="CP37">
            <v>289476</v>
          </cell>
          <cell r="CQ37">
            <v>7550</v>
          </cell>
          <cell r="CR37">
            <v>10525</v>
          </cell>
          <cell r="CS37">
            <v>15000</v>
          </cell>
          <cell r="CT37">
            <v>139800</v>
          </cell>
          <cell r="CU37">
            <v>47161</v>
          </cell>
          <cell r="CV37">
            <v>6400</v>
          </cell>
          <cell r="CW37">
            <v>7411</v>
          </cell>
          <cell r="CX37">
            <v>3800</v>
          </cell>
          <cell r="CY37">
            <v>41200</v>
          </cell>
          <cell r="CZ37">
            <v>110000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2004</v>
          </cell>
          <cell r="D38">
            <v>3000</v>
          </cell>
          <cell r="E38">
            <v>181579</v>
          </cell>
          <cell r="F38">
            <v>85488</v>
          </cell>
          <cell r="G38">
            <v>30000</v>
          </cell>
          <cell r="H38">
            <v>88300</v>
          </cell>
          <cell r="I38">
            <v>160800</v>
          </cell>
          <cell r="J38">
            <v>127950</v>
          </cell>
          <cell r="K38">
            <v>26000</v>
          </cell>
          <cell r="L38">
            <v>2600</v>
          </cell>
          <cell r="M38">
            <v>107341</v>
          </cell>
          <cell r="N38">
            <v>3100</v>
          </cell>
          <cell r="O38">
            <v>22000</v>
          </cell>
          <cell r="P38">
            <v>12500</v>
          </cell>
          <cell r="Q38">
            <v>4500</v>
          </cell>
          <cell r="R38">
            <v>5000</v>
          </cell>
          <cell r="S38">
            <v>20997</v>
          </cell>
          <cell r="T38">
            <v>690000</v>
          </cell>
          <cell r="U38">
            <v>208402</v>
          </cell>
          <cell r="V38">
            <v>62569</v>
          </cell>
          <cell r="W38">
            <v>8700</v>
          </cell>
          <cell r="X38">
            <v>98785</v>
          </cell>
          <cell r="Y38">
            <v>42361</v>
          </cell>
          <cell r="Z38">
            <v>27750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121475</v>
          </cell>
          <cell r="AI38">
            <v>117900</v>
          </cell>
          <cell r="AJ38">
            <v>3575</v>
          </cell>
          <cell r="AK38">
            <v>43728</v>
          </cell>
          <cell r="AL38">
            <v>55000</v>
          </cell>
          <cell r="AM38">
            <v>5825</v>
          </cell>
          <cell r="AN38">
            <v>661402</v>
          </cell>
          <cell r="AO38">
            <v>527144</v>
          </cell>
          <cell r="AP38">
            <v>134258</v>
          </cell>
          <cell r="AQ38">
            <v>2433</v>
          </cell>
          <cell r="AR38">
            <v>10500</v>
          </cell>
          <cell r="AS38">
            <v>413000</v>
          </cell>
          <cell r="AT38">
            <v>2492200</v>
          </cell>
          <cell r="AU38">
            <v>2490000</v>
          </cell>
          <cell r="AV38">
            <v>2200</v>
          </cell>
          <cell r="AW38">
            <v>848875</v>
          </cell>
          <cell r="AX38">
            <v>30900</v>
          </cell>
          <cell r="AY38">
            <v>16500</v>
          </cell>
          <cell r="AZ38">
            <v>119000</v>
          </cell>
          <cell r="BA38">
            <v>220740</v>
          </cell>
          <cell r="BB38">
            <v>22000</v>
          </cell>
          <cell r="BC38">
            <v>34035</v>
          </cell>
          <cell r="BD38">
            <v>336500</v>
          </cell>
          <cell r="BE38">
            <v>24756</v>
          </cell>
          <cell r="BF38">
            <v>16700</v>
          </cell>
          <cell r="BG38">
            <v>56000</v>
          </cell>
          <cell r="BH38">
            <v>402</v>
          </cell>
          <cell r="BI38">
            <v>83868</v>
          </cell>
          <cell r="BJ38">
            <v>74636</v>
          </cell>
          <cell r="BK38">
            <v>9232</v>
          </cell>
          <cell r="BL38">
            <v>129462</v>
          </cell>
          <cell r="BM38">
            <v>82062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155700</v>
          </cell>
          <cell r="BT38">
            <v>27576</v>
          </cell>
          <cell r="BU38">
            <v>30000</v>
          </cell>
          <cell r="BV38">
            <v>150000</v>
          </cell>
          <cell r="BW38">
            <v>20200</v>
          </cell>
          <cell r="BX38">
            <v>6500</v>
          </cell>
          <cell r="BY38">
            <v>79265</v>
          </cell>
          <cell r="BZ38">
            <v>1346</v>
          </cell>
          <cell r="CA38">
            <v>75440</v>
          </cell>
          <cell r="CB38">
            <v>2479</v>
          </cell>
          <cell r="CC38">
            <v>18450</v>
          </cell>
          <cell r="CD38">
            <v>683000</v>
          </cell>
          <cell r="CE38">
            <v>638000</v>
          </cell>
          <cell r="CF38">
            <v>45000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392428</v>
          </cell>
          <cell r="CP38">
            <v>345270</v>
          </cell>
          <cell r="CQ38">
            <v>21000</v>
          </cell>
          <cell r="CR38">
            <v>26158</v>
          </cell>
          <cell r="CS38">
            <v>15000</v>
          </cell>
          <cell r="CT38">
            <v>139800</v>
          </cell>
          <cell r="CU38">
            <v>47161</v>
          </cell>
          <cell r="CV38">
            <v>11000</v>
          </cell>
          <cell r="CW38">
            <v>7411</v>
          </cell>
          <cell r="CX38">
            <v>9000</v>
          </cell>
          <cell r="CY38">
            <v>66700</v>
          </cell>
          <cell r="CZ38">
            <v>110000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2004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828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151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215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1616</v>
          </cell>
          <cell r="CP39">
            <v>0</v>
          </cell>
          <cell r="CQ39">
            <v>0</v>
          </cell>
          <cell r="CR39">
            <v>1616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450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2004</v>
          </cell>
          <cell r="D40">
            <v>7906</v>
          </cell>
          <cell r="E40">
            <v>274862</v>
          </cell>
          <cell r="F40">
            <v>176687</v>
          </cell>
          <cell r="G40">
            <v>43268</v>
          </cell>
          <cell r="H40">
            <v>159544</v>
          </cell>
          <cell r="I40">
            <v>286076</v>
          </cell>
          <cell r="J40">
            <v>244129</v>
          </cell>
          <cell r="K40">
            <v>27631</v>
          </cell>
          <cell r="L40">
            <v>7834</v>
          </cell>
          <cell r="M40">
            <v>140468</v>
          </cell>
          <cell r="N40">
            <v>5811</v>
          </cell>
          <cell r="O40">
            <v>70523</v>
          </cell>
          <cell r="P40">
            <v>7251</v>
          </cell>
          <cell r="Q40">
            <v>1631</v>
          </cell>
          <cell r="R40">
            <v>16258</v>
          </cell>
          <cell r="S40">
            <v>34623</v>
          </cell>
          <cell r="T40">
            <v>1240200</v>
          </cell>
          <cell r="U40">
            <v>488</v>
          </cell>
          <cell r="V40">
            <v>81291</v>
          </cell>
          <cell r="W40">
            <v>15318</v>
          </cell>
          <cell r="X40">
            <v>91605</v>
          </cell>
          <cell r="Y40">
            <v>102891</v>
          </cell>
          <cell r="Z40">
            <v>50710</v>
          </cell>
          <cell r="AA40">
            <v>18859</v>
          </cell>
          <cell r="AB40">
            <v>11563</v>
          </cell>
          <cell r="AC40">
            <v>44252</v>
          </cell>
          <cell r="AD40">
            <v>197509</v>
          </cell>
          <cell r="AE40">
            <v>184248</v>
          </cell>
          <cell r="AF40">
            <v>13261</v>
          </cell>
          <cell r="AG40">
            <v>39459</v>
          </cell>
          <cell r="AH40">
            <v>247574</v>
          </cell>
          <cell r="AI40">
            <v>243748</v>
          </cell>
          <cell r="AJ40">
            <v>3826</v>
          </cell>
          <cell r="AK40">
            <v>73676</v>
          </cell>
          <cell r="AL40">
            <v>98950</v>
          </cell>
          <cell r="AM40">
            <v>22160</v>
          </cell>
          <cell r="AN40">
            <v>1077296.67</v>
          </cell>
          <cell r="AO40">
            <v>836121.67</v>
          </cell>
          <cell r="AP40">
            <v>241175</v>
          </cell>
          <cell r="AQ40">
            <v>7653</v>
          </cell>
          <cell r="AR40">
            <v>40003</v>
          </cell>
          <cell r="AS40">
            <v>578900</v>
          </cell>
          <cell r="AT40">
            <v>9651</v>
          </cell>
          <cell r="AU40">
            <v>4438</v>
          </cell>
          <cell r="AV40">
            <v>5213</v>
          </cell>
          <cell r="AW40">
            <v>1405279</v>
          </cell>
          <cell r="AX40">
            <v>53706</v>
          </cell>
          <cell r="AY40">
            <v>22867</v>
          </cell>
          <cell r="AZ40">
            <v>147462</v>
          </cell>
          <cell r="BA40">
            <v>344351</v>
          </cell>
          <cell r="BB40">
            <v>50333</v>
          </cell>
          <cell r="BC40">
            <v>46324</v>
          </cell>
          <cell r="BD40">
            <v>536394</v>
          </cell>
          <cell r="BE40">
            <v>34630</v>
          </cell>
          <cell r="BF40">
            <v>40658</v>
          </cell>
          <cell r="BG40">
            <v>104178</v>
          </cell>
          <cell r="BH40">
            <v>3991</v>
          </cell>
          <cell r="BI40">
            <v>132614</v>
          </cell>
          <cell r="BJ40">
            <v>122374</v>
          </cell>
          <cell r="BK40">
            <v>10240</v>
          </cell>
          <cell r="BL40">
            <v>201345</v>
          </cell>
          <cell r="BM40">
            <v>139345</v>
          </cell>
          <cell r="BN40">
            <v>62000</v>
          </cell>
          <cell r="BO40">
            <v>30163</v>
          </cell>
          <cell r="BP40">
            <v>64706</v>
          </cell>
          <cell r="BQ40">
            <v>121809</v>
          </cell>
          <cell r="BR40">
            <v>23920</v>
          </cell>
          <cell r="BS40">
            <v>275735</v>
          </cell>
          <cell r="BT40">
            <v>42087</v>
          </cell>
          <cell r="BU40">
            <v>74924</v>
          </cell>
          <cell r="BV40">
            <v>233000</v>
          </cell>
          <cell r="BW40">
            <v>43015</v>
          </cell>
          <cell r="BX40">
            <v>20090</v>
          </cell>
          <cell r="BY40">
            <v>161348</v>
          </cell>
          <cell r="BZ40">
            <v>2976</v>
          </cell>
          <cell r="CA40">
            <v>151842</v>
          </cell>
          <cell r="CB40">
            <v>6530</v>
          </cell>
          <cell r="CC40">
            <v>33790</v>
          </cell>
          <cell r="CD40">
            <v>1066070</v>
          </cell>
          <cell r="CE40">
            <v>992497</v>
          </cell>
          <cell r="CF40">
            <v>73573</v>
          </cell>
          <cell r="CG40">
            <v>151</v>
          </cell>
          <cell r="CH40">
            <v>19991</v>
          </cell>
          <cell r="CI40">
            <v>26771</v>
          </cell>
          <cell r="CJ40">
            <v>21279</v>
          </cell>
          <cell r="CK40">
            <v>60964</v>
          </cell>
          <cell r="CL40">
            <v>198752</v>
          </cell>
          <cell r="CM40">
            <v>38752</v>
          </cell>
          <cell r="CN40">
            <v>4420214</v>
          </cell>
          <cell r="CO40">
            <v>458551</v>
          </cell>
          <cell r="CP40">
            <v>426300</v>
          </cell>
          <cell r="CQ40">
            <v>10016</v>
          </cell>
          <cell r="CR40">
            <v>22235</v>
          </cell>
          <cell r="CS40">
            <v>24285</v>
          </cell>
          <cell r="CT40">
            <v>227746</v>
          </cell>
          <cell r="CU40">
            <v>84210</v>
          </cell>
          <cell r="CV40">
            <v>16254</v>
          </cell>
          <cell r="CW40">
            <v>24</v>
          </cell>
          <cell r="CX40">
            <v>11065</v>
          </cell>
          <cell r="CY40">
            <v>94390</v>
          </cell>
          <cell r="CZ40">
            <v>152518</v>
          </cell>
          <cell r="DA40">
            <v>67515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2004</v>
          </cell>
          <cell r="D41">
            <v>7482</v>
          </cell>
          <cell r="E41">
            <v>274400</v>
          </cell>
          <cell r="F41">
            <v>203116</v>
          </cell>
          <cell r="G41">
            <v>45669</v>
          </cell>
          <cell r="H41">
            <v>172536</v>
          </cell>
          <cell r="I41">
            <v>338382</v>
          </cell>
          <cell r="J41">
            <v>278055</v>
          </cell>
          <cell r="K41">
            <v>24930</v>
          </cell>
          <cell r="L41">
            <v>6092</v>
          </cell>
          <cell r="M41">
            <v>167094</v>
          </cell>
          <cell r="N41">
            <v>5684</v>
          </cell>
          <cell r="O41">
            <v>54873</v>
          </cell>
          <cell r="P41">
            <v>4509</v>
          </cell>
          <cell r="Q41">
            <v>1572</v>
          </cell>
          <cell r="R41">
            <v>14906</v>
          </cell>
          <cell r="S41">
            <v>43845</v>
          </cell>
          <cell r="T41">
            <v>1426800</v>
          </cell>
          <cell r="U41">
            <v>602</v>
          </cell>
          <cell r="V41">
            <v>64632</v>
          </cell>
          <cell r="W41">
            <v>9225</v>
          </cell>
          <cell r="X41">
            <v>124845</v>
          </cell>
          <cell r="Y41">
            <v>99671</v>
          </cell>
          <cell r="Z41">
            <v>49484</v>
          </cell>
          <cell r="AA41">
            <v>13508</v>
          </cell>
          <cell r="AB41">
            <v>8129</v>
          </cell>
          <cell r="AC41">
            <v>23287</v>
          </cell>
          <cell r="AD41">
            <v>149649</v>
          </cell>
          <cell r="AE41">
            <v>140106</v>
          </cell>
          <cell r="AF41">
            <v>9543</v>
          </cell>
          <cell r="AG41">
            <v>53374</v>
          </cell>
          <cell r="AH41">
            <v>258016</v>
          </cell>
          <cell r="AI41">
            <v>254968</v>
          </cell>
          <cell r="AJ41">
            <v>3048</v>
          </cell>
          <cell r="AK41">
            <v>66423</v>
          </cell>
          <cell r="AL41">
            <v>90154</v>
          </cell>
          <cell r="AM41">
            <v>17926</v>
          </cell>
          <cell r="AN41">
            <v>1181579.23</v>
          </cell>
          <cell r="AO41">
            <v>916979.23</v>
          </cell>
          <cell r="AP41">
            <v>264600</v>
          </cell>
          <cell r="AQ41">
            <v>4896</v>
          </cell>
          <cell r="AR41">
            <v>32076</v>
          </cell>
          <cell r="AS41">
            <v>645900</v>
          </cell>
          <cell r="AT41">
            <v>6247</v>
          </cell>
          <cell r="AU41">
            <v>3043</v>
          </cell>
          <cell r="AV41">
            <v>3204</v>
          </cell>
          <cell r="AW41">
            <v>1256230</v>
          </cell>
          <cell r="AX41">
            <v>38260</v>
          </cell>
          <cell r="AY41">
            <v>17147</v>
          </cell>
          <cell r="AZ41">
            <v>109502</v>
          </cell>
          <cell r="BA41">
            <v>338448</v>
          </cell>
          <cell r="BB41">
            <v>43804</v>
          </cell>
          <cell r="BC41">
            <v>34343</v>
          </cell>
          <cell r="BD41">
            <v>626856</v>
          </cell>
          <cell r="BE41">
            <v>37690</v>
          </cell>
          <cell r="BF41">
            <v>36300</v>
          </cell>
          <cell r="BG41">
            <v>101506</v>
          </cell>
          <cell r="BH41">
            <v>3891</v>
          </cell>
          <cell r="BI41">
            <v>140248</v>
          </cell>
          <cell r="BJ41">
            <v>133011</v>
          </cell>
          <cell r="BK41">
            <v>7237</v>
          </cell>
          <cell r="BL41">
            <v>232149</v>
          </cell>
          <cell r="BM41">
            <v>163149</v>
          </cell>
          <cell r="BN41">
            <v>69000</v>
          </cell>
          <cell r="BO41">
            <v>36150</v>
          </cell>
          <cell r="BP41">
            <v>62443</v>
          </cell>
          <cell r="BQ41">
            <v>83059</v>
          </cell>
          <cell r="BR41">
            <v>19088</v>
          </cell>
          <cell r="BS41">
            <v>330378</v>
          </cell>
          <cell r="BT41">
            <v>42493</v>
          </cell>
          <cell r="BU41">
            <v>73528</v>
          </cell>
          <cell r="BV41">
            <v>200000</v>
          </cell>
          <cell r="BW41">
            <v>26600</v>
          </cell>
          <cell r="BX41">
            <v>10625</v>
          </cell>
          <cell r="BY41">
            <v>136574</v>
          </cell>
          <cell r="BZ41">
            <v>1880</v>
          </cell>
          <cell r="CA41">
            <v>129702</v>
          </cell>
          <cell r="CB41">
            <v>4992</v>
          </cell>
          <cell r="CC41">
            <v>34961</v>
          </cell>
          <cell r="CD41">
            <v>1300564</v>
          </cell>
          <cell r="CE41">
            <v>1230769</v>
          </cell>
          <cell r="CF41">
            <v>69795</v>
          </cell>
          <cell r="CG41">
            <v>108</v>
          </cell>
          <cell r="CH41">
            <v>14941</v>
          </cell>
          <cell r="CI41">
            <v>30552</v>
          </cell>
          <cell r="CJ41">
            <v>14564</v>
          </cell>
          <cell r="CK41">
            <v>65409</v>
          </cell>
          <cell r="CL41">
            <v>155397</v>
          </cell>
          <cell r="CM41">
            <v>41171</v>
          </cell>
          <cell r="CN41">
            <v>4520766</v>
          </cell>
          <cell r="CO41">
            <v>421821</v>
          </cell>
          <cell r="CP41">
            <v>398500</v>
          </cell>
          <cell r="CQ41">
            <v>8614</v>
          </cell>
          <cell r="CR41">
            <v>14707</v>
          </cell>
          <cell r="CS41">
            <v>21397</v>
          </cell>
          <cell r="CT41">
            <v>229605</v>
          </cell>
          <cell r="CU41">
            <v>87178</v>
          </cell>
          <cell r="CV41">
            <v>13414</v>
          </cell>
          <cell r="CW41">
            <v>25</v>
          </cell>
          <cell r="CX41">
            <v>10761</v>
          </cell>
          <cell r="CY41">
            <v>61323</v>
          </cell>
          <cell r="CZ41">
            <v>155149</v>
          </cell>
          <cell r="DA41">
            <v>70862</v>
          </cell>
        </row>
        <row r="42">
          <cell r="A42" t="str">
            <v>Utility Annual Peak load</v>
          </cell>
          <cell r="C42">
            <v>2004</v>
          </cell>
          <cell r="D42">
            <v>7906</v>
          </cell>
          <cell r="E42">
            <v>274862</v>
          </cell>
          <cell r="F42">
            <v>203116</v>
          </cell>
          <cell r="G42">
            <v>45669</v>
          </cell>
          <cell r="H42">
            <v>172536</v>
          </cell>
          <cell r="I42">
            <v>338382</v>
          </cell>
          <cell r="J42">
            <v>278055</v>
          </cell>
          <cell r="K42">
            <v>27631</v>
          </cell>
          <cell r="L42">
            <v>7834</v>
          </cell>
          <cell r="M42">
            <v>167094</v>
          </cell>
          <cell r="N42">
            <v>5811</v>
          </cell>
          <cell r="O42">
            <v>70523</v>
          </cell>
          <cell r="P42">
            <v>7251</v>
          </cell>
          <cell r="Q42">
            <v>1631</v>
          </cell>
          <cell r="R42">
            <v>16258</v>
          </cell>
          <cell r="S42">
            <v>43845</v>
          </cell>
          <cell r="T42">
            <v>1426800</v>
          </cell>
          <cell r="U42">
            <v>602</v>
          </cell>
          <cell r="V42">
            <v>81291</v>
          </cell>
          <cell r="W42">
            <v>15318</v>
          </cell>
          <cell r="X42">
            <v>124845</v>
          </cell>
          <cell r="Y42">
            <v>102891</v>
          </cell>
          <cell r="Z42">
            <v>50710</v>
          </cell>
          <cell r="AA42">
            <v>18859</v>
          </cell>
          <cell r="AB42">
            <v>11563</v>
          </cell>
          <cell r="AC42">
            <v>44252</v>
          </cell>
          <cell r="AD42">
            <v>197509</v>
          </cell>
          <cell r="AE42">
            <v>184248</v>
          </cell>
          <cell r="AF42">
            <v>13261</v>
          </cell>
          <cell r="AG42">
            <v>53374</v>
          </cell>
          <cell r="AH42">
            <v>258016</v>
          </cell>
          <cell r="AI42">
            <v>254968</v>
          </cell>
          <cell r="AJ42">
            <v>3826</v>
          </cell>
          <cell r="AK42">
            <v>73676</v>
          </cell>
          <cell r="AL42">
            <v>98950</v>
          </cell>
          <cell r="AM42">
            <v>22160</v>
          </cell>
          <cell r="AN42">
            <v>1181579.23</v>
          </cell>
          <cell r="AO42">
            <v>916979.23</v>
          </cell>
          <cell r="AP42">
            <v>264600</v>
          </cell>
          <cell r="AQ42">
            <v>7653</v>
          </cell>
          <cell r="AR42">
            <v>40003</v>
          </cell>
          <cell r="AS42">
            <v>645900</v>
          </cell>
          <cell r="AT42">
            <v>9651</v>
          </cell>
          <cell r="AU42">
            <v>4438</v>
          </cell>
          <cell r="AV42">
            <v>5213</v>
          </cell>
          <cell r="AW42">
            <v>1405279</v>
          </cell>
          <cell r="AX42">
            <v>53706</v>
          </cell>
          <cell r="AY42">
            <v>22867</v>
          </cell>
          <cell r="AZ42">
            <v>147462</v>
          </cell>
          <cell r="BA42">
            <v>344351</v>
          </cell>
          <cell r="BB42">
            <v>50333</v>
          </cell>
          <cell r="BC42">
            <v>46324</v>
          </cell>
          <cell r="BD42">
            <v>626856</v>
          </cell>
          <cell r="BE42">
            <v>37690</v>
          </cell>
          <cell r="BF42">
            <v>40658</v>
          </cell>
          <cell r="BG42">
            <v>104178</v>
          </cell>
          <cell r="BH42">
            <v>3991</v>
          </cell>
          <cell r="BI42">
            <v>140248</v>
          </cell>
          <cell r="BJ42">
            <v>133011</v>
          </cell>
          <cell r="BK42">
            <v>10240</v>
          </cell>
          <cell r="BL42">
            <v>232149</v>
          </cell>
          <cell r="BM42">
            <v>163149</v>
          </cell>
          <cell r="BN42">
            <v>69000</v>
          </cell>
          <cell r="BO42">
            <v>36150</v>
          </cell>
          <cell r="BP42">
            <v>64706</v>
          </cell>
          <cell r="BQ42">
            <v>121809</v>
          </cell>
          <cell r="BR42">
            <v>23920</v>
          </cell>
          <cell r="BS42">
            <v>330378</v>
          </cell>
          <cell r="BT42">
            <v>42493</v>
          </cell>
          <cell r="BU42">
            <v>74924</v>
          </cell>
          <cell r="BV42">
            <v>233000</v>
          </cell>
          <cell r="BW42">
            <v>43015</v>
          </cell>
          <cell r="BX42">
            <v>20090</v>
          </cell>
          <cell r="BY42">
            <v>161348</v>
          </cell>
          <cell r="BZ42">
            <v>2976</v>
          </cell>
          <cell r="CA42">
            <v>151842</v>
          </cell>
          <cell r="CB42">
            <v>6530</v>
          </cell>
          <cell r="CC42">
            <v>34961</v>
          </cell>
        </row>
        <row r="43">
          <cell r="A43" t="str">
            <v>Utility average peak load</v>
          </cell>
          <cell r="B43" t="str">
            <v>PEAKA</v>
          </cell>
          <cell r="C43">
            <v>2004</v>
          </cell>
          <cell r="D43">
            <v>6066</v>
          </cell>
          <cell r="E43">
            <v>243518</v>
          </cell>
          <cell r="F43">
            <v>173820</v>
          </cell>
          <cell r="G43">
            <v>41600</v>
          </cell>
          <cell r="H43">
            <v>153245</v>
          </cell>
          <cell r="I43">
            <v>274618</v>
          </cell>
          <cell r="J43">
            <v>276185</v>
          </cell>
          <cell r="K43">
            <v>24429</v>
          </cell>
          <cell r="L43">
            <v>5119</v>
          </cell>
          <cell r="M43">
            <v>141017</v>
          </cell>
          <cell r="N43">
            <v>5203</v>
          </cell>
          <cell r="O43">
            <v>56690</v>
          </cell>
          <cell r="P43">
            <v>4894</v>
          </cell>
          <cell r="Q43">
            <v>1421</v>
          </cell>
          <cell r="R43">
            <v>14215</v>
          </cell>
          <cell r="S43">
            <v>34339</v>
          </cell>
          <cell r="T43">
            <v>1221577</v>
          </cell>
          <cell r="U43">
            <v>495</v>
          </cell>
          <cell r="V43">
            <v>62959</v>
          </cell>
          <cell r="W43">
            <v>10658</v>
          </cell>
          <cell r="X43">
            <v>93036</v>
          </cell>
          <cell r="Y43">
            <v>93103</v>
          </cell>
          <cell r="Z43">
            <v>45586</v>
          </cell>
          <cell r="AA43">
            <v>13637</v>
          </cell>
          <cell r="AB43">
            <v>1641</v>
          </cell>
          <cell r="AC43">
            <v>29385</v>
          </cell>
          <cell r="AD43">
            <v>146894</v>
          </cell>
          <cell r="AE43">
            <v>137521</v>
          </cell>
          <cell r="AF43">
            <v>9373</v>
          </cell>
          <cell r="AG43">
            <v>30897</v>
          </cell>
          <cell r="AH43">
            <v>238438</v>
          </cell>
          <cell r="AI43">
            <v>235516</v>
          </cell>
          <cell r="AJ43">
            <v>2922</v>
          </cell>
          <cell r="AK43">
            <v>61799</v>
          </cell>
          <cell r="AL43">
            <v>81183</v>
          </cell>
          <cell r="AM43">
            <v>18185</v>
          </cell>
          <cell r="AN43">
            <v>1044943.5</v>
          </cell>
          <cell r="AO43">
            <v>813298.5</v>
          </cell>
          <cell r="AP43">
            <v>231645</v>
          </cell>
          <cell r="AQ43">
            <v>4462</v>
          </cell>
          <cell r="AR43">
            <v>31984</v>
          </cell>
          <cell r="AS43">
            <v>560800</v>
          </cell>
          <cell r="AT43">
            <v>6690</v>
          </cell>
          <cell r="AU43">
            <v>3253</v>
          </cell>
          <cell r="AV43">
            <v>3437</v>
          </cell>
          <cell r="AW43">
            <v>1182432</v>
          </cell>
          <cell r="AX43">
            <v>39995</v>
          </cell>
          <cell r="AY43">
            <v>17544</v>
          </cell>
          <cell r="AZ43">
            <v>112201</v>
          </cell>
          <cell r="BA43">
            <v>309780</v>
          </cell>
          <cell r="BB43">
            <v>43176</v>
          </cell>
          <cell r="BC43">
            <v>34935</v>
          </cell>
          <cell r="BD43">
            <v>525337</v>
          </cell>
          <cell r="BE43">
            <v>33510</v>
          </cell>
          <cell r="BF43">
            <v>33583</v>
          </cell>
          <cell r="BG43">
            <v>93380</v>
          </cell>
          <cell r="BH43">
            <v>656</v>
          </cell>
          <cell r="BI43">
            <v>120976</v>
          </cell>
          <cell r="BJ43">
            <v>113601</v>
          </cell>
          <cell r="BK43">
            <v>7375</v>
          </cell>
          <cell r="BL43">
            <v>194888</v>
          </cell>
          <cell r="BM43">
            <v>134888</v>
          </cell>
          <cell r="BN43">
            <v>60000</v>
          </cell>
          <cell r="BO43">
            <v>29149</v>
          </cell>
          <cell r="BP43">
            <v>58317</v>
          </cell>
          <cell r="BQ43">
            <v>90195</v>
          </cell>
          <cell r="BR43">
            <v>21504</v>
          </cell>
          <cell r="BS43">
            <v>270811</v>
          </cell>
          <cell r="BT43">
            <v>38080</v>
          </cell>
          <cell r="BU43">
            <v>59320</v>
          </cell>
          <cell r="BV43">
            <v>188000</v>
          </cell>
          <cell r="BW43">
            <v>28653</v>
          </cell>
          <cell r="BX43">
            <v>13499</v>
          </cell>
          <cell r="BY43">
            <v>129383</v>
          </cell>
          <cell r="BZ43">
            <v>2157</v>
          </cell>
          <cell r="CA43">
            <v>121862</v>
          </cell>
          <cell r="CB43">
            <v>5364</v>
          </cell>
          <cell r="CC43">
            <v>31882</v>
          </cell>
          <cell r="CD43">
            <v>1076942</v>
          </cell>
          <cell r="CE43">
            <v>1013278</v>
          </cell>
          <cell r="CF43">
            <v>63664</v>
          </cell>
          <cell r="CG43">
            <v>114</v>
          </cell>
          <cell r="CH43">
            <v>15966</v>
          </cell>
          <cell r="CI43">
            <v>21972</v>
          </cell>
          <cell r="CJ43">
            <v>15767</v>
          </cell>
          <cell r="CK43">
            <v>57387</v>
          </cell>
          <cell r="CL43">
            <v>161420</v>
          </cell>
          <cell r="CM43">
            <v>37397</v>
          </cell>
          <cell r="CN43">
            <v>4042889</v>
          </cell>
          <cell r="CO43">
            <v>393912</v>
          </cell>
          <cell r="CP43">
            <v>370300</v>
          </cell>
          <cell r="CQ43">
            <v>8206</v>
          </cell>
          <cell r="CR43">
            <v>15406</v>
          </cell>
          <cell r="CS43">
            <v>17643</v>
          </cell>
          <cell r="CT43">
            <v>208987</v>
          </cell>
          <cell r="CU43">
            <v>79728</v>
          </cell>
          <cell r="CV43">
            <v>13916</v>
          </cell>
          <cell r="CW43">
            <v>24</v>
          </cell>
          <cell r="CX43">
            <v>10299</v>
          </cell>
          <cell r="CY43">
            <v>71394</v>
          </cell>
          <cell r="CZ43">
            <v>132481</v>
          </cell>
          <cell r="DA43">
            <v>64500</v>
          </cell>
        </row>
        <row r="44">
          <cell r="A44" t="str">
            <v>Total circuit kms of line</v>
          </cell>
          <cell r="B44" t="str">
            <v>KMC</v>
          </cell>
          <cell r="C44">
            <v>2004</v>
          </cell>
          <cell r="D44">
            <v>92.5</v>
          </cell>
          <cell r="E44">
            <v>1517</v>
          </cell>
          <cell r="F44">
            <v>783.5</v>
          </cell>
          <cell r="G44">
            <v>432</v>
          </cell>
          <cell r="H44">
            <v>446</v>
          </cell>
          <cell r="I44">
            <v>1383</v>
          </cell>
          <cell r="J44">
            <v>1082</v>
          </cell>
          <cell r="K44">
            <v>140.30000000000001</v>
          </cell>
          <cell r="L44">
            <v>27.5</v>
          </cell>
          <cell r="M44">
            <v>745</v>
          </cell>
          <cell r="N44">
            <v>21</v>
          </cell>
          <cell r="O44">
            <v>320</v>
          </cell>
          <cell r="P44">
            <v>28.1</v>
          </cell>
          <cell r="Q44">
            <v>7.6</v>
          </cell>
          <cell r="R44">
            <v>142</v>
          </cell>
          <cell r="S44">
            <v>136.1</v>
          </cell>
          <cell r="T44">
            <v>4972</v>
          </cell>
          <cell r="U44">
            <v>1184</v>
          </cell>
          <cell r="V44">
            <v>258</v>
          </cell>
          <cell r="W44">
            <v>136.19999999999999</v>
          </cell>
          <cell r="X44">
            <v>462.9</v>
          </cell>
          <cell r="Y44">
            <v>274.89999999999998</v>
          </cell>
          <cell r="Z44">
            <v>487.6</v>
          </cell>
          <cell r="AA44">
            <v>84.6</v>
          </cell>
          <cell r="AB44">
            <v>8.1</v>
          </cell>
          <cell r="AC44">
            <v>1832.5</v>
          </cell>
          <cell r="AD44">
            <v>870.6</v>
          </cell>
          <cell r="AE44">
            <v>833.6</v>
          </cell>
          <cell r="AF44">
            <v>37</v>
          </cell>
          <cell r="AG44">
            <v>233.4</v>
          </cell>
          <cell r="AH44">
            <v>948.4</v>
          </cell>
          <cell r="AI44">
            <v>916</v>
          </cell>
          <cell r="AJ44">
            <v>32.4</v>
          </cell>
          <cell r="AK44">
            <v>1649</v>
          </cell>
          <cell r="AL44">
            <v>1301.0999999999999</v>
          </cell>
          <cell r="AM44">
            <v>68.400000000000006</v>
          </cell>
          <cell r="AN44">
            <v>3203</v>
          </cell>
          <cell r="AO44">
            <v>2481</v>
          </cell>
          <cell r="AP44">
            <v>722</v>
          </cell>
          <cell r="AQ44">
            <v>22.8</v>
          </cell>
          <cell r="AR44">
            <v>65.400000000000006</v>
          </cell>
          <cell r="AS44">
            <v>2384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5040</v>
          </cell>
          <cell r="AX44">
            <v>596</v>
          </cell>
          <cell r="AY44">
            <v>98</v>
          </cell>
          <cell r="AZ44">
            <v>347.9</v>
          </cell>
          <cell r="BA44">
            <v>1758</v>
          </cell>
          <cell r="BB44">
            <v>100</v>
          </cell>
          <cell r="BC44">
            <v>659</v>
          </cell>
          <cell r="BD44">
            <v>2498</v>
          </cell>
          <cell r="BE44">
            <v>108</v>
          </cell>
          <cell r="BF44">
            <v>112</v>
          </cell>
          <cell r="BG44">
            <v>730</v>
          </cell>
          <cell r="BH44">
            <v>4</v>
          </cell>
          <cell r="BI44">
            <v>984.8</v>
          </cell>
          <cell r="BJ44">
            <v>627.5</v>
          </cell>
          <cell r="BK44">
            <v>357.3</v>
          </cell>
          <cell r="BL44">
            <v>2091</v>
          </cell>
          <cell r="BM44">
            <v>791</v>
          </cell>
          <cell r="BN44">
            <v>1300</v>
          </cell>
          <cell r="BO44">
            <v>327</v>
          </cell>
          <cell r="BP44">
            <v>770</v>
          </cell>
          <cell r="BQ44">
            <v>560</v>
          </cell>
          <cell r="BR44">
            <v>370</v>
          </cell>
          <cell r="BS44">
            <v>1316</v>
          </cell>
          <cell r="BT44">
            <v>236</v>
          </cell>
          <cell r="BU44">
            <v>297.7</v>
          </cell>
          <cell r="BV44">
            <v>1731</v>
          </cell>
          <cell r="BW44">
            <v>147.4</v>
          </cell>
          <cell r="BX44">
            <v>128</v>
          </cell>
          <cell r="BY44">
            <v>533.79999999999995</v>
          </cell>
          <cell r="BZ44">
            <v>11.8</v>
          </cell>
          <cell r="CA44">
            <v>494</v>
          </cell>
          <cell r="CB44">
            <v>28</v>
          </cell>
          <cell r="CC44">
            <v>271</v>
          </cell>
          <cell r="CD44">
            <v>5751.2</v>
          </cell>
          <cell r="CE44">
            <v>5379</v>
          </cell>
          <cell r="CF44">
            <v>372.2</v>
          </cell>
          <cell r="CG44">
            <v>711</v>
          </cell>
          <cell r="CH44">
            <v>70</v>
          </cell>
          <cell r="CI44">
            <v>86</v>
          </cell>
          <cell r="CJ44">
            <v>212</v>
          </cell>
          <cell r="CK44">
            <v>233</v>
          </cell>
          <cell r="CL44">
            <v>1338.1</v>
          </cell>
          <cell r="CM44">
            <v>231</v>
          </cell>
          <cell r="CN44">
            <v>16869</v>
          </cell>
          <cell r="CO44">
            <v>1789</v>
          </cell>
          <cell r="CP44">
            <v>1510</v>
          </cell>
          <cell r="CQ44">
            <v>32.799999999999997</v>
          </cell>
          <cell r="CR44">
            <v>246.2</v>
          </cell>
          <cell r="CS44">
            <v>208</v>
          </cell>
          <cell r="CT44">
            <v>1324.2</v>
          </cell>
          <cell r="CU44">
            <v>417.7</v>
          </cell>
          <cell r="CV44">
            <v>122</v>
          </cell>
          <cell r="CW44">
            <v>65.2</v>
          </cell>
          <cell r="CX44">
            <v>32.6</v>
          </cell>
          <cell r="CY44">
            <v>443.2</v>
          </cell>
          <cell r="CZ44">
            <v>956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2004</v>
          </cell>
          <cell r="D45">
            <v>92</v>
          </cell>
          <cell r="E45">
            <v>690</v>
          </cell>
          <cell r="F45">
            <v>606.9</v>
          </cell>
          <cell r="G45">
            <v>405</v>
          </cell>
          <cell r="H45">
            <v>255</v>
          </cell>
          <cell r="I45">
            <v>818</v>
          </cell>
          <cell r="J45">
            <v>727</v>
          </cell>
          <cell r="K45">
            <v>77</v>
          </cell>
          <cell r="L45">
            <v>26</v>
          </cell>
          <cell r="M45">
            <v>525</v>
          </cell>
          <cell r="N45">
            <v>17</v>
          </cell>
          <cell r="O45">
            <v>220</v>
          </cell>
          <cell r="P45">
            <v>15.5</v>
          </cell>
          <cell r="Q45">
            <v>6.4</v>
          </cell>
          <cell r="R45">
            <v>137</v>
          </cell>
          <cell r="S45">
            <v>87.8</v>
          </cell>
          <cell r="T45">
            <v>1696</v>
          </cell>
          <cell r="U45">
            <v>813</v>
          </cell>
          <cell r="V45">
            <v>202.9</v>
          </cell>
          <cell r="W45">
            <v>125.6</v>
          </cell>
          <cell r="X45">
            <v>235.3</v>
          </cell>
          <cell r="Y45">
            <v>184.8</v>
          </cell>
          <cell r="Z45">
            <v>20.399999999999999</v>
          </cell>
          <cell r="AA45">
            <v>76.599999999999994</v>
          </cell>
          <cell r="AB45">
            <v>6.3</v>
          </cell>
          <cell r="AC45">
            <v>1831.4</v>
          </cell>
          <cell r="AD45">
            <v>695.6</v>
          </cell>
          <cell r="AE45">
            <v>660.6</v>
          </cell>
          <cell r="AF45">
            <v>35</v>
          </cell>
          <cell r="AG45">
            <v>177.2</v>
          </cell>
          <cell r="AH45">
            <v>411.8</v>
          </cell>
          <cell r="AI45">
            <v>401</v>
          </cell>
          <cell r="AJ45">
            <v>10.8</v>
          </cell>
          <cell r="AK45">
            <v>1570</v>
          </cell>
          <cell r="AL45">
            <v>871.7</v>
          </cell>
          <cell r="AM45">
            <v>57.4</v>
          </cell>
          <cell r="AN45">
            <v>1609</v>
          </cell>
          <cell r="AO45">
            <v>1097</v>
          </cell>
          <cell r="AP45">
            <v>512</v>
          </cell>
          <cell r="AQ45">
            <v>20.3</v>
          </cell>
          <cell r="AR45">
            <v>56.6</v>
          </cell>
          <cell r="AS45">
            <v>734</v>
          </cell>
          <cell r="AT45">
            <v>114860</v>
          </cell>
          <cell r="AU45">
            <v>114840</v>
          </cell>
          <cell r="AV45">
            <v>20</v>
          </cell>
          <cell r="AW45">
            <v>3190</v>
          </cell>
          <cell r="AX45">
            <v>493</v>
          </cell>
          <cell r="AY45">
            <v>88</v>
          </cell>
          <cell r="AZ45">
            <v>241.6</v>
          </cell>
          <cell r="BA45">
            <v>981</v>
          </cell>
          <cell r="BB45">
            <v>93</v>
          </cell>
          <cell r="BC45">
            <v>580</v>
          </cell>
          <cell r="BD45">
            <v>1256</v>
          </cell>
          <cell r="BE45">
            <v>85</v>
          </cell>
          <cell r="BF45">
            <v>78</v>
          </cell>
          <cell r="BG45">
            <v>524</v>
          </cell>
          <cell r="BH45">
            <v>2</v>
          </cell>
          <cell r="BI45">
            <v>577.5</v>
          </cell>
          <cell r="BJ45">
            <v>234.8</v>
          </cell>
          <cell r="BK45">
            <v>342.7</v>
          </cell>
          <cell r="BL45">
            <v>1566</v>
          </cell>
          <cell r="BM45">
            <v>466</v>
          </cell>
          <cell r="BN45">
            <v>1100</v>
          </cell>
          <cell r="BO45">
            <v>252</v>
          </cell>
          <cell r="BP45">
            <v>693</v>
          </cell>
          <cell r="BQ45">
            <v>500</v>
          </cell>
          <cell r="BR45">
            <v>365</v>
          </cell>
          <cell r="BS45">
            <v>530</v>
          </cell>
          <cell r="BT45">
            <v>149</v>
          </cell>
          <cell r="BU45">
            <v>245</v>
          </cell>
          <cell r="BV45">
            <v>892</v>
          </cell>
          <cell r="BW45">
            <v>127.5</v>
          </cell>
          <cell r="BX45">
            <v>117</v>
          </cell>
          <cell r="BY45">
            <v>380.7</v>
          </cell>
          <cell r="BZ45">
            <v>11.8</v>
          </cell>
          <cell r="CA45">
            <v>348</v>
          </cell>
          <cell r="CB45">
            <v>20.9</v>
          </cell>
          <cell r="CC45">
            <v>262.60000000000002</v>
          </cell>
          <cell r="CD45">
            <v>1915.2</v>
          </cell>
          <cell r="CE45">
            <v>1775</v>
          </cell>
          <cell r="CF45">
            <v>140.19999999999999</v>
          </cell>
          <cell r="CG45">
            <v>605</v>
          </cell>
          <cell r="CH45">
            <v>68</v>
          </cell>
          <cell r="CI45">
            <v>76.5</v>
          </cell>
          <cell r="CJ45">
            <v>205.5</v>
          </cell>
          <cell r="CK45">
            <v>175</v>
          </cell>
          <cell r="CL45">
            <v>886.1</v>
          </cell>
          <cell r="CM45">
            <v>135.1</v>
          </cell>
          <cell r="CN45">
            <v>9136</v>
          </cell>
          <cell r="CO45">
            <v>1256.5999999999999</v>
          </cell>
          <cell r="CP45">
            <v>1023</v>
          </cell>
          <cell r="CQ45">
            <v>20.7</v>
          </cell>
          <cell r="CR45">
            <v>212.9</v>
          </cell>
          <cell r="CS45">
            <v>120.8</v>
          </cell>
          <cell r="CT45">
            <v>934.5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25.6</v>
          </cell>
          <cell r="CY45">
            <v>334.7</v>
          </cell>
          <cell r="CZ45">
            <v>472.1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2004</v>
          </cell>
          <cell r="D46">
            <v>0.5</v>
          </cell>
          <cell r="E46">
            <v>827</v>
          </cell>
          <cell r="F46">
            <v>176.6</v>
          </cell>
          <cell r="G46">
            <v>27</v>
          </cell>
          <cell r="H46">
            <v>191</v>
          </cell>
          <cell r="I46">
            <v>565</v>
          </cell>
          <cell r="J46">
            <v>355</v>
          </cell>
          <cell r="K46">
            <v>63.3</v>
          </cell>
          <cell r="L46">
            <v>1.5</v>
          </cell>
          <cell r="M46">
            <v>220</v>
          </cell>
          <cell r="N46">
            <v>4</v>
          </cell>
          <cell r="O46">
            <v>100</v>
          </cell>
          <cell r="P46">
            <v>12.6</v>
          </cell>
          <cell r="Q46">
            <v>1.2</v>
          </cell>
          <cell r="R46">
            <v>5</v>
          </cell>
          <cell r="S46">
            <v>48.3</v>
          </cell>
          <cell r="T46">
            <v>3276</v>
          </cell>
          <cell r="U46">
            <v>371</v>
          </cell>
          <cell r="V46">
            <v>55.1</v>
          </cell>
          <cell r="W46">
            <v>10.6</v>
          </cell>
          <cell r="X46">
            <v>227.6</v>
          </cell>
          <cell r="Y46">
            <v>90.1</v>
          </cell>
          <cell r="Z46">
            <v>467.2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56.2</v>
          </cell>
          <cell r="AH46">
            <v>536.6</v>
          </cell>
          <cell r="AI46">
            <v>515</v>
          </cell>
          <cell r="AJ46">
            <v>21.6</v>
          </cell>
          <cell r="AK46">
            <v>79</v>
          </cell>
          <cell r="AL46">
            <v>429.4</v>
          </cell>
          <cell r="AM46">
            <v>11</v>
          </cell>
          <cell r="AN46">
            <v>1594</v>
          </cell>
          <cell r="AO46">
            <v>1384</v>
          </cell>
          <cell r="AP46">
            <v>210</v>
          </cell>
          <cell r="AQ46">
            <v>2.5</v>
          </cell>
          <cell r="AR46">
            <v>8.8000000000000007</v>
          </cell>
          <cell r="AS46">
            <v>1650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1850</v>
          </cell>
          <cell r="AX46">
            <v>103</v>
          </cell>
          <cell r="AY46">
            <v>10</v>
          </cell>
          <cell r="AZ46">
            <v>106.3</v>
          </cell>
          <cell r="BA46">
            <v>777</v>
          </cell>
          <cell r="BB46">
            <v>7</v>
          </cell>
          <cell r="BC46">
            <v>79</v>
          </cell>
          <cell r="BD46">
            <v>1242</v>
          </cell>
          <cell r="BE46">
            <v>23</v>
          </cell>
          <cell r="BF46">
            <v>34</v>
          </cell>
          <cell r="BG46">
            <v>206</v>
          </cell>
          <cell r="BH46">
            <v>2</v>
          </cell>
          <cell r="BI46">
            <v>407.3</v>
          </cell>
          <cell r="BJ46">
            <v>392.7</v>
          </cell>
          <cell r="BK46">
            <v>14.6</v>
          </cell>
          <cell r="BL46">
            <v>525</v>
          </cell>
          <cell r="BM46">
            <v>325</v>
          </cell>
          <cell r="BN46">
            <v>200</v>
          </cell>
          <cell r="BO46">
            <v>75</v>
          </cell>
          <cell r="BP46">
            <v>77</v>
          </cell>
          <cell r="BQ46">
            <v>60</v>
          </cell>
          <cell r="BR46">
            <v>5</v>
          </cell>
          <cell r="BS46">
            <v>786</v>
          </cell>
          <cell r="BT46">
            <v>87</v>
          </cell>
          <cell r="BU46">
            <v>52.7</v>
          </cell>
          <cell r="BV46">
            <v>839</v>
          </cell>
          <cell r="BW46">
            <v>19.899999999999999</v>
          </cell>
          <cell r="BX46">
            <v>11</v>
          </cell>
          <cell r="BY46">
            <v>153.1</v>
          </cell>
          <cell r="BZ46">
            <v>0</v>
          </cell>
          <cell r="CA46">
            <v>146</v>
          </cell>
          <cell r="CB46">
            <v>7.1</v>
          </cell>
          <cell r="CC46">
            <v>8.4</v>
          </cell>
          <cell r="CD46">
            <v>3836</v>
          </cell>
          <cell r="CE46">
            <v>3604</v>
          </cell>
          <cell r="CF46">
            <v>232</v>
          </cell>
          <cell r="CG46">
            <v>106</v>
          </cell>
          <cell r="CH46">
            <v>2</v>
          </cell>
          <cell r="CI46">
            <v>9.5</v>
          </cell>
          <cell r="CJ46">
            <v>6.5</v>
          </cell>
          <cell r="CK46">
            <v>58</v>
          </cell>
          <cell r="CL46">
            <v>452</v>
          </cell>
          <cell r="CM46">
            <v>95.9</v>
          </cell>
          <cell r="CN46">
            <v>7733</v>
          </cell>
          <cell r="CO46">
            <v>532.4</v>
          </cell>
          <cell r="CP46">
            <v>487</v>
          </cell>
          <cell r="CQ46">
            <v>12.1</v>
          </cell>
          <cell r="CR46">
            <v>33.299999999999997</v>
          </cell>
          <cell r="CS46">
            <v>87.2</v>
          </cell>
          <cell r="CT46">
            <v>389.7</v>
          </cell>
          <cell r="CU46">
            <v>93.8</v>
          </cell>
          <cell r="CV46">
            <v>8</v>
          </cell>
          <cell r="CW46">
            <v>12</v>
          </cell>
          <cell r="CX46">
            <v>7</v>
          </cell>
          <cell r="CY46">
            <v>108.5</v>
          </cell>
          <cell r="CZ46">
            <v>483.9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2004</v>
          </cell>
          <cell r="D47">
            <v>47</v>
          </cell>
          <cell r="E47">
            <v>740</v>
          </cell>
          <cell r="F47">
            <v>448.1</v>
          </cell>
          <cell r="G47">
            <v>202</v>
          </cell>
          <cell r="H47">
            <v>211</v>
          </cell>
          <cell r="I47">
            <v>673.8</v>
          </cell>
          <cell r="J47">
            <v>458.2</v>
          </cell>
          <cell r="K47">
            <v>68</v>
          </cell>
          <cell r="L47">
            <v>15.9</v>
          </cell>
          <cell r="M47">
            <v>467</v>
          </cell>
          <cell r="N47">
            <v>10</v>
          </cell>
          <cell r="O47">
            <v>100</v>
          </cell>
          <cell r="P47">
            <v>12.7</v>
          </cell>
          <cell r="Q47">
            <v>5.2</v>
          </cell>
          <cell r="R47">
            <v>0</v>
          </cell>
          <cell r="S47">
            <v>65.900000000000006</v>
          </cell>
          <cell r="T47">
            <v>3005</v>
          </cell>
          <cell r="U47">
            <v>684</v>
          </cell>
          <cell r="V47">
            <v>145</v>
          </cell>
          <cell r="W47">
            <v>30.8</v>
          </cell>
          <cell r="X47">
            <v>166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20.399999999999999</v>
          </cell>
          <cell r="AE47">
            <v>0</v>
          </cell>
          <cell r="AF47">
            <v>20.399999999999999</v>
          </cell>
          <cell r="AG47">
            <v>107.7</v>
          </cell>
          <cell r="AH47">
            <v>432.9</v>
          </cell>
          <cell r="AI47">
            <v>426</v>
          </cell>
          <cell r="AJ47">
            <v>6.9</v>
          </cell>
          <cell r="AK47">
            <v>599</v>
          </cell>
          <cell r="AL47">
            <v>388.3</v>
          </cell>
          <cell r="AM47">
            <v>27.3</v>
          </cell>
          <cell r="AN47">
            <v>1867</v>
          </cell>
          <cell r="AO47">
            <v>1517</v>
          </cell>
          <cell r="AP47">
            <v>350</v>
          </cell>
          <cell r="AQ47">
            <v>8</v>
          </cell>
          <cell r="AR47">
            <v>42.8</v>
          </cell>
          <cell r="AS47">
            <v>1014.8</v>
          </cell>
          <cell r="AT47">
            <v>44929</v>
          </cell>
          <cell r="AU47">
            <v>44920</v>
          </cell>
          <cell r="AV47">
            <v>9</v>
          </cell>
          <cell r="AW47">
            <v>2680</v>
          </cell>
          <cell r="AX47">
            <v>291</v>
          </cell>
          <cell r="AY47">
            <v>61</v>
          </cell>
          <cell r="AZ47">
            <v>251</v>
          </cell>
          <cell r="BA47">
            <v>755</v>
          </cell>
          <cell r="BB47">
            <v>58</v>
          </cell>
          <cell r="BC47">
            <v>159</v>
          </cell>
          <cell r="BD47">
            <v>1160</v>
          </cell>
          <cell r="BE47">
            <v>64.5</v>
          </cell>
          <cell r="BF47">
            <v>75</v>
          </cell>
          <cell r="BG47">
            <v>380</v>
          </cell>
          <cell r="BH47">
            <v>1</v>
          </cell>
          <cell r="BI47">
            <v>292.10000000000002</v>
          </cell>
          <cell r="BJ47">
            <v>260.8</v>
          </cell>
          <cell r="BK47">
            <v>31.3</v>
          </cell>
          <cell r="BL47">
            <v>861</v>
          </cell>
          <cell r="BM47">
            <v>411</v>
          </cell>
          <cell r="BN47">
            <v>450</v>
          </cell>
          <cell r="BO47">
            <v>174</v>
          </cell>
          <cell r="BP47">
            <v>388</v>
          </cell>
          <cell r="BQ47">
            <v>373</v>
          </cell>
          <cell r="BR47">
            <v>200</v>
          </cell>
          <cell r="BS47">
            <v>698</v>
          </cell>
          <cell r="BT47">
            <v>62</v>
          </cell>
          <cell r="BU47">
            <v>217.9</v>
          </cell>
          <cell r="BV47">
            <v>359.6</v>
          </cell>
          <cell r="BW47">
            <v>94.1</v>
          </cell>
          <cell r="BX47">
            <v>84</v>
          </cell>
          <cell r="BY47">
            <v>347.1</v>
          </cell>
          <cell r="BZ47">
            <v>7.7</v>
          </cell>
          <cell r="CA47">
            <v>320</v>
          </cell>
          <cell r="CB47">
            <v>19.399999999999999</v>
          </cell>
          <cell r="CC47">
            <v>177.5</v>
          </cell>
          <cell r="CD47">
            <v>2620.6</v>
          </cell>
          <cell r="CE47">
            <v>2473</v>
          </cell>
          <cell r="CF47">
            <v>147.6</v>
          </cell>
          <cell r="CG47">
            <v>446</v>
          </cell>
          <cell r="CH47">
            <v>49</v>
          </cell>
          <cell r="CI47">
            <v>43</v>
          </cell>
          <cell r="CJ47">
            <v>72.099999999999994</v>
          </cell>
          <cell r="CK47">
            <v>158</v>
          </cell>
          <cell r="CL47">
            <v>754</v>
          </cell>
          <cell r="CM47">
            <v>39.200000000000003</v>
          </cell>
          <cell r="CN47">
            <v>0</v>
          </cell>
          <cell r="CO47">
            <v>908</v>
          </cell>
          <cell r="CP47">
            <v>819</v>
          </cell>
          <cell r="CQ47">
            <v>17.2</v>
          </cell>
          <cell r="CR47">
            <v>71.8</v>
          </cell>
          <cell r="CS47">
            <v>87.8</v>
          </cell>
          <cell r="CT47">
            <v>880.1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261.39999999999998</v>
          </cell>
          <cell r="CZ47">
            <v>431.1</v>
          </cell>
          <cell r="DA47">
            <v>141.4</v>
          </cell>
        </row>
        <row r="48">
          <cell r="A48" t="str">
            <v>Circuit kilometers 2 phase</v>
          </cell>
          <cell r="B48" t="str">
            <v>KMC2</v>
          </cell>
          <cell r="C48">
            <v>2004</v>
          </cell>
          <cell r="D48">
            <v>0</v>
          </cell>
          <cell r="E48">
            <v>0</v>
          </cell>
          <cell r="F48">
            <v>5.3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2.2999999999999998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0</v>
          </cell>
          <cell r="S48">
            <v>1.4</v>
          </cell>
          <cell r="T48">
            <v>93</v>
          </cell>
          <cell r="U48">
            <v>28.9</v>
          </cell>
          <cell r="V48">
            <v>5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0.4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20.5</v>
          </cell>
          <cell r="AT48">
            <v>3560</v>
          </cell>
          <cell r="AU48">
            <v>3560</v>
          </cell>
          <cell r="AV48">
            <v>0</v>
          </cell>
          <cell r="AW48">
            <v>220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34</v>
          </cell>
          <cell r="BD48">
            <v>0</v>
          </cell>
          <cell r="BE48">
            <v>0</v>
          </cell>
          <cell r="BF48">
            <v>0</v>
          </cell>
          <cell r="BG48">
            <v>26</v>
          </cell>
          <cell r="BH48">
            <v>0</v>
          </cell>
          <cell r="BI48">
            <v>7.1</v>
          </cell>
          <cell r="BJ48">
            <v>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83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8.1</v>
          </cell>
          <cell r="BZ48">
            <v>0</v>
          </cell>
          <cell r="CA48">
            <v>7</v>
          </cell>
          <cell r="CB48">
            <v>1.1000000000000001</v>
          </cell>
          <cell r="CC48">
            <v>0</v>
          </cell>
          <cell r="CD48">
            <v>51</v>
          </cell>
          <cell r="CE48">
            <v>51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6.8</v>
          </cell>
          <cell r="CT48">
            <v>39.6</v>
          </cell>
          <cell r="CU48">
            <v>210</v>
          </cell>
          <cell r="CV48">
            <v>0</v>
          </cell>
          <cell r="CW48">
            <v>0</v>
          </cell>
          <cell r="CX48">
            <v>0</v>
          </cell>
          <cell r="CY48">
            <v>1.1000000000000001</v>
          </cell>
          <cell r="CZ48">
            <v>8.1999999999999993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2004</v>
          </cell>
          <cell r="D49">
            <v>45.5</v>
          </cell>
          <cell r="E49">
            <v>777</v>
          </cell>
          <cell r="F49">
            <v>330.1</v>
          </cell>
          <cell r="G49">
            <v>211</v>
          </cell>
          <cell r="H49">
            <v>237</v>
          </cell>
          <cell r="I49">
            <v>709</v>
          </cell>
          <cell r="J49">
            <v>618.79999999999995</v>
          </cell>
          <cell r="K49">
            <v>72.3</v>
          </cell>
          <cell r="L49">
            <v>9.4</v>
          </cell>
          <cell r="M49">
            <v>276</v>
          </cell>
          <cell r="N49">
            <v>10</v>
          </cell>
          <cell r="O49">
            <v>220</v>
          </cell>
          <cell r="P49">
            <v>14</v>
          </cell>
          <cell r="Q49">
            <v>2.4</v>
          </cell>
          <cell r="R49">
            <v>0</v>
          </cell>
          <cell r="S49">
            <v>118.4</v>
          </cell>
          <cell r="T49">
            <v>1874</v>
          </cell>
          <cell r="U49">
            <v>470.8</v>
          </cell>
          <cell r="V49">
            <v>106</v>
          </cell>
          <cell r="W49">
            <v>104.7</v>
          </cell>
          <cell r="X49">
            <v>296.8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16.600000000000001</v>
          </cell>
          <cell r="AE49">
            <v>0</v>
          </cell>
          <cell r="AF49">
            <v>16.600000000000001</v>
          </cell>
          <cell r="AG49">
            <v>125.3</v>
          </cell>
          <cell r="AH49">
            <v>515.5</v>
          </cell>
          <cell r="AI49">
            <v>490</v>
          </cell>
          <cell r="AJ49">
            <v>25.5</v>
          </cell>
          <cell r="AK49">
            <v>991</v>
          </cell>
          <cell r="AL49">
            <v>912.8</v>
          </cell>
          <cell r="AM49">
            <v>41.1</v>
          </cell>
          <cell r="AN49">
            <v>1257</v>
          </cell>
          <cell r="AO49">
            <v>886</v>
          </cell>
          <cell r="AP49">
            <v>371</v>
          </cell>
          <cell r="AQ49">
            <v>10.6</v>
          </cell>
          <cell r="AR49">
            <v>22.6</v>
          </cell>
          <cell r="AS49">
            <v>1349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2140</v>
          </cell>
          <cell r="AX49">
            <v>301</v>
          </cell>
          <cell r="AY49">
            <v>37</v>
          </cell>
          <cell r="AZ49">
            <v>203</v>
          </cell>
          <cell r="BA49">
            <v>1003</v>
          </cell>
          <cell r="BB49">
            <v>42</v>
          </cell>
          <cell r="BC49">
            <v>113</v>
          </cell>
          <cell r="BD49">
            <v>1338</v>
          </cell>
          <cell r="BE49">
            <v>43</v>
          </cell>
          <cell r="BF49">
            <v>25</v>
          </cell>
          <cell r="BG49">
            <v>324</v>
          </cell>
          <cell r="BH49">
            <v>3</v>
          </cell>
          <cell r="BI49">
            <v>671</v>
          </cell>
          <cell r="BJ49">
            <v>366.7</v>
          </cell>
          <cell r="BK49">
            <v>304.3</v>
          </cell>
          <cell r="BL49">
            <v>1228</v>
          </cell>
          <cell r="BM49">
            <v>378</v>
          </cell>
          <cell r="BN49">
            <v>850</v>
          </cell>
          <cell r="BO49">
            <v>152</v>
          </cell>
          <cell r="BP49">
            <v>382</v>
          </cell>
          <cell r="BQ49">
            <v>180</v>
          </cell>
          <cell r="BR49">
            <v>170</v>
          </cell>
          <cell r="BS49">
            <v>618</v>
          </cell>
          <cell r="BT49">
            <v>66</v>
          </cell>
          <cell r="BU49">
            <v>74.099999999999994</v>
          </cell>
          <cell r="BV49">
            <v>509.1</v>
          </cell>
          <cell r="BW49">
            <v>51.8</v>
          </cell>
          <cell r="BX49">
            <v>44</v>
          </cell>
          <cell r="BY49">
            <v>178.6</v>
          </cell>
          <cell r="BZ49">
            <v>4.0999999999999996</v>
          </cell>
          <cell r="CA49">
            <v>167</v>
          </cell>
          <cell r="CB49">
            <v>7.5</v>
          </cell>
          <cell r="CC49">
            <v>93.5</v>
          </cell>
          <cell r="CD49">
            <v>3079.7</v>
          </cell>
          <cell r="CE49">
            <v>2855</v>
          </cell>
          <cell r="CF49">
            <v>224.7</v>
          </cell>
          <cell r="CG49">
            <v>255</v>
          </cell>
          <cell r="CH49">
            <v>20</v>
          </cell>
          <cell r="CI49">
            <v>43</v>
          </cell>
          <cell r="CJ49">
            <v>139.9</v>
          </cell>
          <cell r="CK49">
            <v>59</v>
          </cell>
          <cell r="CL49">
            <v>583</v>
          </cell>
          <cell r="CM49">
            <v>57.2</v>
          </cell>
          <cell r="CN49">
            <v>0</v>
          </cell>
          <cell r="CO49">
            <v>373.7</v>
          </cell>
          <cell r="CP49">
            <v>185</v>
          </cell>
          <cell r="CQ49">
            <v>15.3</v>
          </cell>
          <cell r="CR49">
            <v>173.4</v>
          </cell>
          <cell r="CS49">
            <v>113.4</v>
          </cell>
          <cell r="CT49">
            <v>403.6</v>
          </cell>
          <cell r="CU49">
            <v>148.9</v>
          </cell>
          <cell r="CV49">
            <v>36</v>
          </cell>
          <cell r="CW49">
            <v>19.8</v>
          </cell>
          <cell r="CX49">
            <v>13.2</v>
          </cell>
          <cell r="CY49">
            <v>180.7</v>
          </cell>
          <cell r="CZ49">
            <v>516.4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2004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22</v>
          </cell>
          <cell r="AX50">
            <v>0</v>
          </cell>
          <cell r="AY50">
            <v>3</v>
          </cell>
          <cell r="AZ50">
            <v>0</v>
          </cell>
          <cell r="BA50">
            <v>16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18</v>
          </cell>
          <cell r="CE50">
            <v>18</v>
          </cell>
          <cell r="CF50">
            <v>0</v>
          </cell>
          <cell r="CG50">
            <v>8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2004</v>
          </cell>
          <cell r="D51">
            <v>4</v>
          </cell>
          <cell r="E51">
            <v>42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44</v>
          </cell>
          <cell r="N51">
            <v>4</v>
          </cell>
          <cell r="O51">
            <v>12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101</v>
          </cell>
          <cell r="U51">
            <v>25</v>
          </cell>
          <cell r="V51">
            <v>10</v>
          </cell>
          <cell r="W51">
            <v>0</v>
          </cell>
          <cell r="X51">
            <v>6</v>
          </cell>
          <cell r="Y51">
            <v>10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72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24</v>
          </cell>
          <cell r="AT51">
            <v>1682</v>
          </cell>
          <cell r="AU51">
            <v>1682</v>
          </cell>
          <cell r="AV51">
            <v>0</v>
          </cell>
          <cell r="AW51">
            <v>154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51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13</v>
          </cell>
          <cell r="BJ51">
            <v>13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3</v>
          </cell>
          <cell r="BY51">
            <v>39</v>
          </cell>
          <cell r="BZ51">
            <v>0</v>
          </cell>
          <cell r="CA51">
            <v>37</v>
          </cell>
          <cell r="CB51">
            <v>2</v>
          </cell>
          <cell r="CC51">
            <v>7</v>
          </cell>
          <cell r="CD51">
            <v>24</v>
          </cell>
          <cell r="CE51">
            <v>15</v>
          </cell>
          <cell r="CF51">
            <v>9</v>
          </cell>
          <cell r="CG51">
            <v>33</v>
          </cell>
          <cell r="CH51">
            <v>5</v>
          </cell>
          <cell r="CI51">
            <v>9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66</v>
          </cell>
          <cell r="CP51">
            <v>59</v>
          </cell>
          <cell r="CQ51">
            <v>3</v>
          </cell>
          <cell r="CR51">
            <v>4</v>
          </cell>
          <cell r="CS51">
            <v>3</v>
          </cell>
          <cell r="CT51">
            <v>29</v>
          </cell>
          <cell r="CU51">
            <v>615</v>
          </cell>
          <cell r="CV51">
            <v>6</v>
          </cell>
          <cell r="CW51">
            <v>4</v>
          </cell>
          <cell r="CX51">
            <v>2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2004</v>
          </cell>
          <cell r="D52">
            <v>324</v>
          </cell>
          <cell r="E52">
            <v>9118</v>
          </cell>
          <cell r="F52">
            <v>4895</v>
          </cell>
          <cell r="G52">
            <v>2631</v>
          </cell>
          <cell r="H52">
            <v>3252</v>
          </cell>
          <cell r="I52">
            <v>8605</v>
          </cell>
          <cell r="J52">
            <v>6711</v>
          </cell>
          <cell r="K52">
            <v>813</v>
          </cell>
          <cell r="L52">
            <v>1</v>
          </cell>
          <cell r="M52">
            <v>3496</v>
          </cell>
          <cell r="N52">
            <v>241</v>
          </cell>
          <cell r="O52">
            <v>2000</v>
          </cell>
          <cell r="P52">
            <v>275</v>
          </cell>
          <cell r="Q52">
            <v>66</v>
          </cell>
          <cell r="R52">
            <v>600</v>
          </cell>
          <cell r="S52">
            <v>1502</v>
          </cell>
          <cell r="T52">
            <v>25409</v>
          </cell>
          <cell r="U52">
            <v>8017</v>
          </cell>
          <cell r="V52">
            <v>1563</v>
          </cell>
          <cell r="W52">
            <v>703</v>
          </cell>
          <cell r="X52">
            <v>3028</v>
          </cell>
          <cell r="Y52">
            <v>2418</v>
          </cell>
          <cell r="Z52">
            <v>2601</v>
          </cell>
          <cell r="AA52">
            <v>788</v>
          </cell>
          <cell r="AB52">
            <v>113</v>
          </cell>
          <cell r="AC52">
            <v>5606</v>
          </cell>
          <cell r="AD52">
            <v>5484</v>
          </cell>
          <cell r="AE52">
            <v>5066</v>
          </cell>
          <cell r="AF52">
            <v>418</v>
          </cell>
          <cell r="AG52">
            <v>1420</v>
          </cell>
          <cell r="AH52">
            <v>5189</v>
          </cell>
          <cell r="AI52">
            <v>4939</v>
          </cell>
          <cell r="AJ52">
            <v>250</v>
          </cell>
          <cell r="AK52">
            <v>6408</v>
          </cell>
          <cell r="AL52">
            <v>3569</v>
          </cell>
          <cell r="AM52">
            <v>593</v>
          </cell>
          <cell r="AN52">
            <v>23334</v>
          </cell>
          <cell r="AO52">
            <v>17402</v>
          </cell>
          <cell r="AP52">
            <v>5932</v>
          </cell>
          <cell r="AQ52">
            <v>174</v>
          </cell>
          <cell r="AR52">
            <v>734</v>
          </cell>
          <cell r="AS52">
            <v>13574</v>
          </cell>
          <cell r="AT52">
            <v>505790</v>
          </cell>
          <cell r="AU52">
            <v>505619</v>
          </cell>
          <cell r="AV52">
            <v>171</v>
          </cell>
          <cell r="AW52">
            <v>39756</v>
          </cell>
          <cell r="AX52">
            <v>3124</v>
          </cell>
          <cell r="AY52">
            <v>688</v>
          </cell>
          <cell r="AZ52">
            <v>2200</v>
          </cell>
          <cell r="BA52">
            <v>9386</v>
          </cell>
          <cell r="BB52">
            <v>590</v>
          </cell>
          <cell r="BC52">
            <v>1735</v>
          </cell>
          <cell r="BD52">
            <v>14435</v>
          </cell>
          <cell r="BE52">
            <v>1102</v>
          </cell>
          <cell r="BF52">
            <v>1108</v>
          </cell>
          <cell r="BG52">
            <v>4010</v>
          </cell>
          <cell r="BH52">
            <v>16</v>
          </cell>
          <cell r="BI52">
            <v>3750</v>
          </cell>
          <cell r="BJ52">
            <v>3100</v>
          </cell>
          <cell r="BK52">
            <v>650</v>
          </cell>
          <cell r="BL52">
            <v>8146</v>
          </cell>
          <cell r="BM52">
            <v>4068</v>
          </cell>
          <cell r="BN52">
            <v>4078</v>
          </cell>
          <cell r="BO52">
            <v>1640</v>
          </cell>
          <cell r="BP52">
            <v>4900</v>
          </cell>
          <cell r="BQ52">
            <v>3890</v>
          </cell>
          <cell r="BR52">
            <v>725</v>
          </cell>
          <cell r="BS52">
            <v>7650</v>
          </cell>
          <cell r="BT52">
            <v>1230</v>
          </cell>
          <cell r="BU52">
            <v>1692</v>
          </cell>
          <cell r="BV52">
            <v>6153</v>
          </cell>
          <cell r="BW52">
            <v>1592</v>
          </cell>
          <cell r="BX52">
            <v>687</v>
          </cell>
          <cell r="BY52">
            <v>3489</v>
          </cell>
          <cell r="BZ52">
            <v>134</v>
          </cell>
          <cell r="CA52">
            <v>3149</v>
          </cell>
          <cell r="CB52">
            <v>206</v>
          </cell>
          <cell r="CC52">
            <v>2042</v>
          </cell>
          <cell r="CD52">
            <v>32777</v>
          </cell>
          <cell r="CE52">
            <v>30483</v>
          </cell>
          <cell r="CF52">
            <v>2294</v>
          </cell>
          <cell r="CG52">
            <v>5892</v>
          </cell>
          <cell r="CH52">
            <v>425</v>
          </cell>
          <cell r="CI52">
            <v>965</v>
          </cell>
          <cell r="CJ52">
            <v>930</v>
          </cell>
          <cell r="CK52">
            <v>1295</v>
          </cell>
          <cell r="CL52">
            <v>6777</v>
          </cell>
          <cell r="CM52">
            <v>865</v>
          </cell>
          <cell r="CN52">
            <v>59405</v>
          </cell>
          <cell r="CO52">
            <v>14701</v>
          </cell>
          <cell r="CP52">
            <v>12700</v>
          </cell>
          <cell r="CQ52">
            <v>274</v>
          </cell>
          <cell r="CR52">
            <v>1727</v>
          </cell>
          <cell r="CS52">
            <v>1232</v>
          </cell>
          <cell r="CT52">
            <v>8817</v>
          </cell>
          <cell r="CU52">
            <v>2027</v>
          </cell>
          <cell r="CV52">
            <v>681</v>
          </cell>
          <cell r="CW52">
            <v>417</v>
          </cell>
          <cell r="CX52">
            <v>243</v>
          </cell>
          <cell r="CY52">
            <v>2956</v>
          </cell>
          <cell r="CZ52">
            <v>4857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2004</v>
          </cell>
          <cell r="D53">
            <v>75.349999999999994</v>
          </cell>
          <cell r="E53">
            <v>0.62</v>
          </cell>
          <cell r="F53">
            <v>78.08</v>
          </cell>
          <cell r="G53">
            <v>65.48</v>
          </cell>
          <cell r="H53">
            <v>65</v>
          </cell>
          <cell r="I53">
            <v>71.599999999999994</v>
          </cell>
          <cell r="J53">
            <v>77</v>
          </cell>
          <cell r="K53">
            <v>72.89</v>
          </cell>
          <cell r="L53">
            <v>74.7</v>
          </cell>
          <cell r="M53">
            <v>73.87</v>
          </cell>
          <cell r="N53">
            <v>69.319999999999993</v>
          </cell>
          <cell r="O53">
            <v>77</v>
          </cell>
          <cell r="P53">
            <v>69.53</v>
          </cell>
          <cell r="Q53" t="str">
            <v>0.25</v>
          </cell>
          <cell r="R53">
            <v>59.94</v>
          </cell>
          <cell r="S53">
            <v>71</v>
          </cell>
          <cell r="T53">
            <v>74.599999999999994</v>
          </cell>
          <cell r="U53">
            <v>82</v>
          </cell>
          <cell r="V53" t="str">
            <v>0.74</v>
          </cell>
          <cell r="W53">
            <v>71</v>
          </cell>
          <cell r="X53">
            <v>66.98</v>
          </cell>
          <cell r="Y53">
            <v>80.7</v>
          </cell>
          <cell r="Z53">
            <v>64.5</v>
          </cell>
          <cell r="AA53">
            <v>72.5</v>
          </cell>
          <cell r="AB53">
            <v>76.599999999999994</v>
          </cell>
          <cell r="AC53">
            <v>1.51</v>
          </cell>
          <cell r="AD53">
            <v>0</v>
          </cell>
          <cell r="AE53">
            <v>76.47</v>
          </cell>
          <cell r="AF53">
            <v>613</v>
          </cell>
          <cell r="AG53">
            <v>63.53</v>
          </cell>
          <cell r="AH53">
            <v>0</v>
          </cell>
          <cell r="AI53">
            <v>75.5</v>
          </cell>
          <cell r="AJ53">
            <v>62.6</v>
          </cell>
          <cell r="AK53">
            <v>70.3</v>
          </cell>
          <cell r="AL53">
            <v>80.33</v>
          </cell>
          <cell r="AM53">
            <v>69</v>
          </cell>
          <cell r="AN53">
            <v>0</v>
          </cell>
          <cell r="AO53">
            <v>73.650000000000006</v>
          </cell>
          <cell r="AP53">
            <v>67.7</v>
          </cell>
          <cell r="AQ53">
            <v>71.52</v>
          </cell>
          <cell r="AR53">
            <v>75.36</v>
          </cell>
          <cell r="AS53">
            <v>0</v>
          </cell>
          <cell r="AT53">
            <v>68.599999999999994</v>
          </cell>
          <cell r="AU53">
            <v>0.8</v>
          </cell>
          <cell r="AV53">
            <v>67.8</v>
          </cell>
          <cell r="AW53" t="str">
            <v>0.74</v>
          </cell>
          <cell r="AX53">
            <v>50</v>
          </cell>
          <cell r="AY53">
            <v>73.72</v>
          </cell>
          <cell r="AZ53">
            <v>0.75</v>
          </cell>
          <cell r="BA53">
            <v>73.099999999999994</v>
          </cell>
          <cell r="BB53">
            <v>0.73</v>
          </cell>
          <cell r="BC53">
            <v>74.05</v>
          </cell>
          <cell r="BD53">
            <v>73.099999999999994</v>
          </cell>
          <cell r="BE53">
            <v>70.599999999999994</v>
          </cell>
          <cell r="BF53">
            <v>73.2</v>
          </cell>
          <cell r="BG53">
            <v>74.099999999999994</v>
          </cell>
          <cell r="BH53">
            <v>2714</v>
          </cell>
          <cell r="BI53">
            <v>141.49</v>
          </cell>
          <cell r="BJ53">
            <v>70</v>
          </cell>
          <cell r="BK53">
            <v>71.489999999999995</v>
          </cell>
          <cell r="BL53">
            <v>0</v>
          </cell>
          <cell r="BM53">
            <v>73.400000000000006</v>
          </cell>
          <cell r="BN53">
            <v>88</v>
          </cell>
          <cell r="BO53">
            <v>80.599999999999994</v>
          </cell>
          <cell r="BP53">
            <v>0.73</v>
          </cell>
          <cell r="BQ53">
            <v>0.76</v>
          </cell>
          <cell r="BR53">
            <v>74.41</v>
          </cell>
          <cell r="BS53">
            <v>71.900000000000006</v>
          </cell>
          <cell r="BT53">
            <v>72.64</v>
          </cell>
          <cell r="BU53">
            <v>63.4</v>
          </cell>
          <cell r="BV53">
            <v>71.89</v>
          </cell>
          <cell r="BW53">
            <v>0.56000000000000005</v>
          </cell>
          <cell r="BX53">
            <v>69.06</v>
          </cell>
          <cell r="BY53">
            <v>0</v>
          </cell>
          <cell r="BZ53">
            <v>71.16</v>
          </cell>
          <cell r="CA53">
            <v>72.25</v>
          </cell>
          <cell r="CB53">
            <v>70.239999999999995</v>
          </cell>
          <cell r="CC53">
            <v>59</v>
          </cell>
          <cell r="CD53">
            <v>70</v>
          </cell>
          <cell r="CE53">
            <v>70</v>
          </cell>
          <cell r="CF53">
            <v>0.81</v>
          </cell>
          <cell r="CG53">
            <v>75.900000000000006</v>
          </cell>
          <cell r="CH53">
            <v>70</v>
          </cell>
          <cell r="CI53">
            <v>70</v>
          </cell>
          <cell r="CJ53">
            <v>8.52</v>
          </cell>
          <cell r="CK53">
            <v>64</v>
          </cell>
          <cell r="CL53">
            <v>76.06</v>
          </cell>
          <cell r="CM53">
            <v>72.099999999999994</v>
          </cell>
          <cell r="CN53">
            <v>74.59</v>
          </cell>
          <cell r="CO53">
            <v>0</v>
          </cell>
          <cell r="CP53">
            <v>69.81</v>
          </cell>
          <cell r="CQ53">
            <v>72.2</v>
          </cell>
          <cell r="CR53">
            <v>74.44</v>
          </cell>
          <cell r="CS53">
            <v>67.98</v>
          </cell>
          <cell r="CT53">
            <v>71</v>
          </cell>
          <cell r="CU53" t="str">
            <v>0.72</v>
          </cell>
          <cell r="CV53">
            <v>74.5</v>
          </cell>
          <cell r="CW53">
            <v>75</v>
          </cell>
          <cell r="CX53">
            <v>73.599999999999994</v>
          </cell>
          <cell r="CY53">
            <v>71.2</v>
          </cell>
          <cell r="CZ53">
            <v>71</v>
          </cell>
          <cell r="DA53">
            <v>73</v>
          </cell>
        </row>
      </sheetData>
      <sheetData sheetId="43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2003</v>
          </cell>
          <cell r="D7">
            <v>78488</v>
          </cell>
          <cell r="E7">
            <v>15028842</v>
          </cell>
          <cell r="F7">
            <v>2682003</v>
          </cell>
          <cell r="G7">
            <v>2158134</v>
          </cell>
          <cell r="H7">
            <v>2098740</v>
          </cell>
          <cell r="I7">
            <v>7149045.9100000001</v>
          </cell>
          <cell r="J7">
            <v>6748109</v>
          </cell>
          <cell r="K7">
            <v>619610.48</v>
          </cell>
          <cell r="L7">
            <v>10990</v>
          </cell>
          <cell r="M7">
            <v>3991841</v>
          </cell>
          <cell r="N7">
            <v>68472</v>
          </cell>
          <cell r="O7">
            <v>740375.93</v>
          </cell>
          <cell r="P7">
            <v>146338.98000000001</v>
          </cell>
          <cell r="Q7">
            <v>4</v>
          </cell>
          <cell r="R7">
            <v>662872.43000000005</v>
          </cell>
          <cell r="S7">
            <v>572041.49</v>
          </cell>
          <cell r="T7">
            <v>34245666</v>
          </cell>
          <cell r="U7">
            <v>8652136</v>
          </cell>
          <cell r="V7">
            <v>1608737.91</v>
          </cell>
          <cell r="W7">
            <v>355774</v>
          </cell>
          <cell r="X7">
            <v>1328758.78</v>
          </cell>
          <cell r="Y7">
            <v>2511911</v>
          </cell>
          <cell r="Z7">
            <v>13024866.560000001</v>
          </cell>
          <cell r="AA7">
            <v>123578</v>
          </cell>
          <cell r="AB7">
            <v>0</v>
          </cell>
          <cell r="AC7">
            <v>0</v>
          </cell>
          <cell r="AD7">
            <v>4758948.1399999997</v>
          </cell>
          <cell r="AE7">
            <v>4758948.1399999997</v>
          </cell>
          <cell r="AF7">
            <v>0</v>
          </cell>
          <cell r="AG7">
            <v>1844403.87</v>
          </cell>
          <cell r="AH7">
            <v>6527750.1299999999</v>
          </cell>
          <cell r="AI7">
            <v>6480345</v>
          </cell>
          <cell r="AJ7">
            <v>47405.13</v>
          </cell>
          <cell r="AK7">
            <v>2786072.35</v>
          </cell>
          <cell r="AL7">
            <v>1557528</v>
          </cell>
          <cell r="AM7">
            <v>55747</v>
          </cell>
          <cell r="AN7">
            <v>23592841.43</v>
          </cell>
          <cell r="AO7">
            <v>18962754.870000001</v>
          </cell>
          <cell r="AP7">
            <v>4630086.5599999996</v>
          </cell>
          <cell r="AQ7">
            <v>7198</v>
          </cell>
          <cell r="AR7">
            <v>18184.689999999999</v>
          </cell>
          <cell r="AS7">
            <v>17138625</v>
          </cell>
          <cell r="AT7">
            <v>280572457.79000002</v>
          </cell>
          <cell r="AU7">
            <v>280500000</v>
          </cell>
          <cell r="AV7">
            <v>72457.789999999994</v>
          </cell>
          <cell r="AW7">
            <v>59423707</v>
          </cell>
          <cell r="AX7">
            <v>942845.91</v>
          </cell>
          <cell r="AY7">
            <v>313692</v>
          </cell>
          <cell r="AZ7">
            <v>1855011.48</v>
          </cell>
          <cell r="BA7">
            <v>12959979.609999999</v>
          </cell>
          <cell r="BB7">
            <v>543000</v>
          </cell>
          <cell r="BC7">
            <v>1209329.33</v>
          </cell>
          <cell r="BD7">
            <v>16012079</v>
          </cell>
          <cell r="BE7">
            <v>293491</v>
          </cell>
          <cell r="BF7">
            <v>120863.45</v>
          </cell>
          <cell r="BG7">
            <v>7899378</v>
          </cell>
          <cell r="BH7">
            <v>0</v>
          </cell>
          <cell r="BI7">
            <v>5041901.1399999997</v>
          </cell>
          <cell r="BJ7">
            <v>4953241.43</v>
          </cell>
          <cell r="BK7">
            <v>88659.71</v>
          </cell>
          <cell r="BL7">
            <v>8972064</v>
          </cell>
          <cell r="BM7">
            <v>7018133</v>
          </cell>
          <cell r="BN7">
            <v>1953931</v>
          </cell>
          <cell r="BO7">
            <v>4623812</v>
          </cell>
          <cell r="BP7">
            <v>3814293.49</v>
          </cell>
          <cell r="BQ7">
            <v>1540968</v>
          </cell>
          <cell r="BR7">
            <v>63234</v>
          </cell>
          <cell r="BS7">
            <v>772508</v>
          </cell>
          <cell r="BT7">
            <v>2101670.63</v>
          </cell>
          <cell r="BU7">
            <v>1222712</v>
          </cell>
          <cell r="BV7">
            <v>2628914</v>
          </cell>
          <cell r="BW7">
            <v>644750</v>
          </cell>
          <cell r="BX7">
            <v>263724.15000000002</v>
          </cell>
          <cell r="BY7">
            <v>4288492</v>
          </cell>
          <cell r="BZ7">
            <v>4112611</v>
          </cell>
          <cell r="CA7">
            <v>117761</v>
          </cell>
          <cell r="CB7">
            <v>58120</v>
          </cell>
          <cell r="CC7">
            <v>1878355.8</v>
          </cell>
          <cell r="CD7">
            <v>38329217</v>
          </cell>
          <cell r="CE7">
            <v>32489441</v>
          </cell>
          <cell r="CF7">
            <v>5839776</v>
          </cell>
          <cell r="CG7">
            <v>1775800</v>
          </cell>
          <cell r="CH7">
            <v>188436</v>
          </cell>
          <cell r="CI7">
            <v>155820</v>
          </cell>
          <cell r="CJ7">
            <v>492280.71</v>
          </cell>
          <cell r="CK7">
            <v>2477530.2000000002</v>
          </cell>
          <cell r="CL7">
            <v>5141137</v>
          </cell>
          <cell r="CM7">
            <v>566758</v>
          </cell>
          <cell r="CN7">
            <v>113400427</v>
          </cell>
          <cell r="CO7">
            <v>7759423.9500000002</v>
          </cell>
          <cell r="CP7">
            <v>6960770</v>
          </cell>
          <cell r="CQ7">
            <v>54705</v>
          </cell>
          <cell r="CR7">
            <v>743948.95</v>
          </cell>
          <cell r="CS7">
            <v>528774</v>
          </cell>
          <cell r="CT7">
            <v>8160377</v>
          </cell>
          <cell r="CU7">
            <v>554752</v>
          </cell>
          <cell r="CV7">
            <v>358912.97</v>
          </cell>
          <cell r="CW7">
            <v>0</v>
          </cell>
          <cell r="CX7">
            <v>64367.67</v>
          </cell>
          <cell r="CY7">
            <v>1990600</v>
          </cell>
          <cell r="CZ7">
            <v>3866206</v>
          </cell>
          <cell r="DA7">
            <v>1503171.37</v>
          </cell>
        </row>
        <row r="8">
          <cell r="A8" t="str">
            <v>OM&amp;A Expense</v>
          </cell>
          <cell r="B8" t="str">
            <v>COMA</v>
          </cell>
          <cell r="C8">
            <v>2003</v>
          </cell>
          <cell r="D8">
            <v>1014874.03</v>
          </cell>
          <cell r="E8">
            <v>8885882</v>
          </cell>
          <cell r="F8">
            <v>8639170</v>
          </cell>
          <cell r="G8">
            <v>2812374.23</v>
          </cell>
          <cell r="H8">
            <v>6214018.29</v>
          </cell>
          <cell r="I8">
            <v>9426621.2699999996</v>
          </cell>
          <cell r="J8">
            <v>6855740</v>
          </cell>
          <cell r="K8">
            <v>1430285.6</v>
          </cell>
          <cell r="L8">
            <v>483794.29000000004</v>
          </cell>
          <cell r="M8">
            <v>4681045.7600000007</v>
          </cell>
          <cell r="N8">
            <v>378291.38</v>
          </cell>
          <cell r="O8">
            <v>2325210.04</v>
          </cell>
          <cell r="P8">
            <v>302558.18</v>
          </cell>
          <cell r="Q8">
            <v>132069.91</v>
          </cell>
          <cell r="R8">
            <v>1176281.9100000001</v>
          </cell>
          <cell r="S8">
            <v>1812699.5100000002</v>
          </cell>
          <cell r="T8">
            <v>34420178.079999998</v>
          </cell>
          <cell r="U8">
            <v>22394656</v>
          </cell>
          <cell r="V8">
            <v>3541114.3099999996</v>
          </cell>
          <cell r="W8">
            <v>777453.79</v>
          </cell>
          <cell r="X8">
            <v>4965081.88</v>
          </cell>
          <cell r="Y8">
            <v>2951608.67</v>
          </cell>
          <cell r="Z8">
            <v>3543109.2800000007</v>
          </cell>
          <cell r="AA8">
            <v>896032.54999999993</v>
          </cell>
          <cell r="AB8">
            <v>156883.19</v>
          </cell>
          <cell r="AC8">
            <v>6650158.6700000009</v>
          </cell>
          <cell r="AD8">
            <v>8615227</v>
          </cell>
          <cell r="AE8">
            <v>7931211.8500000006</v>
          </cell>
          <cell r="AF8">
            <v>684015.15</v>
          </cell>
          <cell r="AG8">
            <v>1186965.98</v>
          </cell>
          <cell r="AH8">
            <v>8848642.4299999997</v>
          </cell>
          <cell r="AI8">
            <v>8464067.9700000007</v>
          </cell>
          <cell r="AJ8">
            <v>384574.46</v>
          </cell>
          <cell r="AK8">
            <v>4641513.24</v>
          </cell>
          <cell r="AL8">
            <v>3642399</v>
          </cell>
          <cell r="AM8">
            <v>475414.70999999996</v>
          </cell>
          <cell r="AN8">
            <v>31809542.330000002</v>
          </cell>
          <cell r="AO8">
            <v>23866086.130000003</v>
          </cell>
          <cell r="AP8">
            <v>7943456.2000000002</v>
          </cell>
          <cell r="AQ8">
            <v>154287.65</v>
          </cell>
          <cell r="AR8">
            <v>672103.66999999993</v>
          </cell>
          <cell r="AS8">
            <v>13330611.32</v>
          </cell>
          <cell r="AT8">
            <v>314667819.71999997</v>
          </cell>
          <cell r="AU8">
            <v>314383000</v>
          </cell>
          <cell r="AV8">
            <v>284819.72000000003</v>
          </cell>
          <cell r="AW8">
            <v>38350311.109999999</v>
          </cell>
          <cell r="AX8">
            <v>2345580.9500000002</v>
          </cell>
          <cell r="AY8">
            <v>1191404.3999999997</v>
          </cell>
          <cell r="AZ8">
            <v>5020222.7399999993</v>
          </cell>
          <cell r="BA8">
            <v>9770912.4299999997</v>
          </cell>
          <cell r="BB8">
            <v>1118631.8400000001</v>
          </cell>
          <cell r="BC8">
            <v>2047581.6300000001</v>
          </cell>
          <cell r="BD8">
            <v>19688605.5</v>
          </cell>
          <cell r="BE8">
            <v>1414323.51</v>
          </cell>
          <cell r="BF8">
            <v>1654858.9000000001</v>
          </cell>
          <cell r="BG8">
            <v>3471312.45</v>
          </cell>
          <cell r="BH8">
            <v>40019</v>
          </cell>
          <cell r="BI8">
            <v>5425739.0199999996</v>
          </cell>
          <cell r="BJ8">
            <v>4739754.3</v>
          </cell>
          <cell r="BK8">
            <v>685984.72000000009</v>
          </cell>
          <cell r="BL8">
            <v>10299269.439999999</v>
          </cell>
          <cell r="BM8">
            <v>6828321.4000000004</v>
          </cell>
          <cell r="BN8">
            <v>3470948.04</v>
          </cell>
          <cell r="BO8">
            <v>1211099.5399999998</v>
          </cell>
          <cell r="BP8">
            <v>3958764.91</v>
          </cell>
          <cell r="BQ8">
            <v>5046472</v>
          </cell>
          <cell r="BR8">
            <v>1690861.5000000002</v>
          </cell>
          <cell r="BS8">
            <v>10226768.259999998</v>
          </cell>
          <cell r="BT8">
            <v>1753929.67</v>
          </cell>
          <cell r="BU8">
            <v>2641679.3599999999</v>
          </cell>
          <cell r="BV8">
            <v>8050337</v>
          </cell>
          <cell r="BW8">
            <v>1942462.6099999999</v>
          </cell>
          <cell r="BX8">
            <v>808023.89</v>
          </cell>
          <cell r="BY8">
            <v>4858094.12</v>
          </cell>
          <cell r="BZ8">
            <v>4491824.59</v>
          </cell>
          <cell r="CA8">
            <v>234098.30000000005</v>
          </cell>
          <cell r="CB8">
            <v>132171.22999999998</v>
          </cell>
          <cell r="CC8">
            <v>1592417.9200000002</v>
          </cell>
          <cell r="CD8">
            <v>33817990.820000008</v>
          </cell>
          <cell r="CE8">
            <v>30618396.680000003</v>
          </cell>
          <cell r="CF8">
            <v>3199594.1399999997</v>
          </cell>
          <cell r="CG8">
            <v>5888577.29</v>
          </cell>
          <cell r="CH8">
            <v>738871.74</v>
          </cell>
          <cell r="CI8">
            <v>1172503.73</v>
          </cell>
          <cell r="CJ8">
            <v>650416.84000000008</v>
          </cell>
          <cell r="CK8">
            <v>2397264.17</v>
          </cell>
          <cell r="CL8">
            <v>10663571</v>
          </cell>
          <cell r="CM8">
            <v>1301425.27</v>
          </cell>
          <cell r="CN8">
            <v>139419801.63</v>
          </cell>
          <cell r="CO8">
            <v>23227768.729999997</v>
          </cell>
          <cell r="CP8">
            <v>21122376</v>
          </cell>
          <cell r="CQ8">
            <v>449288.26</v>
          </cell>
          <cell r="CR8">
            <v>1656104.47</v>
          </cell>
          <cell r="CS8">
            <v>1193670.7599999998</v>
          </cell>
          <cell r="CT8">
            <v>8110770.2000000002</v>
          </cell>
          <cell r="CU8">
            <v>3854294.3600000003</v>
          </cell>
          <cell r="CV8">
            <v>807142.17999999982</v>
          </cell>
          <cell r="CW8">
            <v>1116986.3099999998</v>
          </cell>
          <cell r="CX8">
            <v>498243.83</v>
          </cell>
          <cell r="CY8">
            <v>4332397</v>
          </cell>
          <cell r="CZ8">
            <v>7090118</v>
          </cell>
          <cell r="DA8">
            <v>2700988.01</v>
          </cell>
        </row>
        <row r="9">
          <cell r="A9" t="str">
            <v>Income Taxes</v>
          </cell>
          <cell r="B9" t="str">
            <v>CTAXINC</v>
          </cell>
          <cell r="C9">
            <v>2003</v>
          </cell>
          <cell r="D9">
            <v>0</v>
          </cell>
          <cell r="E9">
            <v>1214827</v>
          </cell>
          <cell r="F9">
            <v>61000</v>
          </cell>
          <cell r="G9">
            <v>0</v>
          </cell>
          <cell r="H9">
            <v>384845</v>
          </cell>
          <cell r="I9">
            <v>2406314.52</v>
          </cell>
          <cell r="J9">
            <v>833038</v>
          </cell>
          <cell r="K9">
            <v>49795</v>
          </cell>
          <cell r="L9">
            <v>0</v>
          </cell>
          <cell r="M9">
            <v>1197207.93</v>
          </cell>
          <cell r="N9">
            <v>0</v>
          </cell>
          <cell r="O9">
            <v>191855</v>
          </cell>
          <cell r="P9">
            <v>-224</v>
          </cell>
          <cell r="Q9">
            <v>0</v>
          </cell>
          <cell r="R9">
            <v>138947.95000000001</v>
          </cell>
          <cell r="S9">
            <v>683000</v>
          </cell>
          <cell r="T9">
            <v>7001586.7800000003</v>
          </cell>
          <cell r="U9">
            <v>415000</v>
          </cell>
          <cell r="V9">
            <v>79703.649999999994</v>
          </cell>
          <cell r="W9">
            <v>0</v>
          </cell>
          <cell r="X9">
            <v>550749</v>
          </cell>
          <cell r="Y9">
            <v>690000.15</v>
          </cell>
          <cell r="Z9">
            <v>393977.77</v>
          </cell>
          <cell r="AA9">
            <v>-27153</v>
          </cell>
          <cell r="AB9">
            <v>4441</v>
          </cell>
          <cell r="AC9">
            <v>971091.99</v>
          </cell>
          <cell r="AD9">
            <v>121167</v>
          </cell>
          <cell r="AE9">
            <v>150067</v>
          </cell>
          <cell r="AF9">
            <v>-28900</v>
          </cell>
          <cell r="AG9">
            <v>289784</v>
          </cell>
          <cell r="AH9">
            <v>2302200.25</v>
          </cell>
          <cell r="AI9">
            <v>2286879.25</v>
          </cell>
          <cell r="AJ9">
            <v>15321</v>
          </cell>
          <cell r="AK9">
            <v>735000</v>
          </cell>
          <cell r="AL9">
            <v>856051</v>
          </cell>
          <cell r="AM9">
            <v>0</v>
          </cell>
          <cell r="AN9">
            <v>4438078.4800000004</v>
          </cell>
          <cell r="AO9">
            <v>4159974.14</v>
          </cell>
          <cell r="AP9">
            <v>278104.34000000003</v>
          </cell>
          <cell r="AQ9">
            <v>7686</v>
          </cell>
          <cell r="AR9">
            <v>-53921</v>
          </cell>
          <cell r="AS9">
            <v>4024777.02</v>
          </cell>
          <cell r="AT9">
            <v>39903100</v>
          </cell>
          <cell r="AU9">
            <v>39903100</v>
          </cell>
          <cell r="AV9">
            <v>0</v>
          </cell>
          <cell r="AW9">
            <v>0</v>
          </cell>
          <cell r="AX9">
            <v>0</v>
          </cell>
          <cell r="AY9">
            <v>16909</v>
          </cell>
          <cell r="AZ9">
            <v>0</v>
          </cell>
          <cell r="BA9">
            <v>3749519.34</v>
          </cell>
          <cell r="BB9">
            <v>425670</v>
          </cell>
          <cell r="BC9">
            <v>0</v>
          </cell>
          <cell r="BD9">
            <v>2935500</v>
          </cell>
          <cell r="BE9">
            <v>0</v>
          </cell>
          <cell r="BF9">
            <v>0</v>
          </cell>
          <cell r="BG9">
            <v>784281.77</v>
          </cell>
          <cell r="BH9">
            <v>0</v>
          </cell>
          <cell r="BI9">
            <v>448441.87</v>
          </cell>
          <cell r="BJ9">
            <v>398441.87</v>
          </cell>
          <cell r="BK9">
            <v>50000</v>
          </cell>
          <cell r="BL9">
            <v>1777554</v>
          </cell>
          <cell r="BM9">
            <v>1737894</v>
          </cell>
          <cell r="BN9">
            <v>39660</v>
          </cell>
          <cell r="BO9">
            <v>10173</v>
          </cell>
          <cell r="BP9">
            <v>157840.95999999999</v>
          </cell>
          <cell r="BQ9">
            <v>399209</v>
          </cell>
          <cell r="BR9">
            <v>0</v>
          </cell>
          <cell r="BS9">
            <v>-240422.24</v>
          </cell>
          <cell r="BT9">
            <v>541168</v>
          </cell>
          <cell r="BU9">
            <v>1015000</v>
          </cell>
          <cell r="BV9">
            <v>0</v>
          </cell>
          <cell r="BW9">
            <v>221997.69</v>
          </cell>
          <cell r="BX9">
            <v>4188</v>
          </cell>
          <cell r="BY9">
            <v>1914029.27</v>
          </cell>
          <cell r="BZ9">
            <v>1818162.48</v>
          </cell>
          <cell r="CA9">
            <v>90039.79</v>
          </cell>
          <cell r="CB9">
            <v>5827</v>
          </cell>
          <cell r="CC9">
            <v>70406.44</v>
          </cell>
          <cell r="CD9">
            <v>12807218</v>
          </cell>
          <cell r="CE9">
            <v>12807218</v>
          </cell>
          <cell r="CF9">
            <v>0</v>
          </cell>
          <cell r="CG9">
            <v>0</v>
          </cell>
          <cell r="CH9">
            <v>21265</v>
          </cell>
          <cell r="CI9">
            <v>14676</v>
          </cell>
          <cell r="CJ9">
            <v>126718</v>
          </cell>
          <cell r="CK9">
            <v>972188</v>
          </cell>
          <cell r="CL9">
            <v>0</v>
          </cell>
          <cell r="CM9">
            <v>0</v>
          </cell>
          <cell r="CN9">
            <v>41711220</v>
          </cell>
          <cell r="CO9">
            <v>1012648</v>
          </cell>
          <cell r="CP9">
            <v>691594</v>
          </cell>
          <cell r="CQ9">
            <v>0</v>
          </cell>
          <cell r="CR9">
            <v>321054</v>
          </cell>
          <cell r="CS9">
            <v>324328</v>
          </cell>
          <cell r="CT9">
            <v>1702060</v>
          </cell>
          <cell r="CU9">
            <v>42515</v>
          </cell>
          <cell r="CV9">
            <v>5162</v>
          </cell>
          <cell r="CW9">
            <v>33792</v>
          </cell>
          <cell r="CX9">
            <v>0</v>
          </cell>
          <cell r="CY9">
            <v>713000</v>
          </cell>
          <cell r="CZ9">
            <v>394435</v>
          </cell>
          <cell r="DA9">
            <v>399491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2003</v>
          </cell>
          <cell r="D10">
            <v>1764</v>
          </cell>
          <cell r="E10">
            <v>61590</v>
          </cell>
          <cell r="F10">
            <v>34736</v>
          </cell>
          <cell r="G10">
            <v>8741</v>
          </cell>
          <cell r="H10">
            <v>34804</v>
          </cell>
          <cell r="I10">
            <v>56873</v>
          </cell>
          <cell r="J10">
            <v>45765</v>
          </cell>
          <cell r="K10">
            <v>5833</v>
          </cell>
          <cell r="L10">
            <v>1346</v>
          </cell>
          <cell r="M10">
            <v>31922</v>
          </cell>
          <cell r="N10">
            <v>1613</v>
          </cell>
          <cell r="O10">
            <v>13397</v>
          </cell>
          <cell r="P10">
            <v>1601</v>
          </cell>
          <cell r="Q10">
            <v>569</v>
          </cell>
          <cell r="R10">
            <v>3512</v>
          </cell>
          <cell r="S10">
            <v>10263</v>
          </cell>
          <cell r="T10">
            <v>173862</v>
          </cell>
          <cell r="U10">
            <v>82132</v>
          </cell>
          <cell r="V10">
            <v>13465</v>
          </cell>
          <cell r="W10">
            <v>3325</v>
          </cell>
          <cell r="X10">
            <v>26734</v>
          </cell>
          <cell r="Y10">
            <v>18487</v>
          </cell>
          <cell r="Z10">
            <v>14870</v>
          </cell>
          <cell r="AA10">
            <v>3787</v>
          </cell>
          <cell r="AB10">
            <v>672</v>
          </cell>
          <cell r="AC10">
            <v>11467</v>
          </cell>
          <cell r="AD10">
            <v>45752</v>
          </cell>
          <cell r="AE10">
            <v>42681</v>
          </cell>
          <cell r="AF10">
            <v>3071</v>
          </cell>
          <cell r="AG10">
            <v>8969</v>
          </cell>
          <cell r="AH10">
            <v>44229</v>
          </cell>
          <cell r="AI10">
            <v>42943</v>
          </cell>
          <cell r="AJ10">
            <v>1286</v>
          </cell>
          <cell r="AK10">
            <v>20112</v>
          </cell>
          <cell r="AL10">
            <v>18365</v>
          </cell>
          <cell r="AM10">
            <v>2755</v>
          </cell>
          <cell r="AN10">
            <v>227634</v>
          </cell>
          <cell r="AO10">
            <v>176021</v>
          </cell>
          <cell r="AP10">
            <v>51613</v>
          </cell>
          <cell r="AQ10">
            <v>1122</v>
          </cell>
          <cell r="AR10">
            <v>5214</v>
          </cell>
          <cell r="AS10">
            <v>103204</v>
          </cell>
          <cell r="AT10">
            <v>1129064</v>
          </cell>
          <cell r="AU10">
            <v>1128114</v>
          </cell>
          <cell r="AV10">
            <v>950</v>
          </cell>
          <cell r="AW10">
            <v>269190</v>
          </cell>
          <cell r="AX10">
            <v>13362</v>
          </cell>
          <cell r="AY10">
            <v>5627</v>
          </cell>
          <cell r="AZ10">
            <v>26358</v>
          </cell>
          <cell r="BA10">
            <v>75269</v>
          </cell>
          <cell r="BB10">
            <v>8539</v>
          </cell>
          <cell r="BC10">
            <v>8871</v>
          </cell>
          <cell r="BD10">
            <v>134387</v>
          </cell>
          <cell r="BE10">
            <v>6653</v>
          </cell>
          <cell r="BF10">
            <v>6363</v>
          </cell>
          <cell r="BG10">
            <v>16171</v>
          </cell>
          <cell r="BH10">
            <v>0</v>
          </cell>
          <cell r="BI10">
            <v>28235</v>
          </cell>
          <cell r="BJ10">
            <v>24326</v>
          </cell>
          <cell r="BK10">
            <v>3909</v>
          </cell>
          <cell r="BL10">
            <v>47784</v>
          </cell>
          <cell r="BM10">
            <v>33648</v>
          </cell>
          <cell r="BN10">
            <v>14136</v>
          </cell>
          <cell r="BO10">
            <v>7010</v>
          </cell>
          <cell r="BP10">
            <v>17636</v>
          </cell>
          <cell r="BQ10">
            <v>23603</v>
          </cell>
          <cell r="BR10">
            <v>6324</v>
          </cell>
          <cell r="BS10">
            <v>51814</v>
          </cell>
          <cell r="BT10">
            <v>9616</v>
          </cell>
          <cell r="BU10">
            <v>12258</v>
          </cell>
          <cell r="BV10">
            <v>48202</v>
          </cell>
          <cell r="BW10">
            <v>10032</v>
          </cell>
          <cell r="BX10">
            <v>3191</v>
          </cell>
          <cell r="BY10">
            <v>32847</v>
          </cell>
          <cell r="BZ10">
            <v>30815</v>
          </cell>
          <cell r="CA10">
            <v>1354</v>
          </cell>
          <cell r="CB10">
            <v>678</v>
          </cell>
          <cell r="CC10">
            <v>9271</v>
          </cell>
          <cell r="CD10">
            <v>205025</v>
          </cell>
          <cell r="CE10">
            <v>190201</v>
          </cell>
          <cell r="CF10">
            <v>14824</v>
          </cell>
          <cell r="CG10">
            <v>32443</v>
          </cell>
          <cell r="CH10">
            <v>4048</v>
          </cell>
          <cell r="CI10">
            <v>5738</v>
          </cell>
          <cell r="CJ10">
            <v>2735</v>
          </cell>
          <cell r="CK10">
            <v>14613</v>
          </cell>
          <cell r="CL10">
            <v>49236</v>
          </cell>
          <cell r="CM10">
            <v>6165</v>
          </cell>
          <cell r="CN10">
            <v>668625</v>
          </cell>
          <cell r="CO10">
            <v>99022</v>
          </cell>
          <cell r="CP10">
            <v>90867</v>
          </cell>
          <cell r="CQ10">
            <v>2318</v>
          </cell>
          <cell r="CR10">
            <v>5837</v>
          </cell>
          <cell r="CS10">
            <v>9691</v>
          </cell>
          <cell r="CT10">
            <v>45484</v>
          </cell>
          <cell r="CU10">
            <v>21155</v>
          </cell>
          <cell r="CV10">
            <v>3314</v>
          </cell>
          <cell r="CW10">
            <v>3740</v>
          </cell>
          <cell r="CX10">
            <v>1890</v>
          </cell>
          <cell r="CY10">
            <v>20382</v>
          </cell>
          <cell r="CZ10">
            <v>33174</v>
          </cell>
          <cell r="DA10">
            <v>13863</v>
          </cell>
        </row>
        <row r="11">
          <cell r="A11" t="str">
            <v>Customers - Residential</v>
          </cell>
          <cell r="B11" t="str">
            <v>YNR</v>
          </cell>
          <cell r="C11">
            <v>2003</v>
          </cell>
          <cell r="D11">
            <v>1488</v>
          </cell>
          <cell r="E11">
            <v>55195</v>
          </cell>
          <cell r="F11">
            <v>30451</v>
          </cell>
          <cell r="G11">
            <v>7259</v>
          </cell>
          <cell r="H11">
            <v>31468</v>
          </cell>
          <cell r="I11">
            <v>51456</v>
          </cell>
          <cell r="J11">
            <v>40795</v>
          </cell>
          <cell r="K11">
            <v>5163</v>
          </cell>
          <cell r="L11">
            <v>1164</v>
          </cell>
          <cell r="M11">
            <v>28204</v>
          </cell>
          <cell r="N11">
            <v>1367</v>
          </cell>
          <cell r="O11">
            <v>11756</v>
          </cell>
          <cell r="P11">
            <v>1417</v>
          </cell>
          <cell r="Q11">
            <v>482</v>
          </cell>
          <cell r="R11">
            <v>3037</v>
          </cell>
          <cell r="S11">
            <v>9132</v>
          </cell>
          <cell r="T11">
            <v>153732</v>
          </cell>
          <cell r="U11">
            <v>73872</v>
          </cell>
          <cell r="V11">
            <v>11895</v>
          </cell>
          <cell r="W11">
            <v>2853</v>
          </cell>
          <cell r="X11">
            <v>24600</v>
          </cell>
          <cell r="Y11">
            <v>16253</v>
          </cell>
          <cell r="Z11">
            <v>13492</v>
          </cell>
          <cell r="AA11">
            <v>3321</v>
          </cell>
          <cell r="AB11">
            <v>583</v>
          </cell>
          <cell r="AC11">
            <v>10459</v>
          </cell>
          <cell r="AD11">
            <v>42629</v>
          </cell>
          <cell r="AE11">
            <v>39841</v>
          </cell>
          <cell r="AF11">
            <v>2788</v>
          </cell>
          <cell r="AG11">
            <v>8156</v>
          </cell>
          <cell r="AH11">
            <v>40285</v>
          </cell>
          <cell r="AI11">
            <v>39126</v>
          </cell>
          <cell r="AJ11">
            <v>1159</v>
          </cell>
          <cell r="AK11">
            <v>17585</v>
          </cell>
          <cell r="AL11">
            <v>16787</v>
          </cell>
          <cell r="AM11">
            <v>2317</v>
          </cell>
          <cell r="AN11">
            <v>205427</v>
          </cell>
          <cell r="AO11">
            <v>159055</v>
          </cell>
          <cell r="AP11">
            <v>46372</v>
          </cell>
          <cell r="AQ11">
            <v>955</v>
          </cell>
          <cell r="AR11">
            <v>4553</v>
          </cell>
          <cell r="AS11">
            <v>95064</v>
          </cell>
          <cell r="AT11">
            <v>1022314</v>
          </cell>
          <cell r="AU11">
            <v>1021476</v>
          </cell>
          <cell r="AV11">
            <v>838</v>
          </cell>
          <cell r="AW11">
            <v>242369</v>
          </cell>
          <cell r="AX11">
            <v>12409</v>
          </cell>
          <cell r="AY11">
            <v>4834</v>
          </cell>
          <cell r="AZ11">
            <v>22517</v>
          </cell>
          <cell r="BA11">
            <v>67527</v>
          </cell>
          <cell r="BB11">
            <v>7438</v>
          </cell>
          <cell r="BC11">
            <v>7251</v>
          </cell>
          <cell r="BD11">
            <v>121139</v>
          </cell>
          <cell r="BE11">
            <v>5879</v>
          </cell>
          <cell r="BF11">
            <v>5533</v>
          </cell>
          <cell r="BG11">
            <v>14053</v>
          </cell>
          <cell r="BH11">
            <v>0</v>
          </cell>
          <cell r="BI11">
            <v>25318</v>
          </cell>
          <cell r="BJ11">
            <v>21696</v>
          </cell>
          <cell r="BK11">
            <v>3622</v>
          </cell>
          <cell r="BL11">
            <v>41967</v>
          </cell>
          <cell r="BM11">
            <v>29554</v>
          </cell>
          <cell r="BN11">
            <v>12413</v>
          </cell>
          <cell r="BO11">
            <v>5661</v>
          </cell>
          <cell r="BP11">
            <v>15444</v>
          </cell>
          <cell r="BQ11">
            <v>20612</v>
          </cell>
          <cell r="BR11">
            <v>5359</v>
          </cell>
          <cell r="BS11">
            <v>46167</v>
          </cell>
          <cell r="BT11">
            <v>8581</v>
          </cell>
          <cell r="BU11">
            <v>10651</v>
          </cell>
          <cell r="BV11">
            <v>43679</v>
          </cell>
          <cell r="BW11">
            <v>8439</v>
          </cell>
          <cell r="BX11">
            <v>2570</v>
          </cell>
          <cell r="BY11">
            <v>28820</v>
          </cell>
          <cell r="BZ11">
            <v>27091</v>
          </cell>
          <cell r="CA11">
            <v>1151</v>
          </cell>
          <cell r="CB11">
            <v>578</v>
          </cell>
          <cell r="CC11">
            <v>8071</v>
          </cell>
          <cell r="CD11">
            <v>179658</v>
          </cell>
          <cell r="CE11">
            <v>166230</v>
          </cell>
          <cell r="CF11">
            <v>13428</v>
          </cell>
          <cell r="CG11">
            <v>28709</v>
          </cell>
          <cell r="CH11">
            <v>3471</v>
          </cell>
          <cell r="CI11">
            <v>4860</v>
          </cell>
          <cell r="CJ11">
            <v>2274</v>
          </cell>
          <cell r="CK11">
            <v>12874</v>
          </cell>
          <cell r="CL11">
            <v>44110</v>
          </cell>
          <cell r="CM11">
            <v>5420</v>
          </cell>
          <cell r="CN11">
            <v>590109</v>
          </cell>
          <cell r="CO11">
            <v>89112</v>
          </cell>
          <cell r="CP11">
            <v>82018</v>
          </cell>
          <cell r="CQ11">
            <v>1955</v>
          </cell>
          <cell r="CR11">
            <v>5139</v>
          </cell>
          <cell r="CS11">
            <v>8843</v>
          </cell>
          <cell r="CT11">
            <v>39847</v>
          </cell>
          <cell r="CU11">
            <v>19007</v>
          </cell>
          <cell r="CV11">
            <v>2803</v>
          </cell>
          <cell r="CW11">
            <v>3197</v>
          </cell>
          <cell r="CX11">
            <v>1648</v>
          </cell>
          <cell r="CY11">
            <v>17704</v>
          </cell>
          <cell r="CZ11">
            <v>30910</v>
          </cell>
          <cell r="DA11">
            <v>12497</v>
          </cell>
        </row>
        <row r="12">
          <cell r="A12" t="str">
            <v xml:space="preserve">Customers- General Service </v>
          </cell>
          <cell r="C12">
            <v>2003</v>
          </cell>
          <cell r="D12">
            <v>276</v>
          </cell>
          <cell r="E12">
            <v>6395</v>
          </cell>
          <cell r="F12">
            <v>4280</v>
          </cell>
          <cell r="G12">
            <v>1481</v>
          </cell>
          <cell r="H12">
            <v>3336</v>
          </cell>
          <cell r="I12">
            <v>5417</v>
          </cell>
          <cell r="J12">
            <v>4967</v>
          </cell>
          <cell r="K12">
            <v>670</v>
          </cell>
          <cell r="L12">
            <v>182</v>
          </cell>
          <cell r="M12">
            <v>3715</v>
          </cell>
          <cell r="N12">
            <v>246</v>
          </cell>
          <cell r="O12">
            <v>1639</v>
          </cell>
          <cell r="P12">
            <v>184</v>
          </cell>
          <cell r="Q12">
            <v>87</v>
          </cell>
          <cell r="R12">
            <v>475</v>
          </cell>
          <cell r="S12">
            <v>1020</v>
          </cell>
          <cell r="T12">
            <v>20120</v>
          </cell>
          <cell r="U12">
            <v>8250</v>
          </cell>
          <cell r="V12">
            <v>1569</v>
          </cell>
          <cell r="W12">
            <v>472</v>
          </cell>
          <cell r="X12">
            <v>2134</v>
          </cell>
          <cell r="Y12">
            <v>2233</v>
          </cell>
          <cell r="Z12">
            <v>1378</v>
          </cell>
          <cell r="AA12">
            <v>466</v>
          </cell>
          <cell r="AB12">
            <v>83</v>
          </cell>
          <cell r="AC12">
            <v>1006</v>
          </cell>
          <cell r="AD12">
            <v>3123</v>
          </cell>
          <cell r="AE12">
            <v>2840</v>
          </cell>
          <cell r="AF12">
            <v>283</v>
          </cell>
          <cell r="AG12">
            <v>813</v>
          </cell>
          <cell r="AH12">
            <v>3941</v>
          </cell>
          <cell r="AI12">
            <v>3814</v>
          </cell>
          <cell r="AJ12">
            <v>127</v>
          </cell>
          <cell r="AK12">
            <v>2527</v>
          </cell>
          <cell r="AL12">
            <v>1578</v>
          </cell>
          <cell r="AM12">
            <v>438</v>
          </cell>
          <cell r="AN12">
            <v>22193</v>
          </cell>
          <cell r="AO12">
            <v>16956</v>
          </cell>
          <cell r="AP12">
            <v>5237</v>
          </cell>
          <cell r="AQ12">
            <v>167</v>
          </cell>
          <cell r="AR12">
            <v>660</v>
          </cell>
          <cell r="AS12">
            <v>8136</v>
          </cell>
          <cell r="AT12">
            <v>106725</v>
          </cell>
          <cell r="AU12">
            <v>106613</v>
          </cell>
          <cell r="AV12">
            <v>112</v>
          </cell>
          <cell r="AW12">
            <v>26810</v>
          </cell>
          <cell r="AX12">
            <v>953</v>
          </cell>
          <cell r="AY12">
            <v>793</v>
          </cell>
          <cell r="AZ12">
            <v>3838</v>
          </cell>
          <cell r="BA12">
            <v>7738</v>
          </cell>
          <cell r="BB12">
            <v>1101</v>
          </cell>
          <cell r="BC12">
            <v>1620</v>
          </cell>
          <cell r="BD12">
            <v>13245</v>
          </cell>
          <cell r="BE12">
            <v>773</v>
          </cell>
          <cell r="BF12">
            <v>830</v>
          </cell>
          <cell r="BG12">
            <v>2116</v>
          </cell>
          <cell r="BH12">
            <v>0</v>
          </cell>
          <cell r="BI12">
            <v>2917</v>
          </cell>
          <cell r="BJ12">
            <v>2630</v>
          </cell>
          <cell r="BK12">
            <v>287</v>
          </cell>
          <cell r="BL12">
            <v>5817</v>
          </cell>
          <cell r="BM12">
            <v>4094</v>
          </cell>
          <cell r="BN12">
            <v>1723</v>
          </cell>
          <cell r="BO12">
            <v>1349</v>
          </cell>
          <cell r="BP12">
            <v>2192</v>
          </cell>
          <cell r="BQ12">
            <v>2991</v>
          </cell>
          <cell r="BR12">
            <v>965</v>
          </cell>
          <cell r="BS12">
            <v>5645</v>
          </cell>
          <cell r="BT12">
            <v>1035</v>
          </cell>
          <cell r="BU12">
            <v>1607</v>
          </cell>
          <cell r="BV12">
            <v>4520</v>
          </cell>
          <cell r="BW12">
            <v>1593</v>
          </cell>
          <cell r="BX12">
            <v>621</v>
          </cell>
          <cell r="BY12">
            <v>4025</v>
          </cell>
          <cell r="BZ12">
            <v>3722</v>
          </cell>
          <cell r="CA12">
            <v>203</v>
          </cell>
          <cell r="CB12">
            <v>100</v>
          </cell>
          <cell r="CC12">
            <v>1200</v>
          </cell>
          <cell r="CD12">
            <v>25362</v>
          </cell>
          <cell r="CE12">
            <v>23966</v>
          </cell>
          <cell r="CF12">
            <v>1396</v>
          </cell>
          <cell r="CG12">
            <v>3734</v>
          </cell>
          <cell r="CH12">
            <v>577</v>
          </cell>
          <cell r="CI12">
            <v>878</v>
          </cell>
          <cell r="CJ12">
            <v>461</v>
          </cell>
          <cell r="CK12">
            <v>1738</v>
          </cell>
          <cell r="CL12">
            <v>5123</v>
          </cell>
          <cell r="CM12">
            <v>745</v>
          </cell>
          <cell r="CN12">
            <v>78469</v>
          </cell>
          <cell r="CO12">
            <v>9907</v>
          </cell>
          <cell r="CP12">
            <v>8846</v>
          </cell>
          <cell r="CQ12">
            <v>363</v>
          </cell>
          <cell r="CR12">
            <v>698</v>
          </cell>
          <cell r="CS12">
            <v>848</v>
          </cell>
          <cell r="CT12">
            <v>5635</v>
          </cell>
          <cell r="CU12">
            <v>2145</v>
          </cell>
          <cell r="CV12">
            <v>511</v>
          </cell>
          <cell r="CW12">
            <v>542</v>
          </cell>
          <cell r="CX12">
            <v>242</v>
          </cell>
          <cell r="CY12">
            <v>2678</v>
          </cell>
          <cell r="CZ12">
            <v>2264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2003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111</v>
          </cell>
          <cell r="T13">
            <v>10</v>
          </cell>
          <cell r="U13">
            <v>10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6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</v>
          </cell>
          <cell r="AI13">
            <v>3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4</v>
          </cell>
          <cell r="AT13">
            <v>25</v>
          </cell>
          <cell r="AU13">
            <v>25</v>
          </cell>
          <cell r="AV13">
            <v>0</v>
          </cell>
          <cell r="AW13">
            <v>11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3</v>
          </cell>
          <cell r="BW13">
            <v>0</v>
          </cell>
          <cell r="BX13">
            <v>0</v>
          </cell>
          <cell r="BY13">
            <v>2</v>
          </cell>
          <cell r="BZ13">
            <v>2</v>
          </cell>
          <cell r="CA13">
            <v>0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3</v>
          </cell>
          <cell r="CP13">
            <v>3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2003</v>
          </cell>
          <cell r="D14">
            <v>621</v>
          </cell>
          <cell r="E14">
            <v>13177</v>
          </cell>
          <cell r="F14">
            <v>9020</v>
          </cell>
          <cell r="G14">
            <v>2576</v>
          </cell>
          <cell r="H14">
            <v>8450</v>
          </cell>
          <cell r="I14">
            <v>13721</v>
          </cell>
          <cell r="J14">
            <v>11821</v>
          </cell>
          <cell r="K14">
            <v>1513</v>
          </cell>
          <cell r="L14">
            <v>341</v>
          </cell>
          <cell r="M14">
            <v>10465</v>
          </cell>
          <cell r="N14">
            <v>715</v>
          </cell>
          <cell r="O14">
            <v>2517</v>
          </cell>
          <cell r="P14">
            <v>1</v>
          </cell>
          <cell r="Q14">
            <v>1</v>
          </cell>
          <cell r="R14">
            <v>1</v>
          </cell>
          <cell r="S14">
            <v>3</v>
          </cell>
          <cell r="T14">
            <v>46699</v>
          </cell>
          <cell r="U14">
            <v>22807</v>
          </cell>
          <cell r="V14">
            <v>2660</v>
          </cell>
          <cell r="W14">
            <v>0</v>
          </cell>
          <cell r="X14">
            <v>7029</v>
          </cell>
          <cell r="Y14">
            <v>5701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820</v>
          </cell>
          <cell r="AE14">
            <v>3</v>
          </cell>
          <cell r="AF14">
            <v>817</v>
          </cell>
          <cell r="AG14">
            <v>2437</v>
          </cell>
          <cell r="AH14">
            <v>2</v>
          </cell>
          <cell r="AI14">
            <v>1</v>
          </cell>
          <cell r="AJ14">
            <v>1</v>
          </cell>
          <cell r="AK14">
            <v>2666</v>
          </cell>
          <cell r="AL14">
            <v>3804</v>
          </cell>
          <cell r="AM14">
            <v>1</v>
          </cell>
          <cell r="AN14">
            <v>51482</v>
          </cell>
          <cell r="AO14">
            <v>36389</v>
          </cell>
          <cell r="AP14">
            <v>15093</v>
          </cell>
          <cell r="AQ14">
            <v>1</v>
          </cell>
          <cell r="AR14">
            <v>1</v>
          </cell>
          <cell r="AS14">
            <v>1</v>
          </cell>
          <cell r="AT14">
            <v>5151</v>
          </cell>
          <cell r="AU14">
            <v>4785</v>
          </cell>
          <cell r="AV14">
            <v>366</v>
          </cell>
          <cell r="AW14">
            <v>43946</v>
          </cell>
          <cell r="AX14">
            <v>2196</v>
          </cell>
          <cell r="AY14">
            <v>437</v>
          </cell>
          <cell r="AZ14">
            <v>5018</v>
          </cell>
          <cell r="BA14">
            <v>20821</v>
          </cell>
          <cell r="BB14">
            <v>2</v>
          </cell>
          <cell r="BC14">
            <v>7</v>
          </cell>
          <cell r="BD14">
            <v>30837</v>
          </cell>
          <cell r="BE14">
            <v>1958</v>
          </cell>
          <cell r="BF14">
            <v>1384</v>
          </cell>
          <cell r="BG14">
            <v>4429</v>
          </cell>
          <cell r="BH14">
            <v>0</v>
          </cell>
          <cell r="BI14">
            <v>691</v>
          </cell>
          <cell r="BJ14">
            <v>1</v>
          </cell>
          <cell r="BK14">
            <v>690</v>
          </cell>
          <cell r="BL14">
            <v>11335</v>
          </cell>
          <cell r="BM14">
            <v>9083</v>
          </cell>
          <cell r="BN14">
            <v>2252</v>
          </cell>
          <cell r="BO14">
            <v>1591</v>
          </cell>
          <cell r="BP14">
            <v>1</v>
          </cell>
          <cell r="BQ14">
            <v>5277</v>
          </cell>
          <cell r="BR14">
            <v>3</v>
          </cell>
          <cell r="BS14">
            <v>14688</v>
          </cell>
          <cell r="BT14">
            <v>2452</v>
          </cell>
          <cell r="BU14">
            <v>3462</v>
          </cell>
          <cell r="BV14">
            <v>10076</v>
          </cell>
          <cell r="BW14">
            <v>2571</v>
          </cell>
          <cell r="BX14">
            <v>1004</v>
          </cell>
          <cell r="BY14">
            <v>8046</v>
          </cell>
          <cell r="BZ14">
            <v>7399</v>
          </cell>
          <cell r="CA14">
            <v>414</v>
          </cell>
          <cell r="CB14">
            <v>233</v>
          </cell>
          <cell r="CC14">
            <v>3</v>
          </cell>
          <cell r="CD14">
            <v>49969</v>
          </cell>
          <cell r="CE14">
            <v>46186</v>
          </cell>
          <cell r="CF14">
            <v>3783</v>
          </cell>
          <cell r="CG14">
            <v>8619</v>
          </cell>
          <cell r="CH14">
            <v>1055</v>
          </cell>
          <cell r="CI14">
            <v>1633</v>
          </cell>
          <cell r="CJ14">
            <v>535</v>
          </cell>
          <cell r="CK14">
            <v>1</v>
          </cell>
          <cell r="CL14">
            <v>2</v>
          </cell>
          <cell r="CM14">
            <v>1</v>
          </cell>
          <cell r="CN14">
            <v>159821</v>
          </cell>
          <cell r="CO14">
            <v>24273</v>
          </cell>
          <cell r="CP14">
            <v>22745</v>
          </cell>
          <cell r="CQ14">
            <v>617</v>
          </cell>
          <cell r="CR14">
            <v>911</v>
          </cell>
          <cell r="CS14">
            <v>2107</v>
          </cell>
          <cell r="CT14">
            <v>6</v>
          </cell>
          <cell r="CU14">
            <v>6537</v>
          </cell>
          <cell r="CV14">
            <v>3</v>
          </cell>
          <cell r="CW14">
            <v>1328</v>
          </cell>
          <cell r="CX14">
            <v>711</v>
          </cell>
          <cell r="CY14">
            <v>11</v>
          </cell>
          <cell r="CZ14">
            <v>9962</v>
          </cell>
          <cell r="DA14">
            <v>3</v>
          </cell>
        </row>
        <row r="15">
          <cell r="A15" t="str">
            <v>Customers- Sentinel Lighting</v>
          </cell>
          <cell r="B15" t="str">
            <v>YNSL</v>
          </cell>
          <cell r="C15">
            <v>2003</v>
          </cell>
          <cell r="D15">
            <v>15</v>
          </cell>
          <cell r="E15">
            <v>0</v>
          </cell>
          <cell r="F15">
            <v>320</v>
          </cell>
          <cell r="G15">
            <v>250</v>
          </cell>
          <cell r="H15">
            <v>769</v>
          </cell>
          <cell r="I15">
            <v>0</v>
          </cell>
          <cell r="J15">
            <v>0</v>
          </cell>
          <cell r="K15">
            <v>25</v>
          </cell>
          <cell r="L15">
            <v>27</v>
          </cell>
          <cell r="M15">
            <v>402</v>
          </cell>
          <cell r="N15">
            <v>21</v>
          </cell>
          <cell r="O15">
            <v>0</v>
          </cell>
          <cell r="P15">
            <v>0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1518</v>
          </cell>
          <cell r="V15">
            <v>237</v>
          </cell>
          <cell r="W15">
            <v>0</v>
          </cell>
          <cell r="X15">
            <v>369</v>
          </cell>
          <cell r="Y15">
            <v>65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70</v>
          </cell>
          <cell r="AE15">
            <v>39</v>
          </cell>
          <cell r="AF15">
            <v>31</v>
          </cell>
          <cell r="AG15">
            <v>0</v>
          </cell>
          <cell r="AH15">
            <v>35</v>
          </cell>
          <cell r="AI15">
            <v>35</v>
          </cell>
          <cell r="AJ15">
            <v>0</v>
          </cell>
          <cell r="AK15">
            <v>867</v>
          </cell>
          <cell r="AL15">
            <v>181</v>
          </cell>
          <cell r="AM15">
            <v>24</v>
          </cell>
          <cell r="AN15">
            <v>505</v>
          </cell>
          <cell r="AO15">
            <v>243</v>
          </cell>
          <cell r="AP15">
            <v>262</v>
          </cell>
          <cell r="AQ15">
            <v>0</v>
          </cell>
          <cell r="AR15">
            <v>23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181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48</v>
          </cell>
          <cell r="BD15">
            <v>817</v>
          </cell>
          <cell r="BE15">
            <v>46</v>
          </cell>
          <cell r="BF15">
            <v>113</v>
          </cell>
          <cell r="BG15">
            <v>334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582</v>
          </cell>
          <cell r="BM15">
            <v>52</v>
          </cell>
          <cell r="BN15">
            <v>530</v>
          </cell>
          <cell r="BO15">
            <v>108</v>
          </cell>
          <cell r="BP15">
            <v>0</v>
          </cell>
          <cell r="BQ15">
            <v>1077</v>
          </cell>
          <cell r="BR15">
            <v>1</v>
          </cell>
          <cell r="BS15">
            <v>240</v>
          </cell>
          <cell r="BT15">
            <v>164</v>
          </cell>
          <cell r="BU15">
            <v>274</v>
          </cell>
          <cell r="BV15">
            <v>81</v>
          </cell>
          <cell r="BW15">
            <v>286</v>
          </cell>
          <cell r="BX15">
            <v>16</v>
          </cell>
          <cell r="BY15">
            <v>702</v>
          </cell>
          <cell r="BZ15">
            <v>668</v>
          </cell>
          <cell r="CA15">
            <v>34</v>
          </cell>
          <cell r="CB15">
            <v>0</v>
          </cell>
          <cell r="CC15">
            <v>0</v>
          </cell>
          <cell r="CD15">
            <v>276</v>
          </cell>
          <cell r="CE15">
            <v>276</v>
          </cell>
          <cell r="CF15">
            <v>0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135</v>
          </cell>
          <cell r="CM15">
            <v>19</v>
          </cell>
          <cell r="CN15">
            <v>0</v>
          </cell>
          <cell r="CO15">
            <v>881</v>
          </cell>
          <cell r="CP15">
            <v>781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784</v>
          </cell>
          <cell r="CV15">
            <v>23</v>
          </cell>
          <cell r="CW15">
            <v>13</v>
          </cell>
          <cell r="CX15">
            <v>8</v>
          </cell>
          <cell r="CY15">
            <v>6</v>
          </cell>
          <cell r="CZ15">
            <v>95</v>
          </cell>
          <cell r="DA15">
            <v>0</v>
          </cell>
        </row>
        <row r="16">
          <cell r="A16" t="str">
            <v>kWh</v>
          </cell>
          <cell r="B16" t="str">
            <v>YV</v>
          </cell>
          <cell r="C16">
            <v>2003</v>
          </cell>
          <cell r="D16">
            <v>43095892</v>
          </cell>
          <cell r="E16">
            <v>1400964679</v>
          </cell>
          <cell r="F16">
            <v>1132704213</v>
          </cell>
          <cell r="G16">
            <v>217523822</v>
          </cell>
          <cell r="H16">
            <v>914155229</v>
          </cell>
          <cell r="I16">
            <v>1621983270</v>
          </cell>
          <cell r="J16">
            <v>1457949580</v>
          </cell>
          <cell r="K16">
            <v>63632595</v>
          </cell>
          <cell r="L16">
            <v>32484068</v>
          </cell>
          <cell r="M16">
            <v>893653654</v>
          </cell>
          <cell r="N16">
            <v>30739470</v>
          </cell>
          <cell r="O16">
            <v>364621938</v>
          </cell>
          <cell r="P16">
            <v>26954399</v>
          </cell>
          <cell r="Q16">
            <v>8421470</v>
          </cell>
          <cell r="R16">
            <v>61908659.299999997</v>
          </cell>
          <cell r="S16">
            <v>182780776</v>
          </cell>
          <cell r="T16">
            <v>7860688083</v>
          </cell>
          <cell r="U16">
            <v>904313775</v>
          </cell>
          <cell r="V16">
            <v>357064704</v>
          </cell>
          <cell r="W16">
            <v>64447371</v>
          </cell>
          <cell r="X16">
            <v>574514918</v>
          </cell>
          <cell r="Y16">
            <v>627031302</v>
          </cell>
          <cell r="Z16">
            <v>284900636</v>
          </cell>
          <cell r="AA16">
            <v>80106927</v>
          </cell>
          <cell r="AB16">
            <v>10062249</v>
          </cell>
          <cell r="AC16">
            <v>411268868.19999999</v>
          </cell>
          <cell r="AD16">
            <v>940082897.10000002</v>
          </cell>
          <cell r="AE16">
            <v>876493833</v>
          </cell>
          <cell r="AF16">
            <v>63589064.100000001</v>
          </cell>
          <cell r="AG16">
            <v>156079163</v>
          </cell>
          <cell r="AH16">
            <v>1478910438</v>
          </cell>
          <cell r="AI16">
            <v>1464302127</v>
          </cell>
          <cell r="AJ16">
            <v>14608311</v>
          </cell>
          <cell r="AK16">
            <v>352419237</v>
          </cell>
          <cell r="AL16">
            <v>446024317</v>
          </cell>
          <cell r="AM16">
            <v>115380947</v>
          </cell>
          <cell r="AN16">
            <v>3097879811</v>
          </cell>
          <cell r="AO16">
            <v>1773144046</v>
          </cell>
          <cell r="AP16">
            <v>1324735765</v>
          </cell>
          <cell r="AQ16">
            <v>26545865</v>
          </cell>
          <cell r="AR16">
            <v>212661300.5</v>
          </cell>
          <cell r="AS16">
            <v>3440644511</v>
          </cell>
          <cell r="AT16">
            <v>22403641725</v>
          </cell>
          <cell r="AU16">
            <v>22383890000</v>
          </cell>
          <cell r="AV16">
            <v>19751725</v>
          </cell>
          <cell r="AW16">
            <v>7483288325</v>
          </cell>
          <cell r="AX16">
            <v>181647218</v>
          </cell>
          <cell r="AY16">
            <v>107599752</v>
          </cell>
          <cell r="AZ16">
            <v>717736043</v>
          </cell>
          <cell r="BA16">
            <v>1950945679</v>
          </cell>
          <cell r="BB16">
            <v>277498686</v>
          </cell>
          <cell r="BC16">
            <v>136446751</v>
          </cell>
          <cell r="BD16">
            <v>3339303820</v>
          </cell>
          <cell r="BE16">
            <v>169452219</v>
          </cell>
          <cell r="BF16">
            <v>228083608</v>
          </cell>
          <cell r="BG16">
            <v>585195347</v>
          </cell>
          <cell r="BH16">
            <v>0</v>
          </cell>
          <cell r="BI16">
            <v>677083143</v>
          </cell>
          <cell r="BJ16">
            <v>630630153</v>
          </cell>
          <cell r="BK16">
            <v>46452990</v>
          </cell>
          <cell r="BL16">
            <v>1141514050</v>
          </cell>
          <cell r="BM16">
            <v>805439736</v>
          </cell>
          <cell r="BN16">
            <v>336074314</v>
          </cell>
          <cell r="BO16">
            <v>166928066</v>
          </cell>
          <cell r="BP16">
            <v>349046084</v>
          </cell>
          <cell r="BQ16">
            <v>587011482</v>
          </cell>
          <cell r="BR16">
            <v>1606770496</v>
          </cell>
          <cell r="BS16">
            <v>1696547681</v>
          </cell>
          <cell r="BT16">
            <v>231212060</v>
          </cell>
          <cell r="BU16">
            <v>320550420</v>
          </cell>
          <cell r="BV16">
            <v>1192940488</v>
          </cell>
          <cell r="BW16">
            <v>205451211</v>
          </cell>
          <cell r="BX16">
            <v>93063317.200000003</v>
          </cell>
          <cell r="BY16">
            <v>805996163</v>
          </cell>
          <cell r="BZ16">
            <v>762746952</v>
          </cell>
          <cell r="CA16">
            <v>30841533</v>
          </cell>
          <cell r="CB16">
            <v>12407678</v>
          </cell>
          <cell r="CC16">
            <v>186758365</v>
          </cell>
          <cell r="CD16">
            <v>6220864456</v>
          </cell>
          <cell r="CE16">
            <v>5820961440</v>
          </cell>
          <cell r="CF16">
            <v>399903016</v>
          </cell>
          <cell r="CG16">
            <v>726783940</v>
          </cell>
          <cell r="CH16">
            <v>90960035</v>
          </cell>
          <cell r="CI16">
            <v>124591891</v>
          </cell>
          <cell r="CJ16">
            <v>91371270</v>
          </cell>
          <cell r="CK16">
            <v>359240700</v>
          </cell>
          <cell r="CL16">
            <v>1051685176</v>
          </cell>
          <cell r="CM16">
            <v>229514052</v>
          </cell>
          <cell r="CN16">
            <v>25604519834</v>
          </cell>
          <cell r="CO16">
            <v>2387224809</v>
          </cell>
          <cell r="CP16">
            <v>2262794351</v>
          </cell>
          <cell r="CQ16">
            <v>31211979</v>
          </cell>
          <cell r="CR16">
            <v>93218479</v>
          </cell>
          <cell r="CS16">
            <v>97838571.099999994</v>
          </cell>
          <cell r="CT16">
            <v>1222390968</v>
          </cell>
          <cell r="CU16">
            <v>469186419</v>
          </cell>
          <cell r="CV16">
            <v>88305059.200000003</v>
          </cell>
          <cell r="CW16">
            <v>145709728.80000001</v>
          </cell>
          <cell r="CX16">
            <v>67077032</v>
          </cell>
          <cell r="CY16">
            <v>441285683</v>
          </cell>
          <cell r="CZ16">
            <v>379870193</v>
          </cell>
          <cell r="DA16">
            <v>414447866</v>
          </cell>
        </row>
        <row r="17">
          <cell r="A17" t="str">
            <v>kWh - Residential</v>
          </cell>
          <cell r="B17" t="str">
            <v>YVR</v>
          </cell>
          <cell r="C17">
            <v>2003</v>
          </cell>
          <cell r="D17">
            <v>11627017</v>
          </cell>
          <cell r="E17">
            <v>502666838</v>
          </cell>
          <cell r="F17">
            <v>254632965</v>
          </cell>
          <cell r="G17">
            <v>72712385</v>
          </cell>
          <cell r="H17">
            <v>272936128</v>
          </cell>
          <cell r="I17">
            <v>512276282</v>
          </cell>
          <cell r="J17">
            <v>388937092</v>
          </cell>
          <cell r="K17">
            <v>42539902</v>
          </cell>
          <cell r="L17">
            <v>16533903</v>
          </cell>
          <cell r="M17">
            <v>248336123</v>
          </cell>
          <cell r="N17">
            <v>12304678</v>
          </cell>
          <cell r="O17">
            <v>110410786</v>
          </cell>
          <cell r="P17">
            <v>17212171</v>
          </cell>
          <cell r="Q17">
            <v>5187625</v>
          </cell>
          <cell r="R17">
            <v>22497821.100000001</v>
          </cell>
          <cell r="S17">
            <v>91843709</v>
          </cell>
          <cell r="T17">
            <v>1580499650</v>
          </cell>
          <cell r="U17">
            <v>654623819</v>
          </cell>
          <cell r="V17">
            <v>113382345</v>
          </cell>
          <cell r="W17">
            <v>33512634</v>
          </cell>
          <cell r="X17">
            <v>273772083</v>
          </cell>
          <cell r="Y17">
            <v>139699816</v>
          </cell>
          <cell r="Z17">
            <v>109924493</v>
          </cell>
          <cell r="AA17">
            <v>38593915</v>
          </cell>
          <cell r="AB17">
            <v>6338391</v>
          </cell>
          <cell r="AC17">
            <v>224343737.19999999</v>
          </cell>
          <cell r="AD17">
            <v>376581084.80000001</v>
          </cell>
          <cell r="AE17">
            <v>346190601</v>
          </cell>
          <cell r="AF17">
            <v>30390483.800000001</v>
          </cell>
          <cell r="AG17">
            <v>82695788</v>
          </cell>
          <cell r="AH17">
            <v>327017054</v>
          </cell>
          <cell r="AI17">
            <v>315749241</v>
          </cell>
          <cell r="AJ17">
            <v>11267813</v>
          </cell>
          <cell r="AK17">
            <v>175090852</v>
          </cell>
          <cell r="AL17">
            <v>193475522</v>
          </cell>
          <cell r="AM17">
            <v>28743822</v>
          </cell>
          <cell r="AN17">
            <v>1655935250</v>
          </cell>
          <cell r="AO17">
            <v>1265241117</v>
          </cell>
          <cell r="AP17">
            <v>390694133</v>
          </cell>
          <cell r="AQ17">
            <v>15460530</v>
          </cell>
          <cell r="AR17">
            <v>55615955.700000003</v>
          </cell>
          <cell r="AS17">
            <v>951203622</v>
          </cell>
          <cell r="AT17">
            <v>12001665099</v>
          </cell>
          <cell r="AU17">
            <v>11990590000</v>
          </cell>
          <cell r="AV17">
            <v>11075099</v>
          </cell>
          <cell r="AW17">
            <v>2241448529</v>
          </cell>
          <cell r="AX17">
            <v>155342162</v>
          </cell>
          <cell r="AY17">
            <v>40297068</v>
          </cell>
          <cell r="AZ17">
            <v>198090295</v>
          </cell>
          <cell r="BA17">
            <v>599398265</v>
          </cell>
          <cell r="BB17">
            <v>69597889</v>
          </cell>
          <cell r="BC17">
            <v>86696349</v>
          </cell>
          <cell r="BD17">
            <v>1117118053</v>
          </cell>
          <cell r="BE17">
            <v>59641045</v>
          </cell>
          <cell r="BF17">
            <v>49133690</v>
          </cell>
          <cell r="BG17">
            <v>158204235</v>
          </cell>
          <cell r="BH17">
            <v>0</v>
          </cell>
          <cell r="BI17">
            <v>255765590</v>
          </cell>
          <cell r="BJ17">
            <v>220723787</v>
          </cell>
          <cell r="BK17">
            <v>35041803</v>
          </cell>
          <cell r="BL17">
            <v>413694546</v>
          </cell>
          <cell r="BM17">
            <v>266116869</v>
          </cell>
          <cell r="BN17">
            <v>147577677</v>
          </cell>
          <cell r="BO17">
            <v>60565249</v>
          </cell>
          <cell r="BP17">
            <v>137538000</v>
          </cell>
          <cell r="BQ17">
            <v>214351021</v>
          </cell>
          <cell r="BR17">
            <v>1460697960</v>
          </cell>
          <cell r="BS17">
            <v>521555853</v>
          </cell>
          <cell r="BT17">
            <v>76392259</v>
          </cell>
          <cell r="BU17">
            <v>110928534</v>
          </cell>
          <cell r="BV17">
            <v>471232312</v>
          </cell>
          <cell r="BW17">
            <v>84423857</v>
          </cell>
          <cell r="BX17">
            <v>39860930.600000001</v>
          </cell>
          <cell r="BY17">
            <v>287513562</v>
          </cell>
          <cell r="BZ17">
            <v>268553821</v>
          </cell>
          <cell r="CA17">
            <v>12184312</v>
          </cell>
          <cell r="CB17">
            <v>6775429</v>
          </cell>
          <cell r="CC17">
            <v>67139016</v>
          </cell>
          <cell r="CD17">
            <v>1831852250</v>
          </cell>
          <cell r="CE17">
            <v>1691987964</v>
          </cell>
          <cell r="CF17">
            <v>139864286</v>
          </cell>
          <cell r="CG17">
            <v>358676526</v>
          </cell>
          <cell r="CH17">
            <v>31953378</v>
          </cell>
          <cell r="CI17">
            <v>45368680</v>
          </cell>
          <cell r="CJ17">
            <v>32459023</v>
          </cell>
          <cell r="CK17">
            <v>109532055</v>
          </cell>
          <cell r="CL17">
            <v>362446556</v>
          </cell>
          <cell r="CM17">
            <v>51828794</v>
          </cell>
          <cell r="CN17">
            <v>5420267739</v>
          </cell>
          <cell r="CO17">
            <v>896999316</v>
          </cell>
          <cell r="CP17">
            <v>827095470</v>
          </cell>
          <cell r="CQ17">
            <v>21111388</v>
          </cell>
          <cell r="CR17">
            <v>48792458</v>
          </cell>
          <cell r="CS17">
            <v>68095713.400000006</v>
          </cell>
          <cell r="CT17">
            <v>381918524</v>
          </cell>
          <cell r="CU17">
            <v>153768767</v>
          </cell>
          <cell r="CV17">
            <v>24614633.800000001</v>
          </cell>
          <cell r="CW17">
            <v>27326993</v>
          </cell>
          <cell r="CX17">
            <v>16293528</v>
          </cell>
          <cell r="CY17">
            <v>203822662</v>
          </cell>
          <cell r="CZ17">
            <v>306213554</v>
          </cell>
          <cell r="DA17">
            <v>90200388</v>
          </cell>
        </row>
        <row r="18">
          <cell r="A18" t="str">
            <v xml:space="preserve">kWh- General Service </v>
          </cell>
          <cell r="C18">
            <v>2003</v>
          </cell>
          <cell r="D18">
            <v>14197277</v>
          </cell>
          <cell r="E18">
            <v>888427676</v>
          </cell>
          <cell r="F18">
            <v>516506485</v>
          </cell>
          <cell r="G18">
            <v>143031771</v>
          </cell>
          <cell r="H18">
            <v>634575504</v>
          </cell>
          <cell r="I18">
            <v>1100923312</v>
          </cell>
          <cell r="J18">
            <v>825394719</v>
          </cell>
          <cell r="K18">
            <v>21092693</v>
          </cell>
          <cell r="L18">
            <v>15702803</v>
          </cell>
          <cell r="M18">
            <v>567462655</v>
          </cell>
          <cell r="N18">
            <v>18060143</v>
          </cell>
          <cell r="O18">
            <v>165583514</v>
          </cell>
          <cell r="P18">
            <v>9431243</v>
          </cell>
          <cell r="Q18">
            <v>3174894</v>
          </cell>
          <cell r="R18">
            <v>39283485.200000003</v>
          </cell>
          <cell r="S18">
            <v>90937067</v>
          </cell>
          <cell r="T18">
            <v>5230651639</v>
          </cell>
          <cell r="U18">
            <v>249689956</v>
          </cell>
          <cell r="V18">
            <v>175223103</v>
          </cell>
          <cell r="W18">
            <v>30934737</v>
          </cell>
          <cell r="X18">
            <v>294596371</v>
          </cell>
          <cell r="Y18">
            <v>438705236</v>
          </cell>
          <cell r="Z18">
            <v>171835894</v>
          </cell>
          <cell r="AA18">
            <v>40335507</v>
          </cell>
          <cell r="AB18">
            <v>3626658</v>
          </cell>
          <cell r="AC18">
            <v>101245046.2</v>
          </cell>
          <cell r="AD18">
            <v>557335590</v>
          </cell>
          <cell r="AE18">
            <v>524882717</v>
          </cell>
          <cell r="AF18">
            <v>32452873</v>
          </cell>
          <cell r="AG18">
            <v>71828387</v>
          </cell>
          <cell r="AH18">
            <v>919149326</v>
          </cell>
          <cell r="AI18">
            <v>915980781</v>
          </cell>
          <cell r="AJ18">
            <v>3168545</v>
          </cell>
          <cell r="AK18">
            <v>174714652</v>
          </cell>
          <cell r="AL18">
            <v>249796612</v>
          </cell>
          <cell r="AM18">
            <v>85410224</v>
          </cell>
          <cell r="AN18">
            <v>1098183088</v>
          </cell>
          <cell r="AO18">
            <v>507902929</v>
          </cell>
          <cell r="AP18">
            <v>590280159</v>
          </cell>
          <cell r="AQ18">
            <v>10762629</v>
          </cell>
          <cell r="AR18">
            <v>104594759</v>
          </cell>
          <cell r="AS18">
            <v>2184287596</v>
          </cell>
          <cell r="AT18">
            <v>8100725800</v>
          </cell>
          <cell r="AU18">
            <v>8092320000</v>
          </cell>
          <cell r="AV18">
            <v>8405800</v>
          </cell>
          <cell r="AW18">
            <v>4554483184</v>
          </cell>
          <cell r="AX18">
            <v>26305056</v>
          </cell>
          <cell r="AY18">
            <v>65281652</v>
          </cell>
          <cell r="AZ18">
            <v>373305476</v>
          </cell>
          <cell r="BA18">
            <v>1083655865</v>
          </cell>
          <cell r="BB18">
            <v>205902136</v>
          </cell>
          <cell r="BC18">
            <v>49705336</v>
          </cell>
          <cell r="BD18">
            <v>1971721740</v>
          </cell>
          <cell r="BE18">
            <v>108308023</v>
          </cell>
          <cell r="BF18">
            <v>177337855</v>
          </cell>
          <cell r="BG18">
            <v>349854015</v>
          </cell>
          <cell r="BH18">
            <v>0</v>
          </cell>
          <cell r="BI18">
            <v>416411601</v>
          </cell>
          <cell r="BJ18">
            <v>405438735</v>
          </cell>
          <cell r="BK18">
            <v>10972866</v>
          </cell>
          <cell r="BL18">
            <v>720509015</v>
          </cell>
          <cell r="BM18">
            <v>533862820</v>
          </cell>
          <cell r="BN18">
            <v>186646195</v>
          </cell>
          <cell r="BO18">
            <v>105347208</v>
          </cell>
          <cell r="BP18">
            <v>207737168</v>
          </cell>
          <cell r="BQ18">
            <v>368773193</v>
          </cell>
          <cell r="BR18">
            <v>43560469</v>
          </cell>
          <cell r="BS18">
            <v>935545190</v>
          </cell>
          <cell r="BT18">
            <v>153143425</v>
          </cell>
          <cell r="BU18">
            <v>206635349</v>
          </cell>
          <cell r="BV18">
            <v>544089615</v>
          </cell>
          <cell r="BW18">
            <v>118185032</v>
          </cell>
          <cell r="BX18">
            <v>52233474</v>
          </cell>
          <cell r="BY18">
            <v>445807436</v>
          </cell>
          <cell r="BZ18">
            <v>421972647</v>
          </cell>
          <cell r="CA18">
            <v>18333661</v>
          </cell>
          <cell r="CB18">
            <v>5501128</v>
          </cell>
          <cell r="CC18">
            <v>119618021</v>
          </cell>
          <cell r="CD18">
            <v>3965720518</v>
          </cell>
          <cell r="CE18">
            <v>3707887888</v>
          </cell>
          <cell r="CF18">
            <v>257832630</v>
          </cell>
          <cell r="CG18">
            <v>360873011</v>
          </cell>
          <cell r="CH18">
            <v>57931956</v>
          </cell>
          <cell r="CI18">
            <v>77732017</v>
          </cell>
          <cell r="CJ18">
            <v>58447420</v>
          </cell>
          <cell r="CK18">
            <v>214539610</v>
          </cell>
          <cell r="CL18">
            <v>617621785</v>
          </cell>
          <cell r="CM18">
            <v>176150253</v>
          </cell>
          <cell r="CN18">
            <v>17507025504</v>
          </cell>
          <cell r="CO18">
            <v>1316214357</v>
          </cell>
          <cell r="CP18">
            <v>1262360179</v>
          </cell>
          <cell r="CQ18">
            <v>10100591</v>
          </cell>
          <cell r="CR18">
            <v>43753587</v>
          </cell>
          <cell r="CS18">
            <v>28156214.199999999</v>
          </cell>
          <cell r="CT18">
            <v>740284774</v>
          </cell>
          <cell r="CU18">
            <v>195813664</v>
          </cell>
          <cell r="CV18">
            <v>62975797.799999997</v>
          </cell>
          <cell r="CW18">
            <v>51342202</v>
          </cell>
          <cell r="CX18">
            <v>50309912</v>
          </cell>
          <cell r="CY18">
            <v>232636621</v>
          </cell>
          <cell r="CZ18">
            <v>73656639</v>
          </cell>
          <cell r="DA18">
            <v>289301967</v>
          </cell>
        </row>
        <row r="19">
          <cell r="A19" t="str">
            <v>kWh- Large User, Sub- Transmission, Intermediate/ Embedded Distributor</v>
          </cell>
          <cell r="C19">
            <v>2003</v>
          </cell>
          <cell r="D19">
            <v>16711735</v>
          </cell>
          <cell r="E19">
            <v>0</v>
          </cell>
          <cell r="F19">
            <v>351915456</v>
          </cell>
          <cell r="G19">
            <v>0</v>
          </cell>
          <cell r="H19">
            <v>0</v>
          </cell>
          <cell r="I19">
            <v>0</v>
          </cell>
          <cell r="J19">
            <v>234204103</v>
          </cell>
          <cell r="K19">
            <v>0</v>
          </cell>
          <cell r="L19">
            <v>0</v>
          </cell>
          <cell r="M19">
            <v>69371197</v>
          </cell>
          <cell r="N19">
            <v>0</v>
          </cell>
          <cell r="O19">
            <v>86793405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1010913650</v>
          </cell>
          <cell r="U19">
            <v>0</v>
          </cell>
          <cell r="V19">
            <v>65165248</v>
          </cell>
          <cell r="W19">
            <v>0</v>
          </cell>
          <cell r="X19">
            <v>0</v>
          </cell>
          <cell r="Y19">
            <v>44864637</v>
          </cell>
          <cell r="Z19">
            <v>0</v>
          </cell>
          <cell r="AA19">
            <v>0</v>
          </cell>
          <cell r="AB19">
            <v>0</v>
          </cell>
          <cell r="AC19">
            <v>85334125.099999994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231734049</v>
          </cell>
          <cell r="AI19">
            <v>231734049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332969721</v>
          </cell>
          <cell r="AO19">
            <v>0</v>
          </cell>
          <cell r="AP19">
            <v>332969721</v>
          </cell>
          <cell r="AQ19">
            <v>0</v>
          </cell>
          <cell r="AR19">
            <v>51325686.899999999</v>
          </cell>
          <cell r="AS19">
            <v>285362040</v>
          </cell>
          <cell r="AT19">
            <v>2186650000</v>
          </cell>
          <cell r="AU19">
            <v>2186650000</v>
          </cell>
          <cell r="AV19">
            <v>0</v>
          </cell>
          <cell r="AW19">
            <v>651227427</v>
          </cell>
          <cell r="AX19">
            <v>0</v>
          </cell>
          <cell r="AY19">
            <v>0</v>
          </cell>
          <cell r="AZ19">
            <v>142654703</v>
          </cell>
          <cell r="BA19">
            <v>253064970</v>
          </cell>
          <cell r="BB19">
            <v>0</v>
          </cell>
          <cell r="BC19">
            <v>0</v>
          </cell>
          <cell r="BD19">
            <v>227093478</v>
          </cell>
          <cell r="BE19">
            <v>0</v>
          </cell>
          <cell r="BF19">
            <v>0</v>
          </cell>
          <cell r="BG19">
            <v>73457085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100374361</v>
          </cell>
          <cell r="BS19">
            <v>227970675</v>
          </cell>
          <cell r="BT19">
            <v>0</v>
          </cell>
          <cell r="BU19">
            <v>0</v>
          </cell>
          <cell r="BV19">
            <v>169257214</v>
          </cell>
          <cell r="BW19">
            <v>0</v>
          </cell>
          <cell r="BX19">
            <v>0</v>
          </cell>
          <cell r="BY19">
            <v>65357746</v>
          </cell>
          <cell r="BZ19">
            <v>65357746</v>
          </cell>
          <cell r="CA19">
            <v>0</v>
          </cell>
          <cell r="CB19">
            <v>0</v>
          </cell>
          <cell r="CC19">
            <v>0</v>
          </cell>
          <cell r="CD19">
            <v>386477276</v>
          </cell>
          <cell r="CE19">
            <v>386477276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32606336</v>
          </cell>
          <cell r="CL19">
            <v>60967083</v>
          </cell>
          <cell r="CM19">
            <v>0</v>
          </cell>
          <cell r="CN19">
            <v>2569929397</v>
          </cell>
          <cell r="CO19">
            <v>156306791</v>
          </cell>
          <cell r="CP19">
            <v>156306791</v>
          </cell>
          <cell r="CQ19">
            <v>0</v>
          </cell>
          <cell r="CR19">
            <v>0</v>
          </cell>
          <cell r="CS19">
            <v>0</v>
          </cell>
          <cell r="CT19">
            <v>93342289</v>
          </cell>
          <cell r="CU19">
            <v>113948260</v>
          </cell>
          <cell r="CV19">
            <v>0</v>
          </cell>
          <cell r="CW19">
            <v>65970073.799999997</v>
          </cell>
          <cell r="CX19">
            <v>0</v>
          </cell>
          <cell r="CY19">
            <v>0</v>
          </cell>
          <cell r="CZ19">
            <v>0</v>
          </cell>
          <cell r="DA19">
            <v>32036904</v>
          </cell>
        </row>
        <row r="20">
          <cell r="A20" t="str">
            <v>kWh- Street Lighting</v>
          </cell>
          <cell r="B20" t="str">
            <v>YVST</v>
          </cell>
          <cell r="C20">
            <v>2003</v>
          </cell>
          <cell r="D20">
            <v>557804</v>
          </cell>
          <cell r="E20">
            <v>9870165</v>
          </cell>
          <cell r="F20">
            <v>8921611</v>
          </cell>
          <cell r="G20">
            <v>1551175</v>
          </cell>
          <cell r="H20">
            <v>6116880</v>
          </cell>
          <cell r="I20">
            <v>8783676</v>
          </cell>
          <cell r="J20">
            <v>9413666</v>
          </cell>
          <cell r="K20">
            <v>0</v>
          </cell>
          <cell r="L20">
            <v>219856</v>
          </cell>
          <cell r="M20">
            <v>8065495</v>
          </cell>
          <cell r="N20">
            <v>366108</v>
          </cell>
          <cell r="O20">
            <v>1834233</v>
          </cell>
          <cell r="P20">
            <v>0</v>
          </cell>
          <cell r="Q20">
            <v>55415</v>
          </cell>
          <cell r="R20">
            <v>120386.3</v>
          </cell>
          <cell r="S20">
            <v>0</v>
          </cell>
          <cell r="T20">
            <v>38623144</v>
          </cell>
          <cell r="U20">
            <v>0</v>
          </cell>
          <cell r="V20">
            <v>3081624</v>
          </cell>
          <cell r="W20">
            <v>0</v>
          </cell>
          <cell r="X20">
            <v>5724245</v>
          </cell>
          <cell r="Y20">
            <v>3613293</v>
          </cell>
          <cell r="Z20">
            <v>2216131</v>
          </cell>
          <cell r="AA20">
            <v>1177505</v>
          </cell>
          <cell r="AB20">
            <v>97200</v>
          </cell>
          <cell r="AC20">
            <v>345959.7</v>
          </cell>
          <cell r="AD20">
            <v>5806957.5999999996</v>
          </cell>
          <cell r="AE20">
            <v>5119875</v>
          </cell>
          <cell r="AF20">
            <v>687082.6</v>
          </cell>
          <cell r="AG20">
            <v>1554988</v>
          </cell>
          <cell r="AH20">
            <v>881039</v>
          </cell>
          <cell r="AI20">
            <v>709086</v>
          </cell>
          <cell r="AJ20">
            <v>171953</v>
          </cell>
          <cell r="AK20">
            <v>2082646</v>
          </cell>
          <cell r="AL20">
            <v>2401021</v>
          </cell>
          <cell r="AM20">
            <v>1156508</v>
          </cell>
          <cell r="AN20">
            <v>10384704</v>
          </cell>
          <cell r="AO20">
            <v>0</v>
          </cell>
          <cell r="AP20">
            <v>10384704</v>
          </cell>
          <cell r="AQ20">
            <v>322706</v>
          </cell>
          <cell r="AR20">
            <v>1015363.9</v>
          </cell>
          <cell r="AS20">
            <v>19791253</v>
          </cell>
          <cell r="AT20">
            <v>93270826</v>
          </cell>
          <cell r="AU20">
            <v>93000000</v>
          </cell>
          <cell r="AV20">
            <v>270826</v>
          </cell>
          <cell r="AW20">
            <v>36129185</v>
          </cell>
          <cell r="AX20">
            <v>0</v>
          </cell>
          <cell r="AY20">
            <v>2021032</v>
          </cell>
          <cell r="AZ20">
            <v>3685569</v>
          </cell>
          <cell r="BA20">
            <v>14826579</v>
          </cell>
          <cell r="BB20">
            <v>1960532</v>
          </cell>
          <cell r="BC20">
            <v>0</v>
          </cell>
          <cell r="BD20">
            <v>22338932</v>
          </cell>
          <cell r="BE20">
            <v>1456621</v>
          </cell>
          <cell r="BF20">
            <v>1579765</v>
          </cell>
          <cell r="BG20">
            <v>3488004</v>
          </cell>
          <cell r="BH20">
            <v>0</v>
          </cell>
          <cell r="BI20">
            <v>4569721</v>
          </cell>
          <cell r="BJ20">
            <v>4132524</v>
          </cell>
          <cell r="BK20">
            <v>437197</v>
          </cell>
          <cell r="BL20">
            <v>6910538</v>
          </cell>
          <cell r="BM20">
            <v>5395892</v>
          </cell>
          <cell r="BN20">
            <v>1514646</v>
          </cell>
          <cell r="BO20">
            <v>857437</v>
          </cell>
          <cell r="BP20">
            <v>3461352</v>
          </cell>
          <cell r="BQ20">
            <v>3260971</v>
          </cell>
          <cell r="BR20">
            <v>2137706</v>
          </cell>
          <cell r="BS20">
            <v>11307769</v>
          </cell>
          <cell r="BT20">
            <v>1535995</v>
          </cell>
          <cell r="BU20">
            <v>2491269</v>
          </cell>
          <cell r="BV20">
            <v>8322229</v>
          </cell>
          <cell r="BW20">
            <v>2550979</v>
          </cell>
          <cell r="BX20">
            <v>951786</v>
          </cell>
          <cell r="BY20">
            <v>6292294</v>
          </cell>
          <cell r="BZ20">
            <v>5874450</v>
          </cell>
          <cell r="CA20">
            <v>286723</v>
          </cell>
          <cell r="CB20">
            <v>131121</v>
          </cell>
          <cell r="CC20">
            <v>0</v>
          </cell>
          <cell r="CD20">
            <v>36465189</v>
          </cell>
          <cell r="CE20">
            <v>34259089</v>
          </cell>
          <cell r="CF20">
            <v>2206100</v>
          </cell>
          <cell r="CG20">
            <v>6929107</v>
          </cell>
          <cell r="CH20">
            <v>1074701</v>
          </cell>
          <cell r="CI20">
            <v>1475534</v>
          </cell>
          <cell r="CJ20">
            <v>464827</v>
          </cell>
          <cell r="CK20">
            <v>2562699</v>
          </cell>
          <cell r="CL20">
            <v>10585102</v>
          </cell>
          <cell r="CM20">
            <v>1403638</v>
          </cell>
          <cell r="CN20">
            <v>107297194</v>
          </cell>
          <cell r="CO20">
            <v>16726741</v>
          </cell>
          <cell r="CP20">
            <v>16105347</v>
          </cell>
          <cell r="CQ20">
            <v>0</v>
          </cell>
          <cell r="CR20">
            <v>621394</v>
          </cell>
          <cell r="CS20">
            <v>1579544.5</v>
          </cell>
          <cell r="CT20">
            <v>6845381</v>
          </cell>
          <cell r="CU20">
            <v>4648824</v>
          </cell>
          <cell r="CV20">
            <v>675218</v>
          </cell>
          <cell r="CW20">
            <v>1047521</v>
          </cell>
          <cell r="CX20">
            <v>457966</v>
          </cell>
          <cell r="CY20">
            <v>4803969</v>
          </cell>
          <cell r="CZ20">
            <v>0</v>
          </cell>
          <cell r="DA20">
            <v>2696567</v>
          </cell>
        </row>
        <row r="21">
          <cell r="A21" t="str">
            <v>kWh- Sentinel Lighting</v>
          </cell>
          <cell r="B21" t="str">
            <v>YVSL</v>
          </cell>
          <cell r="C21">
            <v>2003</v>
          </cell>
          <cell r="D21">
            <v>2059</v>
          </cell>
          <cell r="E21">
            <v>0</v>
          </cell>
          <cell r="F21">
            <v>727696</v>
          </cell>
          <cell r="G21">
            <v>228491</v>
          </cell>
          <cell r="H21">
            <v>526717</v>
          </cell>
          <cell r="I21">
            <v>0</v>
          </cell>
          <cell r="J21">
            <v>0</v>
          </cell>
          <cell r="K21">
            <v>0</v>
          </cell>
          <cell r="L21">
            <v>27506</v>
          </cell>
          <cell r="M21">
            <v>418184</v>
          </cell>
          <cell r="N21">
            <v>8541</v>
          </cell>
          <cell r="O21">
            <v>0</v>
          </cell>
          <cell r="P21">
            <v>310985</v>
          </cell>
          <cell r="Q21">
            <v>3536</v>
          </cell>
          <cell r="R21">
            <v>6966.7</v>
          </cell>
          <cell r="S21">
            <v>0</v>
          </cell>
          <cell r="T21">
            <v>0</v>
          </cell>
          <cell r="U21">
            <v>0</v>
          </cell>
          <cell r="V21">
            <v>212384</v>
          </cell>
          <cell r="W21">
            <v>0</v>
          </cell>
          <cell r="X21">
            <v>422219</v>
          </cell>
          <cell r="Y21">
            <v>148320</v>
          </cell>
          <cell r="Z21">
            <v>924118</v>
          </cell>
          <cell r="AA21">
            <v>0</v>
          </cell>
          <cell r="AB21">
            <v>0</v>
          </cell>
          <cell r="AC21">
            <v>0</v>
          </cell>
          <cell r="AD21">
            <v>359264.7</v>
          </cell>
          <cell r="AE21">
            <v>300640</v>
          </cell>
          <cell r="AF21">
            <v>58624.7</v>
          </cell>
          <cell r="AG21">
            <v>0</v>
          </cell>
          <cell r="AH21">
            <v>128970</v>
          </cell>
          <cell r="AI21">
            <v>128970</v>
          </cell>
          <cell r="AJ21">
            <v>0</v>
          </cell>
          <cell r="AK21">
            <v>531087</v>
          </cell>
          <cell r="AL21">
            <v>351162</v>
          </cell>
          <cell r="AM21">
            <v>70393</v>
          </cell>
          <cell r="AN21">
            <v>407048</v>
          </cell>
          <cell r="AO21">
            <v>0</v>
          </cell>
          <cell r="AP21">
            <v>407048</v>
          </cell>
          <cell r="AQ21">
            <v>0</v>
          </cell>
          <cell r="AR21">
            <v>109535</v>
          </cell>
          <cell r="AS21">
            <v>0</v>
          </cell>
          <cell r="AT21">
            <v>21330000</v>
          </cell>
          <cell r="AU21">
            <v>21330000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38129</v>
          </cell>
          <cell r="BC21">
            <v>45066</v>
          </cell>
          <cell r="BD21">
            <v>1031617</v>
          </cell>
          <cell r="BE21">
            <v>46530</v>
          </cell>
          <cell r="BF21">
            <v>32298</v>
          </cell>
          <cell r="BG21">
            <v>192008</v>
          </cell>
          <cell r="BH21">
            <v>0</v>
          </cell>
          <cell r="BI21">
            <v>336231</v>
          </cell>
          <cell r="BJ21">
            <v>335107</v>
          </cell>
          <cell r="BK21">
            <v>1124</v>
          </cell>
          <cell r="BL21">
            <v>399951</v>
          </cell>
          <cell r="BM21">
            <v>64155</v>
          </cell>
          <cell r="BN21">
            <v>335796</v>
          </cell>
          <cell r="BO21">
            <v>158172</v>
          </cell>
          <cell r="BP21">
            <v>309564</v>
          </cell>
          <cell r="BQ21">
            <v>626297</v>
          </cell>
          <cell r="BR21">
            <v>0</v>
          </cell>
          <cell r="BS21">
            <v>168194</v>
          </cell>
          <cell r="BT21">
            <v>140381</v>
          </cell>
          <cell r="BU21">
            <v>495268</v>
          </cell>
          <cell r="BV21">
            <v>39118</v>
          </cell>
          <cell r="BW21">
            <v>291343</v>
          </cell>
          <cell r="BX21">
            <v>17126.599999999999</v>
          </cell>
          <cell r="BY21">
            <v>1025125</v>
          </cell>
          <cell r="BZ21">
            <v>988288</v>
          </cell>
          <cell r="CA21">
            <v>36837</v>
          </cell>
          <cell r="CB21">
            <v>0</v>
          </cell>
          <cell r="CC21">
            <v>1328</v>
          </cell>
          <cell r="CD21">
            <v>349223</v>
          </cell>
          <cell r="CE21">
            <v>349223</v>
          </cell>
          <cell r="CF21">
            <v>0</v>
          </cell>
          <cell r="CG21">
            <v>305296</v>
          </cell>
          <cell r="CH21">
            <v>0</v>
          </cell>
          <cell r="CI21">
            <v>15660</v>
          </cell>
          <cell r="CJ21">
            <v>0</v>
          </cell>
          <cell r="CK21">
            <v>0</v>
          </cell>
          <cell r="CL21">
            <v>64650</v>
          </cell>
          <cell r="CM21">
            <v>131367</v>
          </cell>
          <cell r="CN21">
            <v>0</v>
          </cell>
          <cell r="CO21">
            <v>977604</v>
          </cell>
          <cell r="CP21">
            <v>926564</v>
          </cell>
          <cell r="CQ21">
            <v>0</v>
          </cell>
          <cell r="CR21">
            <v>51040</v>
          </cell>
          <cell r="CS21">
            <v>7099</v>
          </cell>
          <cell r="CT21">
            <v>0</v>
          </cell>
          <cell r="CU21">
            <v>1006904</v>
          </cell>
          <cell r="CV21">
            <v>39409.599999999999</v>
          </cell>
          <cell r="CW21">
            <v>22939</v>
          </cell>
          <cell r="CX21">
            <v>15626</v>
          </cell>
          <cell r="CY21">
            <v>22431</v>
          </cell>
          <cell r="CZ21">
            <v>0</v>
          </cell>
          <cell r="DA21">
            <v>212040</v>
          </cell>
        </row>
        <row r="22">
          <cell r="A22" t="str">
            <v>kW</v>
          </cell>
          <cell r="B22" t="str">
            <v>YD</v>
          </cell>
          <cell r="C22">
            <v>2003</v>
          </cell>
          <cell r="D22">
            <v>58809.4</v>
          </cell>
          <cell r="E22">
            <v>1801649</v>
          </cell>
          <cell r="F22">
            <v>1351160</v>
          </cell>
          <cell r="G22">
            <v>511049.8</v>
          </cell>
          <cell r="H22">
            <v>1420149</v>
          </cell>
          <cell r="I22">
            <v>2383058</v>
          </cell>
          <cell r="J22">
            <v>2394272</v>
          </cell>
          <cell r="K22">
            <v>249475</v>
          </cell>
          <cell r="L22">
            <v>25968.400000000001</v>
          </cell>
          <cell r="M22">
            <v>1409915</v>
          </cell>
          <cell r="N22">
            <v>28991</v>
          </cell>
          <cell r="O22">
            <v>694969</v>
          </cell>
          <cell r="P22">
            <v>14120</v>
          </cell>
          <cell r="Q22">
            <v>16889</v>
          </cell>
          <cell r="R22">
            <v>53879.5</v>
          </cell>
          <cell r="S22">
            <v>0</v>
          </cell>
          <cell r="T22">
            <v>12782616</v>
          </cell>
          <cell r="U22">
            <v>4977340</v>
          </cell>
          <cell r="V22">
            <v>495463</v>
          </cell>
          <cell r="W22">
            <v>0</v>
          </cell>
          <cell r="X22">
            <v>545959</v>
          </cell>
          <cell r="Y22">
            <v>993136</v>
          </cell>
          <cell r="Z22">
            <v>391333</v>
          </cell>
          <cell r="AA22">
            <v>59114.6</v>
          </cell>
          <cell r="AB22">
            <v>7145</v>
          </cell>
          <cell r="AC22">
            <v>202816.1</v>
          </cell>
          <cell r="AD22">
            <v>944749.8</v>
          </cell>
          <cell r="AE22">
            <v>889603</v>
          </cell>
          <cell r="AF22">
            <v>55146.8</v>
          </cell>
          <cell r="AG22">
            <v>175493</v>
          </cell>
          <cell r="AH22">
            <v>2343082</v>
          </cell>
          <cell r="AI22">
            <v>2341668</v>
          </cell>
          <cell r="AJ22">
            <v>1414</v>
          </cell>
          <cell r="AK22">
            <v>379343</v>
          </cell>
          <cell r="AL22">
            <v>743441</v>
          </cell>
          <cell r="AM22">
            <v>164041</v>
          </cell>
          <cell r="AN22">
            <v>9578633</v>
          </cell>
          <cell r="AO22">
            <v>7719371</v>
          </cell>
          <cell r="AP22">
            <v>1859262</v>
          </cell>
          <cell r="AQ22">
            <v>14034</v>
          </cell>
          <cell r="AR22">
            <v>291082.3</v>
          </cell>
          <cell r="AS22">
            <v>5282994</v>
          </cell>
          <cell r="AT22">
            <v>23751129</v>
          </cell>
          <cell r="AU22">
            <v>23734400</v>
          </cell>
          <cell r="AV22">
            <v>16729</v>
          </cell>
          <cell r="AW22">
            <v>9921167</v>
          </cell>
          <cell r="AX22">
            <v>129394</v>
          </cell>
          <cell r="AY22">
            <v>98881</v>
          </cell>
          <cell r="AZ22">
            <v>909871</v>
          </cell>
          <cell r="BA22">
            <v>2762488.6</v>
          </cell>
          <cell r="BB22">
            <v>381000</v>
          </cell>
          <cell r="BC22">
            <v>230551.2</v>
          </cell>
          <cell r="BD22">
            <v>4389396</v>
          </cell>
          <cell r="BE22">
            <v>309569</v>
          </cell>
          <cell r="BF22">
            <v>367853.7</v>
          </cell>
          <cell r="BG22">
            <v>858180</v>
          </cell>
          <cell r="BH22">
            <v>0</v>
          </cell>
          <cell r="BI22">
            <v>711394.6</v>
          </cell>
          <cell r="BJ22">
            <v>697536</v>
          </cell>
          <cell r="BK22">
            <v>13858.6</v>
          </cell>
          <cell r="BL22">
            <v>1849261</v>
          </cell>
          <cell r="BM22">
            <v>1148327</v>
          </cell>
          <cell r="BN22">
            <v>700934</v>
          </cell>
          <cell r="BO22">
            <v>200461</v>
          </cell>
          <cell r="BP22">
            <v>387967</v>
          </cell>
          <cell r="BQ22">
            <v>665975</v>
          </cell>
          <cell r="BR22">
            <v>174081</v>
          </cell>
          <cell r="BS22">
            <v>2457454</v>
          </cell>
          <cell r="BT22">
            <v>252702</v>
          </cell>
          <cell r="BU22">
            <v>433288</v>
          </cell>
          <cell r="BV22">
            <v>1376026</v>
          </cell>
          <cell r="BW22">
            <v>204354</v>
          </cell>
          <cell r="BX22">
            <v>0</v>
          </cell>
          <cell r="BY22">
            <v>927731</v>
          </cell>
          <cell r="BZ22">
            <v>892259</v>
          </cell>
          <cell r="CA22">
            <v>28968</v>
          </cell>
          <cell r="CB22">
            <v>6504</v>
          </cell>
          <cell r="CC22">
            <v>425272</v>
          </cell>
          <cell r="CD22">
            <v>9000740</v>
          </cell>
          <cell r="CE22">
            <v>8444358</v>
          </cell>
          <cell r="CF22">
            <v>556382</v>
          </cell>
          <cell r="CG22">
            <v>684762</v>
          </cell>
          <cell r="CH22">
            <v>126408</v>
          </cell>
          <cell r="CI22">
            <v>139135</v>
          </cell>
          <cell r="CJ22">
            <v>104683</v>
          </cell>
          <cell r="CK22">
            <v>537039</v>
          </cell>
          <cell r="CL22">
            <v>1461722</v>
          </cell>
          <cell r="CM22">
            <v>336511</v>
          </cell>
          <cell r="CN22">
            <v>43364987</v>
          </cell>
          <cell r="CO22">
            <v>2977183</v>
          </cell>
          <cell r="CP22">
            <v>2849630</v>
          </cell>
          <cell r="CQ22">
            <v>42598</v>
          </cell>
          <cell r="CR22">
            <v>84955</v>
          </cell>
          <cell r="CS22">
            <v>44049.599999999999</v>
          </cell>
          <cell r="CT22">
            <v>1725335</v>
          </cell>
          <cell r="CU22">
            <v>737118</v>
          </cell>
          <cell r="CV22">
            <v>121352.4</v>
          </cell>
          <cell r="CW22">
            <v>248016.2</v>
          </cell>
          <cell r="CX22">
            <v>90555</v>
          </cell>
          <cell r="CY22">
            <v>0</v>
          </cell>
          <cell r="CZ22">
            <v>928997</v>
          </cell>
          <cell r="DA22">
            <v>0</v>
          </cell>
        </row>
        <row r="23">
          <cell r="A23" t="str">
            <v>kW - Residential</v>
          </cell>
          <cell r="B23" t="str">
            <v>YDR</v>
          </cell>
          <cell r="C23">
            <v>2003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230237</v>
          </cell>
          <cell r="P23">
            <v>0</v>
          </cell>
          <cell r="Q23">
            <v>9232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502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369100</v>
          </cell>
          <cell r="AU23">
            <v>369100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A24" t="str">
            <v>kW- General Service</v>
          </cell>
          <cell r="C24">
            <v>2003</v>
          </cell>
          <cell r="D24">
            <v>20708.099999999999</v>
          </cell>
          <cell r="E24">
            <v>1772300</v>
          </cell>
          <cell r="F24">
            <v>771221</v>
          </cell>
          <cell r="G24">
            <v>318142.40000000002</v>
          </cell>
          <cell r="H24">
            <v>1399678</v>
          </cell>
          <cell r="I24">
            <v>2358521</v>
          </cell>
          <cell r="J24">
            <v>1879163</v>
          </cell>
          <cell r="K24">
            <v>246266</v>
          </cell>
          <cell r="L24">
            <v>25121.3</v>
          </cell>
          <cell r="M24">
            <v>1189773</v>
          </cell>
          <cell r="N24">
            <v>28991</v>
          </cell>
          <cell r="O24">
            <v>269712</v>
          </cell>
          <cell r="P24">
            <v>13228</v>
          </cell>
          <cell r="Q24">
            <v>7657</v>
          </cell>
          <cell r="R24">
            <v>53879.5</v>
          </cell>
          <cell r="S24">
            <v>0</v>
          </cell>
          <cell r="T24">
            <v>11023334</v>
          </cell>
          <cell r="U24">
            <v>2950870</v>
          </cell>
          <cell r="V24">
            <v>355778</v>
          </cell>
          <cell r="W24">
            <v>0</v>
          </cell>
          <cell r="X24">
            <v>528197</v>
          </cell>
          <cell r="Y24">
            <v>897761</v>
          </cell>
          <cell r="Z24">
            <v>391333</v>
          </cell>
          <cell r="AA24">
            <v>55804.3</v>
          </cell>
          <cell r="AB24">
            <v>6859</v>
          </cell>
          <cell r="AC24">
            <v>115315.3</v>
          </cell>
          <cell r="AD24">
            <v>918922.3</v>
          </cell>
          <cell r="AE24">
            <v>866203</v>
          </cell>
          <cell r="AF24">
            <v>52719.3</v>
          </cell>
          <cell r="AG24">
            <v>170827</v>
          </cell>
          <cell r="AH24">
            <v>1906836</v>
          </cell>
          <cell r="AI24">
            <v>1906021</v>
          </cell>
          <cell r="AJ24">
            <v>815</v>
          </cell>
          <cell r="AK24">
            <v>371807</v>
          </cell>
          <cell r="AL24">
            <v>735161</v>
          </cell>
          <cell r="AM24">
            <v>160785</v>
          </cell>
          <cell r="AN24">
            <v>5056134</v>
          </cell>
          <cell r="AO24">
            <v>3877731</v>
          </cell>
          <cell r="AP24">
            <v>1178403</v>
          </cell>
          <cell r="AQ24">
            <v>13127</v>
          </cell>
          <cell r="AR24">
            <v>195837</v>
          </cell>
          <cell r="AS24">
            <v>4701279</v>
          </cell>
          <cell r="AT24">
            <v>15983505</v>
          </cell>
          <cell r="AU24">
            <v>15967600</v>
          </cell>
          <cell r="AV24">
            <v>15905</v>
          </cell>
          <cell r="AW24">
            <v>8661042</v>
          </cell>
          <cell r="AX24">
            <v>125160</v>
          </cell>
          <cell r="AY24">
            <v>93637</v>
          </cell>
          <cell r="AZ24">
            <v>656413</v>
          </cell>
          <cell r="BA24">
            <v>2246396.2999999998</v>
          </cell>
          <cell r="BB24">
            <v>375893</v>
          </cell>
          <cell r="BC24">
            <v>225400.1</v>
          </cell>
          <cell r="BD24">
            <v>3884465</v>
          </cell>
          <cell r="BE24">
            <v>227375</v>
          </cell>
          <cell r="BF24">
            <v>364666.4</v>
          </cell>
          <cell r="BG24">
            <v>683376</v>
          </cell>
          <cell r="BH24">
            <v>0</v>
          </cell>
          <cell r="BI24">
            <v>710111.6</v>
          </cell>
          <cell r="BJ24">
            <v>697536</v>
          </cell>
          <cell r="BK24">
            <v>12575.6</v>
          </cell>
          <cell r="BL24">
            <v>1829484</v>
          </cell>
          <cell r="BM24">
            <v>1134888</v>
          </cell>
          <cell r="BN24">
            <v>694596</v>
          </cell>
          <cell r="BO24">
            <v>197593</v>
          </cell>
          <cell r="BP24">
            <v>387967</v>
          </cell>
          <cell r="BQ24">
            <v>656041</v>
          </cell>
          <cell r="BR24">
            <v>168213</v>
          </cell>
          <cell r="BS24">
            <v>1962957</v>
          </cell>
          <cell r="BT24">
            <v>248019</v>
          </cell>
          <cell r="BU24">
            <v>424931</v>
          </cell>
          <cell r="BV24">
            <v>1003755</v>
          </cell>
          <cell r="BW24">
            <v>196690</v>
          </cell>
          <cell r="BX24">
            <v>0</v>
          </cell>
          <cell r="BY24">
            <v>772437</v>
          </cell>
          <cell r="BZ24">
            <v>738247</v>
          </cell>
          <cell r="CA24">
            <v>28055</v>
          </cell>
          <cell r="CB24">
            <v>6135</v>
          </cell>
          <cell r="CC24">
            <v>425272</v>
          </cell>
          <cell r="CD24">
            <v>7646678</v>
          </cell>
          <cell r="CE24">
            <v>7646678</v>
          </cell>
          <cell r="CF24">
            <v>0</v>
          </cell>
          <cell r="CG24">
            <v>662620</v>
          </cell>
          <cell r="CH24">
            <v>123406</v>
          </cell>
          <cell r="CI24">
            <v>135085</v>
          </cell>
          <cell r="CJ24">
            <v>103221</v>
          </cell>
          <cell r="CK24">
            <v>465881</v>
          </cell>
          <cell r="CL24">
            <v>1260704</v>
          </cell>
          <cell r="CM24">
            <v>332437</v>
          </cell>
          <cell r="CN24">
            <v>37687313</v>
          </cell>
          <cell r="CO24">
            <v>2644768</v>
          </cell>
          <cell r="CP24">
            <v>2520152</v>
          </cell>
          <cell r="CQ24">
            <v>41519</v>
          </cell>
          <cell r="CR24">
            <v>83097</v>
          </cell>
          <cell r="CS24">
            <v>39922.699999999997</v>
          </cell>
          <cell r="CT24">
            <v>1524793</v>
          </cell>
          <cell r="CU24">
            <v>428685</v>
          </cell>
          <cell r="CV24">
            <v>119556</v>
          </cell>
          <cell r="CW24">
            <v>107259.9</v>
          </cell>
          <cell r="CX24">
            <v>90555</v>
          </cell>
          <cell r="CY24">
            <v>0</v>
          </cell>
          <cell r="CZ24">
            <v>907788</v>
          </cell>
          <cell r="DA24">
            <v>0</v>
          </cell>
        </row>
        <row r="25">
          <cell r="A25" t="str">
            <v>kW- Large User, Sub- Transmission, Intermediate/ Embedded Distributor</v>
          </cell>
          <cell r="C25">
            <v>2003</v>
          </cell>
          <cell r="D25">
            <v>36500.199999999997</v>
          </cell>
          <cell r="E25">
            <v>0</v>
          </cell>
          <cell r="F25">
            <v>554175</v>
          </cell>
          <cell r="G25">
            <v>188772.4</v>
          </cell>
          <cell r="H25">
            <v>0</v>
          </cell>
          <cell r="I25">
            <v>0</v>
          </cell>
          <cell r="J25">
            <v>486319</v>
          </cell>
          <cell r="K25">
            <v>0</v>
          </cell>
          <cell r="L25">
            <v>0</v>
          </cell>
          <cell r="M25">
            <v>196211</v>
          </cell>
          <cell r="N25">
            <v>0</v>
          </cell>
          <cell r="O25">
            <v>189795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1654554</v>
          </cell>
          <cell r="U25">
            <v>2026470</v>
          </cell>
          <cell r="V25">
            <v>131241</v>
          </cell>
          <cell r="W25">
            <v>0</v>
          </cell>
          <cell r="X25">
            <v>0</v>
          </cell>
          <cell r="Y25">
            <v>84448</v>
          </cell>
          <cell r="Z25">
            <v>0</v>
          </cell>
          <cell r="AA25">
            <v>0</v>
          </cell>
          <cell r="AB25">
            <v>0</v>
          </cell>
          <cell r="AC25">
            <v>86641.4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412807</v>
          </cell>
          <cell r="AI25">
            <v>412807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4414965</v>
          </cell>
          <cell r="AO25">
            <v>3764270</v>
          </cell>
          <cell r="AP25">
            <v>650695</v>
          </cell>
          <cell r="AQ25">
            <v>0</v>
          </cell>
          <cell r="AR25">
            <v>92232</v>
          </cell>
          <cell r="AS25">
            <v>523127</v>
          </cell>
          <cell r="AT25">
            <v>7397700</v>
          </cell>
          <cell r="AU25">
            <v>7397700</v>
          </cell>
          <cell r="AV25">
            <v>0</v>
          </cell>
          <cell r="AW25">
            <v>1164450</v>
          </cell>
          <cell r="AX25">
            <v>0</v>
          </cell>
          <cell r="AY25">
            <v>0</v>
          </cell>
          <cell r="AZ25">
            <v>243064</v>
          </cell>
          <cell r="BA25">
            <v>474685.3</v>
          </cell>
          <cell r="BB25">
            <v>0</v>
          </cell>
          <cell r="BC25">
            <v>0</v>
          </cell>
          <cell r="BD25">
            <v>441848</v>
          </cell>
          <cell r="BE25">
            <v>77839</v>
          </cell>
          <cell r="BF25">
            <v>0</v>
          </cell>
          <cell r="BG25">
            <v>164458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464265</v>
          </cell>
          <cell r="BT25">
            <v>0</v>
          </cell>
          <cell r="BU25">
            <v>0</v>
          </cell>
          <cell r="BV25">
            <v>349045</v>
          </cell>
          <cell r="BW25">
            <v>0</v>
          </cell>
          <cell r="BX25">
            <v>0</v>
          </cell>
          <cell r="BY25">
            <v>134739</v>
          </cell>
          <cell r="BZ25">
            <v>134739</v>
          </cell>
          <cell r="CA25">
            <v>0</v>
          </cell>
          <cell r="CB25">
            <v>0</v>
          </cell>
          <cell r="CC25">
            <v>0</v>
          </cell>
          <cell r="CD25">
            <v>1255496</v>
          </cell>
          <cell r="CE25">
            <v>705692</v>
          </cell>
          <cell r="CF25">
            <v>549804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63360</v>
          </cell>
          <cell r="CL25">
            <v>170758</v>
          </cell>
          <cell r="CM25">
            <v>0</v>
          </cell>
          <cell r="CN25">
            <v>5360148</v>
          </cell>
          <cell r="CO25">
            <v>285649</v>
          </cell>
          <cell r="CP25">
            <v>285649</v>
          </cell>
          <cell r="CQ25">
            <v>0</v>
          </cell>
          <cell r="CR25">
            <v>0</v>
          </cell>
          <cell r="CS25">
            <v>0</v>
          </cell>
          <cell r="CT25">
            <v>181431</v>
          </cell>
          <cell r="CU25">
            <v>293337</v>
          </cell>
          <cell r="CV25">
            <v>0</v>
          </cell>
          <cell r="CW25">
            <v>137788.5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A26" t="str">
            <v>kW- Street Lighting</v>
          </cell>
          <cell r="C26">
            <v>2003</v>
          </cell>
          <cell r="D26">
            <v>1601.1</v>
          </cell>
          <cell r="E26">
            <v>29349</v>
          </cell>
          <cell r="F26">
            <v>24132</v>
          </cell>
          <cell r="G26">
            <v>4135</v>
          </cell>
          <cell r="H26">
            <v>18715</v>
          </cell>
          <cell r="I26">
            <v>24537</v>
          </cell>
          <cell r="J26">
            <v>28790</v>
          </cell>
          <cell r="K26">
            <v>3077</v>
          </cell>
          <cell r="L26">
            <v>771.3</v>
          </cell>
          <cell r="M26">
            <v>22715</v>
          </cell>
          <cell r="N26">
            <v>0</v>
          </cell>
          <cell r="O26">
            <v>5225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104728</v>
          </cell>
          <cell r="U26">
            <v>0</v>
          </cell>
          <cell r="V26">
            <v>8444</v>
          </cell>
          <cell r="W26">
            <v>0</v>
          </cell>
          <cell r="X26">
            <v>16589</v>
          </cell>
          <cell r="Y26">
            <v>10515</v>
          </cell>
          <cell r="Z26">
            <v>0</v>
          </cell>
          <cell r="AA26">
            <v>3310.3</v>
          </cell>
          <cell r="AB26">
            <v>286</v>
          </cell>
          <cell r="AC26">
            <v>859.4</v>
          </cell>
          <cell r="AD26">
            <v>24180.9</v>
          </cell>
          <cell r="AE26">
            <v>21916</v>
          </cell>
          <cell r="AF26">
            <v>2264.9</v>
          </cell>
          <cell r="AG26">
            <v>4666</v>
          </cell>
          <cell r="AH26">
            <v>23036</v>
          </cell>
          <cell r="AI26">
            <v>22437</v>
          </cell>
          <cell r="AJ26">
            <v>599</v>
          </cell>
          <cell r="AK26">
            <v>5770</v>
          </cell>
          <cell r="AL26">
            <v>6763</v>
          </cell>
          <cell r="AM26">
            <v>3075</v>
          </cell>
          <cell r="AN26">
            <v>105816</v>
          </cell>
          <cell r="AO26">
            <v>76783</v>
          </cell>
          <cell r="AP26">
            <v>29033</v>
          </cell>
          <cell r="AQ26">
            <v>907</v>
          </cell>
          <cell r="AR26">
            <v>2713.2</v>
          </cell>
          <cell r="AS26">
            <v>58588</v>
          </cell>
          <cell r="AT26">
            <v>824</v>
          </cell>
          <cell r="AU26">
            <v>0</v>
          </cell>
          <cell r="AV26">
            <v>824</v>
          </cell>
          <cell r="AW26">
            <v>95675</v>
          </cell>
          <cell r="AX26">
            <v>3836</v>
          </cell>
          <cell r="AY26">
            <v>5244</v>
          </cell>
          <cell r="AZ26">
            <v>10394</v>
          </cell>
          <cell r="BA26">
            <v>41407</v>
          </cell>
          <cell r="BB26">
            <v>5107</v>
          </cell>
          <cell r="BC26">
            <v>5151.1000000000004</v>
          </cell>
          <cell r="BD26">
            <v>60493</v>
          </cell>
          <cell r="BE26">
            <v>4237</v>
          </cell>
          <cell r="BF26">
            <v>3097.6</v>
          </cell>
          <cell r="BG26">
            <v>9813</v>
          </cell>
          <cell r="BH26">
            <v>0</v>
          </cell>
          <cell r="BI26">
            <v>1234.9000000000001</v>
          </cell>
          <cell r="BJ26">
            <v>0</v>
          </cell>
          <cell r="BK26">
            <v>1234.9000000000001</v>
          </cell>
          <cell r="BL26">
            <v>18810</v>
          </cell>
          <cell r="BM26">
            <v>13319</v>
          </cell>
          <cell r="BN26">
            <v>5491</v>
          </cell>
          <cell r="BO26">
            <v>2417</v>
          </cell>
          <cell r="BP26">
            <v>0</v>
          </cell>
          <cell r="BQ26">
            <v>9600</v>
          </cell>
          <cell r="BR26">
            <v>5868</v>
          </cell>
          <cell r="BS26">
            <v>30232</v>
          </cell>
          <cell r="BT26">
            <v>4309</v>
          </cell>
          <cell r="BU26">
            <v>6981</v>
          </cell>
          <cell r="BV26">
            <v>23095</v>
          </cell>
          <cell r="BW26">
            <v>6816</v>
          </cell>
          <cell r="BX26">
            <v>0</v>
          </cell>
          <cell r="BY26">
            <v>17707</v>
          </cell>
          <cell r="BZ26">
            <v>16530</v>
          </cell>
          <cell r="CA26">
            <v>808</v>
          </cell>
          <cell r="CB26">
            <v>369</v>
          </cell>
          <cell r="CC26">
            <v>0</v>
          </cell>
          <cell r="CD26">
            <v>96534</v>
          </cell>
          <cell r="CE26">
            <v>90208</v>
          </cell>
          <cell r="CF26">
            <v>6326</v>
          </cell>
          <cell r="CG26">
            <v>21295</v>
          </cell>
          <cell r="CH26">
            <v>3002</v>
          </cell>
          <cell r="CI26">
            <v>4050</v>
          </cell>
          <cell r="CJ26">
            <v>1462</v>
          </cell>
          <cell r="CK26">
            <v>7798</v>
          </cell>
          <cell r="CL26">
            <v>30260</v>
          </cell>
          <cell r="CM26">
            <v>3704</v>
          </cell>
          <cell r="CN26">
            <v>317526</v>
          </cell>
          <cell r="CO26">
            <v>43946</v>
          </cell>
          <cell r="CP26">
            <v>41151</v>
          </cell>
          <cell r="CQ26">
            <v>1079</v>
          </cell>
          <cell r="CR26">
            <v>1716</v>
          </cell>
          <cell r="CS26">
            <v>4106.8999999999996</v>
          </cell>
          <cell r="CT26">
            <v>19111</v>
          </cell>
          <cell r="CU26">
            <v>12976</v>
          </cell>
          <cell r="CV26">
            <v>1796.4</v>
          </cell>
          <cell r="CW26">
            <v>2904.1</v>
          </cell>
          <cell r="CX26">
            <v>0</v>
          </cell>
          <cell r="CY26">
            <v>0</v>
          </cell>
          <cell r="CZ26">
            <v>20926</v>
          </cell>
          <cell r="DA26">
            <v>0</v>
          </cell>
        </row>
        <row r="27">
          <cell r="A27" t="str">
            <v>kW- Sentinel Lighting</v>
          </cell>
          <cell r="C27">
            <v>2003</v>
          </cell>
          <cell r="D27">
            <v>0</v>
          </cell>
          <cell r="E27">
            <v>0</v>
          </cell>
          <cell r="F27">
            <v>1632</v>
          </cell>
          <cell r="G27">
            <v>0</v>
          </cell>
          <cell r="H27">
            <v>1756</v>
          </cell>
          <cell r="I27">
            <v>0</v>
          </cell>
          <cell r="J27">
            <v>0</v>
          </cell>
          <cell r="K27">
            <v>132</v>
          </cell>
          <cell r="L27">
            <v>75.8</v>
          </cell>
          <cell r="M27">
            <v>1216</v>
          </cell>
          <cell r="N27">
            <v>0</v>
          </cell>
          <cell r="O27">
            <v>0</v>
          </cell>
          <cell r="P27">
            <v>892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1173</v>
          </cell>
          <cell r="Y27">
            <v>412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1646.6</v>
          </cell>
          <cell r="AE27">
            <v>1484</v>
          </cell>
          <cell r="AF27">
            <v>162.6</v>
          </cell>
          <cell r="AG27">
            <v>0</v>
          </cell>
          <cell r="AH27">
            <v>403</v>
          </cell>
          <cell r="AI27">
            <v>403</v>
          </cell>
          <cell r="AJ27">
            <v>0</v>
          </cell>
          <cell r="AK27">
            <v>1766</v>
          </cell>
          <cell r="AL27">
            <v>1015</v>
          </cell>
          <cell r="AM27">
            <v>181</v>
          </cell>
          <cell r="AN27">
            <v>1718</v>
          </cell>
          <cell r="AO27">
            <v>587</v>
          </cell>
          <cell r="AP27">
            <v>1131</v>
          </cell>
          <cell r="AQ27">
            <v>0</v>
          </cell>
          <cell r="AR27">
            <v>300.10000000000002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398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2590</v>
          </cell>
          <cell r="BE27">
            <v>118</v>
          </cell>
          <cell r="BF27">
            <v>89.7</v>
          </cell>
          <cell r="BG27">
            <v>533</v>
          </cell>
          <cell r="BH27">
            <v>0</v>
          </cell>
          <cell r="BI27">
            <v>48.1</v>
          </cell>
          <cell r="BJ27">
            <v>0</v>
          </cell>
          <cell r="BK27">
            <v>48.1</v>
          </cell>
          <cell r="BL27">
            <v>967</v>
          </cell>
          <cell r="BM27">
            <v>120</v>
          </cell>
          <cell r="BN27">
            <v>847</v>
          </cell>
          <cell r="BO27">
            <v>451</v>
          </cell>
          <cell r="BP27">
            <v>0</v>
          </cell>
          <cell r="BQ27">
            <v>334</v>
          </cell>
          <cell r="BR27">
            <v>0</v>
          </cell>
          <cell r="BS27">
            <v>0</v>
          </cell>
          <cell r="BT27">
            <v>374</v>
          </cell>
          <cell r="BU27">
            <v>1376</v>
          </cell>
          <cell r="BV27">
            <v>131</v>
          </cell>
          <cell r="BW27">
            <v>848</v>
          </cell>
          <cell r="BX27">
            <v>0</v>
          </cell>
          <cell r="BY27">
            <v>2848</v>
          </cell>
          <cell r="BZ27">
            <v>2743</v>
          </cell>
          <cell r="CA27">
            <v>105</v>
          </cell>
          <cell r="CB27">
            <v>0</v>
          </cell>
          <cell r="CC27">
            <v>0</v>
          </cell>
          <cell r="CD27">
            <v>2032</v>
          </cell>
          <cell r="CE27">
            <v>1780</v>
          </cell>
          <cell r="CF27">
            <v>252</v>
          </cell>
          <cell r="CG27">
            <v>847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370</v>
          </cell>
          <cell r="CN27">
            <v>0</v>
          </cell>
          <cell r="CO27">
            <v>2839</v>
          </cell>
          <cell r="CP27">
            <v>2678</v>
          </cell>
          <cell r="CQ27">
            <v>19</v>
          </cell>
          <cell r="CR27">
            <v>142</v>
          </cell>
          <cell r="CS27">
            <v>20</v>
          </cell>
          <cell r="CT27">
            <v>0</v>
          </cell>
          <cell r="CU27">
            <v>2120</v>
          </cell>
          <cell r="CV27">
            <v>0</v>
          </cell>
          <cell r="CW27">
            <v>63.7</v>
          </cell>
          <cell r="CX27">
            <v>0</v>
          </cell>
          <cell r="CY27">
            <v>0</v>
          </cell>
          <cell r="CZ27">
            <v>283</v>
          </cell>
          <cell r="DA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2003</v>
          </cell>
          <cell r="D28">
            <v>757771</v>
          </cell>
          <cell r="E28">
            <v>26264397</v>
          </cell>
          <cell r="F28">
            <v>13685821</v>
          </cell>
          <cell r="G28">
            <v>4187602</v>
          </cell>
          <cell r="H28">
            <v>12752703</v>
          </cell>
          <cell r="I28">
            <v>24521862.34</v>
          </cell>
          <cell r="J28">
            <v>17708002</v>
          </cell>
          <cell r="K28">
            <v>2415321.85</v>
          </cell>
          <cell r="L28">
            <v>533374.88</v>
          </cell>
          <cell r="M28">
            <v>70316144</v>
          </cell>
          <cell r="N28">
            <v>2510110.1</v>
          </cell>
          <cell r="O28">
            <v>3532134</v>
          </cell>
          <cell r="P28">
            <v>404599</v>
          </cell>
          <cell r="Q28">
            <v>632145.98</v>
          </cell>
          <cell r="R28">
            <v>5579117.6200000001</v>
          </cell>
          <cell r="S28">
            <v>3688840.46</v>
          </cell>
          <cell r="T28">
            <v>88485579</v>
          </cell>
          <cell r="U28">
            <v>37677400</v>
          </cell>
          <cell r="V28">
            <v>5592265.6799999997</v>
          </cell>
          <cell r="W28">
            <v>943573.91</v>
          </cell>
          <cell r="X28">
            <v>7785431</v>
          </cell>
          <cell r="Y28">
            <v>8115252.8099999996</v>
          </cell>
          <cell r="Z28">
            <v>29152418.039999999</v>
          </cell>
          <cell r="AA28">
            <v>5024276</v>
          </cell>
          <cell r="AB28">
            <v>444821</v>
          </cell>
          <cell r="AC28">
            <v>23490377.82</v>
          </cell>
          <cell r="AD28">
            <v>35473148.060000002</v>
          </cell>
          <cell r="AE28">
            <v>35214708</v>
          </cell>
          <cell r="AF28">
            <v>258440.06</v>
          </cell>
          <cell r="AG28">
            <v>2762521.11</v>
          </cell>
          <cell r="AH28">
            <v>20355366</v>
          </cell>
          <cell r="AI28">
            <v>19942099</v>
          </cell>
          <cell r="AJ28">
            <v>413267</v>
          </cell>
          <cell r="AK28">
            <v>7353772.3200000003</v>
          </cell>
          <cell r="AL28">
            <v>7752651</v>
          </cell>
          <cell r="AM28">
            <v>558141.64</v>
          </cell>
          <cell r="AN28">
            <v>73430872.769999996</v>
          </cell>
          <cell r="AO28">
            <v>57358203</v>
          </cell>
          <cell r="AP28">
            <v>16072669.77</v>
          </cell>
          <cell r="AQ28">
            <v>325827.90999999997</v>
          </cell>
          <cell r="AR28">
            <v>712054.81</v>
          </cell>
          <cell r="AS28">
            <v>50456824</v>
          </cell>
          <cell r="AT28">
            <v>616636629.44000006</v>
          </cell>
          <cell r="AU28">
            <v>616240000</v>
          </cell>
          <cell r="AV28">
            <v>396629.44</v>
          </cell>
          <cell r="AW28">
            <v>88645936</v>
          </cell>
          <cell r="AX28">
            <v>5421310.6299999999</v>
          </cell>
          <cell r="AY28">
            <v>1521818.41</v>
          </cell>
          <cell r="AZ28">
            <v>8278256</v>
          </cell>
          <cell r="BA28">
            <v>29784683.93</v>
          </cell>
          <cell r="BB28">
            <v>3441232</v>
          </cell>
          <cell r="BC28">
            <v>4598198.17</v>
          </cell>
          <cell r="BD28">
            <v>41063214</v>
          </cell>
          <cell r="BE28">
            <v>13226684</v>
          </cell>
          <cell r="BF28">
            <v>2714004.66</v>
          </cell>
          <cell r="BG28">
            <v>8004346</v>
          </cell>
          <cell r="BH28">
            <v>0</v>
          </cell>
          <cell r="BI28">
            <v>12538292.029999999</v>
          </cell>
          <cell r="BJ28">
            <v>11321433</v>
          </cell>
          <cell r="BK28">
            <v>1216859.03</v>
          </cell>
          <cell r="BL28">
            <v>43355495</v>
          </cell>
          <cell r="BM28">
            <v>37030078</v>
          </cell>
          <cell r="BN28">
            <v>6325417</v>
          </cell>
          <cell r="BO28">
            <v>3066367.83</v>
          </cell>
          <cell r="BP28">
            <v>7021379.0499999998</v>
          </cell>
          <cell r="BQ28">
            <v>8902564.3000000007</v>
          </cell>
          <cell r="BR28">
            <v>2137883</v>
          </cell>
          <cell r="BS28">
            <v>25321611</v>
          </cell>
          <cell r="BT28">
            <v>3820057.17</v>
          </cell>
          <cell r="BU28">
            <v>6978958</v>
          </cell>
          <cell r="BV28">
            <v>16240900</v>
          </cell>
          <cell r="BW28">
            <v>3648568</v>
          </cell>
          <cell r="BX28">
            <v>1574445.78</v>
          </cell>
          <cell r="BY28">
            <v>13231779</v>
          </cell>
          <cell r="BZ28">
            <v>12555083</v>
          </cell>
          <cell r="CA28">
            <v>516127</v>
          </cell>
          <cell r="CB28">
            <v>160569</v>
          </cell>
          <cell r="CC28">
            <v>16460026.43</v>
          </cell>
          <cell r="CD28">
            <v>98883961</v>
          </cell>
          <cell r="CE28">
            <v>92733319</v>
          </cell>
          <cell r="CF28">
            <v>6150642</v>
          </cell>
          <cell r="CG28">
            <v>10190889</v>
          </cell>
          <cell r="CH28">
            <v>1196061</v>
          </cell>
          <cell r="CI28">
            <v>1546288</v>
          </cell>
          <cell r="CJ28">
            <v>1261109.31</v>
          </cell>
          <cell r="CK28">
            <v>5500260.4100000001</v>
          </cell>
          <cell r="CL28">
            <v>15141174</v>
          </cell>
          <cell r="CM28">
            <v>1511814</v>
          </cell>
          <cell r="CN28">
            <v>440007992</v>
          </cell>
          <cell r="CO28">
            <v>171952364.24000001</v>
          </cell>
          <cell r="CP28">
            <v>168329147</v>
          </cell>
          <cell r="CQ28">
            <v>582189</v>
          </cell>
          <cell r="CR28">
            <v>3041028.24</v>
          </cell>
          <cell r="CS28">
            <v>2536911.15</v>
          </cell>
          <cell r="CT28">
            <v>21328105</v>
          </cell>
          <cell r="CU28">
            <v>4968177</v>
          </cell>
          <cell r="CV28">
            <v>1012894.18</v>
          </cell>
          <cell r="CW28">
            <v>1537203.61</v>
          </cell>
          <cell r="CX28">
            <v>4239538.74</v>
          </cell>
          <cell r="CY28">
            <v>6950294.25</v>
          </cell>
          <cell r="CZ28">
            <v>15897290</v>
          </cell>
          <cell r="DA28">
            <v>4179048.8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2003</v>
          </cell>
          <cell r="D29">
            <v>528973</v>
          </cell>
          <cell r="E29">
            <v>16488483</v>
          </cell>
          <cell r="F29">
            <v>6994732</v>
          </cell>
          <cell r="G29">
            <v>1884225</v>
          </cell>
          <cell r="H29">
            <v>7056477</v>
          </cell>
          <cell r="I29">
            <v>15044658.119999999</v>
          </cell>
          <cell r="J29">
            <v>8493677</v>
          </cell>
          <cell r="K29">
            <v>1454229.41</v>
          </cell>
          <cell r="L29">
            <v>381200.06</v>
          </cell>
          <cell r="M29">
            <v>21498060</v>
          </cell>
          <cell r="N29">
            <v>1065071.47</v>
          </cell>
          <cell r="O29">
            <v>2364154</v>
          </cell>
          <cell r="P29">
            <v>270329</v>
          </cell>
          <cell r="Q29">
            <v>389436.63</v>
          </cell>
          <cell r="R29">
            <v>2037676.62</v>
          </cell>
          <cell r="S29">
            <v>2486967.3199999998</v>
          </cell>
          <cell r="T29">
            <v>32350007</v>
          </cell>
          <cell r="U29">
            <v>16914804</v>
          </cell>
          <cell r="V29">
            <v>3243831.16</v>
          </cell>
          <cell r="W29">
            <v>619438</v>
          </cell>
          <cell r="X29">
            <v>5605715</v>
          </cell>
          <cell r="Y29">
            <v>4365915.32</v>
          </cell>
          <cell r="Z29">
            <v>11012982.74</v>
          </cell>
          <cell r="AA29">
            <v>2426976</v>
          </cell>
          <cell r="AB29">
            <v>279210</v>
          </cell>
          <cell r="AC29">
            <v>12308517.029999999</v>
          </cell>
          <cell r="AD29">
            <v>15085778.27</v>
          </cell>
          <cell r="AE29">
            <v>14886195</v>
          </cell>
          <cell r="AF29">
            <v>199583.27</v>
          </cell>
          <cell r="AG29">
            <v>1930309.64</v>
          </cell>
          <cell r="AH29">
            <v>11518899</v>
          </cell>
          <cell r="AI29">
            <v>11193280</v>
          </cell>
          <cell r="AJ29">
            <v>325619</v>
          </cell>
          <cell r="AK29">
            <v>4801090.03</v>
          </cell>
          <cell r="AL29">
            <v>4390343</v>
          </cell>
          <cell r="AM29">
            <v>334673.64</v>
          </cell>
          <cell r="AN29">
            <v>52298226.93</v>
          </cell>
          <cell r="AO29">
            <v>41246200</v>
          </cell>
          <cell r="AP29">
            <v>11052026.93</v>
          </cell>
          <cell r="AQ29">
            <v>232419.82</v>
          </cell>
          <cell r="AR29">
            <v>432599.53</v>
          </cell>
          <cell r="AS29">
            <v>26713717</v>
          </cell>
          <cell r="AT29">
            <v>416877319.79000002</v>
          </cell>
          <cell r="AU29">
            <v>416610000</v>
          </cell>
          <cell r="AV29">
            <v>267319.78999999998</v>
          </cell>
          <cell r="AW29">
            <v>46364617.57</v>
          </cell>
          <cell r="AX29">
            <v>4268285.7300000004</v>
          </cell>
          <cell r="AY29">
            <v>924133.66</v>
          </cell>
          <cell r="AZ29">
            <v>4356216.7</v>
          </cell>
          <cell r="BA29">
            <v>14360785.82</v>
          </cell>
          <cell r="BB29">
            <v>1611890</v>
          </cell>
          <cell r="BC29">
            <v>2506308.0499999998</v>
          </cell>
          <cell r="BD29">
            <v>24928419</v>
          </cell>
          <cell r="BE29">
            <v>4977191</v>
          </cell>
          <cell r="BF29">
            <v>1592161.18</v>
          </cell>
          <cell r="BG29">
            <v>4311776.07</v>
          </cell>
          <cell r="BH29">
            <v>0</v>
          </cell>
          <cell r="BI29">
            <v>7019044.5</v>
          </cell>
          <cell r="BJ29">
            <v>6023011</v>
          </cell>
          <cell r="BK29">
            <v>996033.5</v>
          </cell>
          <cell r="BL29">
            <v>13896170</v>
          </cell>
          <cell r="BM29">
            <v>10638440</v>
          </cell>
          <cell r="BN29">
            <v>3257730</v>
          </cell>
          <cell r="BO29">
            <v>1414248.22</v>
          </cell>
          <cell r="BP29">
            <v>4414773.93</v>
          </cell>
          <cell r="BQ29">
            <v>4885294.33</v>
          </cell>
          <cell r="BR29">
            <v>1401181</v>
          </cell>
          <cell r="BS29">
            <v>14083641</v>
          </cell>
          <cell r="BT29">
            <v>2561199.96</v>
          </cell>
          <cell r="BU29">
            <v>3397938</v>
          </cell>
          <cell r="BV29">
            <v>8291855</v>
          </cell>
          <cell r="BW29">
            <v>2055303</v>
          </cell>
          <cell r="BX29">
            <v>893716</v>
          </cell>
          <cell r="BY29">
            <v>8044229</v>
          </cell>
          <cell r="BZ29">
            <v>7635334</v>
          </cell>
          <cell r="CA29">
            <v>305661</v>
          </cell>
          <cell r="CB29">
            <v>103234</v>
          </cell>
          <cell r="CC29">
            <v>5731208.3300000001</v>
          </cell>
          <cell r="CD29">
            <v>49938554</v>
          </cell>
          <cell r="CE29">
            <v>46080367</v>
          </cell>
          <cell r="CF29">
            <v>3858187</v>
          </cell>
          <cell r="CG29">
            <v>5537540</v>
          </cell>
          <cell r="CH29">
            <v>721847</v>
          </cell>
          <cell r="CI29">
            <v>962756</v>
          </cell>
          <cell r="CJ29">
            <v>746926.51</v>
          </cell>
          <cell r="CK29">
            <v>3466283.06</v>
          </cell>
          <cell r="CL29">
            <v>9703372</v>
          </cell>
          <cell r="CM29">
            <v>1085915</v>
          </cell>
          <cell r="CN29">
            <v>173180165</v>
          </cell>
          <cell r="CO29">
            <v>72748243.359999999</v>
          </cell>
          <cell r="CP29">
            <v>70202069</v>
          </cell>
          <cell r="CQ29">
            <v>332703</v>
          </cell>
          <cell r="CR29">
            <v>2213471.36</v>
          </cell>
          <cell r="CS29">
            <v>2066730.15</v>
          </cell>
          <cell r="CT29">
            <v>11103164</v>
          </cell>
          <cell r="CU29">
            <v>3530160</v>
          </cell>
          <cell r="CV29">
            <v>567056.73</v>
          </cell>
          <cell r="CW29">
            <v>623737.25</v>
          </cell>
          <cell r="CX29">
            <v>3864279.52</v>
          </cell>
          <cell r="CY29">
            <v>4333589.0199999996</v>
          </cell>
          <cell r="CZ29">
            <v>10381039</v>
          </cell>
          <cell r="DA29">
            <v>2467730.33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2003</v>
          </cell>
          <cell r="D30">
            <v>198394</v>
          </cell>
          <cell r="E30">
            <v>9689243</v>
          </cell>
          <cell r="F30">
            <v>5288549</v>
          </cell>
          <cell r="G30">
            <v>2242841</v>
          </cell>
          <cell r="H30">
            <v>5638102</v>
          </cell>
          <cell r="I30">
            <v>9435982.0999999996</v>
          </cell>
          <cell r="J30">
            <v>8483447</v>
          </cell>
          <cell r="K30">
            <v>950520.7</v>
          </cell>
          <cell r="L30">
            <v>146133.69</v>
          </cell>
          <cell r="M30">
            <v>42042470</v>
          </cell>
          <cell r="N30">
            <v>1419570.36</v>
          </cell>
          <cell r="O30">
            <v>840803</v>
          </cell>
          <cell r="P30">
            <v>129207</v>
          </cell>
          <cell r="Q30">
            <v>238148.7</v>
          </cell>
          <cell r="R30">
            <v>3472102.86</v>
          </cell>
          <cell r="S30">
            <v>1201873.1399999999</v>
          </cell>
          <cell r="T30">
            <v>50986966</v>
          </cell>
          <cell r="U30">
            <v>15339556</v>
          </cell>
          <cell r="V30">
            <v>2118789.5299999998</v>
          </cell>
          <cell r="W30">
            <v>315657.75</v>
          </cell>
          <cell r="X30">
            <v>2104927</v>
          </cell>
          <cell r="Y30">
            <v>3512106.65</v>
          </cell>
          <cell r="Z30">
            <v>17980481.93</v>
          </cell>
          <cell r="AA30">
            <v>2538765</v>
          </cell>
          <cell r="AB30">
            <v>157500</v>
          </cell>
          <cell r="AC30">
            <v>7188346.21</v>
          </cell>
          <cell r="AD30">
            <v>19957557.199999999</v>
          </cell>
          <cell r="AE30">
            <v>19903446</v>
          </cell>
          <cell r="AF30">
            <v>54111.199999999997</v>
          </cell>
          <cell r="AG30">
            <v>801746.12</v>
          </cell>
          <cell r="AH30">
            <v>8279910</v>
          </cell>
          <cell r="AI30">
            <v>8196158</v>
          </cell>
          <cell r="AJ30">
            <v>83752</v>
          </cell>
          <cell r="AK30">
            <v>2482300.2400000002</v>
          </cell>
          <cell r="AL30">
            <v>3312623</v>
          </cell>
          <cell r="AM30">
            <v>211478</v>
          </cell>
          <cell r="AN30">
            <v>18891703.98</v>
          </cell>
          <cell r="AO30">
            <v>14533861</v>
          </cell>
          <cell r="AP30">
            <v>4357842.9800000004</v>
          </cell>
          <cell r="AQ30">
            <v>90237.31</v>
          </cell>
          <cell r="AR30">
            <v>144567.79999999999</v>
          </cell>
          <cell r="AS30">
            <v>22350716</v>
          </cell>
          <cell r="AT30">
            <v>193281968.18000001</v>
          </cell>
          <cell r="AU30">
            <v>193160000</v>
          </cell>
          <cell r="AV30">
            <v>121968.18</v>
          </cell>
          <cell r="AW30">
            <v>38263211.350000001</v>
          </cell>
          <cell r="AX30">
            <v>1118652.1200000001</v>
          </cell>
          <cell r="AY30">
            <v>565449.59</v>
          </cell>
          <cell r="AZ30">
            <v>3482061.66</v>
          </cell>
          <cell r="BA30">
            <v>14046504.859999999</v>
          </cell>
          <cell r="BB30">
            <v>1817665</v>
          </cell>
          <cell r="BC30">
            <v>2045956.06</v>
          </cell>
          <cell r="BD30">
            <v>15014037</v>
          </cell>
          <cell r="BE30">
            <v>7756124</v>
          </cell>
          <cell r="BF30">
            <v>1095218.96</v>
          </cell>
          <cell r="BG30">
            <v>3248104.56</v>
          </cell>
          <cell r="BH30">
            <v>0</v>
          </cell>
          <cell r="BI30">
            <v>5455169.7999999998</v>
          </cell>
          <cell r="BJ30">
            <v>5245054</v>
          </cell>
          <cell r="BK30">
            <v>210115.8</v>
          </cell>
          <cell r="BL30">
            <v>29227345</v>
          </cell>
          <cell r="BM30">
            <v>26198041</v>
          </cell>
          <cell r="BN30">
            <v>3029304</v>
          </cell>
          <cell r="BO30">
            <v>1625207.46</v>
          </cell>
          <cell r="BP30">
            <v>2558267.88</v>
          </cell>
          <cell r="BQ30">
            <v>3958858.97</v>
          </cell>
          <cell r="BR30">
            <v>700260</v>
          </cell>
          <cell r="BS30">
            <v>9031390</v>
          </cell>
          <cell r="BT30">
            <v>1255496.26</v>
          </cell>
          <cell r="BU30">
            <v>3474598</v>
          </cell>
          <cell r="BV30">
            <v>6377898</v>
          </cell>
          <cell r="BW30">
            <v>1538428</v>
          </cell>
          <cell r="BX30">
            <v>666936.4</v>
          </cell>
          <cell r="BY30">
            <v>4910071</v>
          </cell>
          <cell r="BZ30">
            <v>4650686</v>
          </cell>
          <cell r="CA30">
            <v>204171</v>
          </cell>
          <cell r="CB30">
            <v>55214</v>
          </cell>
          <cell r="CC30">
            <v>10646652.91</v>
          </cell>
          <cell r="CD30">
            <v>46008324</v>
          </cell>
          <cell r="CE30">
            <v>45171103</v>
          </cell>
          <cell r="CF30">
            <v>837221</v>
          </cell>
          <cell r="CG30">
            <v>4524633</v>
          </cell>
          <cell r="CH30">
            <v>458600</v>
          </cell>
          <cell r="CI30">
            <v>533680</v>
          </cell>
          <cell r="CJ30">
            <v>505872.54</v>
          </cell>
          <cell r="CK30">
            <v>2010192.95</v>
          </cell>
          <cell r="CL30">
            <v>4844679</v>
          </cell>
          <cell r="CM30">
            <v>399002</v>
          </cell>
          <cell r="CN30">
            <v>247065117</v>
          </cell>
          <cell r="CO30">
            <v>86584436.280000001</v>
          </cell>
          <cell r="CP30">
            <v>85521039</v>
          </cell>
          <cell r="CQ30">
            <v>243055</v>
          </cell>
          <cell r="CR30">
            <v>820342.28</v>
          </cell>
          <cell r="CS30">
            <v>463480.42</v>
          </cell>
          <cell r="CT30">
            <v>9569997</v>
          </cell>
          <cell r="CU30">
            <v>1009675</v>
          </cell>
          <cell r="CV30">
            <v>437126.76</v>
          </cell>
          <cell r="CW30">
            <v>586230.04</v>
          </cell>
          <cell r="CX30">
            <v>371870.56</v>
          </cell>
          <cell r="CY30">
            <v>2529075</v>
          </cell>
          <cell r="CZ30">
            <v>5240082</v>
          </cell>
          <cell r="DA30">
            <v>1473385.52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2003</v>
          </cell>
          <cell r="D31">
            <v>11222</v>
          </cell>
          <cell r="E31">
            <v>0</v>
          </cell>
          <cell r="F31">
            <v>1176154</v>
          </cell>
          <cell r="G31">
            <v>12940</v>
          </cell>
          <cell r="H31">
            <v>0</v>
          </cell>
          <cell r="I31">
            <v>0</v>
          </cell>
          <cell r="J31">
            <v>648676</v>
          </cell>
          <cell r="K31">
            <v>0</v>
          </cell>
          <cell r="L31">
            <v>0</v>
          </cell>
          <cell r="M31">
            <v>6156526</v>
          </cell>
          <cell r="N31">
            <v>0</v>
          </cell>
          <cell r="O31">
            <v>302046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4591723</v>
          </cell>
          <cell r="U31">
            <v>4893549</v>
          </cell>
          <cell r="V31">
            <v>185904.09</v>
          </cell>
          <cell r="W31">
            <v>0</v>
          </cell>
          <cell r="X31">
            <v>0</v>
          </cell>
          <cell r="Y31">
            <v>183587.81</v>
          </cell>
          <cell r="Z31">
            <v>0</v>
          </cell>
          <cell r="AA31">
            <v>0</v>
          </cell>
          <cell r="AB31">
            <v>0</v>
          </cell>
          <cell r="AC31">
            <v>3961491.47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505632</v>
          </cell>
          <cell r="AI31">
            <v>505632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1876611.25</v>
          </cell>
          <cell r="AO31">
            <v>1411154</v>
          </cell>
          <cell r="AP31">
            <v>465457.25</v>
          </cell>
          <cell r="AQ31">
            <v>0</v>
          </cell>
          <cell r="AR31">
            <v>124928.24</v>
          </cell>
          <cell r="AS31">
            <v>1260240</v>
          </cell>
          <cell r="AT31">
            <v>2740000</v>
          </cell>
          <cell r="AU31">
            <v>2740000</v>
          </cell>
          <cell r="AV31">
            <v>0</v>
          </cell>
          <cell r="AW31">
            <v>3724424.22</v>
          </cell>
          <cell r="AX31">
            <v>0</v>
          </cell>
          <cell r="AY31">
            <v>0</v>
          </cell>
          <cell r="AZ31">
            <v>361181.68</v>
          </cell>
          <cell r="BA31">
            <v>1015209.64</v>
          </cell>
          <cell r="BB31">
            <v>0</v>
          </cell>
          <cell r="BC31">
            <v>0</v>
          </cell>
          <cell r="BD31">
            <v>964273</v>
          </cell>
          <cell r="BE31">
            <v>370016</v>
          </cell>
          <cell r="BF31">
            <v>0</v>
          </cell>
          <cell r="BG31">
            <v>424499.76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2090949</v>
          </cell>
          <cell r="BT31">
            <v>0</v>
          </cell>
          <cell r="BU31">
            <v>0</v>
          </cell>
          <cell r="BV31">
            <v>1311994</v>
          </cell>
          <cell r="BW31">
            <v>0</v>
          </cell>
          <cell r="BX31">
            <v>0</v>
          </cell>
          <cell r="BY31">
            <v>116923</v>
          </cell>
          <cell r="BZ31">
            <v>116923</v>
          </cell>
          <cell r="CA31">
            <v>0</v>
          </cell>
          <cell r="CB31">
            <v>0</v>
          </cell>
          <cell r="CC31">
            <v>0</v>
          </cell>
          <cell r="CD31">
            <v>2278424</v>
          </cell>
          <cell r="CE31">
            <v>886802</v>
          </cell>
          <cell r="CF31">
            <v>1391622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2993.13</v>
          </cell>
          <cell r="CL31">
            <v>546741</v>
          </cell>
          <cell r="CM31">
            <v>0</v>
          </cell>
          <cell r="CN31">
            <v>18079551</v>
          </cell>
          <cell r="CO31">
            <v>11303124</v>
          </cell>
          <cell r="CP31">
            <v>11303124</v>
          </cell>
          <cell r="CQ31">
            <v>0</v>
          </cell>
          <cell r="CR31">
            <v>0</v>
          </cell>
          <cell r="CS31">
            <v>0</v>
          </cell>
          <cell r="CT31">
            <v>490436</v>
          </cell>
          <cell r="CU31">
            <v>406922</v>
          </cell>
          <cell r="CV31">
            <v>0</v>
          </cell>
          <cell r="CW31">
            <v>307185.34999999998</v>
          </cell>
          <cell r="CX31">
            <v>0</v>
          </cell>
          <cell r="CY31">
            <v>0</v>
          </cell>
          <cell r="CZ31">
            <v>0</v>
          </cell>
          <cell r="DA31">
            <v>192374.34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2003</v>
          </cell>
          <cell r="D32">
            <v>19168</v>
          </cell>
          <cell r="E32">
            <v>86671</v>
          </cell>
          <cell r="F32">
            <v>207210</v>
          </cell>
          <cell r="G32">
            <v>38499</v>
          </cell>
          <cell r="H32">
            <v>52618</v>
          </cell>
          <cell r="I32">
            <v>41222.120000000003</v>
          </cell>
          <cell r="J32">
            <v>82202</v>
          </cell>
          <cell r="K32">
            <v>10185.870000000001</v>
          </cell>
          <cell r="L32">
            <v>5394.86</v>
          </cell>
          <cell r="M32">
            <v>575535</v>
          </cell>
          <cell r="N32">
            <v>19235.939999999999</v>
          </cell>
          <cell r="O32">
            <v>25131</v>
          </cell>
          <cell r="P32">
            <v>0</v>
          </cell>
          <cell r="Q32">
            <v>4533.57</v>
          </cell>
          <cell r="R32">
            <v>67702.509999999995</v>
          </cell>
          <cell r="S32">
            <v>0</v>
          </cell>
          <cell r="T32">
            <v>556883</v>
          </cell>
          <cell r="U32">
            <v>487632</v>
          </cell>
          <cell r="V32">
            <v>34951.57</v>
          </cell>
          <cell r="W32">
            <v>7457.87</v>
          </cell>
          <cell r="X32">
            <v>68028</v>
          </cell>
          <cell r="Y32">
            <v>51235.67</v>
          </cell>
          <cell r="Z32">
            <v>107937.37</v>
          </cell>
          <cell r="AA32">
            <v>58535</v>
          </cell>
          <cell r="AB32">
            <v>8111</v>
          </cell>
          <cell r="AC32">
            <v>32023.11</v>
          </cell>
          <cell r="AD32">
            <v>402097.22</v>
          </cell>
          <cell r="AE32">
            <v>397709</v>
          </cell>
          <cell r="AF32">
            <v>4388.22</v>
          </cell>
          <cell r="AG32">
            <v>30465.35</v>
          </cell>
          <cell r="AH32">
            <v>47009</v>
          </cell>
          <cell r="AI32">
            <v>43120</v>
          </cell>
          <cell r="AJ32">
            <v>3889</v>
          </cell>
          <cell r="AK32">
            <v>51644.45</v>
          </cell>
          <cell r="AL32">
            <v>41307</v>
          </cell>
          <cell r="AM32">
            <v>10008</v>
          </cell>
          <cell r="AN32">
            <v>349356.71</v>
          </cell>
          <cell r="AO32">
            <v>165327</v>
          </cell>
          <cell r="AP32">
            <v>184029.71</v>
          </cell>
          <cell r="AQ32">
            <v>3170.78</v>
          </cell>
          <cell r="AR32">
            <v>8514.68</v>
          </cell>
          <cell r="AS32">
            <v>132151</v>
          </cell>
          <cell r="AT32">
            <v>3047341.47</v>
          </cell>
          <cell r="AU32">
            <v>3040000</v>
          </cell>
          <cell r="AV32">
            <v>7341.47</v>
          </cell>
          <cell r="AW32">
            <v>293682.86</v>
          </cell>
          <cell r="AX32">
            <v>29972.68</v>
          </cell>
          <cell r="AY32">
            <v>32235.16</v>
          </cell>
          <cell r="AZ32">
            <v>78795.960000000006</v>
          </cell>
          <cell r="BA32">
            <v>362183.61</v>
          </cell>
          <cell r="BB32">
            <v>10434</v>
          </cell>
          <cell r="BC32">
            <v>44327.14</v>
          </cell>
          <cell r="BD32">
            <v>149402</v>
          </cell>
          <cell r="BE32">
            <v>116807</v>
          </cell>
          <cell r="BF32">
            <v>26101.33</v>
          </cell>
          <cell r="BG32">
            <v>15799.97</v>
          </cell>
          <cell r="BH32">
            <v>0</v>
          </cell>
          <cell r="BI32">
            <v>52632.09</v>
          </cell>
          <cell r="BJ32">
            <v>42397</v>
          </cell>
          <cell r="BK32">
            <v>10235.09</v>
          </cell>
          <cell r="BL32">
            <v>224718</v>
          </cell>
          <cell r="BM32">
            <v>190593</v>
          </cell>
          <cell r="BN32">
            <v>34125</v>
          </cell>
          <cell r="BO32">
            <v>22119.35</v>
          </cell>
          <cell r="BP32">
            <v>42148.12</v>
          </cell>
          <cell r="BQ32">
            <v>49642.68</v>
          </cell>
          <cell r="BR32">
            <v>36381</v>
          </cell>
          <cell r="BS32">
            <v>102757</v>
          </cell>
          <cell r="BT32">
            <v>1806.96</v>
          </cell>
          <cell r="BU32">
            <v>86501</v>
          </cell>
          <cell r="BV32">
            <v>257555</v>
          </cell>
          <cell r="BW32">
            <v>43044</v>
          </cell>
          <cell r="BX32">
            <v>13528.13</v>
          </cell>
          <cell r="BY32">
            <v>142491</v>
          </cell>
          <cell r="BZ32">
            <v>134845</v>
          </cell>
          <cell r="CA32">
            <v>5525</v>
          </cell>
          <cell r="CB32">
            <v>2121</v>
          </cell>
          <cell r="CC32">
            <v>81524.240000000005</v>
          </cell>
          <cell r="CD32">
            <v>650975</v>
          </cell>
          <cell r="CE32">
            <v>591032</v>
          </cell>
          <cell r="CF32">
            <v>59943</v>
          </cell>
          <cell r="CG32">
            <v>115669</v>
          </cell>
          <cell r="CH32">
            <v>15614</v>
          </cell>
          <cell r="CI32">
            <v>48237</v>
          </cell>
          <cell r="CJ32">
            <v>8310.26</v>
          </cell>
          <cell r="CK32">
            <v>20791.27</v>
          </cell>
          <cell r="CL32">
            <v>46382</v>
          </cell>
          <cell r="CM32">
            <v>22969</v>
          </cell>
          <cell r="CN32">
            <v>1683159</v>
          </cell>
          <cell r="CO32">
            <v>1156348.6200000001</v>
          </cell>
          <cell r="CP32">
            <v>1143951</v>
          </cell>
          <cell r="CQ32">
            <v>6038</v>
          </cell>
          <cell r="CR32">
            <v>6359.62</v>
          </cell>
          <cell r="CS32">
            <v>6603.28</v>
          </cell>
          <cell r="CT32">
            <v>164508</v>
          </cell>
          <cell r="CU32">
            <v>17216</v>
          </cell>
          <cell r="CV32">
            <v>8081.13</v>
          </cell>
          <cell r="CW32">
            <v>19074.68</v>
          </cell>
          <cell r="CX32">
            <v>3317.45</v>
          </cell>
          <cell r="CY32">
            <v>86909.14</v>
          </cell>
          <cell r="CZ32">
            <v>273777</v>
          </cell>
          <cell r="DA32">
            <v>40722.46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2003</v>
          </cell>
          <cell r="D33">
            <v>14</v>
          </cell>
          <cell r="E33">
            <v>0</v>
          </cell>
          <cell r="F33">
            <v>19176</v>
          </cell>
          <cell r="G33">
            <v>9097</v>
          </cell>
          <cell r="H33">
            <v>5506</v>
          </cell>
          <cell r="I33">
            <v>0</v>
          </cell>
          <cell r="J33">
            <v>0</v>
          </cell>
          <cell r="K33">
            <v>385.87</v>
          </cell>
          <cell r="L33">
            <v>646.27</v>
          </cell>
          <cell r="M33">
            <v>43553</v>
          </cell>
          <cell r="N33">
            <v>6232.33</v>
          </cell>
          <cell r="O33">
            <v>0</v>
          </cell>
          <cell r="P33">
            <v>5063</v>
          </cell>
          <cell r="Q33">
            <v>27.08</v>
          </cell>
          <cell r="R33">
            <v>1635.63</v>
          </cell>
          <cell r="S33">
            <v>0</v>
          </cell>
          <cell r="T33">
            <v>0</v>
          </cell>
          <cell r="U33">
            <v>41859</v>
          </cell>
          <cell r="V33">
            <v>8789.33</v>
          </cell>
          <cell r="W33">
            <v>1020.29</v>
          </cell>
          <cell r="X33">
            <v>6761</v>
          </cell>
          <cell r="Y33">
            <v>2407.36</v>
          </cell>
          <cell r="Z33">
            <v>51016</v>
          </cell>
          <cell r="AA33">
            <v>0</v>
          </cell>
          <cell r="AB33">
            <v>0</v>
          </cell>
          <cell r="AC33">
            <v>0</v>
          </cell>
          <cell r="AD33">
            <v>27715.37</v>
          </cell>
          <cell r="AE33">
            <v>27358</v>
          </cell>
          <cell r="AF33">
            <v>357.37</v>
          </cell>
          <cell r="AG33">
            <v>0</v>
          </cell>
          <cell r="AH33">
            <v>3916</v>
          </cell>
          <cell r="AI33">
            <v>3909</v>
          </cell>
          <cell r="AJ33">
            <v>7</v>
          </cell>
          <cell r="AK33">
            <v>18737.599999999999</v>
          </cell>
          <cell r="AL33">
            <v>8378</v>
          </cell>
          <cell r="AM33">
            <v>1982</v>
          </cell>
          <cell r="AN33">
            <v>14973.9</v>
          </cell>
          <cell r="AO33">
            <v>1661</v>
          </cell>
          <cell r="AP33">
            <v>13312.9</v>
          </cell>
          <cell r="AQ33">
            <v>0</v>
          </cell>
          <cell r="AR33">
            <v>1444.56</v>
          </cell>
          <cell r="AS33">
            <v>0</v>
          </cell>
          <cell r="AT33">
            <v>0</v>
          </cell>
          <cell r="AU33">
            <v>690000</v>
          </cell>
          <cell r="AV33">
            <v>0</v>
          </cell>
          <cell r="AW33">
            <v>0</v>
          </cell>
          <cell r="AX33">
            <v>4400.1000000000004</v>
          </cell>
          <cell r="AY33">
            <v>0</v>
          </cell>
          <cell r="AZ33">
            <v>0</v>
          </cell>
          <cell r="BA33">
            <v>0</v>
          </cell>
          <cell r="BB33">
            <v>1243</v>
          </cell>
          <cell r="BC33">
            <v>1606.92</v>
          </cell>
          <cell r="BD33">
            <v>7083</v>
          </cell>
          <cell r="BE33">
            <v>6546</v>
          </cell>
          <cell r="BF33">
            <v>523.19000000000005</v>
          </cell>
          <cell r="BG33">
            <v>4165.6400000000003</v>
          </cell>
          <cell r="BH33">
            <v>0</v>
          </cell>
          <cell r="BI33">
            <v>11445.64</v>
          </cell>
          <cell r="BJ33">
            <v>10971</v>
          </cell>
          <cell r="BK33">
            <v>474.64</v>
          </cell>
          <cell r="BL33">
            <v>7262</v>
          </cell>
          <cell r="BM33">
            <v>3004</v>
          </cell>
          <cell r="BN33">
            <v>4258</v>
          </cell>
          <cell r="BO33">
            <v>4792.8</v>
          </cell>
          <cell r="BP33">
            <v>6189.12</v>
          </cell>
          <cell r="BQ33">
            <v>8768.32</v>
          </cell>
          <cell r="BR33">
            <v>61</v>
          </cell>
          <cell r="BS33">
            <v>12874</v>
          </cell>
          <cell r="BT33">
            <v>1553.99</v>
          </cell>
          <cell r="BU33">
            <v>19921</v>
          </cell>
          <cell r="BV33">
            <v>1598</v>
          </cell>
          <cell r="BW33">
            <v>11793</v>
          </cell>
          <cell r="BX33">
            <v>265.25</v>
          </cell>
          <cell r="BY33">
            <v>18065</v>
          </cell>
          <cell r="BZ33">
            <v>17295</v>
          </cell>
          <cell r="CA33">
            <v>770</v>
          </cell>
          <cell r="CB33">
            <v>0</v>
          </cell>
          <cell r="CC33">
            <v>640.95000000000005</v>
          </cell>
          <cell r="CD33">
            <v>7684</v>
          </cell>
          <cell r="CE33">
            <v>4015</v>
          </cell>
          <cell r="CF33">
            <v>3669</v>
          </cell>
          <cell r="CG33">
            <v>13047</v>
          </cell>
          <cell r="CH33">
            <v>0</v>
          </cell>
          <cell r="CI33">
            <v>1615</v>
          </cell>
          <cell r="CJ33">
            <v>0</v>
          </cell>
          <cell r="CK33">
            <v>0</v>
          </cell>
          <cell r="CL33">
            <v>0</v>
          </cell>
          <cell r="CM33">
            <v>3928</v>
          </cell>
          <cell r="CN33">
            <v>0</v>
          </cell>
          <cell r="CO33">
            <v>160211.98000000001</v>
          </cell>
          <cell r="CP33">
            <v>158964</v>
          </cell>
          <cell r="CQ33">
            <v>393</v>
          </cell>
          <cell r="CR33">
            <v>854.98</v>
          </cell>
          <cell r="CS33">
            <v>97.3</v>
          </cell>
          <cell r="CT33">
            <v>0</v>
          </cell>
          <cell r="CU33">
            <v>4204</v>
          </cell>
          <cell r="CV33">
            <v>629.55999999999995</v>
          </cell>
          <cell r="CW33">
            <v>976.29</v>
          </cell>
          <cell r="CX33">
            <v>71.209999999999994</v>
          </cell>
          <cell r="CY33">
            <v>721.09</v>
          </cell>
          <cell r="CZ33">
            <v>2392</v>
          </cell>
          <cell r="DA33">
            <v>4836.1499999999996</v>
          </cell>
        </row>
        <row r="34">
          <cell r="A34" t="str">
            <v>Total service area</v>
          </cell>
          <cell r="B34" t="str">
            <v>AREA</v>
          </cell>
          <cell r="C34">
            <v>2003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5.3</v>
          </cell>
          <cell r="Q34">
            <v>2</v>
          </cell>
          <cell r="R34">
            <v>66</v>
          </cell>
          <cell r="S34">
            <v>21.26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13600</v>
          </cell>
          <cell r="AD34">
            <v>411.5</v>
          </cell>
          <cell r="AE34">
            <v>402.5</v>
          </cell>
          <cell r="AF34">
            <v>9</v>
          </cell>
          <cell r="AG34">
            <v>68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0</v>
          </cell>
          <cell r="BI34">
            <v>88</v>
          </cell>
          <cell r="BJ34">
            <v>41</v>
          </cell>
          <cell r="BK34">
            <v>47</v>
          </cell>
          <cell r="BL34">
            <v>774.8</v>
          </cell>
          <cell r="BM34">
            <v>207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26.56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58.61</v>
          </cell>
          <cell r="CA34">
            <v>2.97</v>
          </cell>
          <cell r="CB34">
            <v>2.3199999999999998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381.15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685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2003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12987</v>
          </cell>
          <cell r="AD35">
            <v>120.75</v>
          </cell>
          <cell r="AE35">
            <v>120.75</v>
          </cell>
          <cell r="AF35">
            <v>0</v>
          </cell>
          <cell r="AG35">
            <v>45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255.8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0</v>
          </cell>
          <cell r="BG35">
            <v>372.4</v>
          </cell>
          <cell r="BH35">
            <v>0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15.5</v>
          </cell>
          <cell r="BU35">
            <v>0</v>
          </cell>
          <cell r="BV35">
            <v>74.36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326.14999999999998</v>
          </cell>
          <cell r="CM35">
            <v>1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677.5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2003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5.3</v>
          </cell>
          <cell r="Q36">
            <v>2</v>
          </cell>
          <cell r="R36">
            <v>18</v>
          </cell>
          <cell r="S36">
            <v>21.26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613</v>
          </cell>
          <cell r="AD36">
            <v>290.75</v>
          </cell>
          <cell r="AE36">
            <v>281.75</v>
          </cell>
          <cell r="AF36">
            <v>9</v>
          </cell>
          <cell r="AG36">
            <v>23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24.9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20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263.77999999999997</v>
          </cell>
          <cell r="BM36">
            <v>207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0</v>
          </cell>
          <cell r="BU36">
            <v>26.56</v>
          </cell>
          <cell r="BV36">
            <v>68.64</v>
          </cell>
          <cell r="BW36">
            <v>35.6</v>
          </cell>
          <cell r="BX36">
            <v>15</v>
          </cell>
          <cell r="BY36">
            <v>63.9</v>
          </cell>
          <cell r="BZ36">
            <v>58.61</v>
          </cell>
          <cell r="CA36">
            <v>2.97</v>
          </cell>
          <cell r="CB36">
            <v>2.3199999999999998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8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7.5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2003</v>
          </cell>
          <cell r="D37">
            <v>3000</v>
          </cell>
          <cell r="E37">
            <v>159914</v>
          </cell>
          <cell r="F37">
            <v>83178</v>
          </cell>
          <cell r="G37">
            <v>24000</v>
          </cell>
          <cell r="H37">
            <v>88300</v>
          </cell>
          <cell r="I37">
            <v>156900</v>
          </cell>
          <cell r="J37">
            <v>127000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1425</v>
          </cell>
          <cell r="R37">
            <v>6700</v>
          </cell>
          <cell r="S37">
            <v>23009</v>
          </cell>
          <cell r="T37">
            <v>680000</v>
          </cell>
          <cell r="U37">
            <v>208402</v>
          </cell>
          <cell r="V37">
            <v>32542</v>
          </cell>
          <cell r="W37">
            <v>7138</v>
          </cell>
          <cell r="X37">
            <v>67195</v>
          </cell>
          <cell r="Y37">
            <v>42152</v>
          </cell>
          <cell r="Z37">
            <v>27750</v>
          </cell>
          <cell r="AA37">
            <v>8790</v>
          </cell>
          <cell r="AB37">
            <v>1600</v>
          </cell>
          <cell r="AC37">
            <v>18347</v>
          </cell>
          <cell r="AD37">
            <v>103906</v>
          </cell>
          <cell r="AE37">
            <v>97200</v>
          </cell>
          <cell r="AF37">
            <v>6706</v>
          </cell>
          <cell r="AG37">
            <v>21500</v>
          </cell>
          <cell r="AH37">
            <v>112926</v>
          </cell>
          <cell r="AI37">
            <v>109704</v>
          </cell>
          <cell r="AJ37">
            <v>3222</v>
          </cell>
          <cell r="AK37">
            <v>43728</v>
          </cell>
          <cell r="AL37">
            <v>53000</v>
          </cell>
          <cell r="AM37">
            <v>5825</v>
          </cell>
          <cell r="AN37">
            <v>579258</v>
          </cell>
          <cell r="AO37">
            <v>445000</v>
          </cell>
          <cell r="AP37">
            <v>134258</v>
          </cell>
          <cell r="AQ37">
            <v>2433</v>
          </cell>
          <cell r="AR37">
            <v>10300</v>
          </cell>
          <cell r="AS37">
            <v>360000</v>
          </cell>
          <cell r="AT37">
            <v>2472200</v>
          </cell>
          <cell r="AU37">
            <v>2470000</v>
          </cell>
          <cell r="AV37">
            <v>2200</v>
          </cell>
          <cell r="AW37">
            <v>758500</v>
          </cell>
          <cell r="AX37">
            <v>29698</v>
          </cell>
          <cell r="AY37">
            <v>12000</v>
          </cell>
          <cell r="AZ37">
            <v>58000</v>
          </cell>
          <cell r="BA37">
            <v>216510</v>
          </cell>
          <cell r="BB37">
            <v>22000</v>
          </cell>
          <cell r="BC37">
            <v>21007</v>
          </cell>
          <cell r="BD37">
            <v>334000</v>
          </cell>
          <cell r="BE37">
            <v>19756</v>
          </cell>
          <cell r="BF37">
            <v>15450</v>
          </cell>
          <cell r="BG37">
            <v>47400</v>
          </cell>
          <cell r="BH37">
            <v>0</v>
          </cell>
          <cell r="BI37">
            <v>74967</v>
          </cell>
          <cell r="BJ37">
            <v>70622</v>
          </cell>
          <cell r="BK37">
            <v>4345</v>
          </cell>
          <cell r="BL37">
            <v>121281</v>
          </cell>
          <cell r="BM37">
            <v>81581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152400</v>
          </cell>
          <cell r="BT37">
            <v>26886</v>
          </cell>
          <cell r="BU37">
            <v>30000</v>
          </cell>
          <cell r="BV37">
            <v>148300</v>
          </cell>
          <cell r="BW37">
            <v>20200</v>
          </cell>
          <cell r="BX37">
            <v>6500</v>
          </cell>
          <cell r="BY37">
            <v>78565</v>
          </cell>
          <cell r="BZ37">
            <v>74740</v>
          </cell>
          <cell r="CA37">
            <v>2479</v>
          </cell>
          <cell r="CB37">
            <v>1346</v>
          </cell>
          <cell r="CC37">
            <v>18450</v>
          </cell>
          <cell r="CD37">
            <v>656000</v>
          </cell>
          <cell r="CE37">
            <v>612000</v>
          </cell>
          <cell r="CF37">
            <v>44000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302412</v>
          </cell>
          <cell r="CP37">
            <v>283800</v>
          </cell>
          <cell r="CQ37">
            <v>7500</v>
          </cell>
          <cell r="CR37">
            <v>11112</v>
          </cell>
          <cell r="CS37">
            <v>15000</v>
          </cell>
          <cell r="CT37">
            <v>135430</v>
          </cell>
          <cell r="CU37">
            <v>48405</v>
          </cell>
          <cell r="CV37">
            <v>6400</v>
          </cell>
          <cell r="CW37">
            <v>7411</v>
          </cell>
          <cell r="CX37">
            <v>4000</v>
          </cell>
          <cell r="CY37">
            <v>40800</v>
          </cell>
          <cell r="CZ37">
            <v>100000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2003</v>
          </cell>
          <cell r="D38">
            <v>3000</v>
          </cell>
          <cell r="E38">
            <v>173820</v>
          </cell>
          <cell r="F38">
            <v>85488</v>
          </cell>
          <cell r="G38">
            <v>30000</v>
          </cell>
          <cell r="H38">
            <v>88300</v>
          </cell>
          <cell r="I38">
            <v>156900</v>
          </cell>
          <cell r="J38">
            <v>127000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4300</v>
          </cell>
          <cell r="R38">
            <v>5000</v>
          </cell>
          <cell r="S38">
            <v>65299</v>
          </cell>
          <cell r="T38">
            <v>680000</v>
          </cell>
          <cell r="U38">
            <v>208402</v>
          </cell>
          <cell r="V38">
            <v>62569</v>
          </cell>
          <cell r="W38">
            <v>8700</v>
          </cell>
          <cell r="X38">
            <v>97867</v>
          </cell>
          <cell r="Y38">
            <v>42152</v>
          </cell>
          <cell r="Z38">
            <v>27750</v>
          </cell>
          <cell r="AA38">
            <v>8790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112926</v>
          </cell>
          <cell r="AI38">
            <v>109704</v>
          </cell>
          <cell r="AJ38">
            <v>3222</v>
          </cell>
          <cell r="AK38">
            <v>43728</v>
          </cell>
          <cell r="AL38">
            <v>53000</v>
          </cell>
          <cell r="AM38">
            <v>5825</v>
          </cell>
          <cell r="AN38">
            <v>637258</v>
          </cell>
          <cell r="AO38">
            <v>503000</v>
          </cell>
          <cell r="AP38">
            <v>134258</v>
          </cell>
          <cell r="AQ38">
            <v>2433</v>
          </cell>
          <cell r="AR38">
            <v>10300</v>
          </cell>
          <cell r="AS38">
            <v>360000</v>
          </cell>
          <cell r="AT38">
            <v>2472200</v>
          </cell>
          <cell r="AU38">
            <v>2470000</v>
          </cell>
          <cell r="AV38">
            <v>2200</v>
          </cell>
          <cell r="AW38">
            <v>839200</v>
          </cell>
          <cell r="AX38">
            <v>29698</v>
          </cell>
          <cell r="AY38">
            <v>16500</v>
          </cell>
          <cell r="AZ38">
            <v>120000</v>
          </cell>
          <cell r="BA38">
            <v>216510</v>
          </cell>
          <cell r="BB38">
            <v>22000</v>
          </cell>
          <cell r="BC38">
            <v>34035</v>
          </cell>
          <cell r="BD38">
            <v>334000</v>
          </cell>
          <cell r="BE38">
            <v>24756</v>
          </cell>
          <cell r="BF38">
            <v>16450</v>
          </cell>
          <cell r="BG38">
            <v>47400</v>
          </cell>
          <cell r="BH38">
            <v>0</v>
          </cell>
          <cell r="BI38">
            <v>79831</v>
          </cell>
          <cell r="BJ38">
            <v>70622</v>
          </cell>
          <cell r="BK38">
            <v>9209</v>
          </cell>
          <cell r="BL38">
            <v>128981</v>
          </cell>
          <cell r="BM38">
            <v>81581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152400</v>
          </cell>
          <cell r="BT38">
            <v>26886</v>
          </cell>
          <cell r="BU38">
            <v>30000</v>
          </cell>
          <cell r="BV38">
            <v>148300</v>
          </cell>
          <cell r="BW38">
            <v>20200</v>
          </cell>
          <cell r="BX38">
            <v>6500</v>
          </cell>
          <cell r="BY38">
            <v>78565</v>
          </cell>
          <cell r="BZ38">
            <v>74740</v>
          </cell>
          <cell r="CA38">
            <v>2479</v>
          </cell>
          <cell r="CB38">
            <v>1346</v>
          </cell>
          <cell r="CC38">
            <v>18450</v>
          </cell>
          <cell r="CD38">
            <v>656000</v>
          </cell>
          <cell r="CE38">
            <v>612000</v>
          </cell>
          <cell r="CF38">
            <v>44000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385258</v>
          </cell>
          <cell r="CP38">
            <v>338500</v>
          </cell>
          <cell r="CQ38">
            <v>20600</v>
          </cell>
          <cell r="CR38">
            <v>26158</v>
          </cell>
          <cell r="CS38">
            <v>15000</v>
          </cell>
          <cell r="CT38">
            <v>135430</v>
          </cell>
          <cell r="CU38">
            <v>48405</v>
          </cell>
          <cell r="CV38">
            <v>11000</v>
          </cell>
          <cell r="CW38">
            <v>7411</v>
          </cell>
          <cell r="CX38">
            <v>9129</v>
          </cell>
          <cell r="CY38">
            <v>66000</v>
          </cell>
          <cell r="CZ38">
            <v>100000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2003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176</v>
          </cell>
          <cell r="AE39">
            <v>171</v>
          </cell>
          <cell r="AF39">
            <v>5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58</v>
          </cell>
          <cell r="AO39">
            <v>0</v>
          </cell>
          <cell r="AP39">
            <v>58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900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213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48</v>
          </cell>
          <cell r="CE39">
            <v>48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1607</v>
          </cell>
          <cell r="CP39">
            <v>0</v>
          </cell>
          <cell r="CQ39">
            <v>0</v>
          </cell>
          <cell r="CR39">
            <v>1607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445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2003</v>
          </cell>
          <cell r="D40">
            <v>8722</v>
          </cell>
          <cell r="E40">
            <v>247728</v>
          </cell>
          <cell r="F40">
            <v>171280</v>
          </cell>
          <cell r="G40">
            <v>42403</v>
          </cell>
          <cell r="H40">
            <v>150623</v>
          </cell>
          <cell r="I40">
            <v>266915</v>
          </cell>
          <cell r="J40">
            <v>239745</v>
          </cell>
          <cell r="K40">
            <v>39945</v>
          </cell>
          <cell r="L40">
            <v>7754</v>
          </cell>
          <cell r="M40">
            <v>137616</v>
          </cell>
          <cell r="N40">
            <v>6176</v>
          </cell>
          <cell r="O40">
            <v>67393</v>
          </cell>
          <cell r="P40">
            <v>6221</v>
          </cell>
          <cell r="Q40">
            <v>1290</v>
          </cell>
          <cell r="R40">
            <v>14836</v>
          </cell>
          <cell r="S40">
            <v>292489</v>
          </cell>
          <cell r="T40">
            <v>1180533</v>
          </cell>
          <cell r="U40">
            <v>487</v>
          </cell>
          <cell r="V40">
            <v>66636</v>
          </cell>
          <cell r="W40">
            <v>12948</v>
          </cell>
          <cell r="X40">
            <v>86084</v>
          </cell>
          <cell r="Y40">
            <v>94740</v>
          </cell>
          <cell r="Z40">
            <v>50668</v>
          </cell>
          <cell r="AA40">
            <v>17145</v>
          </cell>
          <cell r="AB40">
            <v>12276</v>
          </cell>
          <cell r="AC40">
            <v>39692</v>
          </cell>
          <cell r="AD40">
            <v>91061</v>
          </cell>
          <cell r="AE40">
            <v>78597</v>
          </cell>
          <cell r="AF40">
            <v>12464</v>
          </cell>
          <cell r="AG40">
            <v>27834</v>
          </cell>
          <cell r="AH40">
            <v>239155</v>
          </cell>
          <cell r="AI40">
            <v>235956</v>
          </cell>
          <cell r="AJ40">
            <v>3199</v>
          </cell>
          <cell r="AK40">
            <v>75593</v>
          </cell>
          <cell r="AL40">
            <v>103035</v>
          </cell>
          <cell r="AM40">
            <v>20065</v>
          </cell>
          <cell r="AN40">
            <v>1064121.56</v>
          </cell>
          <cell r="AO40">
            <v>831345.56</v>
          </cell>
          <cell r="AP40">
            <v>232776</v>
          </cell>
          <cell r="AQ40">
            <v>7008</v>
          </cell>
          <cell r="AR40">
            <v>37643</v>
          </cell>
          <cell r="AS40">
            <v>546300</v>
          </cell>
          <cell r="AT40">
            <v>9321</v>
          </cell>
          <cell r="AU40">
            <v>4482</v>
          </cell>
          <cell r="AV40">
            <v>4839</v>
          </cell>
          <cell r="AW40">
            <v>1367738</v>
          </cell>
          <cell r="AX40">
            <v>48745</v>
          </cell>
          <cell r="AY40">
            <v>21645</v>
          </cell>
          <cell r="AZ40">
            <v>141229</v>
          </cell>
          <cell r="BA40">
            <v>322854</v>
          </cell>
          <cell r="BB40">
            <v>50701</v>
          </cell>
          <cell r="BC40">
            <v>44695</v>
          </cell>
          <cell r="BD40">
            <v>513206</v>
          </cell>
          <cell r="BE40">
            <v>32745</v>
          </cell>
          <cell r="BF40">
            <v>37705</v>
          </cell>
          <cell r="BG40">
            <v>94785</v>
          </cell>
          <cell r="BH40">
            <v>0</v>
          </cell>
          <cell r="BI40">
            <v>121170</v>
          </cell>
          <cell r="BJ40">
            <v>111815</v>
          </cell>
          <cell r="BK40">
            <v>9355</v>
          </cell>
          <cell r="BL40">
            <v>183339</v>
          </cell>
          <cell r="BM40">
            <v>124339</v>
          </cell>
          <cell r="BN40">
            <v>59000</v>
          </cell>
          <cell r="BO40">
            <v>29062</v>
          </cell>
          <cell r="BP40">
            <v>62220</v>
          </cell>
          <cell r="BQ40">
            <v>116105</v>
          </cell>
          <cell r="BR40">
            <v>26895</v>
          </cell>
          <cell r="BS40">
            <v>264086</v>
          </cell>
          <cell r="BT40">
            <v>40738</v>
          </cell>
          <cell r="BU40">
            <v>61913</v>
          </cell>
          <cell r="BV40">
            <v>228000</v>
          </cell>
          <cell r="BW40">
            <v>39960</v>
          </cell>
          <cell r="BX40">
            <v>19182</v>
          </cell>
          <cell r="BY40">
            <v>148653</v>
          </cell>
          <cell r="BZ40">
            <v>139532</v>
          </cell>
          <cell r="CA40">
            <v>6259</v>
          </cell>
          <cell r="CB40">
            <v>2862</v>
          </cell>
          <cell r="CC40">
            <v>34000</v>
          </cell>
          <cell r="CD40">
            <v>1041314</v>
          </cell>
          <cell r="CE40">
            <v>975214</v>
          </cell>
          <cell r="CF40">
            <v>66100</v>
          </cell>
          <cell r="CG40">
            <v>147</v>
          </cell>
          <cell r="CH40">
            <v>18946</v>
          </cell>
          <cell r="CI40">
            <v>31849</v>
          </cell>
          <cell r="CJ40">
            <v>20972</v>
          </cell>
          <cell r="CK40">
            <v>57359</v>
          </cell>
          <cell r="CL40">
            <v>195658</v>
          </cell>
          <cell r="CM40">
            <v>37722</v>
          </cell>
          <cell r="CN40">
            <v>4251999</v>
          </cell>
          <cell r="CO40">
            <v>415218</v>
          </cell>
          <cell r="CP40">
            <v>384900</v>
          </cell>
          <cell r="CQ40">
            <v>9374</v>
          </cell>
          <cell r="CR40">
            <v>20944</v>
          </cell>
          <cell r="CS40">
            <v>20863</v>
          </cell>
          <cell r="CT40">
            <v>216500</v>
          </cell>
          <cell r="CU40">
            <v>82946</v>
          </cell>
          <cell r="CV40">
            <v>15708</v>
          </cell>
          <cell r="CW40">
            <v>24</v>
          </cell>
          <cell r="CX40">
            <v>11235</v>
          </cell>
          <cell r="CY40">
            <v>8084203</v>
          </cell>
          <cell r="CZ40">
            <v>134089</v>
          </cell>
          <cell r="DA40">
            <v>64515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2003</v>
          </cell>
          <cell r="D41">
            <v>8045</v>
          </cell>
          <cell r="E41">
            <v>283771</v>
          </cell>
          <cell r="F41">
            <v>207470</v>
          </cell>
          <cell r="G41">
            <v>44756</v>
          </cell>
          <cell r="H41">
            <v>188025</v>
          </cell>
          <cell r="I41">
            <v>334138</v>
          </cell>
          <cell r="J41">
            <v>287386</v>
          </cell>
          <cell r="K41">
            <v>33926</v>
          </cell>
          <cell r="L41">
            <v>7461</v>
          </cell>
          <cell r="M41">
            <v>173485</v>
          </cell>
          <cell r="N41">
            <v>5549</v>
          </cell>
          <cell r="O41">
            <v>57786</v>
          </cell>
          <cell r="P41">
            <v>4528</v>
          </cell>
          <cell r="Q41">
            <v>1570</v>
          </cell>
          <cell r="R41">
            <v>14800</v>
          </cell>
          <cell r="S41">
            <v>355729</v>
          </cell>
          <cell r="T41">
            <v>1497890</v>
          </cell>
          <cell r="U41">
            <v>609</v>
          </cell>
          <cell r="V41">
            <v>64512</v>
          </cell>
          <cell r="W41">
            <v>11992</v>
          </cell>
          <cell r="X41">
            <v>123955</v>
          </cell>
          <cell r="Y41">
            <v>102244</v>
          </cell>
          <cell r="Z41">
            <v>50668</v>
          </cell>
          <cell r="AA41">
            <v>13785</v>
          </cell>
          <cell r="AB41">
            <v>8863</v>
          </cell>
          <cell r="AC41">
            <v>27926</v>
          </cell>
          <cell r="AD41">
            <v>89881</v>
          </cell>
          <cell r="AE41">
            <v>77513</v>
          </cell>
          <cell r="AF41">
            <v>12368</v>
          </cell>
          <cell r="AG41">
            <v>34776</v>
          </cell>
          <cell r="AH41">
            <v>259138</v>
          </cell>
          <cell r="AI41">
            <v>256010</v>
          </cell>
          <cell r="AJ41">
            <v>3128</v>
          </cell>
          <cell r="AK41">
            <v>78443</v>
          </cell>
          <cell r="AL41">
            <v>117773</v>
          </cell>
          <cell r="AM41">
            <v>18452</v>
          </cell>
          <cell r="AN41">
            <v>1240093.78</v>
          </cell>
          <cell r="AO41">
            <v>966363.78</v>
          </cell>
          <cell r="AP41">
            <v>273730</v>
          </cell>
          <cell r="AQ41">
            <v>5009</v>
          </cell>
          <cell r="AR41">
            <v>30948</v>
          </cell>
          <cell r="AS41">
            <v>661800</v>
          </cell>
          <cell r="AT41">
            <v>7170</v>
          </cell>
          <cell r="AU41">
            <v>3393</v>
          </cell>
          <cell r="AV41">
            <v>3777</v>
          </cell>
          <cell r="AW41">
            <v>1420437</v>
          </cell>
          <cell r="AX41">
            <v>40502</v>
          </cell>
          <cell r="AY41">
            <v>18412</v>
          </cell>
          <cell r="AZ41">
            <v>115981</v>
          </cell>
          <cell r="BA41">
            <v>357759</v>
          </cell>
          <cell r="BB41">
            <v>45008</v>
          </cell>
          <cell r="BC41">
            <v>35426</v>
          </cell>
          <cell r="BD41">
            <v>635806</v>
          </cell>
          <cell r="BE41">
            <v>39102</v>
          </cell>
          <cell r="BF41">
            <v>38396</v>
          </cell>
          <cell r="BG41">
            <v>105986</v>
          </cell>
          <cell r="BH41">
            <v>0</v>
          </cell>
          <cell r="BI41">
            <v>144926</v>
          </cell>
          <cell r="BJ41">
            <v>137428</v>
          </cell>
          <cell r="BK41">
            <v>7498</v>
          </cell>
          <cell r="BL41">
            <v>226693</v>
          </cell>
          <cell r="BM41">
            <v>157693</v>
          </cell>
          <cell r="BN41">
            <v>69000</v>
          </cell>
          <cell r="BO41">
            <v>36989</v>
          </cell>
          <cell r="BP41">
            <v>73156</v>
          </cell>
          <cell r="BQ41">
            <v>87633</v>
          </cell>
          <cell r="BR41">
            <v>21480</v>
          </cell>
          <cell r="BS41">
            <v>332574</v>
          </cell>
          <cell r="BT41">
            <v>43569</v>
          </cell>
          <cell r="BU41">
            <v>53830</v>
          </cell>
          <cell r="BV41">
            <v>218000</v>
          </cell>
          <cell r="BW41">
            <v>29942</v>
          </cell>
          <cell r="BX41">
            <v>11497</v>
          </cell>
          <cell r="BY41">
            <v>143722</v>
          </cell>
          <cell r="BZ41">
            <v>136818</v>
          </cell>
          <cell r="CA41">
            <v>4933</v>
          </cell>
          <cell r="CB41">
            <v>1971</v>
          </cell>
          <cell r="CC41">
            <v>38117</v>
          </cell>
          <cell r="CD41">
            <v>1413208</v>
          </cell>
          <cell r="CE41">
            <v>1340908</v>
          </cell>
          <cell r="CF41">
            <v>72300</v>
          </cell>
          <cell r="CG41">
            <v>118</v>
          </cell>
          <cell r="CH41">
            <v>16608</v>
          </cell>
          <cell r="CI41">
            <v>29127</v>
          </cell>
          <cell r="CJ41">
            <v>15713</v>
          </cell>
          <cell r="CK41">
            <v>66301</v>
          </cell>
          <cell r="CL41">
            <v>166343</v>
          </cell>
          <cell r="CM41">
            <v>41306</v>
          </cell>
          <cell r="CN41">
            <v>4820891</v>
          </cell>
          <cell r="CO41">
            <v>447099</v>
          </cell>
          <cell r="CP41">
            <v>422200</v>
          </cell>
          <cell r="CQ41">
            <v>9640</v>
          </cell>
          <cell r="CR41">
            <v>15259</v>
          </cell>
          <cell r="CS41">
            <v>19449</v>
          </cell>
          <cell r="CT41">
            <v>232507</v>
          </cell>
          <cell r="CU41">
            <v>101388</v>
          </cell>
          <cell r="CV41">
            <v>13827</v>
          </cell>
          <cell r="CW41">
            <v>25</v>
          </cell>
          <cell r="CX41">
            <v>11863</v>
          </cell>
          <cell r="CY41">
            <v>621763</v>
          </cell>
          <cell r="CZ41">
            <v>156866</v>
          </cell>
          <cell r="DA41">
            <v>71552</v>
          </cell>
        </row>
        <row r="42">
          <cell r="A42" t="str">
            <v>Utility Annual Peak load</v>
          </cell>
          <cell r="C42">
            <v>2003</v>
          </cell>
          <cell r="D42">
            <v>8722</v>
          </cell>
          <cell r="E42">
            <v>283771</v>
          </cell>
          <cell r="F42">
            <v>207470</v>
          </cell>
          <cell r="G42">
            <v>44756</v>
          </cell>
          <cell r="H42">
            <v>188025</v>
          </cell>
          <cell r="I42">
            <v>334138</v>
          </cell>
          <cell r="J42">
            <v>287386</v>
          </cell>
          <cell r="K42">
            <v>39945</v>
          </cell>
          <cell r="L42">
            <v>7754</v>
          </cell>
          <cell r="M42">
            <v>173485</v>
          </cell>
          <cell r="N42">
            <v>6176</v>
          </cell>
          <cell r="O42">
            <v>67393</v>
          </cell>
          <cell r="P42">
            <v>6221</v>
          </cell>
          <cell r="Q42">
            <v>1570</v>
          </cell>
          <cell r="R42">
            <v>14836</v>
          </cell>
          <cell r="S42">
            <v>355729</v>
          </cell>
          <cell r="T42">
            <v>1497890</v>
          </cell>
          <cell r="U42">
            <v>609</v>
          </cell>
          <cell r="V42">
            <v>66636</v>
          </cell>
          <cell r="W42">
            <v>12948</v>
          </cell>
          <cell r="X42">
            <v>123955</v>
          </cell>
          <cell r="Y42">
            <v>102244</v>
          </cell>
          <cell r="Z42">
            <v>50668</v>
          </cell>
          <cell r="AA42">
            <v>17145</v>
          </cell>
          <cell r="AB42">
            <v>12276</v>
          </cell>
          <cell r="AC42">
            <v>39692</v>
          </cell>
          <cell r="AD42">
            <v>91061</v>
          </cell>
          <cell r="AE42">
            <v>78597</v>
          </cell>
          <cell r="AF42">
            <v>12464</v>
          </cell>
          <cell r="AG42">
            <v>34776</v>
          </cell>
          <cell r="AH42">
            <v>259138</v>
          </cell>
          <cell r="AI42">
            <v>256010</v>
          </cell>
          <cell r="AJ42">
            <v>3199</v>
          </cell>
          <cell r="AK42">
            <v>78443</v>
          </cell>
          <cell r="AL42">
            <v>117773</v>
          </cell>
          <cell r="AM42">
            <v>20065</v>
          </cell>
          <cell r="AN42">
            <v>1240093.78</v>
          </cell>
          <cell r="AO42">
            <v>966363.78</v>
          </cell>
          <cell r="AP42">
            <v>273730</v>
          </cell>
          <cell r="AQ42">
            <v>7008</v>
          </cell>
          <cell r="AR42">
            <v>37643</v>
          </cell>
          <cell r="AS42">
            <v>661800</v>
          </cell>
          <cell r="AT42">
            <v>9321</v>
          </cell>
          <cell r="AU42">
            <v>4482</v>
          </cell>
          <cell r="AV42">
            <v>4839</v>
          </cell>
          <cell r="AW42">
            <v>1420437</v>
          </cell>
          <cell r="AX42">
            <v>48745</v>
          </cell>
          <cell r="AY42">
            <v>21645</v>
          </cell>
          <cell r="AZ42">
            <v>141229</v>
          </cell>
          <cell r="BA42">
            <v>357759</v>
          </cell>
          <cell r="BB42">
            <v>50701</v>
          </cell>
          <cell r="BC42">
            <v>44695</v>
          </cell>
          <cell r="BD42">
            <v>635806</v>
          </cell>
          <cell r="BE42">
            <v>39102</v>
          </cell>
          <cell r="BF42">
            <v>38396</v>
          </cell>
          <cell r="BG42">
            <v>105986</v>
          </cell>
          <cell r="BH42">
            <v>0</v>
          </cell>
          <cell r="BI42">
            <v>144926</v>
          </cell>
          <cell r="BJ42">
            <v>137428</v>
          </cell>
          <cell r="BK42">
            <v>9355</v>
          </cell>
          <cell r="BL42">
            <v>226693</v>
          </cell>
          <cell r="BM42">
            <v>157693</v>
          </cell>
          <cell r="BN42">
            <v>69000</v>
          </cell>
          <cell r="BO42">
            <v>36989</v>
          </cell>
          <cell r="BP42">
            <v>73156</v>
          </cell>
          <cell r="BQ42">
            <v>116105</v>
          </cell>
          <cell r="BR42">
            <v>26895</v>
          </cell>
          <cell r="BS42">
            <v>332574</v>
          </cell>
          <cell r="BT42">
            <v>43569</v>
          </cell>
          <cell r="BU42">
            <v>61913</v>
          </cell>
          <cell r="BV42">
            <v>228000</v>
          </cell>
          <cell r="BW42">
            <v>39960</v>
          </cell>
          <cell r="BX42">
            <v>19182</v>
          </cell>
          <cell r="BY42">
            <v>148653</v>
          </cell>
          <cell r="BZ42">
            <v>139532</v>
          </cell>
          <cell r="CA42">
            <v>6259</v>
          </cell>
          <cell r="CB42">
            <v>2862</v>
          </cell>
          <cell r="CC42">
            <v>38117</v>
          </cell>
        </row>
        <row r="43">
          <cell r="A43" t="str">
            <v>Utility average peak load</v>
          </cell>
          <cell r="B43" t="str">
            <v>PEAKA</v>
          </cell>
          <cell r="C43">
            <v>2003</v>
          </cell>
          <cell r="D43">
            <v>6304</v>
          </cell>
          <cell r="E43">
            <v>238526</v>
          </cell>
          <cell r="F43">
            <v>170365</v>
          </cell>
          <cell r="G43">
            <v>40768</v>
          </cell>
          <cell r="H43">
            <v>149800</v>
          </cell>
          <cell r="I43">
            <v>225000</v>
          </cell>
          <cell r="J43">
            <v>242596</v>
          </cell>
          <cell r="K43">
            <v>27047</v>
          </cell>
          <cell r="L43">
            <v>5329</v>
          </cell>
          <cell r="M43">
            <v>141818</v>
          </cell>
          <cell r="N43">
            <v>5422</v>
          </cell>
          <cell r="O43">
            <v>57914</v>
          </cell>
          <cell r="P43">
            <v>4768</v>
          </cell>
          <cell r="Q43">
            <v>1398</v>
          </cell>
          <cell r="R43">
            <v>13800</v>
          </cell>
          <cell r="S43">
            <v>324109</v>
          </cell>
          <cell r="T43">
            <v>1186525</v>
          </cell>
          <cell r="U43">
            <v>498</v>
          </cell>
          <cell r="V43">
            <v>61065</v>
          </cell>
          <cell r="W43">
            <v>10769</v>
          </cell>
          <cell r="X43">
            <v>91690</v>
          </cell>
          <cell r="Y43">
            <v>93338</v>
          </cell>
          <cell r="Z43">
            <v>46362</v>
          </cell>
          <cell r="AA43">
            <v>13683</v>
          </cell>
          <cell r="AB43">
            <v>1762</v>
          </cell>
          <cell r="AC43">
            <v>33809</v>
          </cell>
          <cell r="AD43">
            <v>88825</v>
          </cell>
          <cell r="AE43">
            <v>78055</v>
          </cell>
          <cell r="AF43">
            <v>10770</v>
          </cell>
          <cell r="AG43">
            <v>27019</v>
          </cell>
          <cell r="AH43">
            <v>232266</v>
          </cell>
          <cell r="AI43">
            <v>229447</v>
          </cell>
          <cell r="AJ43">
            <v>2819</v>
          </cell>
          <cell r="AK43">
            <v>69013</v>
          </cell>
          <cell r="AL43">
            <v>94612</v>
          </cell>
          <cell r="AM43">
            <v>17325</v>
          </cell>
          <cell r="AN43">
            <v>1042308.92</v>
          </cell>
          <cell r="AO43">
            <v>813210.92</v>
          </cell>
          <cell r="AP43">
            <v>229098</v>
          </cell>
          <cell r="AQ43">
            <v>4605</v>
          </cell>
          <cell r="AR43">
            <v>32206</v>
          </cell>
          <cell r="AS43">
            <v>539800</v>
          </cell>
          <cell r="AT43">
            <v>6948</v>
          </cell>
          <cell r="AU43">
            <v>3539</v>
          </cell>
          <cell r="AV43">
            <v>3409</v>
          </cell>
          <cell r="AW43">
            <v>1223486</v>
          </cell>
          <cell r="AX43">
            <v>43441</v>
          </cell>
          <cell r="AY43">
            <v>18077</v>
          </cell>
          <cell r="AZ43">
            <v>114871</v>
          </cell>
          <cell r="BA43">
            <v>311281</v>
          </cell>
          <cell r="BB43">
            <v>43903</v>
          </cell>
          <cell r="BC43">
            <v>35701</v>
          </cell>
          <cell r="BD43">
            <v>522519</v>
          </cell>
          <cell r="BE43">
            <v>34370</v>
          </cell>
          <cell r="BF43">
            <v>30000</v>
          </cell>
          <cell r="BG43">
            <v>91714</v>
          </cell>
          <cell r="BH43">
            <v>0</v>
          </cell>
          <cell r="BI43">
            <v>117360</v>
          </cell>
          <cell r="BJ43">
            <v>109803</v>
          </cell>
          <cell r="BK43">
            <v>7557</v>
          </cell>
          <cell r="BL43">
            <v>184463</v>
          </cell>
          <cell r="BM43">
            <v>126463</v>
          </cell>
          <cell r="BN43">
            <v>58000</v>
          </cell>
          <cell r="BO43">
            <v>28346</v>
          </cell>
          <cell r="BP43">
            <v>59925</v>
          </cell>
          <cell r="BQ43">
            <v>91100</v>
          </cell>
          <cell r="BR43">
            <v>21837</v>
          </cell>
          <cell r="BS43">
            <v>265619</v>
          </cell>
          <cell r="BT43">
            <v>38357</v>
          </cell>
          <cell r="BU43">
            <v>51120</v>
          </cell>
          <cell r="BV43">
            <v>198000</v>
          </cell>
          <cell r="BW43">
            <v>30488</v>
          </cell>
          <cell r="BX43">
            <v>14483</v>
          </cell>
          <cell r="BY43">
            <v>131276</v>
          </cell>
          <cell r="BZ43">
            <v>123931</v>
          </cell>
          <cell r="CA43">
            <v>5189</v>
          </cell>
          <cell r="CB43">
            <v>2156</v>
          </cell>
          <cell r="CC43">
            <v>32995</v>
          </cell>
          <cell r="CD43">
            <v>1080411</v>
          </cell>
          <cell r="CE43">
            <v>1017511</v>
          </cell>
          <cell r="CF43">
            <v>62900</v>
          </cell>
          <cell r="CG43">
            <v>114</v>
          </cell>
          <cell r="CH43">
            <v>15664</v>
          </cell>
          <cell r="CI43">
            <v>22694</v>
          </cell>
          <cell r="CJ43">
            <v>15737</v>
          </cell>
          <cell r="CK43">
            <v>56602</v>
          </cell>
          <cell r="CL43">
            <v>167524</v>
          </cell>
          <cell r="CM43">
            <v>36251</v>
          </cell>
          <cell r="CN43">
            <v>4081585</v>
          </cell>
          <cell r="CO43">
            <v>395114</v>
          </cell>
          <cell r="CP43">
            <v>371185</v>
          </cell>
          <cell r="CQ43">
            <v>8318</v>
          </cell>
          <cell r="CR43">
            <v>15611</v>
          </cell>
          <cell r="CS43">
            <v>17721</v>
          </cell>
          <cell r="CT43">
            <v>207133</v>
          </cell>
          <cell r="CU43">
            <v>80575</v>
          </cell>
          <cell r="CV43">
            <v>14274</v>
          </cell>
          <cell r="CW43">
            <v>24</v>
          </cell>
          <cell r="CX43">
            <v>10704</v>
          </cell>
          <cell r="CY43">
            <v>7043886</v>
          </cell>
          <cell r="CZ43">
            <v>129409</v>
          </cell>
          <cell r="DA43">
            <v>64051</v>
          </cell>
        </row>
        <row r="44">
          <cell r="A44" t="str">
            <v>Total circuit kms of line</v>
          </cell>
          <cell r="B44" t="str">
            <v>KMC</v>
          </cell>
          <cell r="C44">
            <v>2003</v>
          </cell>
          <cell r="D44">
            <v>92.5</v>
          </cell>
          <cell r="E44">
            <v>1317</v>
          </cell>
          <cell r="F44">
            <v>776.4</v>
          </cell>
          <cell r="G44">
            <v>432</v>
          </cell>
          <cell r="H44">
            <v>471</v>
          </cell>
          <cell r="I44">
            <v>1363.9</v>
          </cell>
          <cell r="J44">
            <v>1078.7</v>
          </cell>
          <cell r="K44">
            <v>138.80000000000001</v>
          </cell>
          <cell r="L44">
            <v>27.5</v>
          </cell>
          <cell r="M44">
            <v>743.9</v>
          </cell>
          <cell r="N44">
            <v>21</v>
          </cell>
          <cell r="O44">
            <v>283</v>
          </cell>
          <cell r="P44">
            <v>28</v>
          </cell>
          <cell r="Q44">
            <v>7.6</v>
          </cell>
          <cell r="R44">
            <v>140</v>
          </cell>
          <cell r="S44">
            <v>132.19999999999999</v>
          </cell>
          <cell r="T44">
            <v>4937</v>
          </cell>
          <cell r="U44">
            <v>1167.3</v>
          </cell>
          <cell r="V44">
            <v>254</v>
          </cell>
          <cell r="W44">
            <v>133.19999999999999</v>
          </cell>
          <cell r="X44">
            <v>445.3</v>
          </cell>
          <cell r="Y44">
            <v>274.89999999999998</v>
          </cell>
          <cell r="Z44">
            <v>473.1</v>
          </cell>
          <cell r="AA44">
            <v>84.6</v>
          </cell>
          <cell r="AB44">
            <v>8.1</v>
          </cell>
          <cell r="AC44">
            <v>1828.6</v>
          </cell>
          <cell r="AD44">
            <v>870.6</v>
          </cell>
          <cell r="AE44">
            <v>833.6</v>
          </cell>
          <cell r="AF44">
            <v>37</v>
          </cell>
          <cell r="AG44">
            <v>232</v>
          </cell>
          <cell r="AH44">
            <v>921.1</v>
          </cell>
          <cell r="AI44">
            <v>890</v>
          </cell>
          <cell r="AJ44">
            <v>31.1</v>
          </cell>
          <cell r="AK44">
            <v>1631</v>
          </cell>
          <cell r="AL44">
            <v>1229.5999999999999</v>
          </cell>
          <cell r="AM44">
            <v>68.400000000000006</v>
          </cell>
          <cell r="AN44">
            <v>3180</v>
          </cell>
          <cell r="AO44">
            <v>2458</v>
          </cell>
          <cell r="AP44">
            <v>722</v>
          </cell>
          <cell r="AQ44">
            <v>22.6</v>
          </cell>
          <cell r="AR44">
            <v>65.2</v>
          </cell>
          <cell r="AS44">
            <v>2286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4830</v>
          </cell>
          <cell r="AX44">
            <v>590</v>
          </cell>
          <cell r="AY44">
            <v>98</v>
          </cell>
          <cell r="AZ44">
            <v>348</v>
          </cell>
          <cell r="BA44">
            <v>1719</v>
          </cell>
          <cell r="BB44">
            <v>100</v>
          </cell>
          <cell r="BC44">
            <v>652</v>
          </cell>
          <cell r="BD44">
            <v>2481</v>
          </cell>
          <cell r="BE44">
            <v>108</v>
          </cell>
          <cell r="BF44">
            <v>105.6</v>
          </cell>
          <cell r="BG44">
            <v>711</v>
          </cell>
          <cell r="BH44">
            <v>0</v>
          </cell>
          <cell r="BI44">
            <v>976.3</v>
          </cell>
          <cell r="BJ44">
            <v>619</v>
          </cell>
          <cell r="BK44">
            <v>357.3</v>
          </cell>
          <cell r="BL44">
            <v>2050</v>
          </cell>
          <cell r="BM44">
            <v>777</v>
          </cell>
          <cell r="BN44">
            <v>1273</v>
          </cell>
          <cell r="BO44">
            <v>315</v>
          </cell>
          <cell r="BP44">
            <v>749</v>
          </cell>
          <cell r="BQ44">
            <v>560</v>
          </cell>
          <cell r="BR44">
            <v>370</v>
          </cell>
          <cell r="BS44">
            <v>1285</v>
          </cell>
          <cell r="BT44">
            <v>147.5</v>
          </cell>
          <cell r="BU44">
            <v>286.3</v>
          </cell>
          <cell r="BV44">
            <v>1538</v>
          </cell>
          <cell r="BW44">
            <v>147.4</v>
          </cell>
          <cell r="BX44">
            <v>128</v>
          </cell>
          <cell r="BY44">
            <v>529.1</v>
          </cell>
          <cell r="BZ44">
            <v>495</v>
          </cell>
          <cell r="CA44">
            <v>23.3</v>
          </cell>
          <cell r="CB44">
            <v>10.8</v>
          </cell>
          <cell r="CC44">
            <v>268</v>
          </cell>
          <cell r="CD44">
            <v>6488.4</v>
          </cell>
          <cell r="CE44">
            <v>6112</v>
          </cell>
          <cell r="CF44">
            <v>376.4</v>
          </cell>
          <cell r="CG44">
            <v>710</v>
          </cell>
          <cell r="CH44">
            <v>70</v>
          </cell>
          <cell r="CI44">
            <v>85</v>
          </cell>
          <cell r="CJ44">
            <v>210.5</v>
          </cell>
          <cell r="CK44">
            <v>232</v>
          </cell>
          <cell r="CL44">
            <v>1349.3</v>
          </cell>
          <cell r="CM44">
            <v>135.1</v>
          </cell>
          <cell r="CN44">
            <v>16781</v>
          </cell>
          <cell r="CO44">
            <v>1675.4</v>
          </cell>
          <cell r="CP44">
            <v>1401</v>
          </cell>
          <cell r="CQ44">
            <v>30.5</v>
          </cell>
          <cell r="CR44">
            <v>243.9</v>
          </cell>
          <cell r="CS44">
            <v>201.8</v>
          </cell>
          <cell r="CT44">
            <v>1306</v>
          </cell>
          <cell r="CU44">
            <v>417.7</v>
          </cell>
          <cell r="CV44">
            <v>122</v>
          </cell>
          <cell r="CW44">
            <v>65.2</v>
          </cell>
          <cell r="CX44">
            <v>34.700000000000003</v>
          </cell>
          <cell r="CY44">
            <v>415.2</v>
          </cell>
          <cell r="CZ44">
            <v>928.1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2003</v>
          </cell>
          <cell r="D45">
            <v>92</v>
          </cell>
          <cell r="E45">
            <v>615</v>
          </cell>
          <cell r="F45">
            <v>607.5</v>
          </cell>
          <cell r="G45">
            <v>405</v>
          </cell>
          <cell r="H45">
            <v>274</v>
          </cell>
          <cell r="I45">
            <v>808.8</v>
          </cell>
          <cell r="J45">
            <v>727.2</v>
          </cell>
          <cell r="K45">
            <v>77.3</v>
          </cell>
          <cell r="L45">
            <v>26</v>
          </cell>
          <cell r="M45">
            <v>525</v>
          </cell>
          <cell r="N45">
            <v>17</v>
          </cell>
          <cell r="O45">
            <v>210</v>
          </cell>
          <cell r="P45">
            <v>15.6</v>
          </cell>
          <cell r="Q45">
            <v>6.4</v>
          </cell>
          <cell r="R45">
            <v>135</v>
          </cell>
          <cell r="S45">
            <v>86.6</v>
          </cell>
          <cell r="T45">
            <v>1684</v>
          </cell>
          <cell r="U45">
            <v>819.6</v>
          </cell>
          <cell r="V45">
            <v>202.9</v>
          </cell>
          <cell r="W45">
            <v>122.6</v>
          </cell>
          <cell r="X45">
            <v>234</v>
          </cell>
          <cell r="Y45">
            <v>184.8</v>
          </cell>
          <cell r="Z45">
            <v>18.399999999999999</v>
          </cell>
          <cell r="AA45">
            <v>76.599999999999994</v>
          </cell>
          <cell r="AB45">
            <v>6.3</v>
          </cell>
          <cell r="AC45">
            <v>1827.5</v>
          </cell>
          <cell r="AD45">
            <v>695.6</v>
          </cell>
          <cell r="AE45">
            <v>660.6</v>
          </cell>
          <cell r="AF45">
            <v>35</v>
          </cell>
          <cell r="AG45">
            <v>177.4</v>
          </cell>
          <cell r="AH45">
            <v>411.7</v>
          </cell>
          <cell r="AI45">
            <v>401</v>
          </cell>
          <cell r="AJ45">
            <v>10.7</v>
          </cell>
          <cell r="AK45">
            <v>1553</v>
          </cell>
          <cell r="AL45">
            <v>871.5</v>
          </cell>
          <cell r="AM45">
            <v>57.4</v>
          </cell>
          <cell r="AN45">
            <v>1612</v>
          </cell>
          <cell r="AO45">
            <v>1100</v>
          </cell>
          <cell r="AP45">
            <v>512</v>
          </cell>
          <cell r="AQ45">
            <v>20.100000000000001</v>
          </cell>
          <cell r="AR45">
            <v>56.6</v>
          </cell>
          <cell r="AS45">
            <v>737</v>
          </cell>
          <cell r="AT45">
            <v>114860</v>
          </cell>
          <cell r="AU45">
            <v>114840</v>
          </cell>
          <cell r="AV45">
            <v>20</v>
          </cell>
          <cell r="AW45">
            <v>3040</v>
          </cell>
          <cell r="AX45">
            <v>495</v>
          </cell>
          <cell r="AY45">
            <v>88</v>
          </cell>
          <cell r="AZ45">
            <v>242</v>
          </cell>
          <cell r="BA45">
            <v>974</v>
          </cell>
          <cell r="BB45">
            <v>93</v>
          </cell>
          <cell r="BC45">
            <v>579</v>
          </cell>
          <cell r="BD45">
            <v>1260</v>
          </cell>
          <cell r="BE45">
            <v>85</v>
          </cell>
          <cell r="BF45">
            <v>75.5</v>
          </cell>
          <cell r="BG45">
            <v>521</v>
          </cell>
          <cell r="BH45">
            <v>0</v>
          </cell>
          <cell r="BI45">
            <v>577.70000000000005</v>
          </cell>
          <cell r="BJ45">
            <v>235</v>
          </cell>
          <cell r="BK45">
            <v>342.7</v>
          </cell>
          <cell r="BL45">
            <v>1563</v>
          </cell>
          <cell r="BM45">
            <v>463</v>
          </cell>
          <cell r="BN45">
            <v>1100</v>
          </cell>
          <cell r="BO45">
            <v>252</v>
          </cell>
          <cell r="BP45">
            <v>678</v>
          </cell>
          <cell r="BQ45">
            <v>500</v>
          </cell>
          <cell r="BR45">
            <v>365</v>
          </cell>
          <cell r="BS45">
            <v>525</v>
          </cell>
          <cell r="BT45">
            <v>86.5</v>
          </cell>
          <cell r="BU45">
            <v>240.8</v>
          </cell>
          <cell r="BV45">
            <v>813</v>
          </cell>
          <cell r="BW45">
            <v>127.5</v>
          </cell>
          <cell r="BX45">
            <v>117</v>
          </cell>
          <cell r="BY45">
            <v>377.7</v>
          </cell>
          <cell r="BZ45">
            <v>349</v>
          </cell>
          <cell r="CA45">
            <v>17.899999999999999</v>
          </cell>
          <cell r="CB45">
            <v>10.8</v>
          </cell>
          <cell r="CC45">
            <v>259.8</v>
          </cell>
          <cell r="CD45">
            <v>2224.4</v>
          </cell>
          <cell r="CE45">
            <v>2085</v>
          </cell>
          <cell r="CF45">
            <v>139.4</v>
          </cell>
          <cell r="CG45">
            <v>604</v>
          </cell>
          <cell r="CH45">
            <v>68</v>
          </cell>
          <cell r="CI45">
            <v>76</v>
          </cell>
          <cell r="CJ45">
            <v>204.5</v>
          </cell>
          <cell r="CK45">
            <v>174</v>
          </cell>
          <cell r="CL45">
            <v>895.2</v>
          </cell>
          <cell r="CM45">
            <v>95.9</v>
          </cell>
          <cell r="CN45">
            <v>9120</v>
          </cell>
          <cell r="CO45">
            <v>1186.2</v>
          </cell>
          <cell r="CP45">
            <v>954</v>
          </cell>
          <cell r="CQ45">
            <v>19.5</v>
          </cell>
          <cell r="CR45">
            <v>212.7</v>
          </cell>
          <cell r="CS45">
            <v>118.1</v>
          </cell>
          <cell r="CT45">
            <v>926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28.4</v>
          </cell>
          <cell r="CY45">
            <v>334.8</v>
          </cell>
          <cell r="CZ45">
            <v>463.3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2003</v>
          </cell>
          <cell r="D46">
            <v>0.5</v>
          </cell>
          <cell r="E46">
            <v>702</v>
          </cell>
          <cell r="F46">
            <v>168.9</v>
          </cell>
          <cell r="G46">
            <v>27</v>
          </cell>
          <cell r="H46">
            <v>197</v>
          </cell>
          <cell r="I46">
            <v>555.1</v>
          </cell>
          <cell r="J46">
            <v>351.5</v>
          </cell>
          <cell r="K46">
            <v>61.5</v>
          </cell>
          <cell r="L46">
            <v>1.5</v>
          </cell>
          <cell r="M46">
            <v>218.9</v>
          </cell>
          <cell r="N46">
            <v>4</v>
          </cell>
          <cell r="O46">
            <v>73</v>
          </cell>
          <cell r="P46">
            <v>12.4</v>
          </cell>
          <cell r="Q46">
            <v>1.2</v>
          </cell>
          <cell r="R46">
            <v>5</v>
          </cell>
          <cell r="S46">
            <v>45.6</v>
          </cell>
          <cell r="T46">
            <v>3253</v>
          </cell>
          <cell r="U46">
            <v>347.7</v>
          </cell>
          <cell r="V46">
            <v>51.1</v>
          </cell>
          <cell r="W46">
            <v>10.6</v>
          </cell>
          <cell r="X46">
            <v>211.3</v>
          </cell>
          <cell r="Y46">
            <v>90.1</v>
          </cell>
          <cell r="Z46">
            <v>454.7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54.6</v>
          </cell>
          <cell r="AH46">
            <v>509.4</v>
          </cell>
          <cell r="AI46">
            <v>489</v>
          </cell>
          <cell r="AJ46">
            <v>20.399999999999999</v>
          </cell>
          <cell r="AK46">
            <v>78</v>
          </cell>
          <cell r="AL46">
            <v>358.1</v>
          </cell>
          <cell r="AM46">
            <v>11</v>
          </cell>
          <cell r="AN46">
            <v>1568</v>
          </cell>
          <cell r="AO46">
            <v>1358</v>
          </cell>
          <cell r="AP46">
            <v>210</v>
          </cell>
          <cell r="AQ46">
            <v>2.5</v>
          </cell>
          <cell r="AR46">
            <v>8.6</v>
          </cell>
          <cell r="AS46">
            <v>1549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1790</v>
          </cell>
          <cell r="AX46">
            <v>95</v>
          </cell>
          <cell r="AY46">
            <v>10</v>
          </cell>
          <cell r="AZ46">
            <v>106</v>
          </cell>
          <cell r="BA46">
            <v>745</v>
          </cell>
          <cell r="BB46">
            <v>7</v>
          </cell>
          <cell r="BC46">
            <v>73</v>
          </cell>
          <cell r="BD46">
            <v>1221</v>
          </cell>
          <cell r="BE46">
            <v>23</v>
          </cell>
          <cell r="BF46">
            <v>30.1</v>
          </cell>
          <cell r="BG46">
            <v>190</v>
          </cell>
          <cell r="BH46">
            <v>0</v>
          </cell>
          <cell r="BI46">
            <v>398.6</v>
          </cell>
          <cell r="BJ46">
            <v>384</v>
          </cell>
          <cell r="BK46">
            <v>14.6</v>
          </cell>
          <cell r="BL46">
            <v>487</v>
          </cell>
          <cell r="BM46">
            <v>314</v>
          </cell>
          <cell r="BN46">
            <v>173</v>
          </cell>
          <cell r="BO46">
            <v>63</v>
          </cell>
          <cell r="BP46">
            <v>71</v>
          </cell>
          <cell r="BQ46">
            <v>60</v>
          </cell>
          <cell r="BR46">
            <v>5</v>
          </cell>
          <cell r="BS46">
            <v>760</v>
          </cell>
          <cell r="BT46">
            <v>61</v>
          </cell>
          <cell r="BU46">
            <v>45.5</v>
          </cell>
          <cell r="BV46">
            <v>725</v>
          </cell>
          <cell r="BW46">
            <v>19.899999999999999</v>
          </cell>
          <cell r="BX46">
            <v>11</v>
          </cell>
          <cell r="BY46">
            <v>151.4</v>
          </cell>
          <cell r="BZ46">
            <v>146</v>
          </cell>
          <cell r="CA46">
            <v>5.4</v>
          </cell>
          <cell r="CB46">
            <v>0</v>
          </cell>
          <cell r="CC46">
            <v>8.1999999999999993</v>
          </cell>
          <cell r="CD46">
            <v>4264</v>
          </cell>
          <cell r="CE46">
            <v>4027</v>
          </cell>
          <cell r="CF46">
            <v>237</v>
          </cell>
          <cell r="CG46">
            <v>106</v>
          </cell>
          <cell r="CH46">
            <v>2</v>
          </cell>
          <cell r="CI46">
            <v>9</v>
          </cell>
          <cell r="CJ46">
            <v>6</v>
          </cell>
          <cell r="CK46">
            <v>58</v>
          </cell>
          <cell r="CL46">
            <v>454.1</v>
          </cell>
          <cell r="CM46">
            <v>39.200000000000003</v>
          </cell>
          <cell r="CN46">
            <v>7661</v>
          </cell>
          <cell r="CO46">
            <v>489.2</v>
          </cell>
          <cell r="CP46">
            <v>447</v>
          </cell>
          <cell r="CQ46">
            <v>11</v>
          </cell>
          <cell r="CR46">
            <v>31.2</v>
          </cell>
          <cell r="CS46">
            <v>83.7</v>
          </cell>
          <cell r="CT46">
            <v>380</v>
          </cell>
          <cell r="CU46">
            <v>93.8</v>
          </cell>
          <cell r="CV46">
            <v>8</v>
          </cell>
          <cell r="CW46">
            <v>12</v>
          </cell>
          <cell r="CX46">
            <v>6.3</v>
          </cell>
          <cell r="CY46">
            <v>80.400000000000006</v>
          </cell>
          <cell r="CZ46">
            <v>464.8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2003</v>
          </cell>
          <cell r="D47">
            <v>47</v>
          </cell>
          <cell r="E47">
            <v>647</v>
          </cell>
          <cell r="F47">
            <v>450.2</v>
          </cell>
          <cell r="G47">
            <v>202</v>
          </cell>
          <cell r="H47">
            <v>232</v>
          </cell>
          <cell r="I47">
            <v>661.2</v>
          </cell>
          <cell r="J47">
            <v>460.7</v>
          </cell>
          <cell r="K47">
            <v>67.5</v>
          </cell>
          <cell r="L47">
            <v>15.9</v>
          </cell>
          <cell r="M47">
            <v>467.3</v>
          </cell>
          <cell r="N47">
            <v>10</v>
          </cell>
          <cell r="O47">
            <v>91</v>
          </cell>
          <cell r="P47">
            <v>10.6</v>
          </cell>
          <cell r="Q47">
            <v>5.2</v>
          </cell>
          <cell r="R47">
            <v>0</v>
          </cell>
          <cell r="S47">
            <v>64.3</v>
          </cell>
          <cell r="T47">
            <v>2976</v>
          </cell>
          <cell r="U47">
            <v>680.9</v>
          </cell>
          <cell r="V47">
            <v>145</v>
          </cell>
          <cell r="W47">
            <v>30.8</v>
          </cell>
          <cell r="X47">
            <v>166.2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19.399999999999999</v>
          </cell>
          <cell r="AE47">
            <v>0</v>
          </cell>
          <cell r="AF47">
            <v>19.399999999999999</v>
          </cell>
          <cell r="AG47">
            <v>106.7</v>
          </cell>
          <cell r="AH47">
            <v>426.6</v>
          </cell>
          <cell r="AI47">
            <v>420</v>
          </cell>
          <cell r="AJ47">
            <v>6.6</v>
          </cell>
          <cell r="AK47">
            <v>592</v>
          </cell>
          <cell r="AL47">
            <v>380.7</v>
          </cell>
          <cell r="AM47">
            <v>27.3</v>
          </cell>
          <cell r="AN47">
            <v>1860</v>
          </cell>
          <cell r="AO47">
            <v>1510</v>
          </cell>
          <cell r="AP47">
            <v>350</v>
          </cell>
          <cell r="AQ47">
            <v>8</v>
          </cell>
          <cell r="AR47">
            <v>42.8</v>
          </cell>
          <cell r="AS47">
            <v>993</v>
          </cell>
          <cell r="AT47">
            <v>44929</v>
          </cell>
          <cell r="AU47">
            <v>44920</v>
          </cell>
          <cell r="AV47">
            <v>9</v>
          </cell>
          <cell r="AW47">
            <v>2660</v>
          </cell>
          <cell r="AX47">
            <v>290</v>
          </cell>
          <cell r="AY47">
            <v>61</v>
          </cell>
          <cell r="AZ47">
            <v>252</v>
          </cell>
          <cell r="BA47">
            <v>738</v>
          </cell>
          <cell r="BB47">
            <v>58</v>
          </cell>
          <cell r="BC47">
            <v>149</v>
          </cell>
          <cell r="BD47">
            <v>1168</v>
          </cell>
          <cell r="BE47">
            <v>64.5</v>
          </cell>
          <cell r="BF47">
            <v>69</v>
          </cell>
          <cell r="BG47">
            <v>368</v>
          </cell>
          <cell r="BH47">
            <v>0</v>
          </cell>
          <cell r="BI47">
            <v>290.3</v>
          </cell>
          <cell r="BJ47">
            <v>259</v>
          </cell>
          <cell r="BK47">
            <v>31.3</v>
          </cell>
          <cell r="BL47">
            <v>854</v>
          </cell>
          <cell r="BM47">
            <v>404</v>
          </cell>
          <cell r="BN47">
            <v>450</v>
          </cell>
          <cell r="BO47">
            <v>170</v>
          </cell>
          <cell r="BP47">
            <v>369</v>
          </cell>
          <cell r="BQ47">
            <v>373</v>
          </cell>
          <cell r="BR47">
            <v>230</v>
          </cell>
          <cell r="BS47">
            <v>688</v>
          </cell>
          <cell r="BT47">
            <v>83</v>
          </cell>
          <cell r="BU47">
            <v>209</v>
          </cell>
          <cell r="BV47">
            <v>295</v>
          </cell>
          <cell r="BW47">
            <v>94.1</v>
          </cell>
          <cell r="BX47">
            <v>84</v>
          </cell>
          <cell r="BY47">
            <v>343.1</v>
          </cell>
          <cell r="BZ47">
            <v>323</v>
          </cell>
          <cell r="CA47">
            <v>13.4</v>
          </cell>
          <cell r="CB47">
            <v>6.7</v>
          </cell>
          <cell r="CC47">
            <v>174.9</v>
          </cell>
          <cell r="CD47">
            <v>2539.1999999999998</v>
          </cell>
          <cell r="CE47">
            <v>2409</v>
          </cell>
          <cell r="CF47">
            <v>130.19999999999999</v>
          </cell>
          <cell r="CG47">
            <v>446</v>
          </cell>
          <cell r="CH47">
            <v>49</v>
          </cell>
          <cell r="CI47">
            <v>42</v>
          </cell>
          <cell r="CJ47">
            <v>71.8</v>
          </cell>
          <cell r="CK47">
            <v>158</v>
          </cell>
          <cell r="CL47">
            <v>767.6</v>
          </cell>
          <cell r="CM47">
            <v>77.900000000000006</v>
          </cell>
          <cell r="CN47">
            <v>0</v>
          </cell>
          <cell r="CO47">
            <v>887</v>
          </cell>
          <cell r="CP47">
            <v>799</v>
          </cell>
          <cell r="CQ47">
            <v>16.2</v>
          </cell>
          <cell r="CR47">
            <v>71.8</v>
          </cell>
          <cell r="CS47">
            <v>85.4</v>
          </cell>
          <cell r="CT47">
            <v>868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258.39999999999998</v>
          </cell>
          <cell r="CZ47">
            <v>419</v>
          </cell>
          <cell r="DA47">
            <v>139.69999999999999</v>
          </cell>
        </row>
        <row r="48">
          <cell r="A48" t="str">
            <v>Circuit kilometers 2 phase</v>
          </cell>
          <cell r="B48" t="str">
            <v>KMC2</v>
          </cell>
          <cell r="C48">
            <v>2003</v>
          </cell>
          <cell r="D48">
            <v>0</v>
          </cell>
          <cell r="E48">
            <v>0</v>
          </cell>
          <cell r="F48">
            <v>3.5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1.6</v>
          </cell>
          <cell r="Q48">
            <v>0</v>
          </cell>
          <cell r="R48">
            <v>0</v>
          </cell>
          <cell r="S48">
            <v>1.3</v>
          </cell>
          <cell r="T48">
            <v>91</v>
          </cell>
          <cell r="U48">
            <v>26.2</v>
          </cell>
          <cell r="V48">
            <v>4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0.3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</v>
          </cell>
          <cell r="AT48">
            <v>3560</v>
          </cell>
          <cell r="AU48">
            <v>3560</v>
          </cell>
          <cell r="AV48">
            <v>0</v>
          </cell>
          <cell r="AW48">
            <v>200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</v>
          </cell>
          <cell r="BD48">
            <v>0</v>
          </cell>
          <cell r="BE48">
            <v>0</v>
          </cell>
          <cell r="BF48">
            <v>12</v>
          </cell>
          <cell r="BG48">
            <v>26</v>
          </cell>
          <cell r="BH48">
            <v>0</v>
          </cell>
          <cell r="BI48">
            <v>367.1</v>
          </cell>
          <cell r="BJ48">
            <v>360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0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20.2</v>
          </cell>
          <cell r="BZ48">
            <v>19</v>
          </cell>
          <cell r="CA48">
            <v>1.2</v>
          </cell>
          <cell r="CB48">
            <v>0</v>
          </cell>
          <cell r="CC48">
            <v>0</v>
          </cell>
          <cell r="CD48">
            <v>50</v>
          </cell>
          <cell r="CE48">
            <v>50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6.6</v>
          </cell>
          <cell r="CT48">
            <v>39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0.5</v>
          </cell>
          <cell r="CZ48">
            <v>7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2003</v>
          </cell>
          <cell r="D49">
            <v>45.5</v>
          </cell>
          <cell r="E49">
            <v>670</v>
          </cell>
          <cell r="F49">
            <v>322.7</v>
          </cell>
          <cell r="G49">
            <v>211</v>
          </cell>
          <cell r="H49">
            <v>236</v>
          </cell>
          <cell r="I49">
            <v>702.8</v>
          </cell>
          <cell r="J49">
            <v>616</v>
          </cell>
          <cell r="K49">
            <v>71.3</v>
          </cell>
          <cell r="L49">
            <v>9.4</v>
          </cell>
          <cell r="M49">
            <v>273.5</v>
          </cell>
          <cell r="N49">
            <v>10</v>
          </cell>
          <cell r="O49">
            <v>192</v>
          </cell>
          <cell r="P49">
            <v>15.8</v>
          </cell>
          <cell r="Q49">
            <v>2.4</v>
          </cell>
          <cell r="R49">
            <v>0</v>
          </cell>
          <cell r="S49">
            <v>116.5</v>
          </cell>
          <cell r="T49">
            <v>1870</v>
          </cell>
          <cell r="U49">
            <v>459.9</v>
          </cell>
          <cell r="V49">
            <v>105</v>
          </cell>
          <cell r="W49">
            <v>101.7</v>
          </cell>
          <cell r="X49">
            <v>279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15.5</v>
          </cell>
          <cell r="AE49">
            <v>0</v>
          </cell>
          <cell r="AF49">
            <v>15.5</v>
          </cell>
          <cell r="AG49">
            <v>125</v>
          </cell>
          <cell r="AH49">
            <v>494.5</v>
          </cell>
          <cell r="AI49">
            <v>470</v>
          </cell>
          <cell r="AJ49">
            <v>24.5</v>
          </cell>
          <cell r="AK49">
            <v>980</v>
          </cell>
          <cell r="AL49">
            <v>848.9</v>
          </cell>
          <cell r="AM49">
            <v>41.1</v>
          </cell>
          <cell r="AN49">
            <v>1239</v>
          </cell>
          <cell r="AO49">
            <v>868</v>
          </cell>
          <cell r="AP49">
            <v>371</v>
          </cell>
          <cell r="AQ49">
            <v>10.6</v>
          </cell>
          <cell r="AR49">
            <v>20.9</v>
          </cell>
          <cell r="AS49">
            <v>1276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1970</v>
          </cell>
          <cell r="AX49">
            <v>296</v>
          </cell>
          <cell r="AY49">
            <v>37</v>
          </cell>
          <cell r="AZ49">
            <v>96</v>
          </cell>
          <cell r="BA49">
            <v>987</v>
          </cell>
          <cell r="BB49">
            <v>42</v>
          </cell>
          <cell r="BC49">
            <v>107</v>
          </cell>
          <cell r="BD49">
            <v>1313</v>
          </cell>
          <cell r="BE49">
            <v>43</v>
          </cell>
          <cell r="BF49">
            <v>24.6</v>
          </cell>
          <cell r="BG49">
            <v>318</v>
          </cell>
          <cell r="BH49">
            <v>0</v>
          </cell>
          <cell r="BI49">
            <v>304.3</v>
          </cell>
          <cell r="BJ49">
            <v>0</v>
          </cell>
          <cell r="BK49">
            <v>304.3</v>
          </cell>
          <cell r="BL49">
            <v>1194</v>
          </cell>
          <cell r="BM49">
            <v>371</v>
          </cell>
          <cell r="BN49">
            <v>823</v>
          </cell>
          <cell r="BO49">
            <v>139</v>
          </cell>
          <cell r="BP49">
            <v>380</v>
          </cell>
          <cell r="BQ49">
            <v>180</v>
          </cell>
          <cell r="BR49">
            <v>170</v>
          </cell>
          <cell r="BS49">
            <v>597</v>
          </cell>
          <cell r="BT49">
            <v>64.5</v>
          </cell>
          <cell r="BU49">
            <v>71.599999999999994</v>
          </cell>
          <cell r="BV49">
            <v>206.7</v>
          </cell>
          <cell r="BW49">
            <v>51.8</v>
          </cell>
          <cell r="BX49">
            <v>44</v>
          </cell>
          <cell r="BY49">
            <v>165.8</v>
          </cell>
          <cell r="BZ49">
            <v>153</v>
          </cell>
          <cell r="CA49">
            <v>8.6999999999999993</v>
          </cell>
          <cell r="CB49">
            <v>4.0999999999999996</v>
          </cell>
          <cell r="CC49">
            <v>93.1</v>
          </cell>
          <cell r="CD49">
            <v>3042.2</v>
          </cell>
          <cell r="CE49">
            <v>2796</v>
          </cell>
          <cell r="CF49">
            <v>246.2</v>
          </cell>
          <cell r="CG49">
            <v>254</v>
          </cell>
          <cell r="CH49">
            <v>20</v>
          </cell>
          <cell r="CI49">
            <v>43</v>
          </cell>
          <cell r="CJ49">
            <v>138.69999999999999</v>
          </cell>
          <cell r="CK49">
            <v>58</v>
          </cell>
          <cell r="CL49">
            <v>581.6</v>
          </cell>
          <cell r="CM49">
            <v>57.2</v>
          </cell>
          <cell r="CN49">
            <v>0</v>
          </cell>
          <cell r="CO49">
            <v>320.10000000000002</v>
          </cell>
          <cell r="CP49">
            <v>135</v>
          </cell>
          <cell r="CQ49">
            <v>14</v>
          </cell>
          <cell r="CR49">
            <v>171.1</v>
          </cell>
          <cell r="CS49">
            <v>109.8</v>
          </cell>
          <cell r="CT49">
            <v>398</v>
          </cell>
          <cell r="CU49">
            <v>148.9</v>
          </cell>
          <cell r="CV49">
            <v>36</v>
          </cell>
          <cell r="CW49">
            <v>19.8</v>
          </cell>
          <cell r="CX49">
            <v>15.3</v>
          </cell>
          <cell r="CY49">
            <v>156.19999999999999</v>
          </cell>
          <cell r="CZ49">
            <v>502.1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2003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1471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23</v>
          </cell>
          <cell r="AX50">
            <v>0</v>
          </cell>
          <cell r="AY50">
            <v>0</v>
          </cell>
          <cell r="AZ50">
            <v>0</v>
          </cell>
          <cell r="BA50">
            <v>14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16</v>
          </cell>
          <cell r="CE50">
            <v>16</v>
          </cell>
          <cell r="CF50">
            <v>0</v>
          </cell>
          <cell r="CG50">
            <v>8</v>
          </cell>
          <cell r="CH50">
            <v>0</v>
          </cell>
          <cell r="CI50">
            <v>9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2003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20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108</v>
          </cell>
          <cell r="U51">
            <v>30</v>
          </cell>
          <cell r="V51">
            <v>10</v>
          </cell>
          <cell r="W51">
            <v>0</v>
          </cell>
          <cell r="X51">
            <v>7</v>
          </cell>
          <cell r="Y51">
            <v>11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70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26</v>
          </cell>
          <cell r="AT51">
            <v>1682</v>
          </cell>
          <cell r="AU51">
            <v>1682</v>
          </cell>
          <cell r="AV51">
            <v>0</v>
          </cell>
          <cell r="AW51">
            <v>137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46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100</v>
          </cell>
          <cell r="BJ51">
            <v>100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5</v>
          </cell>
          <cell r="BY51">
            <v>39</v>
          </cell>
          <cell r="BZ51">
            <v>37</v>
          </cell>
          <cell r="CA51">
            <v>2</v>
          </cell>
          <cell r="CB51">
            <v>0</v>
          </cell>
          <cell r="CC51">
            <v>7</v>
          </cell>
          <cell r="CD51">
            <v>25</v>
          </cell>
          <cell r="CE51">
            <v>16</v>
          </cell>
          <cell r="CF51">
            <v>9</v>
          </cell>
          <cell r="CG51">
            <v>33</v>
          </cell>
          <cell r="CH51">
            <v>5</v>
          </cell>
          <cell r="CI51">
            <v>0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65</v>
          </cell>
          <cell r="CP51">
            <v>58</v>
          </cell>
          <cell r="CQ51">
            <v>3</v>
          </cell>
          <cell r="CR51">
            <v>4</v>
          </cell>
          <cell r="CS51">
            <v>3</v>
          </cell>
          <cell r="CT51">
            <v>32</v>
          </cell>
          <cell r="CU51">
            <v>522</v>
          </cell>
          <cell r="CV51">
            <v>6</v>
          </cell>
          <cell r="CW51">
            <v>4</v>
          </cell>
          <cell r="CX51">
            <v>0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2003</v>
          </cell>
          <cell r="D52">
            <v>324</v>
          </cell>
          <cell r="E52">
            <v>8306</v>
          </cell>
          <cell r="F52">
            <v>4706</v>
          </cell>
          <cell r="G52">
            <v>2631</v>
          </cell>
          <cell r="H52">
            <v>3034</v>
          </cell>
          <cell r="I52">
            <v>8507</v>
          </cell>
          <cell r="J52">
            <v>6657</v>
          </cell>
          <cell r="K52">
            <v>787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263</v>
          </cell>
          <cell r="Q52">
            <v>66</v>
          </cell>
          <cell r="R52">
            <v>600</v>
          </cell>
          <cell r="S52">
            <v>1453</v>
          </cell>
          <cell r="T52">
            <v>24635</v>
          </cell>
          <cell r="U52">
            <v>7846</v>
          </cell>
          <cell r="V52">
            <v>1563</v>
          </cell>
          <cell r="W52">
            <v>608</v>
          </cell>
          <cell r="X52">
            <v>2971</v>
          </cell>
          <cell r="Y52">
            <v>2418</v>
          </cell>
          <cell r="Z52">
            <v>2491</v>
          </cell>
          <cell r="AA52">
            <v>788</v>
          </cell>
          <cell r="AB52">
            <v>113</v>
          </cell>
          <cell r="AC52">
            <v>5238</v>
          </cell>
          <cell r="AD52">
            <v>5484</v>
          </cell>
          <cell r="AE52">
            <v>5066</v>
          </cell>
          <cell r="AF52">
            <v>418</v>
          </cell>
          <cell r="AG52">
            <v>1499</v>
          </cell>
          <cell r="AH52">
            <v>5006</v>
          </cell>
          <cell r="AI52">
            <v>4758</v>
          </cell>
          <cell r="AJ52">
            <v>248</v>
          </cell>
          <cell r="AK52">
            <v>6344</v>
          </cell>
          <cell r="AL52">
            <v>3478</v>
          </cell>
          <cell r="AM52">
            <v>592</v>
          </cell>
          <cell r="AN52">
            <v>23227</v>
          </cell>
          <cell r="AO52">
            <v>17295</v>
          </cell>
          <cell r="AP52">
            <v>5932</v>
          </cell>
          <cell r="AQ52">
            <v>173</v>
          </cell>
          <cell r="AR52">
            <v>732</v>
          </cell>
          <cell r="AS52">
            <v>12671</v>
          </cell>
          <cell r="AT52">
            <v>505790</v>
          </cell>
          <cell r="AU52">
            <v>505619</v>
          </cell>
          <cell r="AV52">
            <v>171</v>
          </cell>
          <cell r="AW52">
            <v>38377</v>
          </cell>
          <cell r="AX52">
            <v>3016</v>
          </cell>
          <cell r="AY52">
            <v>690</v>
          </cell>
          <cell r="AZ52">
            <v>2200</v>
          </cell>
          <cell r="BA52">
            <v>9204</v>
          </cell>
          <cell r="BB52">
            <v>590</v>
          </cell>
          <cell r="BC52">
            <v>1703</v>
          </cell>
          <cell r="BD52">
            <v>14311</v>
          </cell>
          <cell r="BE52">
            <v>1102</v>
          </cell>
          <cell r="BF52">
            <v>1070</v>
          </cell>
          <cell r="BG52">
            <v>3863</v>
          </cell>
          <cell r="BH52">
            <v>0</v>
          </cell>
          <cell r="BI52">
            <v>3725</v>
          </cell>
          <cell r="BJ52">
            <v>3075</v>
          </cell>
          <cell r="BK52">
            <v>650</v>
          </cell>
          <cell r="BL52">
            <v>8102</v>
          </cell>
          <cell r="BM52">
            <v>4060</v>
          </cell>
          <cell r="BN52">
            <v>4042</v>
          </cell>
          <cell r="BO52">
            <v>1603</v>
          </cell>
          <cell r="BP52">
            <v>4950</v>
          </cell>
          <cell r="BQ52">
            <v>3890</v>
          </cell>
          <cell r="BR52">
            <v>725</v>
          </cell>
          <cell r="BS52">
            <v>7500</v>
          </cell>
          <cell r="BT52">
            <v>1225</v>
          </cell>
          <cell r="BU52">
            <v>1673</v>
          </cell>
          <cell r="BV52">
            <v>5687</v>
          </cell>
          <cell r="BW52">
            <v>1592</v>
          </cell>
          <cell r="BX52">
            <v>688</v>
          </cell>
          <cell r="BY52">
            <v>3548</v>
          </cell>
          <cell r="BZ52">
            <v>3112</v>
          </cell>
          <cell r="CA52">
            <v>298</v>
          </cell>
          <cell r="CB52">
            <v>138</v>
          </cell>
          <cell r="CC52">
            <v>2030</v>
          </cell>
          <cell r="CD52">
            <v>31565</v>
          </cell>
          <cell r="CE52">
            <v>29344</v>
          </cell>
          <cell r="CF52">
            <v>2221</v>
          </cell>
          <cell r="CG52">
            <v>5500</v>
          </cell>
          <cell r="CH52">
            <v>425</v>
          </cell>
          <cell r="CI52">
            <v>960</v>
          </cell>
          <cell r="CJ52">
            <v>901</v>
          </cell>
          <cell r="CK52">
            <v>1231</v>
          </cell>
          <cell r="CL52">
            <v>6743</v>
          </cell>
          <cell r="CM52">
            <v>865</v>
          </cell>
          <cell r="CN52">
            <v>59055</v>
          </cell>
          <cell r="CO52">
            <v>14385</v>
          </cell>
          <cell r="CP52">
            <v>12400</v>
          </cell>
          <cell r="CQ52">
            <v>328</v>
          </cell>
          <cell r="CR52">
            <v>1657</v>
          </cell>
          <cell r="CS52">
            <v>1210</v>
          </cell>
          <cell r="CT52">
            <v>8693</v>
          </cell>
          <cell r="CU52">
            <v>1959</v>
          </cell>
          <cell r="CV52">
            <v>671</v>
          </cell>
          <cell r="CW52">
            <v>417</v>
          </cell>
          <cell r="CX52">
            <v>300</v>
          </cell>
          <cell r="CY52">
            <v>2885</v>
          </cell>
          <cell r="CZ52">
            <v>4751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2003</v>
          </cell>
          <cell r="D53">
            <v>68.180000000000007</v>
          </cell>
          <cell r="E53">
            <v>0.57999999999999996</v>
          </cell>
          <cell r="F53">
            <v>79.010000000000005</v>
          </cell>
          <cell r="G53">
            <v>65</v>
          </cell>
          <cell r="H53">
            <v>63</v>
          </cell>
          <cell r="I53">
            <v>72.7</v>
          </cell>
          <cell r="J53">
            <v>72.27</v>
          </cell>
          <cell r="K53">
            <v>65.67</v>
          </cell>
          <cell r="L53">
            <v>0</v>
          </cell>
          <cell r="M53">
            <v>72.599999999999994</v>
          </cell>
          <cell r="N53">
            <v>70.2</v>
          </cell>
          <cell r="O53">
            <v>75.52</v>
          </cell>
          <cell r="P53">
            <v>0</v>
          </cell>
          <cell r="Q53" t="str">
            <v>0.25</v>
          </cell>
          <cell r="R53">
            <v>64</v>
          </cell>
          <cell r="S53">
            <v>0</v>
          </cell>
          <cell r="T53">
            <v>0</v>
          </cell>
          <cell r="U53">
            <v>81.8</v>
          </cell>
          <cell r="V53">
            <v>73.13</v>
          </cell>
          <cell r="W53">
            <v>71</v>
          </cell>
          <cell r="X53">
            <v>67.7</v>
          </cell>
          <cell r="Y53">
            <v>91.3</v>
          </cell>
          <cell r="Z53">
            <v>64.2</v>
          </cell>
          <cell r="AA53">
            <v>69.87</v>
          </cell>
          <cell r="AB53">
            <v>0.05</v>
          </cell>
          <cell r="AC53">
            <v>0</v>
          </cell>
          <cell r="AD53">
            <v>0</v>
          </cell>
          <cell r="AE53">
            <v>0</v>
          </cell>
          <cell r="AF53">
            <v>60.58</v>
          </cell>
          <cell r="AG53">
            <v>66.599999999999994</v>
          </cell>
          <cell r="AH53">
            <v>0</v>
          </cell>
          <cell r="AI53">
            <v>0</v>
          </cell>
          <cell r="AJ53">
            <v>0</v>
          </cell>
          <cell r="AK53">
            <v>61.48</v>
          </cell>
          <cell r="AL53">
            <v>80.33</v>
          </cell>
          <cell r="AM53">
            <v>0</v>
          </cell>
          <cell r="AN53">
            <v>0</v>
          </cell>
          <cell r="AO53">
            <v>71.77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0.68</v>
          </cell>
          <cell r="AW53">
            <v>0.72</v>
          </cell>
          <cell r="AX53">
            <v>55</v>
          </cell>
          <cell r="AY53">
            <v>72.2</v>
          </cell>
          <cell r="AZ53">
            <v>0.74</v>
          </cell>
          <cell r="BA53">
            <v>73.3</v>
          </cell>
          <cell r="BB53">
            <v>0.68</v>
          </cell>
          <cell r="BC53">
            <v>72.88</v>
          </cell>
          <cell r="BD53">
            <v>72.900000000000006</v>
          </cell>
          <cell r="BE53">
            <v>68</v>
          </cell>
          <cell r="BF53">
            <v>86.5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69.819999999999993</v>
          </cell>
          <cell r="BL53">
            <v>0</v>
          </cell>
          <cell r="BM53">
            <v>0</v>
          </cell>
          <cell r="BN53">
            <v>88</v>
          </cell>
          <cell r="BO53">
            <v>76.599999999999994</v>
          </cell>
          <cell r="BP53">
            <v>0.71</v>
          </cell>
          <cell r="BQ53">
            <v>0.57999999999999996</v>
          </cell>
          <cell r="BR53">
            <v>0</v>
          </cell>
          <cell r="BS53">
            <v>74.2</v>
          </cell>
          <cell r="BT53">
            <v>70.75</v>
          </cell>
          <cell r="BU53">
            <v>73</v>
          </cell>
          <cell r="BV53">
            <v>76.459999999999994</v>
          </cell>
          <cell r="BW53">
            <v>60</v>
          </cell>
          <cell r="BX53">
            <v>68.06</v>
          </cell>
          <cell r="BY53">
            <v>0</v>
          </cell>
          <cell r="BZ53">
            <v>71.72</v>
          </cell>
          <cell r="CA53">
            <v>70.55</v>
          </cell>
          <cell r="CB53">
            <v>70.11</v>
          </cell>
          <cell r="CC53">
            <v>56</v>
          </cell>
          <cell r="CD53">
            <v>0</v>
          </cell>
          <cell r="CE53">
            <v>68.73</v>
          </cell>
          <cell r="CF53">
            <v>0.69</v>
          </cell>
          <cell r="CG53">
            <v>75.400000000000006</v>
          </cell>
          <cell r="CH53">
            <v>70</v>
          </cell>
          <cell r="CI53">
            <v>0</v>
          </cell>
          <cell r="CJ53">
            <v>8.64</v>
          </cell>
          <cell r="CK53">
            <v>0</v>
          </cell>
          <cell r="CL53">
            <v>73.209999999999994</v>
          </cell>
          <cell r="CM53">
            <v>0</v>
          </cell>
          <cell r="CN53">
            <v>74.16</v>
          </cell>
          <cell r="CO53">
            <v>0</v>
          </cell>
          <cell r="CP53">
            <v>73.319999999999993</v>
          </cell>
          <cell r="CQ53">
            <v>71.099999999999994</v>
          </cell>
          <cell r="CR53">
            <v>74.61</v>
          </cell>
          <cell r="CS53">
            <v>0</v>
          </cell>
          <cell r="CT53">
            <v>0</v>
          </cell>
          <cell r="CU53" t="str">
            <v>0.70</v>
          </cell>
          <cell r="CV53">
            <v>72.8</v>
          </cell>
          <cell r="CW53">
            <v>67</v>
          </cell>
          <cell r="CX53">
            <v>0</v>
          </cell>
          <cell r="CY53">
            <v>0</v>
          </cell>
          <cell r="CZ53">
            <v>70.599999999999994</v>
          </cell>
          <cell r="DA53">
            <v>72</v>
          </cell>
        </row>
      </sheetData>
      <sheetData sheetId="44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3">
          <cell r="A3" t="str">
            <v>Current Company</v>
          </cell>
          <cell r="D3" t="str">
            <v>Atikokan Hydro Inc.</v>
          </cell>
          <cell r="E3" t="str">
            <v>Barrie Hydro Distribution Inc.</v>
          </cell>
          <cell r="F3" t="str">
            <v>Bluewater Power Distribution Corporation</v>
          </cell>
          <cell r="G3" t="str">
            <v>Brant County Power Inc.</v>
          </cell>
          <cell r="H3" t="str">
            <v>Brantford Power Inc.</v>
          </cell>
          <cell r="I3" t="str">
            <v>Burlington Hydro Inc.</v>
          </cell>
          <cell r="J3" t="str">
            <v>Cambridge and North Dumfries Hydro Inc.</v>
          </cell>
          <cell r="K3" t="str">
            <v>Centre Wellington Hydro Ltd.</v>
          </cell>
          <cell r="L3" t="str">
            <v>Chapleau Public Utilities Corporation</v>
          </cell>
          <cell r="M3" t="str">
            <v>Chatham-Kent Hydro Inc.</v>
          </cell>
          <cell r="N3" t="str">
            <v>Clinton Power Corporation</v>
          </cell>
          <cell r="O3" t="str">
            <v>COLLUS Power Corp.</v>
          </cell>
          <cell r="P3" t="str">
            <v>Cooperative Hydro Embrun Inc.</v>
          </cell>
          <cell r="Q3" t="str">
            <v>Dutton Hydro Limited</v>
          </cell>
          <cell r="R3" t="str">
            <v>E.L.K. Energy Inc.</v>
          </cell>
          <cell r="S3" t="str">
            <v>Enersource Hydro Mississauga Inc.</v>
          </cell>
          <cell r="T3" t="str">
            <v>ENWIN Utilities Ltd.</v>
          </cell>
          <cell r="U3" t="str">
            <v>Erie Thames Powerlines Corporation</v>
          </cell>
          <cell r="V3" t="str">
            <v>Espanola Regional Hydro Distribution Corporation</v>
          </cell>
          <cell r="W3" t="str">
            <v>Essex Powerlines Corporation</v>
          </cell>
          <cell r="X3" t="str">
            <v>Festival Hydro Inc.</v>
          </cell>
          <cell r="Y3" t="str">
            <v>Fort Erie (CNP)</v>
          </cell>
          <cell r="Z3" t="str">
            <v>Fort Frances Power Corporation</v>
          </cell>
          <cell r="AA3" t="str">
            <v>Grand Valley Energy Inc.</v>
          </cell>
          <cell r="AB3" t="str">
            <v>Algoma Power Inc.</v>
          </cell>
          <cell r="AC3" t="str">
            <v>Greater Sudbury Hydro Inc.</v>
          </cell>
          <cell r="AF3" t="str">
            <v>Grimsby Power Incorporated</v>
          </cell>
          <cell r="AG3" t="str">
            <v>Guelph Hydro Electric Systems Inc.</v>
          </cell>
          <cell r="AJ3" t="str">
            <v>Haldimand County Hydro Inc.</v>
          </cell>
          <cell r="AK3" t="str">
            <v>Halton Hills Hydro Inc.</v>
          </cell>
          <cell r="AL3" t="str">
            <v>Hearst Power Distribution Company Limited</v>
          </cell>
          <cell r="AM3" t="str">
            <v>Horizon Utilities Corporation</v>
          </cell>
          <cell r="AN3" t="str">
            <v>Hamilton Hydro Inc.</v>
          </cell>
          <cell r="AO3" t="str">
            <v>St. Catherines Hydro Utility Services Inc.</v>
          </cell>
          <cell r="AP3" t="str">
            <v>Hydro 2000 Inc.</v>
          </cell>
          <cell r="AQ3" t="str">
            <v>Hydro Hawkesbury Inc.</v>
          </cell>
          <cell r="AR3" t="str">
            <v>Hydro One Brampton Networks Inc.</v>
          </cell>
          <cell r="AS3" t="str">
            <v>Hydro One Networks Inc.</v>
          </cell>
          <cell r="AV3" t="str">
            <v>Hydro Ottawa Limited</v>
          </cell>
          <cell r="AW3" t="str">
            <v>Innisfil Hydro Distribution Systems Limited</v>
          </cell>
          <cell r="AX3" t="str">
            <v>Kenora Hydro Electric Corporation Ltd.</v>
          </cell>
          <cell r="AY3" t="str">
            <v>Kingston Hydro Corporation</v>
          </cell>
          <cell r="AZ3" t="str">
            <v>Kitchener-Wilmot Hydro Inc.</v>
          </cell>
          <cell r="BA3" t="str">
            <v>Lakefront Utilities Inc.</v>
          </cell>
          <cell r="BB3" t="str">
            <v>Lakeland Power Distribution Ltd.</v>
          </cell>
          <cell r="BC3" t="str">
            <v>London Hydro Inc.</v>
          </cell>
          <cell r="BD3" t="str">
            <v>Middlesex Power Distribution Corporation</v>
          </cell>
          <cell r="BE3" t="str">
            <v>Midland Power Utility Corporation</v>
          </cell>
          <cell r="BF3" t="str">
            <v>Milton Hydro Distribution Inc.</v>
          </cell>
          <cell r="BG3" t="str">
            <v>Newmarket - Tay Power Distribution Ltd.</v>
          </cell>
          <cell r="BH3" t="str">
            <v>Newmarket Hydro Ltd.</v>
          </cell>
          <cell r="BI3" t="str">
            <v>Tay Hydro Electric Distribution Company Inc.</v>
          </cell>
          <cell r="BJ3" t="str">
            <v>Niagara Peninsula Energy Inc.</v>
          </cell>
          <cell r="BK3" t="str">
            <v>Niagara Falls Hydro Inc.</v>
          </cell>
          <cell r="BL3" t="str">
            <v>Peninsula West Utilities Limited</v>
          </cell>
          <cell r="BM3" t="str">
            <v>Niagara-on-the-Lake Hydro Inc.</v>
          </cell>
          <cell r="BN3" t="str">
            <v>Norfolk Power Distribution Inc.</v>
          </cell>
          <cell r="BO3" t="str">
            <v>North Bay Hydro Distribution Limited</v>
          </cell>
          <cell r="BP3" t="str">
            <v>Northern Ontario Wires Inc.</v>
          </cell>
          <cell r="BQ3" t="str">
            <v>Oakville Hydro Electricity Distribution Inc.</v>
          </cell>
          <cell r="BR3" t="str">
            <v>Orangeville Hydro Limited</v>
          </cell>
          <cell r="BS3" t="str">
            <v>Orillia Power Distribution Corporation</v>
          </cell>
          <cell r="BT3" t="str">
            <v>Oshawa PUC Networks Inc.</v>
          </cell>
          <cell r="BU3" t="str">
            <v>Ottawa River Power Corporation</v>
          </cell>
          <cell r="BV3" t="str">
            <v>Parry Sound Power Corporation</v>
          </cell>
          <cell r="BW3" t="str">
            <v>Peterborough Distribution Incorporated</v>
          </cell>
          <cell r="BX3" t="str">
            <v>Peterborough Distribution Inc without Asphodel Norwood and Lakefield</v>
          </cell>
          <cell r="BY3" t="str">
            <v>Lakefield Distribution Inc.</v>
          </cell>
          <cell r="BZ3" t="str">
            <v>Asphodel Norwood Distribution Inc.</v>
          </cell>
          <cell r="CA3" t="str">
            <v>Port Colborne (CNP)</v>
          </cell>
          <cell r="CB3" t="str">
            <v>Powerstream Inc.</v>
          </cell>
          <cell r="CC3" t="str">
            <v>PowerStream Inc. without Aurora</v>
          </cell>
          <cell r="CD3" t="str">
            <v>Aurora Hydro Connections Limited</v>
          </cell>
          <cell r="CE3" t="str">
            <v>PUC Distribution Inc.</v>
          </cell>
          <cell r="CF3" t="str">
            <v>Renfrew Hydro Inc.</v>
          </cell>
          <cell r="CG3" t="str">
            <v>Rideau St. Lawrence Distribution Inc.</v>
          </cell>
          <cell r="CH3" t="str">
            <v>Sioux Lookout Hydro Inc.</v>
          </cell>
          <cell r="CI3" t="str">
            <v>St. Thomas Energy Inc.</v>
          </cell>
          <cell r="CJ3" t="str">
            <v>Thunder Bay Hydro Electricity Distribution Inc.</v>
          </cell>
          <cell r="CK3" t="str">
            <v>Tillsonburg Hydro Inc.</v>
          </cell>
          <cell r="CL3" t="str">
            <v>Toronto Hydro-Electric System Limited</v>
          </cell>
          <cell r="CM3" t="str">
            <v>Veridian Connections Inc.</v>
          </cell>
          <cell r="CQ3" t="str">
            <v>Wasaga Distribution Inc.</v>
          </cell>
          <cell r="CR3" t="str">
            <v>Waterloo North Hydro Inc.</v>
          </cell>
          <cell r="CS3" t="str">
            <v>Welland Hydro-Electric System Corp.</v>
          </cell>
          <cell r="CT3" t="str">
            <v>Wellington North Power Inc.</v>
          </cell>
          <cell r="CU3" t="str">
            <v>West Coast Huron Energy Inc.</v>
          </cell>
          <cell r="CV3" t="str">
            <v>West Perth Power Inc.</v>
          </cell>
          <cell r="CW3" t="str">
            <v>Westario Power Inc.</v>
          </cell>
          <cell r="CX3" t="str">
            <v>Whitby Hydro Electric Corporation</v>
          </cell>
          <cell r="CY3" t="str">
            <v>Woodstock Hydro Services Inc.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F4">
            <v>18341073.300000001</v>
          </cell>
          <cell r="AG4">
            <v>92136149.489999995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F5">
            <v>-7253937.5700000003</v>
          </cell>
          <cell r="AG5">
            <v>-10879939.520000001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Amortization Expense</v>
          </cell>
          <cell r="C6">
            <v>2002</v>
          </cell>
          <cell r="D6">
            <v>200588</v>
          </cell>
          <cell r="E6">
            <v>5813292</v>
          </cell>
          <cell r="F6">
            <v>2873504</v>
          </cell>
          <cell r="G6">
            <v>703124.06</v>
          </cell>
          <cell r="H6">
            <v>1925441</v>
          </cell>
          <cell r="I6">
            <v>5195739.28</v>
          </cell>
          <cell r="J6">
            <v>4490645</v>
          </cell>
          <cell r="K6">
            <v>464029.11</v>
          </cell>
          <cell r="L6">
            <v>39855.129999999997</v>
          </cell>
          <cell r="M6">
            <v>2589054</v>
          </cell>
          <cell r="N6">
            <v>46139.13</v>
          </cell>
          <cell r="O6">
            <v>786449.64</v>
          </cell>
          <cell r="P6">
            <v>94115.79</v>
          </cell>
          <cell r="Q6">
            <v>0</v>
          </cell>
          <cell r="R6">
            <v>694112.11</v>
          </cell>
          <cell r="S6">
            <v>26258868.620000001</v>
          </cell>
          <cell r="T6">
            <v>7728960</v>
          </cell>
          <cell r="U6">
            <v>804129.42</v>
          </cell>
          <cell r="V6">
            <v>222382</v>
          </cell>
          <cell r="W6">
            <v>1203079.23</v>
          </cell>
          <cell r="X6">
            <v>1990659.62</v>
          </cell>
          <cell r="Y6">
            <v>1808004.89</v>
          </cell>
          <cell r="Z6">
            <v>328189.19</v>
          </cell>
          <cell r="AA6">
            <v>35210.160000000003</v>
          </cell>
          <cell r="AB6">
            <v>2595572.2400000002</v>
          </cell>
          <cell r="AC6">
            <v>4095866.94</v>
          </cell>
          <cell r="AF6">
            <v>662196.04</v>
          </cell>
          <cell r="AG6">
            <v>4746026.7</v>
          </cell>
          <cell r="AJ6">
            <v>1928390.53</v>
          </cell>
          <cell r="AK6">
            <v>1768393</v>
          </cell>
          <cell r="AL6">
            <v>172926.55</v>
          </cell>
          <cell r="AM6">
            <v>17001949.309999999</v>
          </cell>
          <cell r="AN6">
            <v>13136514.369999999</v>
          </cell>
          <cell r="AO6">
            <v>3865434.94</v>
          </cell>
          <cell r="AP6">
            <v>54985.09</v>
          </cell>
          <cell r="AQ6">
            <v>167303.51999999999</v>
          </cell>
          <cell r="AR6">
            <v>12693757.220000001</v>
          </cell>
          <cell r="AS6">
            <v>170067607.49000001</v>
          </cell>
          <cell r="AV6">
            <v>23431728.52</v>
          </cell>
          <cell r="AW6">
            <v>1440711.58</v>
          </cell>
          <cell r="AX6">
            <v>432896</v>
          </cell>
          <cell r="AY6">
            <v>1389432.67</v>
          </cell>
          <cell r="AZ6">
            <v>7184857.1600000001</v>
          </cell>
          <cell r="BA6">
            <v>662165.6</v>
          </cell>
          <cell r="BB6">
            <v>764954.37</v>
          </cell>
          <cell r="BC6">
            <v>10886415.07</v>
          </cell>
          <cell r="BD6">
            <v>504618.04</v>
          </cell>
          <cell r="BE6">
            <v>495283.55</v>
          </cell>
          <cell r="BF6">
            <v>1720527.92</v>
          </cell>
          <cell r="BG6">
            <v>2788972.15</v>
          </cell>
          <cell r="BH6">
            <v>2551080.23</v>
          </cell>
          <cell r="BI6">
            <v>237891.92</v>
          </cell>
          <cell r="BJ6">
            <v>5736111.3300000001</v>
          </cell>
          <cell r="BK6">
            <v>2866238.33</v>
          </cell>
          <cell r="BL6">
            <v>2869873</v>
          </cell>
          <cell r="BM6">
            <v>1003589.76</v>
          </cell>
          <cell r="BN6">
            <v>2243455.21</v>
          </cell>
          <cell r="BO6">
            <v>2266176.37</v>
          </cell>
          <cell r="BP6">
            <v>376369.68</v>
          </cell>
          <cell r="BQ6">
            <v>9943269.8100000005</v>
          </cell>
          <cell r="BR6">
            <v>811303.38</v>
          </cell>
          <cell r="BS6">
            <v>1298982.96</v>
          </cell>
          <cell r="BT6">
            <v>3079079.54</v>
          </cell>
          <cell r="BU6">
            <v>557579.53</v>
          </cell>
          <cell r="BV6">
            <v>325647.01</v>
          </cell>
          <cell r="BW6">
            <v>2377167.85</v>
          </cell>
          <cell r="BX6">
            <v>2287624.6</v>
          </cell>
          <cell r="BY6">
            <v>68042.73</v>
          </cell>
          <cell r="BZ6">
            <v>21500.52</v>
          </cell>
          <cell r="CA6">
            <v>138260.29999999999</v>
          </cell>
          <cell r="CB6">
            <v>24705866.420000002</v>
          </cell>
          <cell r="CC6">
            <v>23161281.030000001</v>
          </cell>
          <cell r="CD6">
            <v>1544585.39</v>
          </cell>
          <cell r="CE6">
            <v>2455890.16</v>
          </cell>
          <cell r="CF6">
            <v>349269.84</v>
          </cell>
          <cell r="CG6">
            <v>146008.26999999999</v>
          </cell>
          <cell r="CH6">
            <v>199657.38</v>
          </cell>
          <cell r="CI6">
            <v>988309.07</v>
          </cell>
          <cell r="CJ6">
            <v>3974007</v>
          </cell>
          <cell r="CK6">
            <v>292623.09000000003</v>
          </cell>
          <cell r="CL6">
            <v>121993909.73</v>
          </cell>
          <cell r="CM6">
            <v>8193237.6399999997</v>
          </cell>
          <cell r="CQ6">
            <v>467289.41</v>
          </cell>
          <cell r="CR6">
            <v>5153482.53</v>
          </cell>
          <cell r="CS6">
            <v>1187764.69</v>
          </cell>
          <cell r="CT6">
            <v>228534.35</v>
          </cell>
          <cell r="CU6">
            <v>188245</v>
          </cell>
          <cell r="CV6">
            <v>148151</v>
          </cell>
          <cell r="CW6">
            <v>1034835</v>
          </cell>
          <cell r="CX6">
            <v>3248621.64</v>
          </cell>
          <cell r="CY6">
            <v>1379909.82</v>
          </cell>
        </row>
        <row r="7">
          <cell r="A7" t="str">
            <v>Plant Additions</v>
          </cell>
          <cell r="B7" t="str">
            <v>PADD</v>
          </cell>
          <cell r="C7">
            <v>2002</v>
          </cell>
          <cell r="D7">
            <v>101324</v>
          </cell>
          <cell r="E7">
            <v>11780010</v>
          </cell>
          <cell r="F7">
            <v>2573778</v>
          </cell>
          <cell r="G7">
            <v>973769.74</v>
          </cell>
          <cell r="H7">
            <v>2484370</v>
          </cell>
          <cell r="I7">
            <v>4257060.33</v>
          </cell>
          <cell r="J7">
            <v>15814852</v>
          </cell>
          <cell r="K7">
            <v>596695.59</v>
          </cell>
          <cell r="L7">
            <v>1702</v>
          </cell>
          <cell r="M7">
            <v>3134430</v>
          </cell>
          <cell r="N7">
            <v>25192</v>
          </cell>
          <cell r="O7">
            <v>637632.23</v>
          </cell>
          <cell r="P7">
            <v>159051</v>
          </cell>
          <cell r="Q7">
            <v>6920</v>
          </cell>
          <cell r="R7">
            <v>467078.64</v>
          </cell>
          <cell r="S7">
            <v>40305532</v>
          </cell>
          <cell r="T7">
            <v>17134598</v>
          </cell>
          <cell r="U7">
            <v>1418047.2</v>
          </cell>
          <cell r="V7">
            <v>211818</v>
          </cell>
          <cell r="W7">
            <v>1294943.07</v>
          </cell>
          <cell r="X7">
            <v>2518786.13</v>
          </cell>
          <cell r="Y7">
            <v>4296122.4400000004</v>
          </cell>
          <cell r="Z7">
            <v>87334.399999999994</v>
          </cell>
          <cell r="AA7">
            <v>0</v>
          </cell>
          <cell r="AB7">
            <v>0</v>
          </cell>
          <cell r="AC7">
            <v>4588505.3600000003</v>
          </cell>
          <cell r="AF7">
            <v>952778.5</v>
          </cell>
          <cell r="AG7">
            <v>6779151</v>
          </cell>
          <cell r="AJ7">
            <v>586071.74</v>
          </cell>
          <cell r="AK7">
            <v>2228019</v>
          </cell>
          <cell r="AL7">
            <v>135450.07</v>
          </cell>
          <cell r="AM7">
            <v>23503157.240000002</v>
          </cell>
          <cell r="AN7">
            <v>17594576</v>
          </cell>
          <cell r="AO7">
            <v>5908581.2400000002</v>
          </cell>
          <cell r="AP7">
            <v>122707.49</v>
          </cell>
          <cell r="AQ7">
            <v>23636.25</v>
          </cell>
          <cell r="AR7">
            <v>18344338</v>
          </cell>
          <cell r="AS7">
            <v>268093253.31</v>
          </cell>
          <cell r="AV7">
            <v>31500913</v>
          </cell>
          <cell r="AW7">
            <v>831533.95</v>
          </cell>
          <cell r="AX7">
            <v>331580</v>
          </cell>
          <cell r="AY7">
            <v>3628553.13</v>
          </cell>
          <cell r="AZ7">
            <v>12325157</v>
          </cell>
          <cell r="BA7">
            <v>262133</v>
          </cell>
          <cell r="BB7">
            <v>1502046.92</v>
          </cell>
          <cell r="BC7">
            <v>19046343</v>
          </cell>
          <cell r="BD7">
            <v>273591</v>
          </cell>
          <cell r="BE7">
            <v>291411.56</v>
          </cell>
          <cell r="BF7">
            <v>4810757</v>
          </cell>
          <cell r="BG7">
            <v>1942999.39</v>
          </cell>
          <cell r="BH7">
            <v>1793159.46</v>
          </cell>
          <cell r="BI7">
            <v>149839.93</v>
          </cell>
          <cell r="BJ7">
            <v>6791920</v>
          </cell>
          <cell r="BK7">
            <v>4477491</v>
          </cell>
          <cell r="BL7">
            <v>2314429</v>
          </cell>
          <cell r="BM7">
            <v>1652856.35</v>
          </cell>
          <cell r="BN7">
            <v>5917050</v>
          </cell>
          <cell r="BO7">
            <v>1835771</v>
          </cell>
          <cell r="BP7">
            <v>55726.3</v>
          </cell>
          <cell r="BQ7">
            <v>8530376</v>
          </cell>
          <cell r="BR7">
            <v>942854.81</v>
          </cell>
          <cell r="BS7">
            <v>974127</v>
          </cell>
          <cell r="BT7">
            <v>4029764.02</v>
          </cell>
          <cell r="BU7">
            <v>642931.51</v>
          </cell>
          <cell r="BV7">
            <v>191526.27</v>
          </cell>
          <cell r="BW7">
            <v>2698415</v>
          </cell>
          <cell r="BX7">
            <v>2419543</v>
          </cell>
          <cell r="BY7">
            <v>241415</v>
          </cell>
          <cell r="BZ7">
            <v>37457</v>
          </cell>
          <cell r="CA7">
            <v>360687.5</v>
          </cell>
          <cell r="CB7">
            <v>33509945.039999999</v>
          </cell>
          <cell r="CC7">
            <v>32018576</v>
          </cell>
          <cell r="CD7">
            <v>1491369.04</v>
          </cell>
          <cell r="CE7">
            <v>2228519</v>
          </cell>
          <cell r="CF7">
            <v>508993</v>
          </cell>
          <cell r="CG7">
            <v>233282</v>
          </cell>
          <cell r="CH7">
            <v>422550.42</v>
          </cell>
          <cell r="CI7">
            <v>2211503.5299999998</v>
          </cell>
          <cell r="CJ7">
            <v>6793028</v>
          </cell>
          <cell r="CK7">
            <v>425329</v>
          </cell>
          <cell r="CL7">
            <v>166919710</v>
          </cell>
          <cell r="CM7">
            <v>9409207.870000001</v>
          </cell>
          <cell r="CQ7">
            <v>505052</v>
          </cell>
          <cell r="CR7">
            <v>10844093</v>
          </cell>
          <cell r="CS7">
            <v>1242403</v>
          </cell>
          <cell r="CT7">
            <v>168808.79</v>
          </cell>
          <cell r="CU7">
            <v>0</v>
          </cell>
          <cell r="CV7">
            <v>0</v>
          </cell>
          <cell r="CW7">
            <v>1111288</v>
          </cell>
          <cell r="CX7">
            <v>3074375</v>
          </cell>
          <cell r="CY7">
            <v>1462953.82</v>
          </cell>
        </row>
        <row r="8">
          <cell r="A8" t="str">
            <v>OM&amp;A Expense</v>
          </cell>
          <cell r="B8" t="str">
            <v>COMA</v>
          </cell>
          <cell r="C8">
            <v>2002</v>
          </cell>
          <cell r="D8">
            <v>627378</v>
          </cell>
          <cell r="E8">
            <v>6995261</v>
          </cell>
          <cell r="F8">
            <v>7982031</v>
          </cell>
          <cell r="G8">
            <v>2552047.48</v>
          </cell>
          <cell r="H8">
            <v>5392481.6299999999</v>
          </cell>
          <cell r="I8">
            <v>9010484.3100000005</v>
          </cell>
          <cell r="J8">
            <v>6811784</v>
          </cell>
          <cell r="K8">
            <v>1513849.8500000003</v>
          </cell>
          <cell r="L8">
            <v>472455.39000000007</v>
          </cell>
          <cell r="M8">
            <v>4833018</v>
          </cell>
          <cell r="N8">
            <v>325066.23</v>
          </cell>
          <cell r="O8">
            <v>2399857.44</v>
          </cell>
          <cell r="P8">
            <v>260912.21</v>
          </cell>
          <cell r="Q8">
            <v>117996.4</v>
          </cell>
          <cell r="R8">
            <v>1725770.0899999999</v>
          </cell>
          <cell r="S8">
            <v>31549841.899999999</v>
          </cell>
          <cell r="T8">
            <v>23992398</v>
          </cell>
          <cell r="U8">
            <v>3082267.32</v>
          </cell>
          <cell r="V8">
            <v>939906.02000000025</v>
          </cell>
          <cell r="W8">
            <v>5412123.7300000004</v>
          </cell>
          <cell r="X8">
            <v>3153317.12</v>
          </cell>
          <cell r="Y8">
            <v>4060685.01</v>
          </cell>
          <cell r="Z8">
            <v>914216.28</v>
          </cell>
          <cell r="AA8">
            <v>159470.93000000002</v>
          </cell>
          <cell r="AB8">
            <v>5416074.7799999993</v>
          </cell>
          <cell r="AC8">
            <v>8696007.8000000007</v>
          </cell>
          <cell r="AF8">
            <v>1177143.3800000001</v>
          </cell>
          <cell r="AG8">
            <v>7889931.7700000005</v>
          </cell>
          <cell r="AJ8">
            <v>4922430.32</v>
          </cell>
          <cell r="AK8">
            <v>3892053</v>
          </cell>
          <cell r="AL8">
            <v>495817.33</v>
          </cell>
          <cell r="AM8">
            <v>29948878.370000001</v>
          </cell>
          <cell r="AN8">
            <v>22594436.690000001</v>
          </cell>
          <cell r="AO8">
            <v>7354441.6799999997</v>
          </cell>
          <cell r="AP8">
            <v>131482.53</v>
          </cell>
          <cell r="AQ8">
            <v>626792.38</v>
          </cell>
          <cell r="AR8">
            <v>13195671.59</v>
          </cell>
          <cell r="AS8">
            <v>311752504.14000005</v>
          </cell>
          <cell r="AV8">
            <v>45151285.140000001</v>
          </cell>
          <cell r="AW8">
            <v>2276218.2600000002</v>
          </cell>
          <cell r="AX8">
            <v>1195133</v>
          </cell>
          <cell r="AY8">
            <v>5093842.7299999995</v>
          </cell>
          <cell r="AZ8">
            <v>9251297.6099999994</v>
          </cell>
          <cell r="BA8">
            <v>1161887.1200000001</v>
          </cell>
          <cell r="BB8">
            <v>1776498.0499999998</v>
          </cell>
          <cell r="BC8">
            <v>19907861.130000003</v>
          </cell>
          <cell r="BD8">
            <v>1355156.1199999999</v>
          </cell>
          <cell r="BE8">
            <v>1711263.49</v>
          </cell>
          <cell r="BF8">
            <v>3394457.3</v>
          </cell>
          <cell r="BG8">
            <v>5127573.88</v>
          </cell>
          <cell r="BH8">
            <v>4521562.0100000007</v>
          </cell>
          <cell r="BI8">
            <v>606011.87</v>
          </cell>
          <cell r="BJ8">
            <v>10127140.710000001</v>
          </cell>
          <cell r="BK8">
            <v>6688238.709999999</v>
          </cell>
          <cell r="BL8">
            <v>3438902</v>
          </cell>
          <cell r="BM8">
            <v>1307699.6399999997</v>
          </cell>
          <cell r="BN8">
            <v>4102918.6999999997</v>
          </cell>
          <cell r="BO8">
            <v>4836284.43</v>
          </cell>
          <cell r="BP8">
            <v>1848159.8399999999</v>
          </cell>
          <cell r="BQ8">
            <v>8948605.0999999996</v>
          </cell>
          <cell r="BR8">
            <v>1589337.4</v>
          </cell>
          <cell r="BS8">
            <v>2251213.73</v>
          </cell>
          <cell r="BT8">
            <v>8874750.0299999993</v>
          </cell>
          <cell r="BU8">
            <v>1700850.74</v>
          </cell>
          <cell r="BV8">
            <v>712803.57000000007</v>
          </cell>
          <cell r="BW8">
            <v>5179551.09</v>
          </cell>
          <cell r="BX8">
            <v>4633087.21</v>
          </cell>
          <cell r="BY8">
            <v>400114.91</v>
          </cell>
          <cell r="BZ8">
            <v>146348.97000000003</v>
          </cell>
          <cell r="CA8">
            <v>1196228.69</v>
          </cell>
          <cell r="CB8">
            <v>28247676.120000001</v>
          </cell>
          <cell r="CC8">
            <v>25605795.16</v>
          </cell>
          <cell r="CD8">
            <v>2641880.96</v>
          </cell>
          <cell r="CE8">
            <v>5484374.1600000011</v>
          </cell>
          <cell r="CF8">
            <v>749735.20000000007</v>
          </cell>
          <cell r="CG8">
            <v>1100210.21</v>
          </cell>
          <cell r="CH8">
            <v>771004.31</v>
          </cell>
          <cell r="CI8">
            <v>2246650.3899999997</v>
          </cell>
          <cell r="CJ8">
            <v>10187237</v>
          </cell>
          <cell r="CK8">
            <v>1243228.0199999998</v>
          </cell>
          <cell r="CL8">
            <v>130764755.88</v>
          </cell>
          <cell r="CM8">
            <v>18914125.129999999</v>
          </cell>
          <cell r="CQ8">
            <v>1078552.19</v>
          </cell>
          <cell r="CR8">
            <v>8323890.4900000002</v>
          </cell>
          <cell r="CS8">
            <v>3471683.8</v>
          </cell>
          <cell r="CT8">
            <v>787015.35000000009</v>
          </cell>
          <cell r="CU8">
            <v>963562.64</v>
          </cell>
          <cell r="CV8">
            <v>500009.19</v>
          </cell>
          <cell r="CW8">
            <v>3774982</v>
          </cell>
          <cell r="CX8">
            <v>6197524</v>
          </cell>
          <cell r="CY8">
            <v>2557532.96</v>
          </cell>
        </row>
        <row r="9">
          <cell r="A9" t="str">
            <v>Income Taxes</v>
          </cell>
          <cell r="B9" t="str">
            <v>CTAXINC</v>
          </cell>
          <cell r="C9">
            <v>2002</v>
          </cell>
          <cell r="D9">
            <v>0</v>
          </cell>
          <cell r="E9">
            <v>929279</v>
          </cell>
          <cell r="F9">
            <v>987000</v>
          </cell>
          <cell r="G9">
            <v>23788</v>
          </cell>
          <cell r="H9">
            <v>83550</v>
          </cell>
          <cell r="I9">
            <v>1288000</v>
          </cell>
          <cell r="J9">
            <v>-391781</v>
          </cell>
          <cell r="K9">
            <v>47514</v>
          </cell>
          <cell r="L9">
            <v>0</v>
          </cell>
          <cell r="M9">
            <v>309684</v>
          </cell>
          <cell r="N9">
            <v>0</v>
          </cell>
          <cell r="O9">
            <v>59831</v>
          </cell>
          <cell r="P9">
            <v>12786</v>
          </cell>
          <cell r="Q9">
            <v>0</v>
          </cell>
          <cell r="R9">
            <v>0</v>
          </cell>
          <cell r="S9">
            <v>0</v>
          </cell>
          <cell r="T9">
            <v>410852</v>
          </cell>
          <cell r="U9">
            <v>47469.53</v>
          </cell>
          <cell r="V9">
            <v>0</v>
          </cell>
          <cell r="W9">
            <v>270161.03000000003</v>
          </cell>
          <cell r="X9">
            <v>895680</v>
          </cell>
          <cell r="Y9">
            <v>176791.58</v>
          </cell>
          <cell r="Z9">
            <v>634</v>
          </cell>
          <cell r="AA9">
            <v>1548</v>
          </cell>
          <cell r="AB9">
            <v>1557108.22</v>
          </cell>
          <cell r="AC9">
            <v>-303429</v>
          </cell>
          <cell r="AF9">
            <v>166639.24</v>
          </cell>
          <cell r="AG9">
            <v>2173000.33</v>
          </cell>
          <cell r="AJ9">
            <v>110403</v>
          </cell>
          <cell r="AK9">
            <v>305000</v>
          </cell>
          <cell r="AL9">
            <v>6177.05</v>
          </cell>
          <cell r="AM9">
            <v>4471430.5599999996</v>
          </cell>
          <cell r="AN9">
            <v>3097155.56</v>
          </cell>
          <cell r="AO9">
            <v>1374275</v>
          </cell>
          <cell r="AP9">
            <v>45913</v>
          </cell>
          <cell r="AQ9">
            <v>-73248</v>
          </cell>
          <cell r="AR9">
            <v>4891900.3099999996</v>
          </cell>
          <cell r="AS9">
            <v>47292000</v>
          </cell>
          <cell r="AV9">
            <v>0</v>
          </cell>
          <cell r="AW9">
            <v>0</v>
          </cell>
          <cell r="AX9">
            <v>5769</v>
          </cell>
          <cell r="AY9">
            <v>0</v>
          </cell>
          <cell r="AZ9">
            <v>2754900</v>
          </cell>
          <cell r="BA9">
            <v>62702.83</v>
          </cell>
          <cell r="BB9">
            <v>0</v>
          </cell>
          <cell r="BC9">
            <v>3815800</v>
          </cell>
          <cell r="BD9">
            <v>0</v>
          </cell>
          <cell r="BE9">
            <v>21222</v>
          </cell>
          <cell r="BF9">
            <v>344503</v>
          </cell>
          <cell r="BG9">
            <v>306053.44</v>
          </cell>
          <cell r="BH9">
            <v>261053.44</v>
          </cell>
          <cell r="BI9">
            <v>45000</v>
          </cell>
          <cell r="BJ9">
            <v>95998</v>
          </cell>
          <cell r="BK9">
            <v>205998</v>
          </cell>
          <cell r="BL9">
            <v>-110000</v>
          </cell>
          <cell r="BM9">
            <v>104617</v>
          </cell>
          <cell r="BN9">
            <v>190549.53</v>
          </cell>
          <cell r="BO9">
            <v>193629</v>
          </cell>
          <cell r="BP9">
            <v>4567</v>
          </cell>
          <cell r="BQ9">
            <v>-964000</v>
          </cell>
          <cell r="BR9">
            <v>102151.97</v>
          </cell>
          <cell r="BS9">
            <v>773949</v>
          </cell>
          <cell r="BT9">
            <v>0</v>
          </cell>
          <cell r="BU9">
            <v>115897</v>
          </cell>
          <cell r="BV9">
            <v>0</v>
          </cell>
          <cell r="BW9">
            <v>464043.19</v>
          </cell>
          <cell r="BX9">
            <v>448415.86</v>
          </cell>
          <cell r="BY9">
            <v>15487.15</v>
          </cell>
          <cell r="BZ9">
            <v>140.18</v>
          </cell>
          <cell r="CA9">
            <v>7900.83</v>
          </cell>
          <cell r="CB9">
            <v>7691592.71</v>
          </cell>
          <cell r="CC9">
            <v>7691592.71</v>
          </cell>
          <cell r="CD9">
            <v>0</v>
          </cell>
          <cell r="CE9">
            <v>0</v>
          </cell>
          <cell r="CF9">
            <v>22406</v>
          </cell>
          <cell r="CG9">
            <v>2401.2600000000002</v>
          </cell>
          <cell r="CH9">
            <v>1201</v>
          </cell>
          <cell r="CI9">
            <v>428385</v>
          </cell>
          <cell r="CJ9">
            <v>0</v>
          </cell>
          <cell r="CK9">
            <v>0</v>
          </cell>
          <cell r="CL9">
            <v>4352880.47</v>
          </cell>
          <cell r="CM9">
            <v>1220046.06</v>
          </cell>
          <cell r="CQ9">
            <v>215038</v>
          </cell>
          <cell r="CR9">
            <v>1304664</v>
          </cell>
          <cell r="CS9">
            <v>0</v>
          </cell>
          <cell r="CT9">
            <v>0</v>
          </cell>
          <cell r="CU9">
            <v>42159</v>
          </cell>
          <cell r="CV9">
            <v>0</v>
          </cell>
          <cell r="CW9">
            <v>952590</v>
          </cell>
          <cell r="CX9">
            <v>291957</v>
          </cell>
          <cell r="CY9">
            <v>631028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2002</v>
          </cell>
          <cell r="D10">
            <v>1814</v>
          </cell>
          <cell r="E10">
            <v>59220</v>
          </cell>
          <cell r="F10">
            <v>34402</v>
          </cell>
          <cell r="G10">
            <v>8432</v>
          </cell>
          <cell r="H10">
            <v>34375</v>
          </cell>
          <cell r="I10">
            <v>55423</v>
          </cell>
          <cell r="J10">
            <v>44373</v>
          </cell>
          <cell r="K10">
            <v>5662</v>
          </cell>
          <cell r="L10">
            <v>1371</v>
          </cell>
          <cell r="M10">
            <v>31823</v>
          </cell>
          <cell r="N10">
            <v>1611</v>
          </cell>
          <cell r="O10">
            <v>13162</v>
          </cell>
          <cell r="P10">
            <v>1485</v>
          </cell>
          <cell r="Q10">
            <v>557</v>
          </cell>
          <cell r="R10">
            <v>10266</v>
          </cell>
          <cell r="S10">
            <v>166622</v>
          </cell>
          <cell r="T10">
            <v>80733</v>
          </cell>
          <cell r="U10">
            <v>13404</v>
          </cell>
          <cell r="V10">
            <v>3325</v>
          </cell>
          <cell r="W10">
            <v>26285</v>
          </cell>
          <cell r="X10">
            <v>18367</v>
          </cell>
          <cell r="Y10">
            <v>15162</v>
          </cell>
          <cell r="Z10">
            <v>3818</v>
          </cell>
          <cell r="AA10">
            <v>672</v>
          </cell>
          <cell r="AB10">
            <v>11372</v>
          </cell>
          <cell r="AC10">
            <v>45975</v>
          </cell>
          <cell r="AD10">
            <v>42871</v>
          </cell>
          <cell r="AE10">
            <v>3104</v>
          </cell>
          <cell r="AF10">
            <v>8665</v>
          </cell>
          <cell r="AG10">
            <v>41817</v>
          </cell>
          <cell r="AH10">
            <v>40616</v>
          </cell>
          <cell r="AI10">
            <v>1201</v>
          </cell>
          <cell r="AJ10">
            <v>19936</v>
          </cell>
          <cell r="AK10">
            <v>17686</v>
          </cell>
          <cell r="AL10">
            <v>2742</v>
          </cell>
          <cell r="AM10">
            <v>224566</v>
          </cell>
          <cell r="AN10">
            <v>173257</v>
          </cell>
          <cell r="AO10">
            <v>51309</v>
          </cell>
          <cell r="AP10">
            <v>1119</v>
          </cell>
          <cell r="AQ10">
            <v>5154</v>
          </cell>
          <cell r="AR10">
            <v>96402</v>
          </cell>
          <cell r="AS10">
            <v>1113463</v>
          </cell>
          <cell r="AT10">
            <v>1112515</v>
          </cell>
          <cell r="AU10">
            <v>948</v>
          </cell>
          <cell r="AV10">
            <v>264520</v>
          </cell>
          <cell r="AW10">
            <v>13145</v>
          </cell>
          <cell r="AX10">
            <v>5991</v>
          </cell>
          <cell r="AY10">
            <v>26458</v>
          </cell>
          <cell r="AZ10">
            <v>73324</v>
          </cell>
          <cell r="BA10">
            <v>8439</v>
          </cell>
          <cell r="BB10">
            <v>8778</v>
          </cell>
          <cell r="BC10">
            <v>132670</v>
          </cell>
          <cell r="BD10">
            <v>6602</v>
          </cell>
          <cell r="BE10">
            <v>6133</v>
          </cell>
          <cell r="BF10">
            <v>14092</v>
          </cell>
          <cell r="BG10">
            <v>27713</v>
          </cell>
          <cell r="BH10">
            <v>23809</v>
          </cell>
          <cell r="BI10">
            <v>3904</v>
          </cell>
          <cell r="BJ10">
            <v>46887</v>
          </cell>
          <cell r="BK10">
            <v>32699</v>
          </cell>
          <cell r="BL10">
            <v>14188</v>
          </cell>
          <cell r="BM10">
            <v>6854</v>
          </cell>
          <cell r="BN10">
            <v>17516</v>
          </cell>
          <cell r="BO10">
            <v>23268</v>
          </cell>
          <cell r="BP10">
            <v>6373</v>
          </cell>
          <cell r="BQ10">
            <v>49860</v>
          </cell>
          <cell r="BR10">
            <v>9414</v>
          </cell>
          <cell r="BS10">
            <v>12106</v>
          </cell>
          <cell r="BT10">
            <v>47533</v>
          </cell>
          <cell r="BU10">
            <v>10011</v>
          </cell>
          <cell r="BV10">
            <v>3227</v>
          </cell>
          <cell r="BW10">
            <v>32850</v>
          </cell>
          <cell r="BX10">
            <v>30796</v>
          </cell>
          <cell r="BY10">
            <v>1375</v>
          </cell>
          <cell r="BZ10">
            <v>679</v>
          </cell>
          <cell r="CA10">
            <v>9199</v>
          </cell>
          <cell r="CB10">
            <v>195151</v>
          </cell>
          <cell r="CC10">
            <v>180964</v>
          </cell>
          <cell r="CD10">
            <v>14187</v>
          </cell>
          <cell r="CE10">
            <v>32240</v>
          </cell>
          <cell r="CF10">
            <v>3984</v>
          </cell>
          <cell r="CG10">
            <v>5713</v>
          </cell>
          <cell r="CH10">
            <v>2729</v>
          </cell>
          <cell r="CI10">
            <v>14395</v>
          </cell>
          <cell r="CJ10">
            <v>48820</v>
          </cell>
          <cell r="CK10">
            <v>6075</v>
          </cell>
          <cell r="CL10">
            <v>665043</v>
          </cell>
          <cell r="CM10">
            <v>97128</v>
          </cell>
          <cell r="CN10">
            <v>89047</v>
          </cell>
          <cell r="CO10">
            <v>2294</v>
          </cell>
          <cell r="CP10">
            <v>5787</v>
          </cell>
          <cell r="CQ10">
            <v>9379</v>
          </cell>
          <cell r="CR10">
            <v>44258</v>
          </cell>
          <cell r="CS10">
            <v>20985</v>
          </cell>
          <cell r="CT10">
            <v>3279</v>
          </cell>
          <cell r="CU10">
            <v>3702</v>
          </cell>
          <cell r="CV10">
            <v>1906</v>
          </cell>
          <cell r="CW10">
            <v>20113</v>
          </cell>
          <cell r="CX10">
            <v>30710</v>
          </cell>
          <cell r="CY10">
            <v>13882</v>
          </cell>
        </row>
        <row r="11">
          <cell r="A11" t="str">
            <v>Customers - Residential</v>
          </cell>
          <cell r="B11" t="str">
            <v>YNR</v>
          </cell>
          <cell r="C11">
            <v>2002</v>
          </cell>
          <cell r="D11">
            <v>1514</v>
          </cell>
          <cell r="E11">
            <v>52941</v>
          </cell>
          <cell r="F11">
            <v>30200</v>
          </cell>
          <cell r="G11">
            <v>6972</v>
          </cell>
          <cell r="H11">
            <v>31042</v>
          </cell>
          <cell r="I11">
            <v>50113</v>
          </cell>
          <cell r="J11">
            <v>39494</v>
          </cell>
          <cell r="K11">
            <v>4986</v>
          </cell>
          <cell r="L11">
            <v>1175</v>
          </cell>
          <cell r="M11">
            <v>28087</v>
          </cell>
          <cell r="N11">
            <v>1366</v>
          </cell>
          <cell r="O11">
            <v>11420</v>
          </cell>
          <cell r="P11">
            <v>1301</v>
          </cell>
          <cell r="Q11">
            <v>469</v>
          </cell>
          <cell r="R11">
            <v>9132</v>
          </cell>
          <cell r="S11">
            <v>146914</v>
          </cell>
          <cell r="T11">
            <v>72501</v>
          </cell>
          <cell r="U11">
            <v>11856</v>
          </cell>
          <cell r="V11">
            <v>2853</v>
          </cell>
          <cell r="W11">
            <v>24213</v>
          </cell>
          <cell r="X11">
            <v>16064</v>
          </cell>
          <cell r="Y11">
            <v>13846</v>
          </cell>
          <cell r="Z11">
            <v>3319</v>
          </cell>
          <cell r="AA11">
            <v>583</v>
          </cell>
          <cell r="AB11">
            <v>10378</v>
          </cell>
          <cell r="AC11">
            <v>41459</v>
          </cell>
          <cell r="AD11">
            <v>38643</v>
          </cell>
          <cell r="AE11">
            <v>2816</v>
          </cell>
          <cell r="AF11">
            <v>7848</v>
          </cell>
          <cell r="AG11">
            <v>37963</v>
          </cell>
          <cell r="AH11">
            <v>36892</v>
          </cell>
          <cell r="AI11">
            <v>1071</v>
          </cell>
          <cell r="AJ11">
            <v>17407</v>
          </cell>
          <cell r="AK11">
            <v>16312</v>
          </cell>
          <cell r="AL11">
            <v>2308</v>
          </cell>
          <cell r="AM11">
            <v>204319</v>
          </cell>
          <cell r="AN11">
            <v>158221</v>
          </cell>
          <cell r="AO11">
            <v>46098</v>
          </cell>
          <cell r="AP11">
            <v>955</v>
          </cell>
          <cell r="AQ11">
            <v>4521</v>
          </cell>
          <cell r="AR11">
            <v>88414</v>
          </cell>
          <cell r="AS11">
            <v>1006748</v>
          </cell>
          <cell r="AT11">
            <v>1005912</v>
          </cell>
          <cell r="AU11">
            <v>836</v>
          </cell>
          <cell r="AV11">
            <v>237755</v>
          </cell>
          <cell r="AW11">
            <v>12227</v>
          </cell>
          <cell r="AX11">
            <v>5186</v>
          </cell>
          <cell r="AY11">
            <v>22574</v>
          </cell>
          <cell r="AZ11">
            <v>65683</v>
          </cell>
          <cell r="BA11">
            <v>7339</v>
          </cell>
          <cell r="BB11">
            <v>7147</v>
          </cell>
          <cell r="BC11">
            <v>119454</v>
          </cell>
          <cell r="BD11">
            <v>5823</v>
          </cell>
          <cell r="BE11">
            <v>5358</v>
          </cell>
          <cell r="BF11">
            <v>12043</v>
          </cell>
          <cell r="BG11">
            <v>24561</v>
          </cell>
          <cell r="BH11">
            <v>20963</v>
          </cell>
          <cell r="BI11">
            <v>3598</v>
          </cell>
          <cell r="BJ11">
            <v>41602</v>
          </cell>
          <cell r="BK11">
            <v>29126</v>
          </cell>
          <cell r="BL11">
            <v>12476</v>
          </cell>
          <cell r="BM11">
            <v>5507</v>
          </cell>
          <cell r="BN11">
            <v>15187</v>
          </cell>
          <cell r="BO11">
            <v>20193</v>
          </cell>
          <cell r="BP11">
            <v>5403</v>
          </cell>
          <cell r="BQ11">
            <v>44251</v>
          </cell>
          <cell r="BR11">
            <v>8398</v>
          </cell>
          <cell r="BS11">
            <v>10538</v>
          </cell>
          <cell r="BT11">
            <v>42960</v>
          </cell>
          <cell r="BU11">
            <v>8421</v>
          </cell>
          <cell r="BV11">
            <v>2607</v>
          </cell>
          <cell r="BW11">
            <v>28354</v>
          </cell>
          <cell r="BX11">
            <v>26633</v>
          </cell>
          <cell r="BY11">
            <v>1146</v>
          </cell>
          <cell r="BZ11">
            <v>575</v>
          </cell>
          <cell r="CA11">
            <v>8066</v>
          </cell>
          <cell r="CB11">
            <v>170321</v>
          </cell>
          <cell r="CC11">
            <v>157514</v>
          </cell>
          <cell r="CD11">
            <v>12807</v>
          </cell>
          <cell r="CE11">
            <v>28526</v>
          </cell>
          <cell r="CF11">
            <v>3440</v>
          </cell>
          <cell r="CG11">
            <v>4856</v>
          </cell>
          <cell r="CH11">
            <v>2279</v>
          </cell>
          <cell r="CI11">
            <v>12666</v>
          </cell>
          <cell r="CJ11">
            <v>43688</v>
          </cell>
          <cell r="CK11">
            <v>5338</v>
          </cell>
          <cell r="CL11">
            <v>586714</v>
          </cell>
          <cell r="CM11">
            <v>87310</v>
          </cell>
          <cell r="CN11">
            <v>80271</v>
          </cell>
          <cell r="CO11">
            <v>1942</v>
          </cell>
          <cell r="CP11">
            <v>5097</v>
          </cell>
          <cell r="CQ11">
            <v>8534</v>
          </cell>
          <cell r="CR11">
            <v>38624</v>
          </cell>
          <cell r="CS11">
            <v>18768</v>
          </cell>
          <cell r="CT11">
            <v>2768</v>
          </cell>
          <cell r="CU11">
            <v>3166</v>
          </cell>
          <cell r="CV11">
            <v>1637</v>
          </cell>
          <cell r="CW11">
            <v>17521</v>
          </cell>
          <cell r="CX11">
            <v>28526</v>
          </cell>
          <cell r="CY11">
            <v>12429</v>
          </cell>
        </row>
        <row r="12">
          <cell r="A12" t="str">
            <v xml:space="preserve">Customers- General Service </v>
          </cell>
          <cell r="B12" t="str">
            <v>YNGS</v>
          </cell>
          <cell r="C12">
            <v>2002</v>
          </cell>
          <cell r="D12">
            <v>300</v>
          </cell>
          <cell r="E12">
            <v>6279</v>
          </cell>
          <cell r="F12">
            <v>4197</v>
          </cell>
          <cell r="G12">
            <v>1459</v>
          </cell>
          <cell r="H12">
            <v>3333</v>
          </cell>
          <cell r="I12">
            <v>5310</v>
          </cell>
          <cell r="J12">
            <v>4876</v>
          </cell>
          <cell r="K12">
            <v>676</v>
          </cell>
          <cell r="L12">
            <v>196</v>
          </cell>
          <cell r="M12">
            <v>3733</v>
          </cell>
          <cell r="N12">
            <v>245</v>
          </cell>
          <cell r="O12">
            <v>1740</v>
          </cell>
          <cell r="P12">
            <v>184</v>
          </cell>
          <cell r="Q12">
            <v>88</v>
          </cell>
          <cell r="R12">
            <v>1134</v>
          </cell>
          <cell r="S12">
            <v>19698</v>
          </cell>
          <cell r="T12">
            <v>8222</v>
          </cell>
          <cell r="U12">
            <v>1547</v>
          </cell>
          <cell r="V12">
            <v>472</v>
          </cell>
          <cell r="W12">
            <v>2072</v>
          </cell>
          <cell r="X12">
            <v>2302</v>
          </cell>
          <cell r="Y12">
            <v>1316</v>
          </cell>
          <cell r="Z12">
            <v>499</v>
          </cell>
          <cell r="AA12">
            <v>89</v>
          </cell>
          <cell r="AB12">
            <v>992</v>
          </cell>
          <cell r="AC12">
            <v>4516</v>
          </cell>
          <cell r="AD12">
            <v>4228</v>
          </cell>
          <cell r="AE12">
            <v>288</v>
          </cell>
          <cell r="AF12">
            <v>817</v>
          </cell>
          <cell r="AG12">
            <v>3851</v>
          </cell>
          <cell r="AH12">
            <v>3721</v>
          </cell>
          <cell r="AI12">
            <v>130</v>
          </cell>
          <cell r="AJ12">
            <v>2529</v>
          </cell>
          <cell r="AK12">
            <v>1374</v>
          </cell>
          <cell r="AL12">
            <v>434</v>
          </cell>
          <cell r="AM12">
            <v>20233</v>
          </cell>
          <cell r="AN12">
            <v>15026</v>
          </cell>
          <cell r="AO12">
            <v>5207</v>
          </cell>
          <cell r="AP12">
            <v>164</v>
          </cell>
          <cell r="AQ12">
            <v>632</v>
          </cell>
          <cell r="AR12">
            <v>7984</v>
          </cell>
          <cell r="AS12">
            <v>106688</v>
          </cell>
          <cell r="AT12">
            <v>106576</v>
          </cell>
          <cell r="AU12">
            <v>112</v>
          </cell>
          <cell r="AV12">
            <v>26754</v>
          </cell>
          <cell r="AW12">
            <v>918</v>
          </cell>
          <cell r="AX12">
            <v>805</v>
          </cell>
          <cell r="AY12">
            <v>3880</v>
          </cell>
          <cell r="AZ12">
            <v>7637</v>
          </cell>
          <cell r="BA12">
            <v>1100</v>
          </cell>
          <cell r="BB12">
            <v>1631</v>
          </cell>
          <cell r="BC12">
            <v>13213</v>
          </cell>
          <cell r="BD12">
            <v>778</v>
          </cell>
          <cell r="BE12">
            <v>775</v>
          </cell>
          <cell r="BF12">
            <v>2047</v>
          </cell>
          <cell r="BG12">
            <v>3152</v>
          </cell>
          <cell r="BH12">
            <v>2846</v>
          </cell>
          <cell r="BI12">
            <v>306</v>
          </cell>
          <cell r="BJ12">
            <v>5285</v>
          </cell>
          <cell r="BK12">
            <v>3573</v>
          </cell>
          <cell r="BL12">
            <v>1712</v>
          </cell>
          <cell r="BM12">
            <v>1347</v>
          </cell>
          <cell r="BN12">
            <v>2329</v>
          </cell>
          <cell r="BO12">
            <v>3075</v>
          </cell>
          <cell r="BP12">
            <v>970</v>
          </cell>
          <cell r="BQ12">
            <v>5606</v>
          </cell>
          <cell r="BR12">
            <v>1016</v>
          </cell>
          <cell r="BS12">
            <v>1568</v>
          </cell>
          <cell r="BT12">
            <v>4570</v>
          </cell>
          <cell r="BU12">
            <v>1590</v>
          </cell>
          <cell r="BV12">
            <v>620</v>
          </cell>
          <cell r="BW12">
            <v>4037</v>
          </cell>
          <cell r="BX12">
            <v>3704</v>
          </cell>
          <cell r="BY12">
            <v>229</v>
          </cell>
          <cell r="BZ12">
            <v>104</v>
          </cell>
          <cell r="CA12">
            <v>1133</v>
          </cell>
          <cell r="CB12">
            <v>24825</v>
          </cell>
          <cell r="CC12">
            <v>23445</v>
          </cell>
          <cell r="CD12">
            <v>1380</v>
          </cell>
          <cell r="CE12">
            <v>3714</v>
          </cell>
          <cell r="CF12">
            <v>544</v>
          </cell>
          <cell r="CG12">
            <v>857</v>
          </cell>
          <cell r="CH12">
            <v>450</v>
          </cell>
          <cell r="CI12">
            <v>1728</v>
          </cell>
          <cell r="CJ12">
            <v>5129</v>
          </cell>
          <cell r="CK12">
            <v>737</v>
          </cell>
          <cell r="CL12">
            <v>78283</v>
          </cell>
          <cell r="CM12">
            <v>9815</v>
          </cell>
          <cell r="CN12">
            <v>8773</v>
          </cell>
          <cell r="CO12">
            <v>352</v>
          </cell>
          <cell r="CP12">
            <v>690</v>
          </cell>
          <cell r="CQ12">
            <v>845</v>
          </cell>
          <cell r="CR12">
            <v>5632</v>
          </cell>
          <cell r="CS12">
            <v>2215</v>
          </cell>
          <cell r="CT12">
            <v>511</v>
          </cell>
          <cell r="CU12">
            <v>535</v>
          </cell>
          <cell r="CV12">
            <v>269</v>
          </cell>
          <cell r="CW12">
            <v>2592</v>
          </cell>
          <cell r="CX12">
            <v>2183</v>
          </cell>
          <cell r="CY12">
            <v>1452</v>
          </cell>
        </row>
        <row r="13">
          <cell r="A13" t="str">
            <v>Customers- Large User, Sub- Transmission, Intermediate/ Embedded Distributor</v>
          </cell>
          <cell r="B13" t="str">
            <v>YNLG</v>
          </cell>
          <cell r="C13">
            <v>2002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10</v>
          </cell>
          <cell r="T13">
            <v>10</v>
          </cell>
          <cell r="U13">
            <v>1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</v>
          </cell>
          <cell r="AH13">
            <v>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14</v>
          </cell>
          <cell r="AN13">
            <v>10</v>
          </cell>
          <cell r="AO13">
            <v>4</v>
          </cell>
          <cell r="AP13">
            <v>0</v>
          </cell>
          <cell r="AQ13">
            <v>1</v>
          </cell>
          <cell r="AR13">
            <v>4</v>
          </cell>
          <cell r="AS13">
            <v>27</v>
          </cell>
          <cell r="AT13">
            <v>27</v>
          </cell>
          <cell r="AU13">
            <v>0</v>
          </cell>
          <cell r="AV13">
            <v>11</v>
          </cell>
          <cell r="AW13">
            <v>0</v>
          </cell>
          <cell r="AX13">
            <v>0</v>
          </cell>
          <cell r="AY13">
            <v>4</v>
          </cell>
          <cell r="AZ13">
            <v>4</v>
          </cell>
          <cell r="BA13">
            <v>0</v>
          </cell>
          <cell r="BB13">
            <v>0</v>
          </cell>
          <cell r="BC13">
            <v>3</v>
          </cell>
          <cell r="BD13">
            <v>1</v>
          </cell>
          <cell r="BE13">
            <v>0</v>
          </cell>
          <cell r="BF13">
            <v>2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3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0</v>
          </cell>
          <cell r="BW13">
            <v>2</v>
          </cell>
          <cell r="BX13">
            <v>2</v>
          </cell>
          <cell r="BY13">
            <v>0</v>
          </cell>
          <cell r="BZ13">
            <v>0</v>
          </cell>
          <cell r="CA13">
            <v>0</v>
          </cell>
          <cell r="CB13">
            <v>5</v>
          </cell>
          <cell r="CC13">
            <v>5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1</v>
          </cell>
          <cell r="CJ13">
            <v>3</v>
          </cell>
          <cell r="CK13">
            <v>0</v>
          </cell>
          <cell r="CL13">
            <v>46</v>
          </cell>
          <cell r="CM13">
            <v>3</v>
          </cell>
          <cell r="CN13">
            <v>3</v>
          </cell>
          <cell r="CO13">
            <v>0</v>
          </cell>
          <cell r="CP13">
            <v>0</v>
          </cell>
          <cell r="CQ13">
            <v>0</v>
          </cell>
          <cell r="CR13">
            <v>2</v>
          </cell>
          <cell r="CS13">
            <v>2</v>
          </cell>
          <cell r="CT13">
            <v>0</v>
          </cell>
          <cell r="CU13">
            <v>1</v>
          </cell>
          <cell r="CV13">
            <v>0</v>
          </cell>
          <cell r="CW13">
            <v>0</v>
          </cell>
          <cell r="CX13">
            <v>1</v>
          </cell>
          <cell r="CY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2002</v>
          </cell>
          <cell r="D14">
            <v>612</v>
          </cell>
          <cell r="E14">
            <v>13010</v>
          </cell>
          <cell r="F14">
            <v>9020</v>
          </cell>
          <cell r="G14">
            <v>2576</v>
          </cell>
          <cell r="H14">
            <v>8931</v>
          </cell>
          <cell r="I14">
            <v>13568</v>
          </cell>
          <cell r="J14">
            <v>11545</v>
          </cell>
          <cell r="K14">
            <v>1494</v>
          </cell>
          <cell r="L14">
            <v>341</v>
          </cell>
          <cell r="M14">
            <v>10465</v>
          </cell>
          <cell r="N14">
            <v>716</v>
          </cell>
          <cell r="O14">
            <v>2479</v>
          </cell>
          <cell r="P14">
            <v>1</v>
          </cell>
          <cell r="Q14">
            <v>1</v>
          </cell>
          <cell r="R14">
            <v>3</v>
          </cell>
          <cell r="S14">
            <v>46221</v>
          </cell>
          <cell r="T14">
            <v>22404</v>
          </cell>
          <cell r="U14">
            <v>2660</v>
          </cell>
          <cell r="V14">
            <v>0</v>
          </cell>
          <cell r="W14">
            <v>6765</v>
          </cell>
          <cell r="X14">
            <v>5698</v>
          </cell>
          <cell r="Y14">
            <v>3020</v>
          </cell>
          <cell r="Z14">
            <v>1006</v>
          </cell>
          <cell r="AA14">
            <v>152</v>
          </cell>
          <cell r="AB14">
            <v>8</v>
          </cell>
          <cell r="AC14">
            <v>4</v>
          </cell>
          <cell r="AD14">
            <v>3</v>
          </cell>
          <cell r="AE14">
            <v>1</v>
          </cell>
          <cell r="AF14">
            <v>2363</v>
          </cell>
          <cell r="AG14">
            <v>2</v>
          </cell>
          <cell r="AH14">
            <v>1</v>
          </cell>
          <cell r="AI14">
            <v>1</v>
          </cell>
          <cell r="AJ14">
            <v>2561</v>
          </cell>
          <cell r="AK14">
            <v>3739</v>
          </cell>
          <cell r="AL14">
            <v>1</v>
          </cell>
          <cell r="AM14">
            <v>50032</v>
          </cell>
          <cell r="AN14">
            <v>34991</v>
          </cell>
          <cell r="AO14">
            <v>15041</v>
          </cell>
          <cell r="AP14">
            <v>1</v>
          </cell>
          <cell r="AQ14">
            <v>1</v>
          </cell>
          <cell r="AR14">
            <v>1</v>
          </cell>
          <cell r="AS14">
            <v>6933</v>
          </cell>
          <cell r="AT14">
            <v>6932</v>
          </cell>
          <cell r="AU14">
            <v>1</v>
          </cell>
          <cell r="AV14">
            <v>43580</v>
          </cell>
          <cell r="AW14">
            <v>2107</v>
          </cell>
          <cell r="AX14">
            <v>550</v>
          </cell>
          <cell r="AY14">
            <v>4948</v>
          </cell>
          <cell r="AZ14">
            <v>20252</v>
          </cell>
          <cell r="BA14">
            <v>2</v>
          </cell>
          <cell r="BB14">
            <v>0</v>
          </cell>
          <cell r="BC14">
            <v>30180</v>
          </cell>
          <cell r="BD14">
            <v>1958</v>
          </cell>
          <cell r="BE14">
            <v>1384</v>
          </cell>
          <cell r="BF14">
            <v>3973</v>
          </cell>
          <cell r="BG14">
            <v>691</v>
          </cell>
          <cell r="BH14">
            <v>1</v>
          </cell>
          <cell r="BI14">
            <v>690</v>
          </cell>
          <cell r="BJ14">
            <v>2251</v>
          </cell>
          <cell r="BK14">
            <v>1</v>
          </cell>
          <cell r="BL14">
            <v>2250</v>
          </cell>
          <cell r="BM14">
            <v>1483</v>
          </cell>
          <cell r="BN14">
            <v>1</v>
          </cell>
          <cell r="BO14">
            <v>5277</v>
          </cell>
          <cell r="BP14">
            <v>3</v>
          </cell>
          <cell r="BQ14">
            <v>14094</v>
          </cell>
          <cell r="BR14">
            <v>2231</v>
          </cell>
          <cell r="BS14">
            <v>3459</v>
          </cell>
          <cell r="BT14">
            <v>9967</v>
          </cell>
          <cell r="BU14">
            <v>2567</v>
          </cell>
          <cell r="BV14">
            <v>1</v>
          </cell>
          <cell r="BW14">
            <v>7808</v>
          </cell>
          <cell r="BX14">
            <v>7192</v>
          </cell>
          <cell r="BY14">
            <v>414</v>
          </cell>
          <cell r="BZ14">
            <v>202</v>
          </cell>
          <cell r="CA14">
            <v>1980</v>
          </cell>
          <cell r="CB14">
            <v>47346</v>
          </cell>
          <cell r="CC14">
            <v>43620</v>
          </cell>
          <cell r="CD14">
            <v>3726</v>
          </cell>
          <cell r="CE14">
            <v>8568</v>
          </cell>
          <cell r="CF14">
            <v>1058</v>
          </cell>
          <cell r="CG14">
            <v>1619</v>
          </cell>
          <cell r="CH14">
            <v>535</v>
          </cell>
          <cell r="CI14">
            <v>1</v>
          </cell>
          <cell r="CJ14">
            <v>1</v>
          </cell>
          <cell r="CK14">
            <v>1</v>
          </cell>
          <cell r="CL14">
            <v>159821</v>
          </cell>
          <cell r="CM14">
            <v>23283</v>
          </cell>
          <cell r="CN14">
            <v>21755</v>
          </cell>
          <cell r="CO14">
            <v>617</v>
          </cell>
          <cell r="CP14">
            <v>911</v>
          </cell>
          <cell r="CQ14">
            <v>1</v>
          </cell>
          <cell r="CR14">
            <v>6</v>
          </cell>
          <cell r="CS14">
            <v>6493</v>
          </cell>
          <cell r="CT14">
            <v>3</v>
          </cell>
          <cell r="CU14">
            <v>1295</v>
          </cell>
          <cell r="CV14">
            <v>1</v>
          </cell>
          <cell r="CW14">
            <v>11</v>
          </cell>
          <cell r="CX14">
            <v>9439</v>
          </cell>
          <cell r="CY14">
            <v>2</v>
          </cell>
        </row>
        <row r="15">
          <cell r="A15" t="str">
            <v>Customers- Sentinel Lighting</v>
          </cell>
          <cell r="B15" t="str">
            <v>YNSL</v>
          </cell>
          <cell r="C15">
            <v>2002</v>
          </cell>
          <cell r="D15">
            <v>14</v>
          </cell>
          <cell r="E15">
            <v>0</v>
          </cell>
          <cell r="F15">
            <v>320</v>
          </cell>
          <cell r="G15">
            <v>257</v>
          </cell>
          <cell r="H15">
            <v>881</v>
          </cell>
          <cell r="I15">
            <v>0</v>
          </cell>
          <cell r="J15">
            <v>0</v>
          </cell>
          <cell r="K15">
            <v>25</v>
          </cell>
          <cell r="L15">
            <v>30</v>
          </cell>
          <cell r="M15">
            <v>402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202</v>
          </cell>
          <cell r="S15">
            <v>0</v>
          </cell>
          <cell r="T15">
            <v>1512</v>
          </cell>
          <cell r="U15">
            <v>239</v>
          </cell>
          <cell r="V15">
            <v>0</v>
          </cell>
          <cell r="W15">
            <v>366</v>
          </cell>
          <cell r="X15">
            <v>63</v>
          </cell>
          <cell r="Y15">
            <v>106</v>
          </cell>
          <cell r="Z15">
            <v>0</v>
          </cell>
          <cell r="AA15">
            <v>0</v>
          </cell>
          <cell r="AB15">
            <v>0</v>
          </cell>
          <cell r="AC15">
            <v>76</v>
          </cell>
          <cell r="AD15">
            <v>39</v>
          </cell>
          <cell r="AE15">
            <v>37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859</v>
          </cell>
          <cell r="AK15">
            <v>175</v>
          </cell>
          <cell r="AL15">
            <v>24</v>
          </cell>
          <cell r="AM15">
            <v>548</v>
          </cell>
          <cell r="AN15">
            <v>245</v>
          </cell>
          <cell r="AO15">
            <v>303</v>
          </cell>
          <cell r="AP15">
            <v>0</v>
          </cell>
          <cell r="AQ15">
            <v>23</v>
          </cell>
          <cell r="AR15">
            <v>1</v>
          </cell>
          <cell r="AS15" t="e">
            <v>#VALUE!</v>
          </cell>
          <cell r="AT15">
            <v>0</v>
          </cell>
          <cell r="AU15">
            <v>0</v>
          </cell>
          <cell r="AV15">
            <v>0</v>
          </cell>
          <cell r="AW15">
            <v>177</v>
          </cell>
          <cell r="AX15">
            <v>0</v>
          </cell>
          <cell r="AY15">
            <v>0</v>
          </cell>
          <cell r="AZ15">
            <v>0</v>
          </cell>
          <cell r="BA15">
            <v>48</v>
          </cell>
          <cell r="BB15">
            <v>0</v>
          </cell>
          <cell r="BC15">
            <v>789</v>
          </cell>
          <cell r="BD15">
            <v>46</v>
          </cell>
          <cell r="BE15">
            <v>113</v>
          </cell>
          <cell r="BF15">
            <v>316</v>
          </cell>
          <cell r="BG15">
            <v>19</v>
          </cell>
          <cell r="BH15">
            <v>0</v>
          </cell>
          <cell r="BI15">
            <v>19</v>
          </cell>
          <cell r="BJ15">
            <v>553</v>
          </cell>
          <cell r="BK15">
            <v>23</v>
          </cell>
          <cell r="BL15">
            <v>530</v>
          </cell>
          <cell r="BM15">
            <v>110</v>
          </cell>
          <cell r="BN15">
            <v>0</v>
          </cell>
          <cell r="BO15">
            <v>1046</v>
          </cell>
          <cell r="BP15">
            <v>1</v>
          </cell>
          <cell r="BQ15">
            <v>241</v>
          </cell>
          <cell r="BR15">
            <v>169</v>
          </cell>
          <cell r="BS15">
            <v>287</v>
          </cell>
          <cell r="BT15">
            <v>38</v>
          </cell>
          <cell r="BU15">
            <v>251</v>
          </cell>
          <cell r="BV15">
            <v>0</v>
          </cell>
          <cell r="BW15">
            <v>667</v>
          </cell>
          <cell r="BX15">
            <v>633</v>
          </cell>
          <cell r="BY15">
            <v>34</v>
          </cell>
          <cell r="BZ15">
            <v>0</v>
          </cell>
          <cell r="CA15">
            <v>0</v>
          </cell>
          <cell r="CB15">
            <v>307</v>
          </cell>
          <cell r="CC15">
            <v>276</v>
          </cell>
          <cell r="CD15">
            <v>31</v>
          </cell>
          <cell r="CE15">
            <v>466</v>
          </cell>
          <cell r="CF15">
            <v>0</v>
          </cell>
          <cell r="CG15">
            <v>56</v>
          </cell>
          <cell r="CH15">
            <v>0</v>
          </cell>
          <cell r="CI15">
            <v>32</v>
          </cell>
          <cell r="CJ15">
            <v>0</v>
          </cell>
          <cell r="CK15">
            <v>18</v>
          </cell>
          <cell r="CL15">
            <v>0</v>
          </cell>
          <cell r="CM15">
            <v>897</v>
          </cell>
          <cell r="CN15">
            <v>792</v>
          </cell>
          <cell r="CO15">
            <v>20</v>
          </cell>
          <cell r="CP15">
            <v>85</v>
          </cell>
          <cell r="CQ15">
            <v>8</v>
          </cell>
          <cell r="CR15">
            <v>0</v>
          </cell>
          <cell r="CS15">
            <v>785</v>
          </cell>
          <cell r="CT15">
            <v>25</v>
          </cell>
          <cell r="CU15">
            <v>12</v>
          </cell>
          <cell r="CV15">
            <v>33</v>
          </cell>
          <cell r="CW15">
            <v>69</v>
          </cell>
          <cell r="CX15">
            <v>80</v>
          </cell>
          <cell r="CY15">
            <v>39</v>
          </cell>
        </row>
        <row r="16">
          <cell r="A16" t="str">
            <v>kWh</v>
          </cell>
          <cell r="B16" t="str">
            <v>YV</v>
          </cell>
          <cell r="C16">
            <v>2002</v>
          </cell>
          <cell r="D16">
            <v>48452299</v>
          </cell>
          <cell r="E16">
            <v>1223152247</v>
          </cell>
          <cell r="F16">
            <v>1142049563</v>
          </cell>
          <cell r="G16">
            <v>247453181</v>
          </cell>
          <cell r="H16">
            <v>907624411</v>
          </cell>
          <cell r="I16">
            <v>1648001699</v>
          </cell>
          <cell r="J16">
            <v>1450044760</v>
          </cell>
          <cell r="K16">
            <v>68742121</v>
          </cell>
          <cell r="L16">
            <v>33581386</v>
          </cell>
          <cell r="M16">
            <v>933320390</v>
          </cell>
          <cell r="N16">
            <v>30918632</v>
          </cell>
          <cell r="O16">
            <v>354595877</v>
          </cell>
          <cell r="P16">
            <v>25472898</v>
          </cell>
          <cell r="Q16">
            <v>8131816</v>
          </cell>
          <cell r="R16">
            <v>186236990</v>
          </cell>
          <cell r="S16">
            <v>7582464083</v>
          </cell>
          <cell r="T16">
            <v>936089556</v>
          </cell>
          <cell r="U16">
            <v>366079169</v>
          </cell>
          <cell r="V16">
            <v>63927147</v>
          </cell>
          <cell r="W16">
            <v>538507764</v>
          </cell>
          <cell r="X16">
            <v>624925472</v>
          </cell>
          <cell r="Y16">
            <v>286898594</v>
          </cell>
          <cell r="Z16">
            <v>76689691</v>
          </cell>
          <cell r="AA16">
            <v>9113032</v>
          </cell>
          <cell r="AB16">
            <v>92650990.900000006</v>
          </cell>
          <cell r="AC16">
            <v>905209929.5</v>
          </cell>
          <cell r="AD16">
            <v>841690782</v>
          </cell>
          <cell r="AE16">
            <v>63519147.5</v>
          </cell>
          <cell r="AF16">
            <v>151859107</v>
          </cell>
          <cell r="AG16">
            <v>1482923145</v>
          </cell>
          <cell r="AH16">
            <v>1468479032</v>
          </cell>
          <cell r="AI16">
            <v>14444113</v>
          </cell>
          <cell r="AJ16">
            <v>350911723</v>
          </cell>
          <cell r="AK16">
            <v>413942278</v>
          </cell>
          <cell r="AL16">
            <v>119108138</v>
          </cell>
          <cell r="AM16">
            <v>3313495227</v>
          </cell>
          <cell r="AN16">
            <v>1901045613</v>
          </cell>
          <cell r="AO16">
            <v>1412449614</v>
          </cell>
          <cell r="AP16">
            <v>25609211</v>
          </cell>
          <cell r="AQ16">
            <v>198637486</v>
          </cell>
          <cell r="AR16">
            <v>3418980431</v>
          </cell>
          <cell r="AS16">
            <v>21556707252</v>
          </cell>
          <cell r="AT16">
            <v>21536250000</v>
          </cell>
          <cell r="AU16">
            <v>20457252</v>
          </cell>
          <cell r="AV16">
            <v>7470558035</v>
          </cell>
          <cell r="AW16">
            <v>169658537</v>
          </cell>
          <cell r="AX16">
            <v>111208080</v>
          </cell>
          <cell r="AY16">
            <v>733454032</v>
          </cell>
          <cell r="AZ16">
            <v>1915214161</v>
          </cell>
          <cell r="BA16">
            <v>290072203</v>
          </cell>
          <cell r="BB16">
            <v>126736273</v>
          </cell>
          <cell r="BC16">
            <v>3338203398</v>
          </cell>
          <cell r="BD16">
            <v>173255586</v>
          </cell>
          <cell r="BE16">
            <v>183909651.19999999</v>
          </cell>
          <cell r="BF16">
            <v>563564723</v>
          </cell>
          <cell r="BG16">
            <v>677272067</v>
          </cell>
          <cell r="BH16">
            <v>638133931</v>
          </cell>
          <cell r="BI16">
            <v>39138136</v>
          </cell>
          <cell r="BJ16">
            <v>1098901709</v>
          </cell>
          <cell r="BK16">
            <v>793012818</v>
          </cell>
          <cell r="BL16">
            <v>305888891</v>
          </cell>
          <cell r="BM16">
            <v>169174548</v>
          </cell>
          <cell r="BN16">
            <v>352729950</v>
          </cell>
          <cell r="BO16">
            <v>583444622</v>
          </cell>
          <cell r="BP16">
            <v>142682627</v>
          </cell>
          <cell r="BQ16">
            <v>1739077845</v>
          </cell>
          <cell r="BR16">
            <v>215589062</v>
          </cell>
          <cell r="BS16">
            <v>286884558</v>
          </cell>
          <cell r="BT16">
            <v>1163441783</v>
          </cell>
          <cell r="BU16">
            <v>191317428</v>
          </cell>
          <cell r="BV16">
            <v>78937017.299999997</v>
          </cell>
          <cell r="BW16">
            <v>808921986</v>
          </cell>
          <cell r="BX16">
            <v>764480212</v>
          </cell>
          <cell r="BY16">
            <v>31750150</v>
          </cell>
          <cell r="BZ16">
            <v>12691624</v>
          </cell>
          <cell r="CA16">
            <v>145862400</v>
          </cell>
          <cell r="CB16">
            <v>4891367835</v>
          </cell>
          <cell r="CC16">
            <v>4486786862</v>
          </cell>
          <cell r="CD16">
            <v>404580973</v>
          </cell>
          <cell r="CE16">
            <v>714673992</v>
          </cell>
          <cell r="CF16">
            <v>90391062</v>
          </cell>
          <cell r="CG16">
            <v>122481365</v>
          </cell>
          <cell r="CH16">
            <v>86260326</v>
          </cell>
          <cell r="CI16">
            <v>362208340</v>
          </cell>
          <cell r="CJ16">
            <v>1015641442</v>
          </cell>
          <cell r="CK16">
            <v>217790206</v>
          </cell>
          <cell r="CL16">
            <v>26177019147</v>
          </cell>
          <cell r="CM16">
            <v>2404558622</v>
          </cell>
          <cell r="CN16">
            <v>2281971131</v>
          </cell>
          <cell r="CO16">
            <v>30760339</v>
          </cell>
          <cell r="CP16">
            <v>91827152</v>
          </cell>
          <cell r="CQ16">
            <v>93651360.400000006</v>
          </cell>
          <cell r="CR16">
            <v>1251191402</v>
          </cell>
          <cell r="CS16">
            <v>472785317</v>
          </cell>
          <cell r="CT16">
            <v>89683500.799999997</v>
          </cell>
          <cell r="CU16">
            <v>132708672</v>
          </cell>
          <cell r="CV16">
            <v>19703882</v>
          </cell>
          <cell r="CW16">
            <v>428242940</v>
          </cell>
          <cell r="CX16">
            <v>756869340</v>
          </cell>
          <cell r="CY16">
            <v>377796305</v>
          </cell>
        </row>
        <row r="17">
          <cell r="A17" t="str">
            <v>kWh - Residential</v>
          </cell>
          <cell r="B17" t="str">
            <v>YVR</v>
          </cell>
          <cell r="C17">
            <v>2002</v>
          </cell>
          <cell r="D17">
            <v>11354867</v>
          </cell>
          <cell r="E17">
            <v>442416080</v>
          </cell>
          <cell r="F17">
            <v>286227229</v>
          </cell>
          <cell r="G17">
            <v>76963527</v>
          </cell>
          <cell r="H17">
            <v>282124517</v>
          </cell>
          <cell r="I17">
            <v>534809584</v>
          </cell>
          <cell r="J17">
            <v>357841995</v>
          </cell>
          <cell r="K17">
            <v>45213723</v>
          </cell>
          <cell r="L17">
            <v>16842271</v>
          </cell>
          <cell r="M17">
            <v>253649524</v>
          </cell>
          <cell r="N17">
            <v>12306142</v>
          </cell>
          <cell r="O17">
            <v>115516315</v>
          </cell>
          <cell r="P17">
            <v>15996835</v>
          </cell>
          <cell r="Q17">
            <v>4341362</v>
          </cell>
          <cell r="R17">
            <v>91843709</v>
          </cell>
          <cell r="S17">
            <v>1584798809</v>
          </cell>
          <cell r="T17">
            <v>684811661</v>
          </cell>
          <cell r="U17">
            <v>106162959</v>
          </cell>
          <cell r="V17">
            <v>32562746</v>
          </cell>
          <cell r="W17">
            <v>268250194</v>
          </cell>
          <cell r="X17">
            <v>140876233</v>
          </cell>
          <cell r="Y17">
            <v>112090846</v>
          </cell>
          <cell r="Z17">
            <v>37033883</v>
          </cell>
          <cell r="AA17">
            <v>5852818</v>
          </cell>
          <cell r="AB17">
            <v>40340400</v>
          </cell>
          <cell r="AC17">
            <v>378665428.89999998</v>
          </cell>
          <cell r="AD17">
            <v>352862668</v>
          </cell>
          <cell r="AE17">
            <v>25802760.899999999</v>
          </cell>
          <cell r="AF17">
            <v>83172330</v>
          </cell>
          <cell r="AG17">
            <v>337866377</v>
          </cell>
          <cell r="AH17">
            <v>326813916</v>
          </cell>
          <cell r="AI17">
            <v>11052461</v>
          </cell>
          <cell r="AJ17">
            <v>177417293</v>
          </cell>
          <cell r="AK17">
            <v>195544773</v>
          </cell>
          <cell r="AL17">
            <v>27216899</v>
          </cell>
          <cell r="AM17">
            <v>1802567143</v>
          </cell>
          <cell r="AN17">
            <v>1386158911</v>
          </cell>
          <cell r="AO17">
            <v>416408232</v>
          </cell>
          <cell r="AP17">
            <v>14810717</v>
          </cell>
          <cell r="AQ17">
            <v>39345946</v>
          </cell>
          <cell r="AR17">
            <v>942367912</v>
          </cell>
          <cell r="AS17">
            <v>11691112100</v>
          </cell>
          <cell r="AT17">
            <v>11679450000</v>
          </cell>
          <cell r="AU17">
            <v>11662100</v>
          </cell>
          <cell r="AV17">
            <v>2255325713</v>
          </cell>
          <cell r="AW17">
            <v>146170316</v>
          </cell>
          <cell r="AX17">
            <v>40435653</v>
          </cell>
          <cell r="AY17">
            <v>207937574</v>
          </cell>
          <cell r="AZ17">
            <v>592397236</v>
          </cell>
          <cell r="BA17">
            <v>86367988</v>
          </cell>
          <cell r="BB17">
            <v>79090352</v>
          </cell>
          <cell r="BC17">
            <v>1126683291</v>
          </cell>
          <cell r="BD17">
            <v>56688715</v>
          </cell>
          <cell r="BE17">
            <v>37213253.5</v>
          </cell>
          <cell r="BF17">
            <v>150455870</v>
          </cell>
          <cell r="BG17">
            <v>255569423</v>
          </cell>
          <cell r="BH17">
            <v>226842406</v>
          </cell>
          <cell r="BI17">
            <v>28727017</v>
          </cell>
          <cell r="BJ17">
            <v>402872888</v>
          </cell>
          <cell r="BK17">
            <v>248661554</v>
          </cell>
          <cell r="BL17">
            <v>154211334</v>
          </cell>
          <cell r="BM17">
            <v>63940313</v>
          </cell>
          <cell r="BN17">
            <v>139103756</v>
          </cell>
          <cell r="BO17">
            <v>211788238</v>
          </cell>
          <cell r="BP17">
            <v>47840309</v>
          </cell>
          <cell r="BQ17">
            <v>516094957</v>
          </cell>
          <cell r="BR17">
            <v>75060870</v>
          </cell>
          <cell r="BS17">
            <v>100616157</v>
          </cell>
          <cell r="BT17">
            <v>480135066</v>
          </cell>
          <cell r="BU17">
            <v>76563860</v>
          </cell>
          <cell r="BV17">
            <v>34515324.399999999</v>
          </cell>
          <cell r="BW17">
            <v>301118299</v>
          </cell>
          <cell r="BX17">
            <v>281474786</v>
          </cell>
          <cell r="BY17">
            <v>13050466</v>
          </cell>
          <cell r="BZ17">
            <v>6593047</v>
          </cell>
          <cell r="CA17">
            <v>43644936</v>
          </cell>
          <cell r="CB17">
            <v>1909581281</v>
          </cell>
          <cell r="CC17">
            <v>1765172709</v>
          </cell>
          <cell r="CD17">
            <v>144408572</v>
          </cell>
          <cell r="CE17">
            <v>353515082</v>
          </cell>
          <cell r="CF17">
            <v>30951632</v>
          </cell>
          <cell r="CG17">
            <v>44348020</v>
          </cell>
          <cell r="CH17">
            <v>31422729</v>
          </cell>
          <cell r="CI17">
            <v>111303194</v>
          </cell>
          <cell r="CJ17">
            <v>348898285</v>
          </cell>
          <cell r="CK17">
            <v>50972655</v>
          </cell>
          <cell r="CL17">
            <v>5641748572</v>
          </cell>
          <cell r="CM17">
            <v>932961731</v>
          </cell>
          <cell r="CN17">
            <v>865645756</v>
          </cell>
          <cell r="CO17">
            <v>20159682</v>
          </cell>
          <cell r="CP17">
            <v>47156293</v>
          </cell>
          <cell r="CQ17">
            <v>65472676.299999997</v>
          </cell>
          <cell r="CR17">
            <v>386933262</v>
          </cell>
          <cell r="CS17">
            <v>145785623</v>
          </cell>
          <cell r="CT17">
            <v>24585867.5</v>
          </cell>
          <cell r="CU17">
            <v>26784344</v>
          </cell>
          <cell r="CV17">
            <v>13788429</v>
          </cell>
          <cell r="CW17">
            <v>204755002</v>
          </cell>
          <cell r="CX17">
            <v>297965004</v>
          </cell>
          <cell r="CY17">
            <v>107536736</v>
          </cell>
        </row>
        <row r="18">
          <cell r="A18" t="str">
            <v xml:space="preserve">kWh- General Service </v>
          </cell>
          <cell r="B18" t="str">
            <v>YVGS</v>
          </cell>
          <cell r="C18">
            <v>2002</v>
          </cell>
          <cell r="D18">
            <v>9079614</v>
          </cell>
          <cell r="E18">
            <v>772793005</v>
          </cell>
          <cell r="F18">
            <v>509126792</v>
          </cell>
          <cell r="G18">
            <v>134781678</v>
          </cell>
          <cell r="H18">
            <v>618103954</v>
          </cell>
          <cell r="I18">
            <v>1105048243</v>
          </cell>
          <cell r="J18">
            <v>845220265</v>
          </cell>
          <cell r="K18">
            <v>23528398</v>
          </cell>
          <cell r="L18">
            <v>16485323</v>
          </cell>
          <cell r="M18">
            <v>592109268</v>
          </cell>
          <cell r="N18">
            <v>18257730</v>
          </cell>
          <cell r="O18">
            <v>151983618</v>
          </cell>
          <cell r="P18">
            <v>9222935</v>
          </cell>
          <cell r="Q18">
            <v>3721153</v>
          </cell>
          <cell r="R18">
            <v>90937067</v>
          </cell>
          <cell r="S18">
            <v>5006167156</v>
          </cell>
          <cell r="T18">
            <v>251277895</v>
          </cell>
          <cell r="U18">
            <v>190361168</v>
          </cell>
          <cell r="V18">
            <v>31364401</v>
          </cell>
          <cell r="W18">
            <v>264950426</v>
          </cell>
          <cell r="X18">
            <v>433869369</v>
          </cell>
          <cell r="Y18">
            <v>171419513</v>
          </cell>
          <cell r="Z18">
            <v>38481270</v>
          </cell>
          <cell r="AA18">
            <v>3163014</v>
          </cell>
          <cell r="AB18">
            <v>27015400.199999999</v>
          </cell>
          <cell r="AC18">
            <v>516697220.80000001</v>
          </cell>
          <cell r="AD18">
            <v>479379373</v>
          </cell>
          <cell r="AE18">
            <v>37317847.799999997</v>
          </cell>
          <cell r="AF18">
            <v>67208946</v>
          </cell>
          <cell r="AG18">
            <v>910693065</v>
          </cell>
          <cell r="AH18">
            <v>907457635</v>
          </cell>
          <cell r="AI18">
            <v>3235430</v>
          </cell>
          <cell r="AJ18">
            <v>172094514</v>
          </cell>
          <cell r="AK18">
            <v>216798708</v>
          </cell>
          <cell r="AL18">
            <v>90761045</v>
          </cell>
          <cell r="AM18">
            <v>1101158569</v>
          </cell>
          <cell r="AN18">
            <v>500218824</v>
          </cell>
          <cell r="AO18">
            <v>600939745</v>
          </cell>
          <cell r="AP18">
            <v>10496665</v>
          </cell>
          <cell r="AQ18">
            <v>108380345</v>
          </cell>
          <cell r="AR18">
            <v>2155341280</v>
          </cell>
          <cell r="AS18">
            <v>8305846412</v>
          </cell>
          <cell r="AT18">
            <v>8297330000</v>
          </cell>
          <cell r="AU18">
            <v>8516412</v>
          </cell>
          <cell r="AV18">
            <v>4512360890</v>
          </cell>
          <cell r="AW18">
            <v>23488221</v>
          </cell>
          <cell r="AX18">
            <v>69466971</v>
          </cell>
          <cell r="AY18">
            <v>381970417</v>
          </cell>
          <cell r="AZ18">
            <v>1064266099</v>
          </cell>
          <cell r="BA18">
            <v>201703915</v>
          </cell>
          <cell r="BB18">
            <v>47645921</v>
          </cell>
          <cell r="BC18">
            <v>1991617747</v>
          </cell>
          <cell r="BD18">
            <v>100953305</v>
          </cell>
          <cell r="BE18">
            <v>146692927.40000001</v>
          </cell>
          <cell r="BF18">
            <v>349648821</v>
          </cell>
          <cell r="BG18">
            <v>418829727</v>
          </cell>
          <cell r="BH18">
            <v>408830997</v>
          </cell>
          <cell r="BI18">
            <v>9998730</v>
          </cell>
          <cell r="BJ18">
            <v>691372102</v>
          </cell>
          <cell r="BK18">
            <v>541483745</v>
          </cell>
          <cell r="BL18">
            <v>149888357</v>
          </cell>
          <cell r="BM18">
            <v>104356089</v>
          </cell>
          <cell r="BN18">
            <v>210424217</v>
          </cell>
          <cell r="BO18">
            <v>367934161</v>
          </cell>
          <cell r="BP18">
            <v>94214384</v>
          </cell>
          <cell r="BQ18">
            <v>866757364</v>
          </cell>
          <cell r="BR18">
            <v>138946077</v>
          </cell>
          <cell r="BS18">
            <v>183674228</v>
          </cell>
          <cell r="BT18">
            <v>563020748</v>
          </cell>
          <cell r="BU18">
            <v>112129765</v>
          </cell>
          <cell r="BV18">
            <v>44001700.299999997</v>
          </cell>
          <cell r="BW18">
            <v>443626283</v>
          </cell>
          <cell r="BX18">
            <v>419138015</v>
          </cell>
          <cell r="BY18">
            <v>18477924</v>
          </cell>
          <cell r="BZ18">
            <v>6010344</v>
          </cell>
          <cell r="CA18">
            <v>101867112</v>
          </cell>
          <cell r="CB18">
            <v>2539134899</v>
          </cell>
          <cell r="CC18">
            <v>2280857285</v>
          </cell>
          <cell r="CD18">
            <v>258277614</v>
          </cell>
          <cell r="CE18">
            <v>353776645</v>
          </cell>
          <cell r="CF18">
            <v>58425132</v>
          </cell>
          <cell r="CG18">
            <v>76771330</v>
          </cell>
          <cell r="CH18">
            <v>54380413</v>
          </cell>
          <cell r="CI18">
            <v>217370463</v>
          </cell>
          <cell r="CJ18">
            <v>589904900</v>
          </cell>
          <cell r="CK18">
            <v>165290392</v>
          </cell>
          <cell r="CL18">
            <v>17573266919</v>
          </cell>
          <cell r="CM18">
            <v>1295837739</v>
          </cell>
          <cell r="CN18">
            <v>1241179249</v>
          </cell>
          <cell r="CO18">
            <v>10600657</v>
          </cell>
          <cell r="CP18">
            <v>44057833</v>
          </cell>
          <cell r="CQ18">
            <v>27395444.699999999</v>
          </cell>
          <cell r="CR18">
            <v>760365748</v>
          </cell>
          <cell r="CS18">
            <v>254543385</v>
          </cell>
          <cell r="CT18">
            <v>64521708</v>
          </cell>
          <cell r="CU18">
            <v>50854534</v>
          </cell>
          <cell r="CV18">
            <v>5915453</v>
          </cell>
          <cell r="CW18">
            <v>218825100</v>
          </cell>
          <cell r="CX18">
            <v>451840022</v>
          </cell>
          <cell r="CY18">
            <v>240453229</v>
          </cell>
        </row>
        <row r="19">
          <cell r="A19" t="str">
            <v>kWh- Large User, Sub- Transmission, Intermediate/ Embedded Distributor</v>
          </cell>
          <cell r="B19" t="str">
            <v>YVLG</v>
          </cell>
          <cell r="C19">
            <v>2002</v>
          </cell>
          <cell r="D19">
            <v>27749116</v>
          </cell>
          <cell r="E19">
            <v>0</v>
          </cell>
          <cell r="F19">
            <v>337659190</v>
          </cell>
          <cell r="G19">
            <v>34035224</v>
          </cell>
          <cell r="H19">
            <v>0</v>
          </cell>
          <cell r="I19">
            <v>0</v>
          </cell>
          <cell r="J19">
            <v>238568275</v>
          </cell>
          <cell r="K19">
            <v>0</v>
          </cell>
          <cell r="L19">
            <v>0</v>
          </cell>
          <cell r="M19">
            <v>78422595</v>
          </cell>
          <cell r="N19">
            <v>0</v>
          </cell>
          <cell r="O19">
            <v>85553496</v>
          </cell>
          <cell r="P19">
            <v>0</v>
          </cell>
          <cell r="Q19">
            <v>0</v>
          </cell>
          <cell r="R19">
            <v>0</v>
          </cell>
          <cell r="S19">
            <v>952073899</v>
          </cell>
          <cell r="T19">
            <v>0</v>
          </cell>
          <cell r="U19">
            <v>65894250</v>
          </cell>
          <cell r="V19">
            <v>0</v>
          </cell>
          <cell r="W19">
            <v>0</v>
          </cell>
          <cell r="X19">
            <v>46335526</v>
          </cell>
          <cell r="Y19">
            <v>0</v>
          </cell>
          <cell r="Z19">
            <v>0</v>
          </cell>
          <cell r="AA19">
            <v>0</v>
          </cell>
          <cell r="AB19">
            <v>25041489.600000001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226750771</v>
          </cell>
          <cell r="AH19">
            <v>226750771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384489949</v>
          </cell>
          <cell r="AN19">
            <v>0</v>
          </cell>
          <cell r="AO19">
            <v>384489949</v>
          </cell>
          <cell r="AP19">
            <v>0</v>
          </cell>
          <cell r="AQ19">
            <v>49869369</v>
          </cell>
          <cell r="AR19">
            <v>309885512</v>
          </cell>
          <cell r="AS19">
            <v>1451200000</v>
          </cell>
          <cell r="AT19">
            <v>1451200000</v>
          </cell>
          <cell r="AU19">
            <v>0</v>
          </cell>
          <cell r="AV19">
            <v>664970205</v>
          </cell>
          <cell r="AW19">
            <v>0</v>
          </cell>
          <cell r="AX19">
            <v>0</v>
          </cell>
          <cell r="AY19">
            <v>139824585</v>
          </cell>
          <cell r="AZ19">
            <v>246062013</v>
          </cell>
          <cell r="BA19">
            <v>0</v>
          </cell>
          <cell r="BB19">
            <v>0</v>
          </cell>
          <cell r="BC19">
            <v>197035337</v>
          </cell>
          <cell r="BD19">
            <v>14093682</v>
          </cell>
          <cell r="BE19">
            <v>0</v>
          </cell>
          <cell r="BF19">
            <v>60202725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348484346</v>
          </cell>
          <cell r="BR19">
            <v>0</v>
          </cell>
          <cell r="BS19">
            <v>0</v>
          </cell>
          <cell r="BT19">
            <v>114267039</v>
          </cell>
          <cell r="BU19">
            <v>0</v>
          </cell>
          <cell r="BV19">
            <v>0</v>
          </cell>
          <cell r="BW19">
            <v>58804718</v>
          </cell>
          <cell r="BX19">
            <v>58804718</v>
          </cell>
          <cell r="BY19">
            <v>0</v>
          </cell>
          <cell r="BZ19">
            <v>0</v>
          </cell>
          <cell r="CA19">
            <v>0</v>
          </cell>
          <cell r="CB19">
            <v>409948085</v>
          </cell>
          <cell r="CC19">
            <v>409948085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30787872</v>
          </cell>
          <cell r="CJ19">
            <v>65932598</v>
          </cell>
          <cell r="CK19">
            <v>0</v>
          </cell>
          <cell r="CL19">
            <v>2855000730</v>
          </cell>
          <cell r="CM19">
            <v>158769531</v>
          </cell>
          <cell r="CN19">
            <v>158769531</v>
          </cell>
          <cell r="CO19">
            <v>0</v>
          </cell>
          <cell r="CP19">
            <v>0</v>
          </cell>
          <cell r="CQ19">
            <v>0</v>
          </cell>
          <cell r="CR19">
            <v>97288461</v>
          </cell>
          <cell r="CS19">
            <v>66272895</v>
          </cell>
          <cell r="CT19">
            <v>0</v>
          </cell>
          <cell r="CU19">
            <v>54488795</v>
          </cell>
          <cell r="CV19">
            <v>0</v>
          </cell>
          <cell r="CW19">
            <v>0</v>
          </cell>
          <cell r="CX19">
            <v>0</v>
          </cell>
          <cell r="CY19">
            <v>27638306</v>
          </cell>
        </row>
        <row r="20">
          <cell r="A20" t="str">
            <v>kWh- Street Lighting</v>
          </cell>
          <cell r="B20" t="str">
            <v>YVST</v>
          </cell>
          <cell r="C20">
            <v>2002</v>
          </cell>
          <cell r="D20">
            <v>268702</v>
          </cell>
          <cell r="E20">
            <v>7943162</v>
          </cell>
          <cell r="F20">
            <v>8537032</v>
          </cell>
          <cell r="G20">
            <v>1415305</v>
          </cell>
          <cell r="H20">
            <v>6768940</v>
          </cell>
          <cell r="I20">
            <v>8143872</v>
          </cell>
          <cell r="J20">
            <v>8414225</v>
          </cell>
          <cell r="K20">
            <v>0</v>
          </cell>
          <cell r="L20">
            <v>220459</v>
          </cell>
          <cell r="M20">
            <v>8632130</v>
          </cell>
          <cell r="N20">
            <v>346108</v>
          </cell>
          <cell r="O20">
            <v>1542448</v>
          </cell>
          <cell r="P20">
            <v>253128</v>
          </cell>
          <cell r="Q20">
            <v>68162</v>
          </cell>
          <cell r="R20">
            <v>3290404</v>
          </cell>
          <cell r="S20">
            <v>39424219</v>
          </cell>
          <cell r="T20">
            <v>0</v>
          </cell>
          <cell r="U20">
            <v>2928633</v>
          </cell>
          <cell r="V20">
            <v>0</v>
          </cell>
          <cell r="W20">
            <v>4958370</v>
          </cell>
          <cell r="X20">
            <v>3657240</v>
          </cell>
          <cell r="Y20">
            <v>2377473</v>
          </cell>
          <cell r="Z20">
            <v>1174538</v>
          </cell>
          <cell r="AA20">
            <v>97200</v>
          </cell>
          <cell r="AB20">
            <v>253701.1</v>
          </cell>
          <cell r="AC20">
            <v>7898289.7999999998</v>
          </cell>
          <cell r="AD20">
            <v>7539948</v>
          </cell>
          <cell r="AE20">
            <v>358341.8</v>
          </cell>
          <cell r="AF20">
            <v>1477831</v>
          </cell>
          <cell r="AG20">
            <v>7612932</v>
          </cell>
          <cell r="AH20">
            <v>7456710</v>
          </cell>
          <cell r="AI20">
            <v>156222</v>
          </cell>
          <cell r="AJ20">
            <v>1047164</v>
          </cell>
          <cell r="AK20">
            <v>1341141</v>
          </cell>
          <cell r="AL20">
            <v>1060601</v>
          </cell>
          <cell r="AM20">
            <v>24820364</v>
          </cell>
          <cell r="AN20">
            <v>14667878</v>
          </cell>
          <cell r="AO20">
            <v>10152486</v>
          </cell>
          <cell r="AP20">
            <v>301829</v>
          </cell>
          <cell r="AQ20">
            <v>929825</v>
          </cell>
          <cell r="AR20">
            <v>11302347</v>
          </cell>
          <cell r="AS20">
            <v>94828740</v>
          </cell>
          <cell r="AT20">
            <v>94550000</v>
          </cell>
          <cell r="AU20">
            <v>278740</v>
          </cell>
          <cell r="AV20">
            <v>37901227</v>
          </cell>
          <cell r="AW20">
            <v>0</v>
          </cell>
          <cell r="AX20">
            <v>1305456</v>
          </cell>
          <cell r="AY20">
            <v>3721456</v>
          </cell>
          <cell r="AZ20">
            <v>12488813</v>
          </cell>
          <cell r="BA20">
            <v>1960300</v>
          </cell>
          <cell r="BB20">
            <v>0</v>
          </cell>
          <cell r="BC20">
            <v>21885346</v>
          </cell>
          <cell r="BD20">
            <v>1472438</v>
          </cell>
          <cell r="BE20">
            <v>3447.3</v>
          </cell>
          <cell r="BF20">
            <v>3063371</v>
          </cell>
          <cell r="BG20">
            <v>2605661</v>
          </cell>
          <cell r="BH20">
            <v>2194172</v>
          </cell>
          <cell r="BI20">
            <v>411489</v>
          </cell>
          <cell r="BJ20">
            <v>4315426</v>
          </cell>
          <cell r="BK20">
            <v>2827186</v>
          </cell>
          <cell r="BL20">
            <v>1488240</v>
          </cell>
          <cell r="BM20">
            <v>718876</v>
          </cell>
          <cell r="BN20">
            <v>2891721</v>
          </cell>
          <cell r="BO20">
            <v>3418082</v>
          </cell>
          <cell r="BP20">
            <v>619784</v>
          </cell>
          <cell r="BQ20">
            <v>7614201</v>
          </cell>
          <cell r="BR20">
            <v>1448937</v>
          </cell>
          <cell r="BS20">
            <v>2163064</v>
          </cell>
          <cell r="BT20">
            <v>5992137</v>
          </cell>
          <cell r="BU20">
            <v>2345205</v>
          </cell>
          <cell r="BV20">
            <v>410075.5</v>
          </cell>
          <cell r="BW20">
            <v>4679216</v>
          </cell>
          <cell r="BX20">
            <v>4399463</v>
          </cell>
          <cell r="BY20">
            <v>191520</v>
          </cell>
          <cell r="BZ20">
            <v>88233</v>
          </cell>
          <cell r="CA20">
            <v>283714</v>
          </cell>
          <cell r="CB20">
            <v>32275672</v>
          </cell>
          <cell r="CC20">
            <v>30418555</v>
          </cell>
          <cell r="CD20">
            <v>1857117</v>
          </cell>
          <cell r="CE20">
            <v>7098520</v>
          </cell>
          <cell r="CF20">
            <v>1014298</v>
          </cell>
          <cell r="CG20">
            <v>1323387</v>
          </cell>
          <cell r="CH20">
            <v>457184</v>
          </cell>
          <cell r="CI20">
            <v>2729177</v>
          </cell>
          <cell r="CJ20">
            <v>10905659</v>
          </cell>
          <cell r="CK20">
            <v>1394864</v>
          </cell>
          <cell r="CL20">
            <v>107002926</v>
          </cell>
          <cell r="CM20">
            <v>16101784</v>
          </cell>
          <cell r="CN20">
            <v>15547217</v>
          </cell>
          <cell r="CO20">
            <v>0</v>
          </cell>
          <cell r="CP20">
            <v>554567</v>
          </cell>
          <cell r="CQ20">
            <v>783239.4</v>
          </cell>
          <cell r="CR20">
            <v>6603931</v>
          </cell>
          <cell r="CS20">
            <v>4434098</v>
          </cell>
          <cell r="CT20">
            <v>532918.69999999995</v>
          </cell>
          <cell r="CU20">
            <v>566866</v>
          </cell>
          <cell r="CV20">
            <v>0</v>
          </cell>
          <cell r="CW20">
            <v>4209527</v>
          </cell>
          <cell r="CX20">
            <v>0</v>
          </cell>
          <cell r="CY20">
            <v>1969986</v>
          </cell>
        </row>
        <row r="21">
          <cell r="A21" t="str">
            <v>kWh- Sentinel Lighting</v>
          </cell>
          <cell r="B21" t="str">
            <v>YVSL</v>
          </cell>
          <cell r="C21">
            <v>2002</v>
          </cell>
          <cell r="D21">
            <v>0</v>
          </cell>
          <cell r="E21">
            <v>0</v>
          </cell>
          <cell r="F21">
            <v>499320</v>
          </cell>
          <cell r="G21">
            <v>257447</v>
          </cell>
          <cell r="H21">
            <v>627000</v>
          </cell>
          <cell r="I21">
            <v>0</v>
          </cell>
          <cell r="J21">
            <v>0</v>
          </cell>
          <cell r="K21">
            <v>0</v>
          </cell>
          <cell r="L21">
            <v>33333</v>
          </cell>
          <cell r="M21">
            <v>506873</v>
          </cell>
          <cell r="N21">
            <v>8652</v>
          </cell>
          <cell r="O21">
            <v>0</v>
          </cell>
          <cell r="P21">
            <v>0</v>
          </cell>
          <cell r="Q21">
            <v>1139</v>
          </cell>
          <cell r="R21">
            <v>165810</v>
          </cell>
          <cell r="S21">
            <v>0</v>
          </cell>
          <cell r="T21">
            <v>0</v>
          </cell>
          <cell r="U21">
            <v>732159</v>
          </cell>
          <cell r="V21">
            <v>0</v>
          </cell>
          <cell r="W21">
            <v>348774</v>
          </cell>
          <cell r="X21">
            <v>187104</v>
          </cell>
          <cell r="Y21">
            <v>1010762</v>
          </cell>
          <cell r="Z21">
            <v>0</v>
          </cell>
          <cell r="AA21">
            <v>0</v>
          </cell>
          <cell r="AB21">
            <v>0</v>
          </cell>
          <cell r="AC21">
            <v>1948990</v>
          </cell>
          <cell r="AD21">
            <v>1908793</v>
          </cell>
          <cell r="AE21">
            <v>40197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352752</v>
          </cell>
          <cell r="AK21">
            <v>257656</v>
          </cell>
          <cell r="AL21">
            <v>69593</v>
          </cell>
          <cell r="AM21">
            <v>459202</v>
          </cell>
          <cell r="AN21">
            <v>0</v>
          </cell>
          <cell r="AO21">
            <v>459202</v>
          </cell>
          <cell r="AP21">
            <v>0</v>
          </cell>
          <cell r="AQ21">
            <v>112001</v>
          </cell>
          <cell r="AR21">
            <v>83380</v>
          </cell>
          <cell r="AS21">
            <v>13720000</v>
          </cell>
          <cell r="AT21">
            <v>13720000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40000</v>
          </cell>
          <cell r="BB21">
            <v>0</v>
          </cell>
          <cell r="BC21">
            <v>981677</v>
          </cell>
          <cell r="BD21">
            <v>47446</v>
          </cell>
          <cell r="BE21">
            <v>23</v>
          </cell>
          <cell r="BF21">
            <v>193936</v>
          </cell>
          <cell r="BG21">
            <v>267256</v>
          </cell>
          <cell r="BH21">
            <v>266356</v>
          </cell>
          <cell r="BI21">
            <v>900</v>
          </cell>
          <cell r="BJ21">
            <v>341293</v>
          </cell>
          <cell r="BK21">
            <v>40333</v>
          </cell>
          <cell r="BL21">
            <v>300960</v>
          </cell>
          <cell r="BM21">
            <v>159270</v>
          </cell>
          <cell r="BN21">
            <v>310256</v>
          </cell>
          <cell r="BO21">
            <v>304141</v>
          </cell>
          <cell r="BP21">
            <v>8150</v>
          </cell>
          <cell r="BQ21">
            <v>126977</v>
          </cell>
          <cell r="BR21">
            <v>133178</v>
          </cell>
          <cell r="BS21">
            <v>431109</v>
          </cell>
          <cell r="BT21">
            <v>26793</v>
          </cell>
          <cell r="BU21">
            <v>278598</v>
          </cell>
          <cell r="BV21">
            <v>9917.1</v>
          </cell>
          <cell r="BW21">
            <v>693470</v>
          </cell>
          <cell r="BX21">
            <v>663230</v>
          </cell>
          <cell r="BY21">
            <v>30240</v>
          </cell>
          <cell r="BZ21">
            <v>0</v>
          </cell>
          <cell r="CA21">
            <v>66638</v>
          </cell>
          <cell r="CB21">
            <v>427898</v>
          </cell>
          <cell r="CC21">
            <v>390228</v>
          </cell>
          <cell r="CD21">
            <v>37670</v>
          </cell>
          <cell r="CE21">
            <v>283745</v>
          </cell>
          <cell r="CF21">
            <v>0</v>
          </cell>
          <cell r="CG21">
            <v>38628</v>
          </cell>
          <cell r="CH21">
            <v>0</v>
          </cell>
          <cell r="CI21">
            <v>17634</v>
          </cell>
          <cell r="CJ21">
            <v>0</v>
          </cell>
          <cell r="CK21">
            <v>132295</v>
          </cell>
          <cell r="CL21">
            <v>0</v>
          </cell>
          <cell r="CM21">
            <v>887837</v>
          </cell>
          <cell r="CN21">
            <v>829378</v>
          </cell>
          <cell r="CO21">
            <v>0</v>
          </cell>
          <cell r="CP21">
            <v>58459</v>
          </cell>
          <cell r="CQ21">
            <v>0</v>
          </cell>
          <cell r="CR21">
            <v>0</v>
          </cell>
          <cell r="CS21">
            <v>1749316</v>
          </cell>
          <cell r="CT21">
            <v>43006.6</v>
          </cell>
          <cell r="CU21">
            <v>14133</v>
          </cell>
          <cell r="CV21">
            <v>0</v>
          </cell>
          <cell r="CW21">
            <v>453311</v>
          </cell>
          <cell r="CX21">
            <v>0</v>
          </cell>
          <cell r="CY21">
            <v>198048</v>
          </cell>
        </row>
        <row r="22">
          <cell r="A22" t="str">
            <v>kW</v>
          </cell>
          <cell r="B22" t="str">
            <v>YD</v>
          </cell>
          <cell r="C22">
            <v>2002</v>
          </cell>
          <cell r="D22">
            <v>63091.3</v>
          </cell>
          <cell r="E22">
            <v>1515941</v>
          </cell>
          <cell r="F22">
            <v>1170270</v>
          </cell>
          <cell r="G22">
            <v>460108</v>
          </cell>
          <cell r="H22">
            <v>1367555</v>
          </cell>
          <cell r="I22">
            <v>2383672</v>
          </cell>
          <cell r="J22">
            <v>3118426</v>
          </cell>
          <cell r="K22">
            <v>226875.9</v>
          </cell>
          <cell r="L22">
            <v>23502</v>
          </cell>
          <cell r="M22">
            <v>1417879</v>
          </cell>
          <cell r="N22">
            <v>29091</v>
          </cell>
          <cell r="O22">
            <v>685000</v>
          </cell>
          <cell r="P22">
            <v>8066.1</v>
          </cell>
          <cell r="Q22">
            <v>2989</v>
          </cell>
          <cell r="R22">
            <v>0</v>
          </cell>
          <cell r="S22">
            <v>13543050</v>
          </cell>
          <cell r="T22">
            <v>5167186</v>
          </cell>
          <cell r="U22">
            <v>477886</v>
          </cell>
          <cell r="V22">
            <v>0</v>
          </cell>
          <cell r="W22">
            <v>531155</v>
          </cell>
          <cell r="X22">
            <v>1012308</v>
          </cell>
          <cell r="Y22">
            <v>303387</v>
          </cell>
          <cell r="Z22">
            <v>34727</v>
          </cell>
          <cell r="AA22">
            <v>6731</v>
          </cell>
          <cell r="AB22">
            <v>86690.2</v>
          </cell>
          <cell r="AC22">
            <v>938274.5</v>
          </cell>
          <cell r="AD22">
            <v>887147.3</v>
          </cell>
          <cell r="AE22">
            <v>51127.199999999997</v>
          </cell>
          <cell r="AF22">
            <v>159107.79999999999</v>
          </cell>
          <cell r="AG22">
            <v>2214584</v>
          </cell>
          <cell r="AH22">
            <v>2213345</v>
          </cell>
          <cell r="AI22">
            <v>1239</v>
          </cell>
          <cell r="AJ22">
            <v>534513</v>
          </cell>
          <cell r="AK22">
            <v>0</v>
          </cell>
          <cell r="AL22">
            <v>132872.70000000001</v>
          </cell>
          <cell r="AM22">
            <v>9647662</v>
          </cell>
          <cell r="AN22">
            <v>7664796</v>
          </cell>
          <cell r="AO22">
            <v>1982866</v>
          </cell>
          <cell r="AP22">
            <v>14500</v>
          </cell>
          <cell r="AQ22">
            <v>0</v>
          </cell>
          <cell r="AR22">
            <v>5165248</v>
          </cell>
          <cell r="AS22">
            <v>27724462</v>
          </cell>
          <cell r="AT22">
            <v>27712700</v>
          </cell>
          <cell r="AU22">
            <v>11762</v>
          </cell>
          <cell r="AV22">
            <v>10794022</v>
          </cell>
          <cell r="AW22">
            <v>97496</v>
          </cell>
          <cell r="AX22">
            <v>80384</v>
          </cell>
          <cell r="AY22">
            <v>906017</v>
          </cell>
          <cell r="AZ22">
            <v>2761466</v>
          </cell>
          <cell r="BA22">
            <v>380000</v>
          </cell>
          <cell r="BB22">
            <v>234574.8</v>
          </cell>
          <cell r="BC22">
            <v>4275856</v>
          </cell>
          <cell r="BD22">
            <v>290710</v>
          </cell>
          <cell r="BE22">
            <v>312707.59999999998</v>
          </cell>
          <cell r="BF22">
            <v>880101</v>
          </cell>
          <cell r="BG22">
            <v>733847</v>
          </cell>
          <cell r="BH22">
            <v>721672</v>
          </cell>
          <cell r="BI22">
            <v>12175</v>
          </cell>
          <cell r="BJ22">
            <v>2238803</v>
          </cell>
          <cell r="BK22">
            <v>1775029</v>
          </cell>
          <cell r="BL22">
            <v>463774</v>
          </cell>
          <cell r="BM22">
            <v>198904</v>
          </cell>
          <cell r="BN22">
            <v>356580</v>
          </cell>
          <cell r="BO22">
            <v>691273</v>
          </cell>
          <cell r="BP22">
            <v>754897</v>
          </cell>
          <cell r="BQ22">
            <v>2543873</v>
          </cell>
          <cell r="BR22">
            <v>284024</v>
          </cell>
          <cell r="BS22">
            <v>313102</v>
          </cell>
          <cell r="BT22">
            <v>1581826</v>
          </cell>
          <cell r="BU22">
            <v>195834</v>
          </cell>
          <cell r="BV22">
            <v>0</v>
          </cell>
          <cell r="BW22">
            <v>898619</v>
          </cell>
          <cell r="BX22">
            <v>860844</v>
          </cell>
          <cell r="BY22">
            <v>33029</v>
          </cell>
          <cell r="BZ22">
            <v>4746</v>
          </cell>
          <cell r="CA22">
            <v>258336.6</v>
          </cell>
          <cell r="CB22">
            <v>9185825</v>
          </cell>
          <cell r="CC22">
            <v>8702745</v>
          </cell>
          <cell r="CD22">
            <v>483080</v>
          </cell>
          <cell r="CE22">
            <v>673677</v>
          </cell>
          <cell r="CF22">
            <v>124674</v>
          </cell>
          <cell r="CG22">
            <v>148083.29999999999</v>
          </cell>
          <cell r="CH22">
            <v>72507</v>
          </cell>
          <cell r="CI22">
            <v>537127</v>
          </cell>
          <cell r="CJ22">
            <v>463537</v>
          </cell>
          <cell r="CK22">
            <v>339211</v>
          </cell>
          <cell r="CL22">
            <v>43696886</v>
          </cell>
          <cell r="CM22">
            <v>2861868</v>
          </cell>
          <cell r="CN22">
            <v>2723610</v>
          </cell>
          <cell r="CO22">
            <v>39346</v>
          </cell>
          <cell r="CP22">
            <v>98912</v>
          </cell>
          <cell r="CQ22">
            <v>56478.6</v>
          </cell>
          <cell r="CR22">
            <v>1831005</v>
          </cell>
          <cell r="CS22">
            <v>723728</v>
          </cell>
          <cell r="CT22">
            <v>130012</v>
          </cell>
          <cell r="CU22">
            <v>229361.8</v>
          </cell>
          <cell r="CV22">
            <v>82903</v>
          </cell>
          <cell r="CW22">
            <v>0</v>
          </cell>
          <cell r="CX22">
            <v>0</v>
          </cell>
          <cell r="CY22">
            <v>491674</v>
          </cell>
        </row>
        <row r="23">
          <cell r="A23" t="str">
            <v>kW - Residential</v>
          </cell>
          <cell r="B23" t="str">
            <v>YDR</v>
          </cell>
          <cell r="C23">
            <v>2002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213439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946200</v>
          </cell>
          <cell r="AT23">
            <v>946200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1601337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</row>
        <row r="24">
          <cell r="A24" t="str">
            <v>kW- General Service</v>
          </cell>
          <cell r="C24">
            <v>2002</v>
          </cell>
          <cell r="D24">
            <v>3907.6</v>
          </cell>
          <cell r="E24">
            <v>1491737</v>
          </cell>
          <cell r="F24">
            <v>564257</v>
          </cell>
          <cell r="G24">
            <v>294859</v>
          </cell>
          <cell r="H24">
            <v>1347290</v>
          </cell>
          <cell r="I24">
            <v>2359707</v>
          </cell>
          <cell r="J24">
            <v>2792709</v>
          </cell>
          <cell r="K24">
            <v>223640.4</v>
          </cell>
          <cell r="L24">
            <v>22852</v>
          </cell>
          <cell r="M24">
            <v>1197778</v>
          </cell>
          <cell r="N24">
            <v>29091</v>
          </cell>
          <cell r="O24">
            <v>269057</v>
          </cell>
          <cell r="P24">
            <v>7375</v>
          </cell>
          <cell r="Q24">
            <v>2786</v>
          </cell>
          <cell r="R24">
            <v>0</v>
          </cell>
          <cell r="S24">
            <v>11742009</v>
          </cell>
          <cell r="T24">
            <v>2994927</v>
          </cell>
          <cell r="U24">
            <v>377530</v>
          </cell>
          <cell r="V24">
            <v>0</v>
          </cell>
          <cell r="W24">
            <v>515478</v>
          </cell>
          <cell r="X24">
            <v>914608</v>
          </cell>
          <cell r="Y24">
            <v>303387</v>
          </cell>
          <cell r="Z24">
            <v>32520</v>
          </cell>
          <cell r="AA24">
            <v>6445</v>
          </cell>
          <cell r="AB24">
            <v>35831.1</v>
          </cell>
          <cell r="AC24">
            <v>915363</v>
          </cell>
          <cell r="AD24">
            <v>866203</v>
          </cell>
          <cell r="AE24">
            <v>49160</v>
          </cell>
          <cell r="AF24">
            <v>157268</v>
          </cell>
          <cell r="AG24">
            <v>1780327</v>
          </cell>
          <cell r="AH24">
            <v>1779511</v>
          </cell>
          <cell r="AI24">
            <v>816</v>
          </cell>
          <cell r="AJ24">
            <v>527330</v>
          </cell>
          <cell r="AK24">
            <v>0</v>
          </cell>
          <cell r="AL24">
            <v>130705.3</v>
          </cell>
          <cell r="AM24">
            <v>5069362</v>
          </cell>
          <cell r="AN24">
            <v>3870761</v>
          </cell>
          <cell r="AO24">
            <v>1198601</v>
          </cell>
          <cell r="AP24">
            <v>13757</v>
          </cell>
          <cell r="AQ24">
            <v>0</v>
          </cell>
          <cell r="AR24">
            <v>4530542</v>
          </cell>
          <cell r="AS24">
            <v>22984630</v>
          </cell>
          <cell r="AT24">
            <v>22973700</v>
          </cell>
          <cell r="AU24">
            <v>10930</v>
          </cell>
          <cell r="AV24">
            <v>9465302</v>
          </cell>
          <cell r="AW24">
            <v>93677</v>
          </cell>
          <cell r="AX24">
            <v>75979</v>
          </cell>
          <cell r="AY24">
            <v>656413</v>
          </cell>
          <cell r="AZ24">
            <v>2249449</v>
          </cell>
          <cell r="BA24">
            <v>374900</v>
          </cell>
          <cell r="BB24">
            <v>229191.8</v>
          </cell>
          <cell r="BC24">
            <v>3836692</v>
          </cell>
          <cell r="BD24">
            <v>210541</v>
          </cell>
          <cell r="BE24">
            <v>311181.3</v>
          </cell>
          <cell r="BF24">
            <v>735701</v>
          </cell>
          <cell r="BG24">
            <v>732776</v>
          </cell>
          <cell r="BH24">
            <v>721672</v>
          </cell>
          <cell r="BI24">
            <v>11104</v>
          </cell>
          <cell r="BJ24">
            <v>1529264</v>
          </cell>
          <cell r="BK24">
            <v>1069627</v>
          </cell>
          <cell r="BL24">
            <v>459637</v>
          </cell>
          <cell r="BM24">
            <v>197251</v>
          </cell>
          <cell r="BN24">
            <v>356580</v>
          </cell>
          <cell r="BO24">
            <v>681173</v>
          </cell>
          <cell r="BP24">
            <v>751852</v>
          </cell>
          <cell r="BQ24">
            <v>1868724</v>
          </cell>
          <cell r="BR24">
            <v>279293</v>
          </cell>
          <cell r="BS24">
            <v>305528</v>
          </cell>
          <cell r="BT24">
            <v>1182171</v>
          </cell>
          <cell r="BU24">
            <v>188392</v>
          </cell>
          <cell r="BV24">
            <v>0</v>
          </cell>
          <cell r="BW24">
            <v>774226</v>
          </cell>
          <cell r="BX24">
            <v>737558</v>
          </cell>
          <cell r="BY24">
            <v>32237</v>
          </cell>
          <cell r="BZ24">
            <v>4431</v>
          </cell>
          <cell r="CA24">
            <v>258336.6</v>
          </cell>
          <cell r="CB24">
            <v>8354970</v>
          </cell>
          <cell r="CC24">
            <v>7878041</v>
          </cell>
          <cell r="CD24">
            <v>476929</v>
          </cell>
          <cell r="CE24">
            <v>649820</v>
          </cell>
          <cell r="CF24">
            <v>121685</v>
          </cell>
          <cell r="CG24">
            <v>148083.29999999999</v>
          </cell>
          <cell r="CH24">
            <v>71017</v>
          </cell>
          <cell r="CI24">
            <v>457136</v>
          </cell>
          <cell r="CJ24">
            <v>381245</v>
          </cell>
          <cell r="CK24">
            <v>335071</v>
          </cell>
          <cell r="CL24">
            <v>37537173</v>
          </cell>
          <cell r="CM24">
            <v>2568888</v>
          </cell>
          <cell r="CN24">
            <v>2433684</v>
          </cell>
          <cell r="CO24">
            <v>38171</v>
          </cell>
          <cell r="CP24">
            <v>97033</v>
          </cell>
          <cell r="CQ24">
            <v>54666.9</v>
          </cell>
          <cell r="CR24">
            <v>210893</v>
          </cell>
          <cell r="CS24">
            <v>528542</v>
          </cell>
          <cell r="CT24">
            <v>128148</v>
          </cell>
          <cell r="CU24">
            <v>107626.7</v>
          </cell>
          <cell r="CV24">
            <v>82302</v>
          </cell>
          <cell r="CW24">
            <v>0</v>
          </cell>
          <cell r="CX24">
            <v>806063</v>
          </cell>
          <cell r="CY24">
            <v>417394</v>
          </cell>
        </row>
        <row r="25">
          <cell r="A25" t="str">
            <v>kW- Large User, Sub- Transmission, Intermediate/ Embedded Distributor</v>
          </cell>
          <cell r="C25">
            <v>2002</v>
          </cell>
          <cell r="D25">
            <v>57680.1</v>
          </cell>
          <cell r="E25">
            <v>0</v>
          </cell>
          <cell r="F25">
            <v>584663</v>
          </cell>
          <cell r="G25">
            <v>162040</v>
          </cell>
          <cell r="H25">
            <v>0</v>
          </cell>
          <cell r="I25">
            <v>0</v>
          </cell>
          <cell r="J25">
            <v>309377</v>
          </cell>
          <cell r="K25">
            <v>0</v>
          </cell>
          <cell r="L25">
            <v>0</v>
          </cell>
          <cell r="M25">
            <v>196515</v>
          </cell>
          <cell r="N25">
            <v>0</v>
          </cell>
          <cell r="O25">
            <v>198279</v>
          </cell>
          <cell r="P25">
            <v>0</v>
          </cell>
          <cell r="Q25">
            <v>0</v>
          </cell>
          <cell r="R25">
            <v>0</v>
          </cell>
          <cell r="S25">
            <v>1691529</v>
          </cell>
          <cell r="T25">
            <v>2172259</v>
          </cell>
          <cell r="U25">
            <v>95577</v>
          </cell>
          <cell r="V25">
            <v>0</v>
          </cell>
          <cell r="W25">
            <v>0</v>
          </cell>
          <cell r="X25">
            <v>86687</v>
          </cell>
          <cell r="Y25">
            <v>0</v>
          </cell>
          <cell r="Z25">
            <v>0</v>
          </cell>
          <cell r="AA25">
            <v>0</v>
          </cell>
          <cell r="AB25">
            <v>50133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413549</v>
          </cell>
          <cell r="AH25">
            <v>413549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4475228</v>
          </cell>
          <cell r="AN25">
            <v>3717333</v>
          </cell>
          <cell r="AO25">
            <v>757895</v>
          </cell>
          <cell r="AP25">
            <v>0</v>
          </cell>
          <cell r="AQ25">
            <v>0</v>
          </cell>
          <cell r="AR25">
            <v>578898</v>
          </cell>
          <cell r="AS25">
            <v>3792800</v>
          </cell>
          <cell r="AT25">
            <v>3792800</v>
          </cell>
          <cell r="AU25">
            <v>0</v>
          </cell>
          <cell r="AV25">
            <v>1229882</v>
          </cell>
          <cell r="AW25">
            <v>0</v>
          </cell>
          <cell r="AX25">
            <v>0</v>
          </cell>
          <cell r="AY25">
            <v>236616</v>
          </cell>
          <cell r="AZ25">
            <v>475022</v>
          </cell>
          <cell r="BA25">
            <v>0</v>
          </cell>
          <cell r="BB25">
            <v>0</v>
          </cell>
          <cell r="BC25">
            <v>376632</v>
          </cell>
          <cell r="BD25">
            <v>75813</v>
          </cell>
          <cell r="BE25">
            <v>0</v>
          </cell>
          <cell r="BF25">
            <v>134473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659223</v>
          </cell>
          <cell r="BR25">
            <v>0</v>
          </cell>
          <cell r="BS25">
            <v>0</v>
          </cell>
          <cell r="BT25">
            <v>386160</v>
          </cell>
          <cell r="BU25">
            <v>0</v>
          </cell>
          <cell r="BV25">
            <v>0</v>
          </cell>
          <cell r="BW25">
            <v>104791</v>
          </cell>
          <cell r="BX25">
            <v>104791</v>
          </cell>
          <cell r="BY25">
            <v>0</v>
          </cell>
          <cell r="BZ25">
            <v>0</v>
          </cell>
          <cell r="CA25">
            <v>0</v>
          </cell>
          <cell r="CB25">
            <v>737536</v>
          </cell>
          <cell r="CC25">
            <v>737536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72335</v>
          </cell>
          <cell r="CJ25">
            <v>82292</v>
          </cell>
          <cell r="CK25">
            <v>0</v>
          </cell>
          <cell r="CL25">
            <v>5842187</v>
          </cell>
          <cell r="CM25">
            <v>242484</v>
          </cell>
          <cell r="CN25">
            <v>242484</v>
          </cell>
          <cell r="CO25">
            <v>0</v>
          </cell>
          <cell r="CP25">
            <v>0</v>
          </cell>
          <cell r="CQ25">
            <v>0</v>
          </cell>
          <cell r="CR25">
            <v>18775</v>
          </cell>
          <cell r="CS25">
            <v>179501</v>
          </cell>
          <cell r="CT25">
            <v>0</v>
          </cell>
          <cell r="CU25">
            <v>118774.9</v>
          </cell>
          <cell r="CV25">
            <v>0</v>
          </cell>
          <cell r="CW25">
            <v>0</v>
          </cell>
          <cell r="CX25">
            <v>108026</v>
          </cell>
          <cell r="CY25">
            <v>68172</v>
          </cell>
        </row>
        <row r="26">
          <cell r="A26" t="str">
            <v>kW- Street Lighting</v>
          </cell>
          <cell r="C26">
            <v>2002</v>
          </cell>
          <cell r="D26">
            <v>1503.6</v>
          </cell>
          <cell r="E26">
            <v>24204</v>
          </cell>
          <cell r="F26">
            <v>19963</v>
          </cell>
          <cell r="G26">
            <v>2528</v>
          </cell>
          <cell r="H26">
            <v>18665</v>
          </cell>
          <cell r="I26">
            <v>23965</v>
          </cell>
          <cell r="J26">
            <v>16340</v>
          </cell>
          <cell r="K26">
            <v>3111.1</v>
          </cell>
          <cell r="L26">
            <v>650</v>
          </cell>
          <cell r="M26">
            <v>22225</v>
          </cell>
          <cell r="N26">
            <v>0</v>
          </cell>
          <cell r="O26">
            <v>4225</v>
          </cell>
          <cell r="P26">
            <v>691.1</v>
          </cell>
          <cell r="Q26">
            <v>200</v>
          </cell>
          <cell r="R26">
            <v>0</v>
          </cell>
          <cell r="S26">
            <v>109512</v>
          </cell>
          <cell r="T26">
            <v>0</v>
          </cell>
          <cell r="U26">
            <v>4779</v>
          </cell>
          <cell r="V26">
            <v>0</v>
          </cell>
          <cell r="W26">
            <v>14707</v>
          </cell>
          <cell r="X26">
            <v>10477</v>
          </cell>
          <cell r="Y26">
            <v>0</v>
          </cell>
          <cell r="Z26">
            <v>2207</v>
          </cell>
          <cell r="AA26">
            <v>286</v>
          </cell>
          <cell r="AB26">
            <v>726.1</v>
          </cell>
          <cell r="AC26">
            <v>22719.4</v>
          </cell>
          <cell r="AD26">
            <v>20944.3</v>
          </cell>
          <cell r="AE26">
            <v>1775.1</v>
          </cell>
          <cell r="AF26">
            <v>1839.8</v>
          </cell>
          <cell r="AG26">
            <v>20708</v>
          </cell>
          <cell r="AH26">
            <v>20285</v>
          </cell>
          <cell r="AI26">
            <v>423</v>
          </cell>
          <cell r="AJ26">
            <v>5840</v>
          </cell>
          <cell r="AK26">
            <v>0</v>
          </cell>
          <cell r="AL26">
            <v>2043.3</v>
          </cell>
          <cell r="AM26">
            <v>101299</v>
          </cell>
          <cell r="AN26">
            <v>76206</v>
          </cell>
          <cell r="AO26">
            <v>25093</v>
          </cell>
          <cell r="AP26">
            <v>743</v>
          </cell>
          <cell r="AQ26">
            <v>0</v>
          </cell>
          <cell r="AR26">
            <v>55568</v>
          </cell>
          <cell r="AS26">
            <v>832</v>
          </cell>
          <cell r="AT26">
            <v>0</v>
          </cell>
          <cell r="AU26">
            <v>832</v>
          </cell>
          <cell r="AV26">
            <v>98838</v>
          </cell>
          <cell r="AW26">
            <v>3431</v>
          </cell>
          <cell r="AX26">
            <v>4405</v>
          </cell>
          <cell r="AY26">
            <v>12988</v>
          </cell>
          <cell r="AZ26">
            <v>36995</v>
          </cell>
          <cell r="BA26">
            <v>5100</v>
          </cell>
          <cell r="BB26">
            <v>5231</v>
          </cell>
          <cell r="BC26">
            <v>59787</v>
          </cell>
          <cell r="BD26">
            <v>4238</v>
          </cell>
          <cell r="BE26">
            <v>1526.3</v>
          </cell>
          <cell r="BF26">
            <v>9388</v>
          </cell>
          <cell r="BG26">
            <v>1029</v>
          </cell>
          <cell r="BH26">
            <v>0</v>
          </cell>
          <cell r="BI26">
            <v>1029</v>
          </cell>
          <cell r="BJ26">
            <v>709539</v>
          </cell>
          <cell r="BK26">
            <v>705402</v>
          </cell>
          <cell r="BL26">
            <v>4137</v>
          </cell>
          <cell r="BM26">
            <v>1393</v>
          </cell>
          <cell r="BN26">
            <v>0</v>
          </cell>
          <cell r="BO26">
            <v>9600</v>
          </cell>
          <cell r="BP26">
            <v>3045</v>
          </cell>
          <cell r="BQ26">
            <v>15926</v>
          </cell>
          <cell r="BR26">
            <v>4368</v>
          </cell>
          <cell r="BS26">
            <v>6352</v>
          </cell>
          <cell r="BT26">
            <v>13365</v>
          </cell>
          <cell r="BU26">
            <v>6641</v>
          </cell>
          <cell r="BV26">
            <v>0</v>
          </cell>
          <cell r="BW26">
            <v>16434</v>
          </cell>
          <cell r="BX26">
            <v>15435</v>
          </cell>
          <cell r="BY26">
            <v>684</v>
          </cell>
          <cell r="BZ26">
            <v>315</v>
          </cell>
          <cell r="CA26">
            <v>0</v>
          </cell>
          <cell r="CB26">
            <v>91322</v>
          </cell>
          <cell r="CC26">
            <v>85348</v>
          </cell>
          <cell r="CD26">
            <v>5974</v>
          </cell>
          <cell r="CE26">
            <v>23069</v>
          </cell>
          <cell r="CF26">
            <v>2989</v>
          </cell>
          <cell r="CG26">
            <v>2915</v>
          </cell>
          <cell r="CH26">
            <v>1490</v>
          </cell>
          <cell r="CI26">
            <v>7607</v>
          </cell>
          <cell r="CJ26">
            <v>0</v>
          </cell>
          <cell r="CK26">
            <v>3696</v>
          </cell>
          <cell r="CL26">
            <v>317526</v>
          </cell>
          <cell r="CM26">
            <v>48002</v>
          </cell>
          <cell r="CN26">
            <v>45138</v>
          </cell>
          <cell r="CO26">
            <v>1147</v>
          </cell>
          <cell r="CP26">
            <v>1717</v>
          </cell>
          <cell r="CQ26">
            <v>1707.4</v>
          </cell>
          <cell r="CR26">
            <v>0</v>
          </cell>
          <cell r="CS26">
            <v>12892</v>
          </cell>
          <cell r="CT26">
            <v>1864</v>
          </cell>
          <cell r="CU26">
            <v>2896.6</v>
          </cell>
          <cell r="CV26">
            <v>586</v>
          </cell>
          <cell r="CW26">
            <v>0</v>
          </cell>
          <cell r="CX26">
            <v>19831</v>
          </cell>
          <cell r="CY26">
            <v>5582</v>
          </cell>
        </row>
        <row r="27">
          <cell r="A27" t="str">
            <v>kW- Sentinel Lighting</v>
          </cell>
          <cell r="C27">
            <v>2002</v>
          </cell>
          <cell r="D27">
            <v>0</v>
          </cell>
          <cell r="E27">
            <v>0</v>
          </cell>
          <cell r="F27">
            <v>1387</v>
          </cell>
          <cell r="G27">
            <v>681</v>
          </cell>
          <cell r="H27">
            <v>1600</v>
          </cell>
          <cell r="I27">
            <v>0</v>
          </cell>
          <cell r="J27">
            <v>0</v>
          </cell>
          <cell r="K27">
            <v>124.4</v>
          </cell>
          <cell r="L27">
            <v>0</v>
          </cell>
          <cell r="M27">
            <v>1361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970</v>
          </cell>
          <cell r="X27">
            <v>536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192.1</v>
          </cell>
          <cell r="AD27">
            <v>0</v>
          </cell>
          <cell r="AE27">
            <v>192.1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1343</v>
          </cell>
          <cell r="AK27">
            <v>0</v>
          </cell>
          <cell r="AL27">
            <v>124.1</v>
          </cell>
          <cell r="AM27">
            <v>1773</v>
          </cell>
          <cell r="AN27">
            <v>496</v>
          </cell>
          <cell r="AO27">
            <v>1277</v>
          </cell>
          <cell r="AP27">
            <v>0</v>
          </cell>
          <cell r="AQ27">
            <v>0</v>
          </cell>
          <cell r="AR27">
            <v>240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388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152</v>
          </cell>
          <cell r="BC27">
            <v>2745</v>
          </cell>
          <cell r="BD27">
            <v>118</v>
          </cell>
          <cell r="BE27">
            <v>0</v>
          </cell>
          <cell r="BF27">
            <v>539</v>
          </cell>
          <cell r="BG27">
            <v>42</v>
          </cell>
          <cell r="BH27">
            <v>0</v>
          </cell>
          <cell r="BI27">
            <v>42</v>
          </cell>
          <cell r="BJ27">
            <v>836</v>
          </cell>
          <cell r="BK27">
            <v>0</v>
          </cell>
          <cell r="BL27">
            <v>836</v>
          </cell>
          <cell r="BM27">
            <v>260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363</v>
          </cell>
          <cell r="BS27">
            <v>1222</v>
          </cell>
          <cell r="BT27">
            <v>130</v>
          </cell>
          <cell r="BU27">
            <v>801</v>
          </cell>
          <cell r="BV27">
            <v>0</v>
          </cell>
          <cell r="BW27">
            <v>3168</v>
          </cell>
          <cell r="BX27">
            <v>3060</v>
          </cell>
          <cell r="BY27">
            <v>108</v>
          </cell>
          <cell r="BZ27">
            <v>0</v>
          </cell>
          <cell r="CA27">
            <v>0</v>
          </cell>
          <cell r="CB27">
            <v>1997</v>
          </cell>
          <cell r="CC27">
            <v>1820</v>
          </cell>
          <cell r="CD27">
            <v>177</v>
          </cell>
          <cell r="CE27">
            <v>788</v>
          </cell>
          <cell r="CF27">
            <v>0</v>
          </cell>
          <cell r="CG27">
            <v>101.2</v>
          </cell>
          <cell r="CH27">
            <v>0</v>
          </cell>
          <cell r="CI27">
            <v>49</v>
          </cell>
          <cell r="CJ27">
            <v>0</v>
          </cell>
          <cell r="CK27">
            <v>444</v>
          </cell>
          <cell r="CL27">
            <v>0</v>
          </cell>
          <cell r="CM27">
            <v>2494</v>
          </cell>
          <cell r="CN27">
            <v>2304</v>
          </cell>
          <cell r="CO27">
            <v>28</v>
          </cell>
          <cell r="CP27">
            <v>162</v>
          </cell>
          <cell r="CQ27">
            <v>104.3</v>
          </cell>
          <cell r="CR27">
            <v>0</v>
          </cell>
          <cell r="CS27">
            <v>2793</v>
          </cell>
          <cell r="CT27">
            <v>0</v>
          </cell>
          <cell r="CU27">
            <v>63.6</v>
          </cell>
          <cell r="CV27">
            <v>15</v>
          </cell>
          <cell r="CW27">
            <v>0</v>
          </cell>
          <cell r="CX27">
            <v>92</v>
          </cell>
          <cell r="CY27">
            <v>526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2002</v>
          </cell>
          <cell r="D28">
            <v>416679.45</v>
          </cell>
          <cell r="E28">
            <v>21095706</v>
          </cell>
          <cell r="F28">
            <v>13785183</v>
          </cell>
          <cell r="G28">
            <v>3430037</v>
          </cell>
          <cell r="H28">
            <v>11547890</v>
          </cell>
          <cell r="I28">
            <v>21182549.93</v>
          </cell>
          <cell r="J28">
            <v>13824286</v>
          </cell>
          <cell r="K28">
            <v>2321470.98</v>
          </cell>
          <cell r="L28">
            <v>2347667.2400000002</v>
          </cell>
          <cell r="M28">
            <v>79283109</v>
          </cell>
          <cell r="N28">
            <v>2488947.2200000002</v>
          </cell>
          <cell r="O28">
            <v>3554149.55</v>
          </cell>
          <cell r="P28">
            <v>280350.61</v>
          </cell>
          <cell r="Q28">
            <v>728157</v>
          </cell>
          <cell r="R28">
            <v>3703109.41</v>
          </cell>
          <cell r="S28">
            <v>84588337</v>
          </cell>
          <cell r="T28">
            <v>34685767</v>
          </cell>
          <cell r="U28">
            <v>4074865.9</v>
          </cell>
          <cell r="V28">
            <v>5511435</v>
          </cell>
          <cell r="W28">
            <v>7443883.9100000001</v>
          </cell>
          <cell r="X28">
            <v>7748477.9199999999</v>
          </cell>
          <cell r="Y28">
            <v>27564380</v>
          </cell>
          <cell r="Z28">
            <v>5396996.0199999996</v>
          </cell>
          <cell r="AA28">
            <v>614726</v>
          </cell>
          <cell r="AB28">
            <v>6308223.4299999997</v>
          </cell>
          <cell r="AC28">
            <v>18392151.440000001</v>
          </cell>
          <cell r="AD28">
            <v>14903021</v>
          </cell>
          <cell r="AE28">
            <v>3489130.44</v>
          </cell>
          <cell r="AF28">
            <v>2452143.0299999998</v>
          </cell>
          <cell r="AG28">
            <v>19240277</v>
          </cell>
          <cell r="AH28">
            <v>18852829</v>
          </cell>
          <cell r="AI28">
            <v>387448</v>
          </cell>
          <cell r="AJ28">
            <v>7196751.0499999998</v>
          </cell>
          <cell r="AK28">
            <v>39024565</v>
          </cell>
          <cell r="AL28">
            <v>4745.1899999999996</v>
          </cell>
          <cell r="AM28">
            <v>70439330.390000001</v>
          </cell>
          <cell r="AN28">
            <v>55315932</v>
          </cell>
          <cell r="AO28">
            <v>15123398.390000001</v>
          </cell>
          <cell r="AP28">
            <v>1003218.36</v>
          </cell>
          <cell r="AQ28">
            <v>451005.28</v>
          </cell>
          <cell r="AR28">
            <v>45696204.670000002</v>
          </cell>
          <cell r="AS28">
            <v>1133579004</v>
          </cell>
          <cell r="AT28">
            <v>1132020000</v>
          </cell>
          <cell r="AU28">
            <v>1559004</v>
          </cell>
          <cell r="AV28">
            <v>75216678.689999998</v>
          </cell>
          <cell r="AW28">
            <v>4750329.2300000004</v>
          </cell>
          <cell r="AX28">
            <v>1591755.13</v>
          </cell>
          <cell r="AY28">
            <v>8190557.3099999996</v>
          </cell>
          <cell r="AZ28">
            <v>27433666</v>
          </cell>
          <cell r="BA28">
            <v>2715772</v>
          </cell>
          <cell r="BB28">
            <v>3749241.07</v>
          </cell>
          <cell r="BC28">
            <v>40656255</v>
          </cell>
          <cell r="BD28">
            <v>15156620</v>
          </cell>
          <cell r="BE28">
            <v>1915587</v>
          </cell>
          <cell r="BF28">
            <v>7083803</v>
          </cell>
          <cell r="BG28">
            <v>11653283.060000001</v>
          </cell>
          <cell r="BH28">
            <v>10539441.92</v>
          </cell>
          <cell r="BI28">
            <v>1113841.1399999999</v>
          </cell>
          <cell r="BJ28">
            <v>56582790</v>
          </cell>
          <cell r="BK28">
            <v>50142129</v>
          </cell>
          <cell r="BL28">
            <v>6440661</v>
          </cell>
          <cell r="BM28">
            <v>3424723.28</v>
          </cell>
          <cell r="BN28">
            <v>6725081.8499999996</v>
          </cell>
          <cell r="BO28">
            <v>19785615.530000001</v>
          </cell>
          <cell r="BP28">
            <v>9132177</v>
          </cell>
          <cell r="BQ28">
            <v>22218004</v>
          </cell>
          <cell r="BR28">
            <v>3408131.88</v>
          </cell>
          <cell r="BS28">
            <v>4371131</v>
          </cell>
          <cell r="BT28">
            <v>16671774.969999997</v>
          </cell>
          <cell r="BU28">
            <v>3449456.49</v>
          </cell>
          <cell r="BV28">
            <v>946895.84</v>
          </cell>
          <cell r="BW28">
            <v>12058723</v>
          </cell>
          <cell r="BX28">
            <v>11363385</v>
          </cell>
          <cell r="BY28">
            <v>544830</v>
          </cell>
          <cell r="BZ28">
            <v>150508</v>
          </cell>
          <cell r="CA28">
            <v>13796817.65</v>
          </cell>
          <cell r="CB28">
            <v>99690748</v>
          </cell>
          <cell r="CC28">
            <v>62988597</v>
          </cell>
          <cell r="CD28">
            <v>36702151</v>
          </cell>
          <cell r="CE28">
            <v>10277250</v>
          </cell>
          <cell r="CF28">
            <v>1138212.19</v>
          </cell>
          <cell r="CG28">
            <v>1399547</v>
          </cell>
          <cell r="CH28">
            <v>677733.23</v>
          </cell>
          <cell r="CI28">
            <v>4347995.6500000004</v>
          </cell>
          <cell r="CJ28">
            <v>71088311</v>
          </cell>
          <cell r="CK28">
            <v>1336880.8500000001</v>
          </cell>
          <cell r="CL28">
            <v>426223187</v>
          </cell>
          <cell r="CM28">
            <v>197996505.34999999</v>
          </cell>
          <cell r="CN28">
            <v>194964995</v>
          </cell>
          <cell r="CO28">
            <v>522251</v>
          </cell>
          <cell r="CP28">
            <v>2509259.35</v>
          </cell>
          <cell r="CQ28">
            <v>1856553.97</v>
          </cell>
          <cell r="CR28">
            <v>20326607</v>
          </cell>
          <cell r="CS28">
            <v>4928627.99</v>
          </cell>
          <cell r="CT28">
            <v>941927.57</v>
          </cell>
          <cell r="CU28">
            <v>953444.23</v>
          </cell>
          <cell r="CV28">
            <v>5089723.58</v>
          </cell>
          <cell r="CW28">
            <v>7201916</v>
          </cell>
          <cell r="CX28">
            <v>13989387</v>
          </cell>
          <cell r="CY28">
            <v>4961980.5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2002</v>
          </cell>
          <cell r="D29">
            <v>267425.18</v>
          </cell>
          <cell r="E29">
            <v>13157942</v>
          </cell>
          <cell r="F29">
            <v>7219477</v>
          </cell>
          <cell r="G29">
            <v>1750006</v>
          </cell>
          <cell r="H29">
            <v>6332838</v>
          </cell>
          <cell r="I29">
            <v>11995647.609999999</v>
          </cell>
          <cell r="J29">
            <v>6645799</v>
          </cell>
          <cell r="K29">
            <v>1406917.61</v>
          </cell>
          <cell r="L29">
            <v>1243732.73</v>
          </cell>
          <cell r="M29">
            <v>26305125</v>
          </cell>
          <cell r="N29">
            <v>1069901.69</v>
          </cell>
          <cell r="O29">
            <v>2372476</v>
          </cell>
          <cell r="P29">
            <v>186061.77</v>
          </cell>
          <cell r="Q29">
            <v>408721</v>
          </cell>
          <cell r="R29">
            <v>2486967.3199999998</v>
          </cell>
          <cell r="S29">
            <v>31929168</v>
          </cell>
          <cell r="T29">
            <v>16559573</v>
          </cell>
          <cell r="U29">
            <v>2172142.69</v>
          </cell>
          <cell r="V29">
            <v>3149313</v>
          </cell>
          <cell r="W29">
            <v>5403740.21</v>
          </cell>
          <cell r="X29">
            <v>4299715.12</v>
          </cell>
          <cell r="Y29">
            <v>12062765</v>
          </cell>
          <cell r="Z29">
            <v>2729246.87</v>
          </cell>
          <cell r="AA29">
            <v>402541</v>
          </cell>
          <cell r="AB29">
            <v>4107633.7</v>
          </cell>
          <cell r="AC29">
            <v>9996820.4100000001</v>
          </cell>
          <cell r="AD29">
            <v>8332476.4699999997</v>
          </cell>
          <cell r="AE29">
            <v>1664343.94</v>
          </cell>
          <cell r="AF29">
            <v>1731636.5</v>
          </cell>
          <cell r="AG29">
            <v>10817704</v>
          </cell>
          <cell r="AH29">
            <v>10516555</v>
          </cell>
          <cell r="AI29">
            <v>301149</v>
          </cell>
          <cell r="AJ29">
            <v>4819265.0999999996</v>
          </cell>
          <cell r="AK29">
            <v>15781865</v>
          </cell>
          <cell r="AL29">
            <v>3960.79</v>
          </cell>
          <cell r="AM29">
            <v>50533127.259999998</v>
          </cell>
          <cell r="AN29">
            <v>40227315</v>
          </cell>
          <cell r="AO29">
            <v>10305812.26</v>
          </cell>
          <cell r="AP29">
            <v>519832.43</v>
          </cell>
          <cell r="AQ29">
            <v>261404.85</v>
          </cell>
          <cell r="AR29">
            <v>23673840.190000001</v>
          </cell>
          <cell r="AS29">
            <v>717929005</v>
          </cell>
          <cell r="AT29">
            <v>717020000</v>
          </cell>
          <cell r="AU29">
            <v>909005</v>
          </cell>
          <cell r="AV29">
            <v>39646263.700000003</v>
          </cell>
          <cell r="AW29">
            <v>3735731.4</v>
          </cell>
          <cell r="AX29">
            <v>983159.22</v>
          </cell>
          <cell r="AY29">
            <v>4314062.41</v>
          </cell>
          <cell r="AZ29">
            <v>12845344.85</v>
          </cell>
          <cell r="BA29">
            <v>1261924</v>
          </cell>
          <cell r="BB29">
            <v>2008643.55</v>
          </cell>
          <cell r="BC29">
            <v>24917157</v>
          </cell>
          <cell r="BD29">
            <v>5928437.0099999998</v>
          </cell>
          <cell r="BE29">
            <v>1150881.72</v>
          </cell>
          <cell r="BF29">
            <v>3690766</v>
          </cell>
          <cell r="BG29">
            <v>6445667.75</v>
          </cell>
          <cell r="BH29">
            <v>5539439.9900000002</v>
          </cell>
          <cell r="BI29">
            <v>906227.76</v>
          </cell>
          <cell r="BJ29">
            <v>21130850</v>
          </cell>
          <cell r="BK29">
            <v>17899779</v>
          </cell>
          <cell r="BL29">
            <v>3231071</v>
          </cell>
          <cell r="BM29">
            <v>1568821.58</v>
          </cell>
          <cell r="BN29">
            <v>4140706.99</v>
          </cell>
          <cell r="BO29">
            <v>7784434.1200000001</v>
          </cell>
          <cell r="BP29">
            <v>3722701</v>
          </cell>
          <cell r="BQ29">
            <v>11797740</v>
          </cell>
          <cell r="BR29">
            <v>2306400.46</v>
          </cell>
          <cell r="BS29">
            <v>2131314</v>
          </cell>
          <cell r="BT29">
            <v>7350004.1800000006</v>
          </cell>
          <cell r="BU29">
            <v>2011833.18</v>
          </cell>
          <cell r="BV29">
            <v>414077.55</v>
          </cell>
          <cell r="BW29">
            <v>7134114</v>
          </cell>
          <cell r="BX29">
            <v>6727215</v>
          </cell>
          <cell r="BY29">
            <v>308926</v>
          </cell>
          <cell r="BZ29">
            <v>97973</v>
          </cell>
          <cell r="CA29">
            <v>4272075.3600000003</v>
          </cell>
          <cell r="CB29">
            <v>47422043</v>
          </cell>
          <cell r="CC29">
            <v>30342615</v>
          </cell>
          <cell r="CD29">
            <v>17079428</v>
          </cell>
          <cell r="CE29">
            <v>5852666</v>
          </cell>
          <cell r="CF29">
            <v>653546</v>
          </cell>
          <cell r="CG29">
            <v>878514</v>
          </cell>
          <cell r="CH29">
            <v>402784.9</v>
          </cell>
          <cell r="CI29">
            <v>2749665.8</v>
          </cell>
          <cell r="CJ29">
            <v>26876077</v>
          </cell>
          <cell r="CK29">
            <v>967653</v>
          </cell>
          <cell r="CL29">
            <v>168793311</v>
          </cell>
          <cell r="CM29">
            <v>83878848.010000005</v>
          </cell>
          <cell r="CN29">
            <v>81745091</v>
          </cell>
          <cell r="CO29">
            <v>303756</v>
          </cell>
          <cell r="CP29">
            <v>1830001.01</v>
          </cell>
          <cell r="CQ29">
            <v>1538835.47</v>
          </cell>
          <cell r="CR29">
            <v>10635949</v>
          </cell>
          <cell r="CS29">
            <v>3346552</v>
          </cell>
          <cell r="CT29">
            <v>535954.62</v>
          </cell>
          <cell r="CU29">
            <v>386921.66</v>
          </cell>
          <cell r="CV29">
            <v>3032386.32</v>
          </cell>
          <cell r="CW29">
            <v>4594415</v>
          </cell>
          <cell r="CX29">
            <v>8959844</v>
          </cell>
          <cell r="CY29">
            <v>2982818.13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2002</v>
          </cell>
          <cell r="D30">
            <v>107817.93</v>
          </cell>
          <cell r="E30">
            <v>7867664</v>
          </cell>
          <cell r="F30">
            <v>4986662</v>
          </cell>
          <cell r="G30">
            <v>1640296</v>
          </cell>
          <cell r="H30">
            <v>5133236</v>
          </cell>
          <cell r="I30">
            <v>9126644.5199999996</v>
          </cell>
          <cell r="J30">
            <v>6668744</v>
          </cell>
          <cell r="K30">
            <v>906176.32</v>
          </cell>
          <cell r="L30">
            <v>1088239.46</v>
          </cell>
          <cell r="M30">
            <v>46135625</v>
          </cell>
          <cell r="N30">
            <v>1391990.14</v>
          </cell>
          <cell r="O30">
            <v>845838</v>
          </cell>
          <cell r="P30">
            <v>90606.76</v>
          </cell>
          <cell r="Q30">
            <v>309195.09999999998</v>
          </cell>
          <cell r="R30">
            <v>1214963.21</v>
          </cell>
          <cell r="S30">
            <v>47779006</v>
          </cell>
          <cell r="T30">
            <v>14714934</v>
          </cell>
          <cell r="U30">
            <v>1651146.18</v>
          </cell>
          <cell r="V30">
            <v>2318206</v>
          </cell>
          <cell r="W30">
            <v>1971778.72</v>
          </cell>
          <cell r="X30">
            <v>3214476.58</v>
          </cell>
          <cell r="Y30">
            <v>15292286</v>
          </cell>
          <cell r="Z30">
            <v>2598981.66</v>
          </cell>
          <cell r="AA30">
            <v>204077</v>
          </cell>
          <cell r="AB30">
            <v>1505137.21</v>
          </cell>
          <cell r="AC30">
            <v>8323277.1600000001</v>
          </cell>
          <cell r="AD30">
            <v>6533586.4400000004</v>
          </cell>
          <cell r="AE30">
            <v>1789690.72</v>
          </cell>
          <cell r="AF30">
            <v>693010.96</v>
          </cell>
          <cell r="AG30">
            <v>7889568</v>
          </cell>
          <cell r="AH30">
            <v>7806579</v>
          </cell>
          <cell r="AI30">
            <v>82989</v>
          </cell>
          <cell r="AJ30">
            <v>2319166.04</v>
          </cell>
          <cell r="AK30">
            <v>23085956</v>
          </cell>
          <cell r="AL30">
            <v>739.39</v>
          </cell>
          <cell r="AM30">
            <v>17567291.030000001</v>
          </cell>
          <cell r="AN30">
            <v>13428101</v>
          </cell>
          <cell r="AO30">
            <v>4139190.03</v>
          </cell>
          <cell r="AP30">
            <v>469433.65</v>
          </cell>
          <cell r="AQ30">
            <v>98919.18</v>
          </cell>
          <cell r="AR30">
            <v>20627400.949999999</v>
          </cell>
          <cell r="AS30">
            <v>395561261</v>
          </cell>
          <cell r="AT30">
            <v>394930000</v>
          </cell>
          <cell r="AU30">
            <v>631261</v>
          </cell>
          <cell r="AV30">
            <v>32188843.079999998</v>
          </cell>
          <cell r="AW30">
            <v>985742.78</v>
          </cell>
          <cell r="AX30">
            <v>589080.28</v>
          </cell>
          <cell r="AY30">
            <v>3446385.87</v>
          </cell>
          <cell r="AZ30">
            <v>13205646.24</v>
          </cell>
          <cell r="BA30">
            <v>1442648</v>
          </cell>
          <cell r="BB30">
            <v>1698791.38</v>
          </cell>
          <cell r="BC30">
            <v>14767361</v>
          </cell>
          <cell r="BD30">
            <v>7950768.3300000001</v>
          </cell>
          <cell r="BE30">
            <v>730435.8</v>
          </cell>
          <cell r="BF30">
            <v>3059702</v>
          </cell>
          <cell r="BG30">
            <v>5147101.8499999996</v>
          </cell>
          <cell r="BH30">
            <v>4949140.13</v>
          </cell>
          <cell r="BI30">
            <v>197961.72</v>
          </cell>
          <cell r="BJ30">
            <v>9298769</v>
          </cell>
          <cell r="BK30">
            <v>6110593</v>
          </cell>
          <cell r="BL30">
            <v>3188176</v>
          </cell>
          <cell r="BM30">
            <v>1822534.01</v>
          </cell>
          <cell r="BN30">
            <v>2535753</v>
          </cell>
          <cell r="BO30">
            <v>11894391.16</v>
          </cell>
          <cell r="BP30">
            <v>5304744</v>
          </cell>
          <cell r="BQ30">
            <v>8200377</v>
          </cell>
          <cell r="BR30">
            <v>1098619.57</v>
          </cell>
          <cell r="BS30">
            <v>2169996</v>
          </cell>
          <cell r="BT30">
            <v>6774584.1499999985</v>
          </cell>
          <cell r="BU30">
            <v>1390431.93</v>
          </cell>
          <cell r="BV30">
            <v>527705.05000000005</v>
          </cell>
          <cell r="BW30">
            <v>4659961</v>
          </cell>
          <cell r="BX30">
            <v>4378169</v>
          </cell>
          <cell r="BY30">
            <v>231211</v>
          </cell>
          <cell r="BZ30">
            <v>50581</v>
          </cell>
          <cell r="CA30">
            <v>9451493.3300000001</v>
          </cell>
          <cell r="CB30">
            <v>51469176</v>
          </cell>
          <cell r="CC30">
            <v>32025532</v>
          </cell>
          <cell r="CD30">
            <v>19443644</v>
          </cell>
          <cell r="CE30">
            <v>4337852</v>
          </cell>
          <cell r="CF30">
            <v>468793.53</v>
          </cell>
          <cell r="CG30">
            <v>484280</v>
          </cell>
          <cell r="CH30">
            <v>270140.63</v>
          </cell>
          <cell r="CI30">
            <v>1561993.91</v>
          </cell>
          <cell r="CJ30">
            <v>39138697</v>
          </cell>
          <cell r="CK30">
            <v>345458.54</v>
          </cell>
          <cell r="CL30">
            <v>237034715</v>
          </cell>
          <cell r="CM30">
            <v>101081255.97</v>
          </cell>
          <cell r="CN30">
            <v>100192710</v>
          </cell>
          <cell r="CO30">
            <v>214280</v>
          </cell>
          <cell r="CP30">
            <v>674265.97</v>
          </cell>
          <cell r="CQ30">
            <v>315146.27</v>
          </cell>
          <cell r="CR30">
            <v>8880463</v>
          </cell>
          <cell r="CS30">
            <v>1352450</v>
          </cell>
          <cell r="CT30">
            <v>398503.96</v>
          </cell>
          <cell r="CU30">
            <v>358875.11</v>
          </cell>
          <cell r="CV30">
            <v>2057329.3</v>
          </cell>
          <cell r="CW30">
            <v>2526164</v>
          </cell>
          <cell r="CX30">
            <v>4416088</v>
          </cell>
          <cell r="CY30">
            <v>1689155.39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2002</v>
          </cell>
          <cell r="D31">
            <v>30803.23</v>
          </cell>
          <cell r="E31">
            <v>0</v>
          </cell>
          <cell r="F31">
            <v>1370642</v>
          </cell>
          <cell r="G31">
            <v>0</v>
          </cell>
          <cell r="H31">
            <v>0</v>
          </cell>
          <cell r="I31">
            <v>0</v>
          </cell>
          <cell r="J31">
            <v>451503</v>
          </cell>
          <cell r="K31">
            <v>0</v>
          </cell>
          <cell r="L31">
            <v>0</v>
          </cell>
          <cell r="M31">
            <v>6232075</v>
          </cell>
          <cell r="N31">
            <v>0</v>
          </cell>
          <cell r="O31">
            <v>313089</v>
          </cell>
          <cell r="P31">
            <v>0</v>
          </cell>
          <cell r="Q31">
            <v>0</v>
          </cell>
          <cell r="R31">
            <v>0</v>
          </cell>
          <cell r="S31">
            <v>4398692</v>
          </cell>
          <cell r="T31">
            <v>3121069</v>
          </cell>
          <cell r="U31">
            <v>216438.3</v>
          </cell>
          <cell r="V31">
            <v>0</v>
          </cell>
          <cell r="W31">
            <v>0</v>
          </cell>
          <cell r="X31">
            <v>183584.81</v>
          </cell>
          <cell r="Y31">
            <v>0</v>
          </cell>
          <cell r="Z31">
            <v>0</v>
          </cell>
          <cell r="AA31">
            <v>0</v>
          </cell>
          <cell r="AB31">
            <v>687769.57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488255</v>
          </cell>
          <cell r="AH31">
            <v>488255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1981279.28</v>
          </cell>
          <cell r="AN31">
            <v>1478200</v>
          </cell>
          <cell r="AO31">
            <v>503079.28</v>
          </cell>
          <cell r="AP31">
            <v>0</v>
          </cell>
          <cell r="AQ31">
            <v>83984.41</v>
          </cell>
          <cell r="AR31">
            <v>1274606.4099999999</v>
          </cell>
          <cell r="AS31">
            <v>14030000</v>
          </cell>
          <cell r="AT31">
            <v>14030000</v>
          </cell>
          <cell r="AU31">
            <v>0</v>
          </cell>
          <cell r="AV31">
            <v>3288252.53</v>
          </cell>
          <cell r="AW31">
            <v>0</v>
          </cell>
          <cell r="AX31">
            <v>0</v>
          </cell>
          <cell r="AY31">
            <v>357686.6</v>
          </cell>
          <cell r="AZ31">
            <v>1047213.59</v>
          </cell>
          <cell r="BA31">
            <v>0</v>
          </cell>
          <cell r="BB31">
            <v>0</v>
          </cell>
          <cell r="BC31">
            <v>814183</v>
          </cell>
          <cell r="BD31">
            <v>1161856.94</v>
          </cell>
          <cell r="BE31">
            <v>0</v>
          </cell>
          <cell r="BF31">
            <v>315463</v>
          </cell>
          <cell r="BG31">
            <v>0</v>
          </cell>
          <cell r="BH31">
            <v>0</v>
          </cell>
          <cell r="BI31">
            <v>0</v>
          </cell>
          <cell r="BJ31">
            <v>25882989</v>
          </cell>
          <cell r="BK31">
            <v>25882989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2162750</v>
          </cell>
          <cell r="BR31">
            <v>0</v>
          </cell>
          <cell r="BS31">
            <v>0</v>
          </cell>
          <cell r="BT31">
            <v>2439185.35</v>
          </cell>
          <cell r="BU31">
            <v>0</v>
          </cell>
          <cell r="BV31">
            <v>0</v>
          </cell>
          <cell r="BW31">
            <v>139820</v>
          </cell>
          <cell r="BX31">
            <v>139820</v>
          </cell>
          <cell r="BY31">
            <v>0</v>
          </cell>
          <cell r="BZ31">
            <v>0</v>
          </cell>
          <cell r="CA31">
            <v>0</v>
          </cell>
          <cell r="CB31">
            <v>271697</v>
          </cell>
          <cell r="CC31">
            <v>271697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23291.73</v>
          </cell>
          <cell r="CJ31">
            <v>4553592</v>
          </cell>
          <cell r="CK31">
            <v>0</v>
          </cell>
          <cell r="CL31">
            <v>18775190</v>
          </cell>
          <cell r="CM31">
            <v>11734534</v>
          </cell>
          <cell r="CN31">
            <v>11734534</v>
          </cell>
          <cell r="CO31">
            <v>0</v>
          </cell>
          <cell r="CP31">
            <v>0</v>
          </cell>
          <cell r="CQ31">
            <v>0</v>
          </cell>
          <cell r="CR31">
            <v>655474</v>
          </cell>
          <cell r="CS31">
            <v>212081</v>
          </cell>
          <cell r="CT31">
            <v>0</v>
          </cell>
          <cell r="CU31">
            <v>194162.72</v>
          </cell>
          <cell r="CV31">
            <v>0</v>
          </cell>
          <cell r="CW31">
            <v>0</v>
          </cell>
          <cell r="CX31">
            <v>508441</v>
          </cell>
          <cell r="CY31">
            <v>235254.19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2002</v>
          </cell>
          <cell r="D32">
            <v>10506.72</v>
          </cell>
          <cell r="E32">
            <v>70100</v>
          </cell>
          <cell r="F32">
            <v>196427</v>
          </cell>
          <cell r="G32">
            <v>31848</v>
          </cell>
          <cell r="H32">
            <v>79666</v>
          </cell>
          <cell r="I32">
            <v>60257.8</v>
          </cell>
          <cell r="J32">
            <v>58240</v>
          </cell>
          <cell r="K32">
            <v>8049.25</v>
          </cell>
          <cell r="L32">
            <v>14662.37</v>
          </cell>
          <cell r="M32">
            <v>558144</v>
          </cell>
          <cell r="N32">
            <v>24516.09</v>
          </cell>
          <cell r="O32">
            <v>22746.55</v>
          </cell>
          <cell r="P32">
            <v>3682.08</v>
          </cell>
          <cell r="Q32">
            <v>10185</v>
          </cell>
          <cell r="R32">
            <v>0</v>
          </cell>
          <cell r="S32">
            <v>481471</v>
          </cell>
          <cell r="T32">
            <v>262413</v>
          </cell>
          <cell r="U32">
            <v>28540.06</v>
          </cell>
          <cell r="V32">
            <v>43916</v>
          </cell>
          <cell r="W32">
            <v>57525.8</v>
          </cell>
          <cell r="X32">
            <v>46858.44</v>
          </cell>
          <cell r="Y32">
            <v>148019</v>
          </cell>
          <cell r="Z32">
            <v>68767.490000000005</v>
          </cell>
          <cell r="AA32">
            <v>8108</v>
          </cell>
          <cell r="AB32">
            <v>7682.95</v>
          </cell>
          <cell r="AC32">
            <v>62718.28</v>
          </cell>
          <cell r="AD32">
            <v>31671.59</v>
          </cell>
          <cell r="AE32">
            <v>31046.69</v>
          </cell>
          <cell r="AF32">
            <v>27495.57</v>
          </cell>
          <cell r="AG32">
            <v>44750</v>
          </cell>
          <cell r="AH32">
            <v>41440</v>
          </cell>
          <cell r="AI32">
            <v>3310</v>
          </cell>
          <cell r="AJ32">
            <v>41575.26</v>
          </cell>
          <cell r="AK32">
            <v>122720</v>
          </cell>
          <cell r="AL32">
            <v>1.75</v>
          </cell>
          <cell r="AM32">
            <v>343248.01</v>
          </cell>
          <cell r="AN32">
            <v>180924</v>
          </cell>
          <cell r="AO32">
            <v>162324.01</v>
          </cell>
          <cell r="AP32">
            <v>13952.28</v>
          </cell>
          <cell r="AQ32">
            <v>5671.82</v>
          </cell>
          <cell r="AR32">
            <v>119440.08</v>
          </cell>
          <cell r="AS32">
            <v>5718738</v>
          </cell>
          <cell r="AT32">
            <v>5700000</v>
          </cell>
          <cell r="AU32">
            <v>18738</v>
          </cell>
          <cell r="AV32">
            <v>93319.38</v>
          </cell>
          <cell r="AW32">
            <v>24928.43</v>
          </cell>
          <cell r="AX32">
            <v>19515.63</v>
          </cell>
          <cell r="AY32">
            <v>72422.429999999993</v>
          </cell>
          <cell r="AZ32">
            <v>335461.32</v>
          </cell>
          <cell r="BA32">
            <v>10000</v>
          </cell>
          <cell r="BB32">
            <v>40539.17</v>
          </cell>
          <cell r="BC32">
            <v>150094</v>
          </cell>
          <cell r="BD32">
            <v>111801.13</v>
          </cell>
          <cell r="BE32">
            <v>30951.79</v>
          </cell>
          <cell r="BF32">
            <v>14117</v>
          </cell>
          <cell r="BG32">
            <v>49902.25</v>
          </cell>
          <cell r="BH32">
            <v>40696.07</v>
          </cell>
          <cell r="BI32">
            <v>9206.18</v>
          </cell>
          <cell r="BJ32">
            <v>267167</v>
          </cell>
          <cell r="BK32">
            <v>245753</v>
          </cell>
          <cell r="BL32">
            <v>21414</v>
          </cell>
          <cell r="BM32">
            <v>27931.1</v>
          </cell>
          <cell r="BN32">
            <v>42802.78</v>
          </cell>
          <cell r="BO32">
            <v>88509.16</v>
          </cell>
          <cell r="BP32">
            <v>104533</v>
          </cell>
          <cell r="BQ32">
            <v>48079</v>
          </cell>
          <cell r="BR32">
            <v>2313.98</v>
          </cell>
          <cell r="BS32">
            <v>56159</v>
          </cell>
          <cell r="BT32">
            <v>106399.29</v>
          </cell>
          <cell r="BU32">
            <v>40000.97</v>
          </cell>
          <cell r="BV32">
            <v>4923.8599999999997</v>
          </cell>
          <cell r="BW32">
            <v>107188</v>
          </cell>
          <cell r="BX32">
            <v>101152</v>
          </cell>
          <cell r="BY32">
            <v>4082</v>
          </cell>
          <cell r="BZ32">
            <v>1954</v>
          </cell>
          <cell r="CA32">
            <v>67254.990000000005</v>
          </cell>
          <cell r="CB32">
            <v>512692</v>
          </cell>
          <cell r="CC32">
            <v>344976</v>
          </cell>
          <cell r="CD32">
            <v>167716</v>
          </cell>
          <cell r="CE32">
            <v>79028</v>
          </cell>
          <cell r="CF32">
            <v>15872.66</v>
          </cell>
          <cell r="CG32">
            <v>36621</v>
          </cell>
          <cell r="CH32">
            <v>4807.7</v>
          </cell>
          <cell r="CI32">
            <v>12797.8</v>
          </cell>
          <cell r="CJ32">
            <v>519945</v>
          </cell>
          <cell r="CK32">
            <v>19953.2</v>
          </cell>
          <cell r="CL32">
            <v>1619971</v>
          </cell>
          <cell r="CM32">
            <v>1109440.6200000001</v>
          </cell>
          <cell r="CN32">
            <v>1101230</v>
          </cell>
          <cell r="CO32">
            <v>3723</v>
          </cell>
          <cell r="CP32">
            <v>4487.62</v>
          </cell>
          <cell r="CQ32">
            <v>2544.1</v>
          </cell>
          <cell r="CR32">
            <v>154721</v>
          </cell>
          <cell r="CS32">
            <v>14107.99</v>
          </cell>
          <cell r="CT32">
            <v>6841.4</v>
          </cell>
          <cell r="CU32">
            <v>12578.89</v>
          </cell>
          <cell r="CV32">
            <v>0</v>
          </cell>
          <cell r="CW32">
            <v>81013</v>
          </cell>
          <cell r="CX32">
            <v>102876</v>
          </cell>
          <cell r="CY32">
            <v>48227.22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2002</v>
          </cell>
          <cell r="D33">
            <v>126.39</v>
          </cell>
          <cell r="E33">
            <v>0</v>
          </cell>
          <cell r="F33">
            <v>11975</v>
          </cell>
          <cell r="G33">
            <v>7887</v>
          </cell>
          <cell r="H33">
            <v>2150</v>
          </cell>
          <cell r="I33">
            <v>0</v>
          </cell>
          <cell r="J33">
            <v>0</v>
          </cell>
          <cell r="K33">
            <v>327.8</v>
          </cell>
          <cell r="L33">
            <v>1032.68</v>
          </cell>
          <cell r="M33">
            <v>52140</v>
          </cell>
          <cell r="N33">
            <v>2539.3000000000002</v>
          </cell>
          <cell r="O33">
            <v>0</v>
          </cell>
          <cell r="P33">
            <v>0</v>
          </cell>
          <cell r="Q33">
            <v>55.9</v>
          </cell>
          <cell r="R33">
            <v>1178.8800000000001</v>
          </cell>
          <cell r="S33">
            <v>0</v>
          </cell>
          <cell r="T33">
            <v>27778</v>
          </cell>
          <cell r="U33">
            <v>6598.67</v>
          </cell>
          <cell r="V33">
            <v>0</v>
          </cell>
          <cell r="W33">
            <v>10839.18</v>
          </cell>
          <cell r="X33">
            <v>3842.97</v>
          </cell>
          <cell r="Y33">
            <v>61310</v>
          </cell>
          <cell r="Z33">
            <v>0</v>
          </cell>
          <cell r="AA33">
            <v>0</v>
          </cell>
          <cell r="AB33">
            <v>0</v>
          </cell>
          <cell r="AC33">
            <v>9335.59</v>
          </cell>
          <cell r="AD33">
            <v>5286.5</v>
          </cell>
          <cell r="AE33">
            <v>4049.09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16744.650000000001</v>
          </cell>
          <cell r="AK33">
            <v>34024</v>
          </cell>
          <cell r="AL33">
            <v>43.26</v>
          </cell>
          <cell r="AM33">
            <v>14384.81</v>
          </cell>
          <cell r="AN33">
            <v>1392</v>
          </cell>
          <cell r="AO33">
            <v>12992.81</v>
          </cell>
          <cell r="AP33">
            <v>0</v>
          </cell>
          <cell r="AQ33">
            <v>1025.02</v>
          </cell>
          <cell r="AR33">
            <v>917.04</v>
          </cell>
          <cell r="AS33">
            <v>340000</v>
          </cell>
          <cell r="AT33">
            <v>340000</v>
          </cell>
          <cell r="AU33">
            <v>0</v>
          </cell>
          <cell r="AV33">
            <v>0</v>
          </cell>
          <cell r="AW33">
            <v>3926.62</v>
          </cell>
          <cell r="AX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1266.97</v>
          </cell>
          <cell r="BC33">
            <v>7460</v>
          </cell>
          <cell r="BD33">
            <v>3756.59</v>
          </cell>
          <cell r="BE33">
            <v>3317.69</v>
          </cell>
          <cell r="BF33">
            <v>3755</v>
          </cell>
          <cell r="BG33">
            <v>10611.21</v>
          </cell>
          <cell r="BH33">
            <v>10165.73</v>
          </cell>
          <cell r="BI33">
            <v>445.48</v>
          </cell>
          <cell r="BJ33">
            <v>3015</v>
          </cell>
          <cell r="BK33">
            <v>3015</v>
          </cell>
          <cell r="BL33">
            <v>0</v>
          </cell>
          <cell r="BM33">
            <v>5436.59</v>
          </cell>
          <cell r="BN33">
            <v>5819.08</v>
          </cell>
          <cell r="BO33">
            <v>18281.09</v>
          </cell>
          <cell r="BP33">
            <v>199</v>
          </cell>
          <cell r="BQ33">
            <v>9058</v>
          </cell>
          <cell r="BR33">
            <v>797.87</v>
          </cell>
          <cell r="BS33">
            <v>13662</v>
          </cell>
          <cell r="BT33">
            <v>1602</v>
          </cell>
          <cell r="BU33">
            <v>7190.41</v>
          </cell>
          <cell r="BV33">
            <v>189.38</v>
          </cell>
          <cell r="BW33">
            <v>17640</v>
          </cell>
          <cell r="BX33">
            <v>17029</v>
          </cell>
          <cell r="BY33">
            <v>611</v>
          </cell>
          <cell r="BZ33">
            <v>0</v>
          </cell>
          <cell r="CA33">
            <v>5993.97</v>
          </cell>
          <cell r="CB33">
            <v>15140</v>
          </cell>
          <cell r="CC33">
            <v>3777</v>
          </cell>
          <cell r="CD33">
            <v>11363</v>
          </cell>
          <cell r="CE33">
            <v>7704</v>
          </cell>
          <cell r="CF33">
            <v>0</v>
          </cell>
          <cell r="CG33">
            <v>132</v>
          </cell>
          <cell r="CH33">
            <v>0</v>
          </cell>
          <cell r="CI33">
            <v>246.41</v>
          </cell>
          <cell r="CJ33">
            <v>0</v>
          </cell>
          <cell r="CK33">
            <v>3816.11</v>
          </cell>
          <cell r="CL33">
            <v>0</v>
          </cell>
          <cell r="CM33">
            <v>192426.75</v>
          </cell>
          <cell r="CN33">
            <v>191430</v>
          </cell>
          <cell r="CO33">
            <v>492</v>
          </cell>
          <cell r="CP33">
            <v>504.75</v>
          </cell>
          <cell r="CQ33">
            <v>28.13</v>
          </cell>
          <cell r="CR33">
            <v>0</v>
          </cell>
          <cell r="CS33">
            <v>3437</v>
          </cell>
          <cell r="CT33">
            <v>627.59</v>
          </cell>
          <cell r="CU33">
            <v>905.85</v>
          </cell>
          <cell r="CV33">
            <v>7.96</v>
          </cell>
          <cell r="CW33">
            <v>324</v>
          </cell>
          <cell r="CX33">
            <v>2138</v>
          </cell>
          <cell r="CY33">
            <v>6525.57</v>
          </cell>
        </row>
        <row r="34">
          <cell r="A34" t="str">
            <v>Total service area</v>
          </cell>
          <cell r="B34" t="str">
            <v>AREA</v>
          </cell>
          <cell r="C34">
            <v>2002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</v>
          </cell>
          <cell r="Q34">
            <v>2</v>
          </cell>
          <cell r="R34">
            <v>21.26</v>
          </cell>
          <cell r="S34">
            <v>287</v>
          </cell>
          <cell r="T34">
            <v>120</v>
          </cell>
          <cell r="U34">
            <v>46.96</v>
          </cell>
          <cell r="V34">
            <v>99</v>
          </cell>
          <cell r="W34">
            <v>104.56</v>
          </cell>
          <cell r="X34">
            <v>44.66</v>
          </cell>
          <cell r="Y34">
            <v>168</v>
          </cell>
          <cell r="Z34">
            <v>26.5</v>
          </cell>
          <cell r="AA34">
            <v>1.5</v>
          </cell>
          <cell r="AB34">
            <v>13600</v>
          </cell>
          <cell r="AC34">
            <v>411.5</v>
          </cell>
          <cell r="AF34">
            <v>68.12</v>
          </cell>
          <cell r="AG34">
            <v>93</v>
          </cell>
          <cell r="AJ34">
            <v>1275</v>
          </cell>
          <cell r="AK34">
            <v>354.5</v>
          </cell>
          <cell r="AL34">
            <v>93.48</v>
          </cell>
          <cell r="AM34">
            <v>426</v>
          </cell>
          <cell r="AN34">
            <v>331</v>
          </cell>
          <cell r="AO34">
            <v>95</v>
          </cell>
          <cell r="AP34">
            <v>9.76</v>
          </cell>
          <cell r="AQ34">
            <v>8.6</v>
          </cell>
          <cell r="AR34">
            <v>295</v>
          </cell>
          <cell r="AS34">
            <v>650006.19999999995</v>
          </cell>
          <cell r="AV34">
            <v>1054</v>
          </cell>
          <cell r="AW34">
            <v>292</v>
          </cell>
          <cell r="AX34">
            <v>24.8</v>
          </cell>
          <cell r="AY34">
            <v>31.62</v>
          </cell>
          <cell r="AZ34">
            <v>404</v>
          </cell>
          <cell r="BA34">
            <v>27.33</v>
          </cell>
          <cell r="BB34">
            <v>77.400000000000006</v>
          </cell>
          <cell r="BC34">
            <v>421.5</v>
          </cell>
          <cell r="BD34">
            <v>21.86</v>
          </cell>
          <cell r="BE34">
            <v>20</v>
          </cell>
          <cell r="BF34">
            <v>381</v>
          </cell>
          <cell r="BG34">
            <v>88</v>
          </cell>
          <cell r="BH34">
            <v>41</v>
          </cell>
          <cell r="BI34">
            <v>47</v>
          </cell>
          <cell r="BJ34">
            <v>787.07</v>
          </cell>
          <cell r="BK34">
            <v>207</v>
          </cell>
          <cell r="BL34">
            <v>580.07000000000005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15.5</v>
          </cell>
          <cell r="BS34">
            <v>27</v>
          </cell>
          <cell r="BT34">
            <v>143</v>
          </cell>
          <cell r="BU34">
            <v>35.6</v>
          </cell>
          <cell r="BV34">
            <v>15</v>
          </cell>
          <cell r="BW34">
            <v>66.33</v>
          </cell>
          <cell r="BX34">
            <v>61.38</v>
          </cell>
          <cell r="BY34">
            <v>2.85</v>
          </cell>
          <cell r="BZ34">
            <v>2.1</v>
          </cell>
          <cell r="CA34">
            <v>123.37</v>
          </cell>
          <cell r="CB34">
            <v>624.4</v>
          </cell>
          <cell r="CC34">
            <v>575</v>
          </cell>
          <cell r="CD34">
            <v>49.4</v>
          </cell>
          <cell r="CE34">
            <v>342</v>
          </cell>
          <cell r="CF34">
            <v>13</v>
          </cell>
          <cell r="CG34">
            <v>18.7</v>
          </cell>
          <cell r="CH34">
            <v>536</v>
          </cell>
          <cell r="CI34">
            <v>31</v>
          </cell>
          <cell r="CJ34">
            <v>381</v>
          </cell>
          <cell r="CK34">
            <v>9</v>
          </cell>
          <cell r="CL34">
            <v>650</v>
          </cell>
          <cell r="CM34">
            <v>635.05999999999995</v>
          </cell>
          <cell r="CQ34">
            <v>61</v>
          </cell>
          <cell r="CR34">
            <v>656</v>
          </cell>
          <cell r="CS34">
            <v>81.23</v>
          </cell>
          <cell r="CT34">
            <v>14</v>
          </cell>
          <cell r="CU34">
            <v>11.5</v>
          </cell>
          <cell r="CV34">
            <v>685</v>
          </cell>
          <cell r="CW34">
            <v>49.16</v>
          </cell>
          <cell r="CX34">
            <v>147.24</v>
          </cell>
          <cell r="CY34">
            <v>29.91</v>
          </cell>
        </row>
        <row r="35">
          <cell r="A35" t="str">
            <v>Urban service area</v>
          </cell>
          <cell r="B35" t="str">
            <v>AREAURB</v>
          </cell>
          <cell r="C35">
            <v>2002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73</v>
          </cell>
          <cell r="W35">
            <v>38</v>
          </cell>
          <cell r="X35">
            <v>0</v>
          </cell>
          <cell r="Y35">
            <v>133</v>
          </cell>
          <cell r="Z35">
            <v>0</v>
          </cell>
          <cell r="AA35">
            <v>0</v>
          </cell>
          <cell r="AB35">
            <v>12987</v>
          </cell>
          <cell r="AC35">
            <v>120.75</v>
          </cell>
          <cell r="AF35">
            <v>45.42</v>
          </cell>
          <cell r="AG35">
            <v>0</v>
          </cell>
          <cell r="AJ35">
            <v>1225</v>
          </cell>
          <cell r="AK35">
            <v>331.8</v>
          </cell>
          <cell r="AL35">
            <v>5.15</v>
          </cell>
          <cell r="AM35">
            <v>115</v>
          </cell>
          <cell r="AN35">
            <v>88</v>
          </cell>
          <cell r="AO35">
            <v>27</v>
          </cell>
          <cell r="AP35">
            <v>0</v>
          </cell>
          <cell r="AQ35">
            <v>0</v>
          </cell>
          <cell r="AR35">
            <v>0</v>
          </cell>
          <cell r="AS35">
            <v>650000</v>
          </cell>
          <cell r="AV35">
            <v>600</v>
          </cell>
          <cell r="AW35">
            <v>234</v>
          </cell>
          <cell r="AX35">
            <v>0</v>
          </cell>
          <cell r="AY35">
            <v>0</v>
          </cell>
          <cell r="AZ35">
            <v>280</v>
          </cell>
          <cell r="BA35">
            <v>0</v>
          </cell>
          <cell r="BB35">
            <v>57</v>
          </cell>
          <cell r="BC35">
            <v>258.5</v>
          </cell>
          <cell r="BD35">
            <v>0</v>
          </cell>
          <cell r="BE35">
            <v>0</v>
          </cell>
          <cell r="BF35">
            <v>372.4</v>
          </cell>
          <cell r="BG35">
            <v>22</v>
          </cell>
          <cell r="BH35">
            <v>0</v>
          </cell>
          <cell r="BI35">
            <v>22</v>
          </cell>
          <cell r="BJ35">
            <v>567.79999999999995</v>
          </cell>
          <cell r="BK35">
            <v>0</v>
          </cell>
          <cell r="BL35">
            <v>567.79999999999995</v>
          </cell>
          <cell r="BM35">
            <v>111</v>
          </cell>
          <cell r="BN35">
            <v>549</v>
          </cell>
          <cell r="BO35">
            <v>279</v>
          </cell>
          <cell r="BP35">
            <v>0</v>
          </cell>
          <cell r="BQ35">
            <v>41</v>
          </cell>
          <cell r="BR35">
            <v>0</v>
          </cell>
          <cell r="BS35">
            <v>0</v>
          </cell>
          <cell r="BT35">
            <v>74.36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102.94</v>
          </cell>
          <cell r="CB35">
            <v>189.1</v>
          </cell>
          <cell r="CC35">
            <v>165</v>
          </cell>
          <cell r="CD35">
            <v>24.1</v>
          </cell>
          <cell r="CE35">
            <v>284</v>
          </cell>
          <cell r="CF35">
            <v>0</v>
          </cell>
          <cell r="CG35">
            <v>7.2</v>
          </cell>
          <cell r="CH35">
            <v>530</v>
          </cell>
          <cell r="CI35">
            <v>0</v>
          </cell>
          <cell r="CJ35">
            <v>326</v>
          </cell>
          <cell r="CK35">
            <v>1</v>
          </cell>
          <cell r="CL35">
            <v>0</v>
          </cell>
          <cell r="CM35">
            <v>382</v>
          </cell>
          <cell r="CQ35">
            <v>8</v>
          </cell>
          <cell r="CR35">
            <v>590</v>
          </cell>
          <cell r="CS35">
            <v>0</v>
          </cell>
          <cell r="CT35">
            <v>0</v>
          </cell>
          <cell r="CU35">
            <v>0</v>
          </cell>
          <cell r="CV35">
            <v>677.5</v>
          </cell>
          <cell r="CW35">
            <v>0</v>
          </cell>
          <cell r="CX35">
            <v>76.03</v>
          </cell>
          <cell r="CY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2002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</v>
          </cell>
          <cell r="Q36">
            <v>2</v>
          </cell>
          <cell r="R36">
            <v>21.26</v>
          </cell>
          <cell r="S36">
            <v>287</v>
          </cell>
          <cell r="T36">
            <v>120</v>
          </cell>
          <cell r="U36">
            <v>46.96</v>
          </cell>
          <cell r="V36">
            <v>26</v>
          </cell>
          <cell r="W36">
            <v>66.56</v>
          </cell>
          <cell r="X36">
            <v>44.66</v>
          </cell>
          <cell r="Y36">
            <v>35</v>
          </cell>
          <cell r="Z36">
            <v>26.5</v>
          </cell>
          <cell r="AA36">
            <v>1.5</v>
          </cell>
          <cell r="AB36">
            <v>613</v>
          </cell>
          <cell r="AC36">
            <v>290.75</v>
          </cell>
          <cell r="AF36">
            <v>22.7</v>
          </cell>
          <cell r="AG36">
            <v>93</v>
          </cell>
          <cell r="AJ36">
            <v>50</v>
          </cell>
          <cell r="AK36">
            <v>22.7</v>
          </cell>
          <cell r="AL36">
            <v>88.33</v>
          </cell>
          <cell r="AM36">
            <v>311</v>
          </cell>
          <cell r="AN36">
            <v>243</v>
          </cell>
          <cell r="AO36">
            <v>68</v>
          </cell>
          <cell r="AP36">
            <v>9.76</v>
          </cell>
          <cell r="AQ36">
            <v>8.6</v>
          </cell>
          <cell r="AR36">
            <v>295</v>
          </cell>
          <cell r="AS36">
            <v>6.2</v>
          </cell>
          <cell r="AV36">
            <v>454</v>
          </cell>
          <cell r="AW36">
            <v>58</v>
          </cell>
          <cell r="AX36">
            <v>24.8</v>
          </cell>
          <cell r="AY36">
            <v>31.62</v>
          </cell>
          <cell r="AZ36">
            <v>124</v>
          </cell>
          <cell r="BA36">
            <v>27.33</v>
          </cell>
          <cell r="BB36">
            <v>20.399999999999999</v>
          </cell>
          <cell r="BC36">
            <v>163</v>
          </cell>
          <cell r="BD36">
            <v>21.86</v>
          </cell>
          <cell r="BE36">
            <v>20</v>
          </cell>
          <cell r="BF36">
            <v>8.6</v>
          </cell>
          <cell r="BG36">
            <v>66</v>
          </cell>
          <cell r="BH36">
            <v>41</v>
          </cell>
          <cell r="BI36">
            <v>25</v>
          </cell>
          <cell r="BJ36">
            <v>219.27</v>
          </cell>
          <cell r="BK36">
            <v>207</v>
          </cell>
          <cell r="BL36">
            <v>12.27</v>
          </cell>
          <cell r="BM36">
            <v>14</v>
          </cell>
          <cell r="BN36">
            <v>144</v>
          </cell>
          <cell r="BO36">
            <v>51</v>
          </cell>
          <cell r="BP36">
            <v>28</v>
          </cell>
          <cell r="BQ36">
            <v>102</v>
          </cell>
          <cell r="BR36">
            <v>15.5</v>
          </cell>
          <cell r="BS36">
            <v>27</v>
          </cell>
          <cell r="BT36">
            <v>68.64</v>
          </cell>
          <cell r="BU36">
            <v>35.6</v>
          </cell>
          <cell r="BV36">
            <v>15</v>
          </cell>
          <cell r="BW36">
            <v>66.33</v>
          </cell>
          <cell r="BX36">
            <v>61.38</v>
          </cell>
          <cell r="BY36">
            <v>2.85</v>
          </cell>
          <cell r="BZ36">
            <v>2.1</v>
          </cell>
          <cell r="CA36">
            <v>20.43</v>
          </cell>
          <cell r="CB36">
            <v>435.3</v>
          </cell>
          <cell r="CC36">
            <v>410</v>
          </cell>
          <cell r="CD36">
            <v>25.3</v>
          </cell>
          <cell r="CE36">
            <v>58</v>
          </cell>
          <cell r="CF36">
            <v>13</v>
          </cell>
          <cell r="CG36">
            <v>11.5</v>
          </cell>
          <cell r="CH36">
            <v>6</v>
          </cell>
          <cell r="CI36">
            <v>31</v>
          </cell>
          <cell r="CJ36">
            <v>55</v>
          </cell>
          <cell r="CK36">
            <v>8</v>
          </cell>
          <cell r="CL36">
            <v>650</v>
          </cell>
          <cell r="CM36">
            <v>253.06</v>
          </cell>
          <cell r="CQ36">
            <v>53</v>
          </cell>
          <cell r="CR36">
            <v>66</v>
          </cell>
          <cell r="CS36">
            <v>81.23</v>
          </cell>
          <cell r="CT36">
            <v>14</v>
          </cell>
          <cell r="CU36">
            <v>11.5</v>
          </cell>
          <cell r="CV36">
            <v>7.5</v>
          </cell>
          <cell r="CW36">
            <v>49.16</v>
          </cell>
          <cell r="CX36">
            <v>71.209999999999994</v>
          </cell>
          <cell r="CY36">
            <v>29.91</v>
          </cell>
        </row>
        <row r="37">
          <cell r="A37" t="str">
            <v>Service area population</v>
          </cell>
          <cell r="B37" t="str">
            <v>POP</v>
          </cell>
          <cell r="C37">
            <v>2002</v>
          </cell>
          <cell r="D37">
            <v>3000</v>
          </cell>
          <cell r="E37">
            <v>168549</v>
          </cell>
          <cell r="F37">
            <v>83178</v>
          </cell>
          <cell r="G37">
            <v>23600</v>
          </cell>
          <cell r="H37">
            <v>88300</v>
          </cell>
          <cell r="I37">
            <v>152936</v>
          </cell>
          <cell r="J37">
            <v>124000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1315</v>
          </cell>
          <cell r="R37">
            <v>23009</v>
          </cell>
          <cell r="S37">
            <v>630000</v>
          </cell>
          <cell r="T37">
            <v>208402</v>
          </cell>
          <cell r="U37">
            <v>32542</v>
          </cell>
          <cell r="V37">
            <v>7138</v>
          </cell>
          <cell r="W37">
            <v>45649</v>
          </cell>
          <cell r="X37">
            <v>41942</v>
          </cell>
          <cell r="Y37">
            <v>27750</v>
          </cell>
          <cell r="Z37">
            <v>8790</v>
          </cell>
          <cell r="AA37">
            <v>1600</v>
          </cell>
          <cell r="AB37">
            <v>18347</v>
          </cell>
          <cell r="AC37">
            <v>103891</v>
          </cell>
          <cell r="AF37">
            <v>21500</v>
          </cell>
          <cell r="AG37">
            <v>109255</v>
          </cell>
          <cell r="AJ37">
            <v>43728</v>
          </cell>
          <cell r="AK37">
            <v>45000</v>
          </cell>
          <cell r="AL37">
            <v>5825</v>
          </cell>
          <cell r="AM37">
            <v>565918</v>
          </cell>
          <cell r="AN37">
            <v>430818</v>
          </cell>
          <cell r="AO37">
            <v>135100</v>
          </cell>
          <cell r="AP37">
            <v>2433</v>
          </cell>
          <cell r="AQ37">
            <v>10300</v>
          </cell>
          <cell r="AR37">
            <v>353000</v>
          </cell>
          <cell r="AS37">
            <v>2995200</v>
          </cell>
          <cell r="AV37">
            <v>731100</v>
          </cell>
          <cell r="AW37">
            <v>28000</v>
          </cell>
          <cell r="AX37">
            <v>12000</v>
          </cell>
          <cell r="AY37">
            <v>57800</v>
          </cell>
          <cell r="AZ37">
            <v>211700</v>
          </cell>
          <cell r="BA37">
            <v>21800</v>
          </cell>
          <cell r="BB37">
            <v>19969</v>
          </cell>
          <cell r="BC37">
            <v>334000</v>
          </cell>
          <cell r="BD37">
            <v>19756</v>
          </cell>
          <cell r="BE37">
            <v>15200</v>
          </cell>
          <cell r="BF37">
            <v>43000</v>
          </cell>
          <cell r="BG37">
            <v>74967</v>
          </cell>
          <cell r="BH37">
            <v>70622</v>
          </cell>
          <cell r="BI37">
            <v>4345</v>
          </cell>
          <cell r="BJ37">
            <v>116617</v>
          </cell>
          <cell r="BK37">
            <v>76917</v>
          </cell>
          <cell r="BL37">
            <v>39700</v>
          </cell>
          <cell r="BM37">
            <v>13839</v>
          </cell>
          <cell r="BN37">
            <v>31000</v>
          </cell>
          <cell r="BO37">
            <v>53000</v>
          </cell>
          <cell r="BP37">
            <v>14000</v>
          </cell>
          <cell r="BQ37">
            <v>147633</v>
          </cell>
          <cell r="BR37">
            <v>26200</v>
          </cell>
          <cell r="BS37">
            <v>30000</v>
          </cell>
          <cell r="BT37">
            <v>143835</v>
          </cell>
          <cell r="BU37">
            <v>20200</v>
          </cell>
          <cell r="BV37">
            <v>6500</v>
          </cell>
          <cell r="BW37">
            <v>77794</v>
          </cell>
          <cell r="BX37">
            <v>74000</v>
          </cell>
          <cell r="BY37">
            <v>2445</v>
          </cell>
          <cell r="BZ37">
            <v>1349</v>
          </cell>
          <cell r="CA37">
            <v>18450</v>
          </cell>
          <cell r="CB37">
            <v>634985</v>
          </cell>
          <cell r="CC37">
            <v>591985</v>
          </cell>
          <cell r="CD37">
            <v>43000</v>
          </cell>
          <cell r="CE37">
            <v>78000</v>
          </cell>
          <cell r="CF37">
            <v>8125</v>
          </cell>
          <cell r="CG37">
            <v>9821</v>
          </cell>
          <cell r="CH37">
            <v>5336</v>
          </cell>
          <cell r="CI37">
            <v>32000</v>
          </cell>
          <cell r="CJ37">
            <v>109615</v>
          </cell>
          <cell r="CK37">
            <v>15140</v>
          </cell>
          <cell r="CL37">
            <v>2500000</v>
          </cell>
          <cell r="CM37">
            <v>282968</v>
          </cell>
          <cell r="CQ37">
            <v>15000</v>
          </cell>
          <cell r="CR37">
            <v>132360</v>
          </cell>
          <cell r="CS37">
            <v>48411</v>
          </cell>
          <cell r="CT37">
            <v>6400</v>
          </cell>
          <cell r="CU37">
            <v>7500</v>
          </cell>
          <cell r="CV37">
            <v>3950</v>
          </cell>
          <cell r="CW37">
            <v>40672</v>
          </cell>
          <cell r="CX37">
            <v>92000</v>
          </cell>
          <cell r="CY37">
            <v>33061</v>
          </cell>
        </row>
        <row r="38">
          <cell r="A38" t="str">
            <v>Municipal population</v>
          </cell>
          <cell r="B38" t="str">
            <v>POPCITY</v>
          </cell>
          <cell r="C38">
            <v>2002</v>
          </cell>
          <cell r="D38">
            <v>3000</v>
          </cell>
          <cell r="E38">
            <v>183150</v>
          </cell>
          <cell r="F38">
            <v>85488</v>
          </cell>
          <cell r="G38">
            <v>30000</v>
          </cell>
          <cell r="H38">
            <v>88300</v>
          </cell>
          <cell r="I38">
            <v>152936</v>
          </cell>
          <cell r="J38">
            <v>124000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4210</v>
          </cell>
          <cell r="R38">
            <v>65299</v>
          </cell>
          <cell r="S38">
            <v>630000</v>
          </cell>
          <cell r="T38">
            <v>208402</v>
          </cell>
          <cell r="U38">
            <v>62569</v>
          </cell>
          <cell r="V38">
            <v>8700</v>
          </cell>
          <cell r="W38">
            <v>97125</v>
          </cell>
          <cell r="X38">
            <v>41942</v>
          </cell>
          <cell r="Y38">
            <v>27750</v>
          </cell>
          <cell r="Z38">
            <v>8790</v>
          </cell>
          <cell r="AA38">
            <v>1600</v>
          </cell>
          <cell r="AB38">
            <v>4090</v>
          </cell>
          <cell r="AC38">
            <v>175009</v>
          </cell>
          <cell r="AF38">
            <v>21500</v>
          </cell>
          <cell r="AG38">
            <v>109255</v>
          </cell>
          <cell r="AJ38">
            <v>43728</v>
          </cell>
          <cell r="AK38">
            <v>45000</v>
          </cell>
          <cell r="AL38">
            <v>5825</v>
          </cell>
          <cell r="AM38">
            <v>624016</v>
          </cell>
          <cell r="AN38">
            <v>488916</v>
          </cell>
          <cell r="AO38">
            <v>135100</v>
          </cell>
          <cell r="AP38">
            <v>2433</v>
          </cell>
          <cell r="AQ38">
            <v>10300</v>
          </cell>
          <cell r="AR38">
            <v>353000</v>
          </cell>
          <cell r="AS38">
            <v>2995200</v>
          </cell>
          <cell r="AV38">
            <v>795000</v>
          </cell>
          <cell r="AW38">
            <v>28000</v>
          </cell>
          <cell r="AX38">
            <v>16500</v>
          </cell>
          <cell r="AY38">
            <v>118000</v>
          </cell>
          <cell r="AZ38">
            <v>211700</v>
          </cell>
          <cell r="BA38">
            <v>21800</v>
          </cell>
          <cell r="BB38">
            <v>32350</v>
          </cell>
          <cell r="BC38">
            <v>334000</v>
          </cell>
          <cell r="BD38">
            <v>24756</v>
          </cell>
          <cell r="BE38">
            <v>16200</v>
          </cell>
          <cell r="BF38">
            <v>43000</v>
          </cell>
          <cell r="BG38">
            <v>80757</v>
          </cell>
          <cell r="BH38">
            <v>70622</v>
          </cell>
          <cell r="BI38">
            <v>10135</v>
          </cell>
          <cell r="BJ38">
            <v>124317</v>
          </cell>
          <cell r="BK38">
            <v>76917</v>
          </cell>
          <cell r="BL38">
            <v>47400</v>
          </cell>
          <cell r="BM38">
            <v>13839</v>
          </cell>
          <cell r="BN38">
            <v>61447</v>
          </cell>
          <cell r="BO38">
            <v>53000</v>
          </cell>
          <cell r="BP38">
            <v>18977</v>
          </cell>
          <cell r="BQ38">
            <v>147633</v>
          </cell>
          <cell r="BR38">
            <v>26200</v>
          </cell>
          <cell r="BS38">
            <v>30000</v>
          </cell>
          <cell r="BT38">
            <v>143835</v>
          </cell>
          <cell r="BU38">
            <v>20200</v>
          </cell>
          <cell r="BV38">
            <v>6500</v>
          </cell>
          <cell r="BW38">
            <v>77794</v>
          </cell>
          <cell r="BX38">
            <v>74000</v>
          </cell>
          <cell r="BY38">
            <v>2445</v>
          </cell>
          <cell r="BZ38">
            <v>1349</v>
          </cell>
          <cell r="CA38">
            <v>18450</v>
          </cell>
          <cell r="CB38">
            <v>634985</v>
          </cell>
          <cell r="CC38">
            <v>591985</v>
          </cell>
          <cell r="CD38">
            <v>43000</v>
          </cell>
          <cell r="CE38">
            <v>75000</v>
          </cell>
          <cell r="CF38">
            <v>8125</v>
          </cell>
          <cell r="CG38">
            <v>16603</v>
          </cell>
          <cell r="CH38">
            <v>5336</v>
          </cell>
          <cell r="CI38">
            <v>32000</v>
          </cell>
          <cell r="CJ38">
            <v>109016</v>
          </cell>
          <cell r="CK38">
            <v>15000</v>
          </cell>
          <cell r="CL38">
            <v>2500000</v>
          </cell>
          <cell r="CM38">
            <v>370964</v>
          </cell>
          <cell r="CQ38">
            <v>15000</v>
          </cell>
          <cell r="CR38">
            <v>132360</v>
          </cell>
          <cell r="CS38">
            <v>48411</v>
          </cell>
          <cell r="CT38">
            <v>11000</v>
          </cell>
          <cell r="CU38">
            <v>7500</v>
          </cell>
          <cell r="CV38">
            <v>8903</v>
          </cell>
          <cell r="CW38">
            <v>65500</v>
          </cell>
          <cell r="CX38">
            <v>92000</v>
          </cell>
          <cell r="CY38">
            <v>33061</v>
          </cell>
        </row>
        <row r="39">
          <cell r="A39" t="str">
            <v>No seasonal occupacy customers</v>
          </cell>
          <cell r="B39" t="str">
            <v>YNSUM</v>
          </cell>
          <cell r="C39">
            <v>2002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1220</v>
          </cell>
          <cell r="Z39">
            <v>9</v>
          </cell>
          <cell r="AA39">
            <v>0</v>
          </cell>
          <cell r="AB39">
            <v>3603</v>
          </cell>
          <cell r="AC39">
            <v>176</v>
          </cell>
          <cell r="AF39">
            <v>0</v>
          </cell>
          <cell r="AG39">
            <v>0</v>
          </cell>
          <cell r="AJ39">
            <v>5000</v>
          </cell>
          <cell r="AK39">
            <v>0</v>
          </cell>
          <cell r="AL39">
            <v>0</v>
          </cell>
          <cell r="AM39">
            <v>58</v>
          </cell>
          <cell r="AN39">
            <v>0</v>
          </cell>
          <cell r="AO39">
            <v>58</v>
          </cell>
          <cell r="AP39">
            <v>0</v>
          </cell>
          <cell r="AQ39">
            <v>0</v>
          </cell>
          <cell r="AR39">
            <v>0</v>
          </cell>
          <cell r="AS39">
            <v>155836</v>
          </cell>
          <cell r="AV39">
            <v>0</v>
          </cell>
          <cell r="AW39">
            <v>902</v>
          </cell>
          <cell r="AX39">
            <v>200</v>
          </cell>
          <cell r="AY39">
            <v>0</v>
          </cell>
          <cell r="AZ39">
            <v>0</v>
          </cell>
          <cell r="BA39">
            <v>0</v>
          </cell>
          <cell r="BB39">
            <v>50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521</v>
          </cell>
          <cell r="BH39">
            <v>0</v>
          </cell>
          <cell r="BI39">
            <v>521</v>
          </cell>
          <cell r="BJ39">
            <v>0</v>
          </cell>
          <cell r="BK39">
            <v>0</v>
          </cell>
          <cell r="BL39">
            <v>0</v>
          </cell>
          <cell r="BM39">
            <v>210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14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100</v>
          </cell>
          <cell r="CF39">
            <v>0</v>
          </cell>
          <cell r="CG39">
            <v>0</v>
          </cell>
          <cell r="CH39">
            <v>112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1608</v>
          </cell>
          <cell r="CQ39">
            <v>2000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659</v>
          </cell>
          <cell r="CX39">
            <v>0</v>
          </cell>
          <cell r="CY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2002</v>
          </cell>
          <cell r="D40">
            <v>8622</v>
          </cell>
          <cell r="E40">
            <v>222560</v>
          </cell>
          <cell r="F40">
            <v>174559</v>
          </cell>
          <cell r="G40">
            <v>59893</v>
          </cell>
          <cell r="H40">
            <v>145652</v>
          </cell>
          <cell r="I40">
            <v>285277</v>
          </cell>
          <cell r="J40">
            <v>238272</v>
          </cell>
          <cell r="K40">
            <v>27558</v>
          </cell>
          <cell r="L40">
            <v>7172</v>
          </cell>
          <cell r="M40">
            <v>151782</v>
          </cell>
          <cell r="N40">
            <v>5798</v>
          </cell>
          <cell r="O40">
            <v>62919</v>
          </cell>
          <cell r="P40">
            <v>5731</v>
          </cell>
          <cell r="Q40">
            <v>8070</v>
          </cell>
          <cell r="R40">
            <v>29248</v>
          </cell>
          <cell r="S40">
            <v>1214606</v>
          </cell>
          <cell r="T40">
            <v>507</v>
          </cell>
          <cell r="U40">
            <v>64822</v>
          </cell>
          <cell r="V40">
            <v>13002</v>
          </cell>
          <cell r="W40">
            <v>101188</v>
          </cell>
          <cell r="X40">
            <v>94884</v>
          </cell>
          <cell r="Y40">
            <v>46610</v>
          </cell>
          <cell r="Z40">
            <v>15900</v>
          </cell>
          <cell r="AA40">
            <v>12276</v>
          </cell>
          <cell r="AB40">
            <v>47365</v>
          </cell>
          <cell r="AC40">
            <v>175607</v>
          </cell>
          <cell r="AF40">
            <v>27655</v>
          </cell>
          <cell r="AG40">
            <v>236957</v>
          </cell>
          <cell r="AJ40">
            <v>72096</v>
          </cell>
          <cell r="AK40">
            <v>85058</v>
          </cell>
          <cell r="AL40">
            <v>20777</v>
          </cell>
          <cell r="AM40">
            <v>1055744.1000000001</v>
          </cell>
          <cell r="AN40">
            <v>823469.1</v>
          </cell>
          <cell r="AO40">
            <v>232275</v>
          </cell>
          <cell r="AP40">
            <v>5905</v>
          </cell>
          <cell r="AQ40">
            <v>33790</v>
          </cell>
          <cell r="AR40">
            <v>540000</v>
          </cell>
          <cell r="AS40">
            <v>4294344</v>
          </cell>
          <cell r="AV40">
            <v>1269578</v>
          </cell>
          <cell r="AW40">
            <v>66369</v>
          </cell>
          <cell r="AX40">
            <v>20644</v>
          </cell>
          <cell r="AY40">
            <v>128652</v>
          </cell>
          <cell r="AZ40">
            <v>325546</v>
          </cell>
          <cell r="BA40">
            <v>43222</v>
          </cell>
          <cell r="BB40">
            <v>39788</v>
          </cell>
          <cell r="BC40">
            <v>523139</v>
          </cell>
          <cell r="BD40">
            <v>32690</v>
          </cell>
          <cell r="BE40">
            <v>37705</v>
          </cell>
          <cell r="BF40">
            <v>93069</v>
          </cell>
          <cell r="BG40">
            <v>116690</v>
          </cell>
          <cell r="BH40">
            <v>108003</v>
          </cell>
          <cell r="BI40">
            <v>8687</v>
          </cell>
          <cell r="BJ40">
            <v>178785</v>
          </cell>
          <cell r="BK40">
            <v>122200</v>
          </cell>
          <cell r="BL40">
            <v>56585</v>
          </cell>
          <cell r="BM40">
            <v>28098</v>
          </cell>
          <cell r="BN40">
            <v>60282</v>
          </cell>
          <cell r="BO40">
            <v>119700</v>
          </cell>
          <cell r="BP40">
            <v>24769</v>
          </cell>
          <cell r="BQ40">
            <v>290267</v>
          </cell>
          <cell r="BR40">
            <v>40771</v>
          </cell>
          <cell r="BS40">
            <v>58480</v>
          </cell>
          <cell r="BT40">
            <v>210000</v>
          </cell>
          <cell r="BU40">
            <v>37988</v>
          </cell>
          <cell r="BV40">
            <v>19182</v>
          </cell>
          <cell r="BW40">
            <v>137199</v>
          </cell>
          <cell r="BX40">
            <v>128685</v>
          </cell>
          <cell r="BY40">
            <v>5953</v>
          </cell>
          <cell r="BZ40">
            <v>2561</v>
          </cell>
          <cell r="CA40">
            <v>35000</v>
          </cell>
          <cell r="CB40">
            <v>1433988</v>
          </cell>
          <cell r="CC40">
            <v>1017956</v>
          </cell>
          <cell r="CD40">
            <v>416032</v>
          </cell>
          <cell r="CE40">
            <v>138</v>
          </cell>
          <cell r="CF40">
            <v>17140</v>
          </cell>
          <cell r="CG40">
            <v>23030</v>
          </cell>
          <cell r="CH40">
            <v>18850</v>
          </cell>
          <cell r="CI40">
            <v>58183</v>
          </cell>
          <cell r="CJ40">
            <v>189837</v>
          </cell>
          <cell r="CK40">
            <v>37004</v>
          </cell>
          <cell r="CL40">
            <v>4204000</v>
          </cell>
          <cell r="CM40">
            <v>399031</v>
          </cell>
          <cell r="CQ40">
            <v>19392</v>
          </cell>
          <cell r="CR40">
            <v>213093</v>
          </cell>
          <cell r="CS40">
            <v>93760</v>
          </cell>
          <cell r="CT40">
            <v>15528</v>
          </cell>
          <cell r="CU40">
            <v>24</v>
          </cell>
          <cell r="CV40">
            <v>11233</v>
          </cell>
          <cell r="CW40">
            <v>0</v>
          </cell>
          <cell r="CX40">
            <v>130557</v>
          </cell>
          <cell r="CY40">
            <v>70698</v>
          </cell>
        </row>
        <row r="41">
          <cell r="A41" t="str">
            <v>Utility summer max peak load</v>
          </cell>
          <cell r="B41" t="str">
            <v>PEAKS</v>
          </cell>
          <cell r="C41">
            <v>2002</v>
          </cell>
          <cell r="D41">
            <v>8358</v>
          </cell>
          <cell r="E41">
            <v>290733</v>
          </cell>
          <cell r="F41">
            <v>213493</v>
          </cell>
          <cell r="G41">
            <v>69987</v>
          </cell>
          <cell r="H41">
            <v>178399</v>
          </cell>
          <cell r="I41">
            <v>358237</v>
          </cell>
          <cell r="J41">
            <v>280311</v>
          </cell>
          <cell r="K41">
            <v>26150</v>
          </cell>
          <cell r="L41">
            <v>7234</v>
          </cell>
          <cell r="M41">
            <v>187436</v>
          </cell>
          <cell r="N41">
            <v>6006</v>
          </cell>
          <cell r="O41">
            <v>56946</v>
          </cell>
          <cell r="P41">
            <v>4333</v>
          </cell>
          <cell r="Q41">
            <v>8548</v>
          </cell>
          <cell r="R41">
            <v>355729</v>
          </cell>
          <cell r="S41">
            <v>1501741</v>
          </cell>
          <cell r="T41">
            <v>640</v>
          </cell>
          <cell r="U41">
            <v>65591</v>
          </cell>
          <cell r="V41">
            <v>11755</v>
          </cell>
          <cell r="W41">
            <v>136195</v>
          </cell>
          <cell r="X41">
            <v>108780</v>
          </cell>
          <cell r="Y41">
            <v>55790</v>
          </cell>
          <cell r="Z41">
            <v>13335</v>
          </cell>
          <cell r="AA41">
            <v>8863</v>
          </cell>
          <cell r="AB41">
            <v>35439</v>
          </cell>
          <cell r="AC41">
            <v>141910</v>
          </cell>
          <cell r="AF41">
            <v>36517</v>
          </cell>
          <cell r="AG41">
            <v>264088</v>
          </cell>
          <cell r="AJ41">
            <v>88607</v>
          </cell>
          <cell r="AK41">
            <v>73588</v>
          </cell>
          <cell r="AL41">
            <v>18647</v>
          </cell>
          <cell r="AM41">
            <v>1318006.26</v>
          </cell>
          <cell r="AN41">
            <v>1017089.26</v>
          </cell>
          <cell r="AO41">
            <v>300917</v>
          </cell>
          <cell r="AP41">
            <v>4029</v>
          </cell>
          <cell r="AQ41">
            <v>29000</v>
          </cell>
          <cell r="AR41">
            <v>656000</v>
          </cell>
          <cell r="AS41">
            <v>3548137</v>
          </cell>
          <cell r="AV41">
            <v>1433666</v>
          </cell>
          <cell r="AW41">
            <v>66861</v>
          </cell>
          <cell r="AX41">
            <v>18060</v>
          </cell>
          <cell r="AY41">
            <v>114519</v>
          </cell>
          <cell r="AZ41">
            <v>360765</v>
          </cell>
          <cell r="BA41">
            <v>41012</v>
          </cell>
          <cell r="BB41">
            <v>33945</v>
          </cell>
          <cell r="BC41">
            <v>670874</v>
          </cell>
          <cell r="BD41">
            <v>40990</v>
          </cell>
          <cell r="BE41">
            <v>38396</v>
          </cell>
          <cell r="BF41">
            <v>100389</v>
          </cell>
          <cell r="BG41">
            <v>143570</v>
          </cell>
          <cell r="BH41">
            <v>135510</v>
          </cell>
          <cell r="BI41">
            <v>8060</v>
          </cell>
          <cell r="BJ41">
            <v>240144</v>
          </cell>
          <cell r="BK41">
            <v>171700</v>
          </cell>
          <cell r="BL41">
            <v>68444</v>
          </cell>
          <cell r="BM41">
            <v>45154</v>
          </cell>
          <cell r="BN41">
            <v>72368</v>
          </cell>
          <cell r="BO41">
            <v>86200</v>
          </cell>
          <cell r="BP41">
            <v>21520</v>
          </cell>
          <cell r="BQ41">
            <v>341368</v>
          </cell>
          <cell r="BR41">
            <v>42316</v>
          </cell>
          <cell r="BS41">
            <v>63040</v>
          </cell>
          <cell r="BT41">
            <v>222000</v>
          </cell>
          <cell r="BU41">
            <v>32303</v>
          </cell>
          <cell r="BV41">
            <v>11497</v>
          </cell>
          <cell r="BW41">
            <v>138749</v>
          </cell>
          <cell r="BX41">
            <v>131716</v>
          </cell>
          <cell r="BY41">
            <v>5080</v>
          </cell>
          <cell r="BZ41">
            <v>1953</v>
          </cell>
          <cell r="CA41">
            <v>42630</v>
          </cell>
          <cell r="CB41">
            <v>1756741</v>
          </cell>
          <cell r="CC41">
            <v>1295278</v>
          </cell>
          <cell r="CD41">
            <v>461463</v>
          </cell>
          <cell r="CE41">
            <v>111</v>
          </cell>
          <cell r="CF41">
            <v>17566</v>
          </cell>
          <cell r="CG41">
            <v>21704</v>
          </cell>
          <cell r="CH41">
            <v>15228</v>
          </cell>
          <cell r="CI41">
            <v>70523</v>
          </cell>
          <cell r="CJ41">
            <v>169159</v>
          </cell>
          <cell r="CK41">
            <v>42560</v>
          </cell>
          <cell r="CL41">
            <v>4770509</v>
          </cell>
          <cell r="CM41">
            <v>443458</v>
          </cell>
          <cell r="CQ41">
            <v>21580</v>
          </cell>
          <cell r="CR41">
            <v>242930</v>
          </cell>
          <cell r="CS41">
            <v>104299</v>
          </cell>
          <cell r="CT41">
            <v>14258</v>
          </cell>
          <cell r="CU41">
            <v>25</v>
          </cell>
          <cell r="CV41">
            <v>11157</v>
          </cell>
          <cell r="CW41">
            <v>0</v>
          </cell>
          <cell r="CX41">
            <v>157757</v>
          </cell>
          <cell r="CY41">
            <v>76634</v>
          </cell>
        </row>
        <row r="42">
          <cell r="A42" t="str">
            <v>Utility Annual Peak load</v>
          </cell>
          <cell r="C42">
            <v>2002</v>
          </cell>
          <cell r="D42">
            <v>8622</v>
          </cell>
          <cell r="E42">
            <v>290733</v>
          </cell>
          <cell r="F42">
            <v>213493</v>
          </cell>
          <cell r="G42">
            <v>69987</v>
          </cell>
          <cell r="H42">
            <v>178399</v>
          </cell>
          <cell r="I42">
            <v>358237</v>
          </cell>
          <cell r="J42">
            <v>280311</v>
          </cell>
          <cell r="K42">
            <v>27558</v>
          </cell>
          <cell r="L42">
            <v>7234</v>
          </cell>
          <cell r="M42">
            <v>187436</v>
          </cell>
          <cell r="N42">
            <v>6006</v>
          </cell>
          <cell r="O42">
            <v>62919</v>
          </cell>
          <cell r="P42">
            <v>5731</v>
          </cell>
          <cell r="Q42">
            <v>8548</v>
          </cell>
          <cell r="R42">
            <v>355729</v>
          </cell>
          <cell r="S42">
            <v>1501741</v>
          </cell>
          <cell r="T42">
            <v>640</v>
          </cell>
          <cell r="U42">
            <v>65591</v>
          </cell>
          <cell r="V42">
            <v>13002</v>
          </cell>
          <cell r="W42">
            <v>136195</v>
          </cell>
          <cell r="X42">
            <v>108780</v>
          </cell>
          <cell r="Y42">
            <v>55790</v>
          </cell>
          <cell r="Z42">
            <v>15900</v>
          </cell>
          <cell r="AA42">
            <v>12276</v>
          </cell>
          <cell r="AB42">
            <v>47365</v>
          </cell>
          <cell r="AC42">
            <v>175607</v>
          </cell>
          <cell r="AF42">
            <v>36517</v>
          </cell>
          <cell r="AG42">
            <v>264088</v>
          </cell>
          <cell r="AJ42">
            <v>88607</v>
          </cell>
          <cell r="AK42">
            <v>85058</v>
          </cell>
          <cell r="AL42">
            <v>20777</v>
          </cell>
          <cell r="AM42">
            <v>1318006.26</v>
          </cell>
          <cell r="AN42">
            <v>1017089.26</v>
          </cell>
          <cell r="AO42">
            <v>300917</v>
          </cell>
          <cell r="AP42">
            <v>5905</v>
          </cell>
          <cell r="AQ42">
            <v>33790</v>
          </cell>
          <cell r="AR42">
            <v>656000</v>
          </cell>
          <cell r="AS42">
            <v>4294344</v>
          </cell>
          <cell r="AV42">
            <v>1433666</v>
          </cell>
          <cell r="AW42">
            <v>66861</v>
          </cell>
          <cell r="AX42">
            <v>20644</v>
          </cell>
          <cell r="AY42">
            <v>128652</v>
          </cell>
          <cell r="AZ42">
            <v>360765</v>
          </cell>
          <cell r="BA42">
            <v>43222</v>
          </cell>
          <cell r="BB42">
            <v>39788</v>
          </cell>
          <cell r="BC42">
            <v>670874</v>
          </cell>
          <cell r="BD42">
            <v>40990</v>
          </cell>
          <cell r="BE42">
            <v>38396</v>
          </cell>
          <cell r="BF42">
            <v>100389</v>
          </cell>
          <cell r="BG42">
            <v>143570</v>
          </cell>
          <cell r="BH42">
            <v>135510</v>
          </cell>
          <cell r="BI42">
            <v>8687</v>
          </cell>
          <cell r="BJ42">
            <v>240144</v>
          </cell>
          <cell r="BK42">
            <v>171700</v>
          </cell>
          <cell r="BL42">
            <v>68444</v>
          </cell>
          <cell r="BM42">
            <v>45154</v>
          </cell>
          <cell r="BN42">
            <v>72368</v>
          </cell>
          <cell r="BO42">
            <v>119700</v>
          </cell>
          <cell r="BP42">
            <v>24769</v>
          </cell>
          <cell r="BQ42">
            <v>341368</v>
          </cell>
          <cell r="BR42">
            <v>42316</v>
          </cell>
          <cell r="BS42">
            <v>63040</v>
          </cell>
          <cell r="BT42">
            <v>222000</v>
          </cell>
          <cell r="BU42">
            <v>37988</v>
          </cell>
          <cell r="BV42">
            <v>19182</v>
          </cell>
          <cell r="BW42">
            <v>138749</v>
          </cell>
          <cell r="BX42">
            <v>131716</v>
          </cell>
          <cell r="BY42">
            <v>5953</v>
          </cell>
          <cell r="BZ42">
            <v>2561</v>
          </cell>
          <cell r="CA42">
            <v>42630</v>
          </cell>
          <cell r="CB42">
            <v>1756741</v>
          </cell>
          <cell r="CC42">
            <v>1295278</v>
          </cell>
        </row>
        <row r="43">
          <cell r="A43" t="str">
            <v>Utility average peak load</v>
          </cell>
          <cell r="B43" t="str">
            <v>PEAKA</v>
          </cell>
          <cell r="C43">
            <v>2002</v>
          </cell>
          <cell r="D43">
            <v>7950</v>
          </cell>
          <cell r="E43">
            <v>245250</v>
          </cell>
          <cell r="F43">
            <v>177471</v>
          </cell>
          <cell r="G43">
            <v>50601</v>
          </cell>
          <cell r="H43">
            <v>144486</v>
          </cell>
          <cell r="I43">
            <v>287182</v>
          </cell>
          <cell r="J43">
            <v>243914</v>
          </cell>
          <cell r="K43">
            <v>25438</v>
          </cell>
          <cell r="L43">
            <v>5457</v>
          </cell>
          <cell r="M43">
            <v>151195</v>
          </cell>
          <cell r="N43">
            <v>5448</v>
          </cell>
          <cell r="O43">
            <v>56543</v>
          </cell>
          <cell r="P43">
            <v>4573</v>
          </cell>
          <cell r="Q43">
            <v>1454</v>
          </cell>
          <cell r="R43">
            <v>324109</v>
          </cell>
          <cell r="S43">
            <v>1239019</v>
          </cell>
          <cell r="T43">
            <v>526</v>
          </cell>
          <cell r="U43">
            <v>52716</v>
          </cell>
          <cell r="V43">
            <v>10822</v>
          </cell>
          <cell r="W43">
            <v>99338</v>
          </cell>
          <cell r="X43">
            <v>81964</v>
          </cell>
          <cell r="Y43">
            <v>46930</v>
          </cell>
          <cell r="Z43">
            <v>12900</v>
          </cell>
          <cell r="AA43">
            <v>1762</v>
          </cell>
          <cell r="AB43">
            <v>33115</v>
          </cell>
          <cell r="AC43">
            <v>145444</v>
          </cell>
          <cell r="AF43">
            <v>28340</v>
          </cell>
          <cell r="AG43">
            <v>238179</v>
          </cell>
          <cell r="AJ43">
            <v>70062</v>
          </cell>
          <cell r="AK43">
            <v>74000</v>
          </cell>
          <cell r="AL43">
            <v>18455</v>
          </cell>
          <cell r="AM43">
            <v>1137563.23</v>
          </cell>
          <cell r="AN43">
            <v>888350.23</v>
          </cell>
          <cell r="AO43">
            <v>249213</v>
          </cell>
          <cell r="AP43">
            <v>4264</v>
          </cell>
          <cell r="AQ43">
            <v>29148</v>
          </cell>
          <cell r="AR43">
            <v>551000</v>
          </cell>
          <cell r="AS43">
            <v>3635190</v>
          </cell>
          <cell r="AV43">
            <v>1223234</v>
          </cell>
          <cell r="AW43">
            <v>50254</v>
          </cell>
          <cell r="AX43">
            <v>17640</v>
          </cell>
          <cell r="AY43">
            <v>113884</v>
          </cell>
          <cell r="AZ43">
            <v>319892</v>
          </cell>
          <cell r="BA43">
            <v>40396</v>
          </cell>
          <cell r="BB43">
            <v>34332</v>
          </cell>
          <cell r="BC43">
            <v>550277</v>
          </cell>
          <cell r="BD43">
            <v>44410</v>
          </cell>
          <cell r="BE43">
            <v>30000</v>
          </cell>
          <cell r="BF43">
            <v>89375</v>
          </cell>
          <cell r="BG43">
            <v>121315</v>
          </cell>
          <cell r="BH43">
            <v>113769</v>
          </cell>
          <cell r="BI43">
            <v>7546</v>
          </cell>
          <cell r="BJ43">
            <v>189295</v>
          </cell>
          <cell r="BK43">
            <v>131500</v>
          </cell>
          <cell r="BL43">
            <v>57795</v>
          </cell>
          <cell r="BM43">
            <v>30149</v>
          </cell>
          <cell r="BN43">
            <v>60633</v>
          </cell>
          <cell r="BO43">
            <v>93700</v>
          </cell>
          <cell r="BP43">
            <v>22296</v>
          </cell>
          <cell r="BQ43">
            <v>288460</v>
          </cell>
          <cell r="BR43">
            <v>38549</v>
          </cell>
          <cell r="BS43">
            <v>54440</v>
          </cell>
          <cell r="BT43">
            <v>189000</v>
          </cell>
          <cell r="BU43">
            <v>31916</v>
          </cell>
          <cell r="BV43">
            <v>14483</v>
          </cell>
          <cell r="BW43">
            <v>125579</v>
          </cell>
          <cell r="BX43">
            <v>118196</v>
          </cell>
          <cell r="BY43">
            <v>5211</v>
          </cell>
          <cell r="BZ43">
            <v>2172</v>
          </cell>
          <cell r="CA43">
            <v>35560</v>
          </cell>
          <cell r="CB43">
            <v>1117973</v>
          </cell>
          <cell r="CC43">
            <v>1044849</v>
          </cell>
          <cell r="CD43">
            <v>73124</v>
          </cell>
          <cell r="CE43">
            <v>113</v>
          </cell>
          <cell r="CF43">
            <v>16110</v>
          </cell>
          <cell r="CG43">
            <v>21171</v>
          </cell>
          <cell r="CH43">
            <v>15136</v>
          </cell>
          <cell r="CI43">
            <v>58931</v>
          </cell>
          <cell r="CJ43">
            <v>165652</v>
          </cell>
          <cell r="CK43">
            <v>36470</v>
          </cell>
          <cell r="CL43">
            <v>4147288</v>
          </cell>
          <cell r="CM43">
            <v>388465</v>
          </cell>
          <cell r="CQ43">
            <v>18430</v>
          </cell>
          <cell r="CR43">
            <v>211444</v>
          </cell>
          <cell r="CS43">
            <v>89900</v>
          </cell>
          <cell r="CT43">
            <v>14074</v>
          </cell>
          <cell r="CU43">
            <v>22</v>
          </cell>
          <cell r="CV43">
            <v>10356</v>
          </cell>
          <cell r="CW43">
            <v>0</v>
          </cell>
          <cell r="CX43">
            <v>128786</v>
          </cell>
          <cell r="CY43">
            <v>67080</v>
          </cell>
        </row>
        <row r="44">
          <cell r="A44" t="str">
            <v>Total circuit kms of line</v>
          </cell>
          <cell r="B44" t="str">
            <v>KMC</v>
          </cell>
          <cell r="C44">
            <v>2002</v>
          </cell>
          <cell r="D44">
            <v>92.5</v>
          </cell>
          <cell r="E44">
            <v>1312</v>
          </cell>
          <cell r="F44">
            <v>766.9</v>
          </cell>
          <cell r="G44">
            <v>432</v>
          </cell>
          <cell r="H44">
            <v>444</v>
          </cell>
          <cell r="I44">
            <v>1392</v>
          </cell>
          <cell r="J44">
            <v>1049</v>
          </cell>
          <cell r="K44">
            <v>136.9</v>
          </cell>
          <cell r="L44">
            <v>27.5</v>
          </cell>
          <cell r="M44">
            <v>743.3</v>
          </cell>
          <cell r="N44">
            <v>21</v>
          </cell>
          <cell r="O44">
            <v>281</v>
          </cell>
          <cell r="P44">
            <v>27</v>
          </cell>
          <cell r="Q44">
            <v>7.6</v>
          </cell>
          <cell r="R44">
            <v>132.19999999999999</v>
          </cell>
          <cell r="S44">
            <v>4870</v>
          </cell>
          <cell r="T44">
            <v>1239.7</v>
          </cell>
          <cell r="U44">
            <v>251</v>
          </cell>
          <cell r="V44">
            <v>133.19999999999999</v>
          </cell>
          <cell r="W44">
            <v>408.1</v>
          </cell>
          <cell r="X44">
            <v>274.89999999999998</v>
          </cell>
          <cell r="Y44">
            <v>473.1</v>
          </cell>
          <cell r="Z44">
            <v>76.599999999999994</v>
          </cell>
          <cell r="AA44">
            <v>8.1</v>
          </cell>
          <cell r="AB44">
            <v>1828.7</v>
          </cell>
          <cell r="AC44">
            <v>870.6</v>
          </cell>
          <cell r="AF44">
            <v>215.6</v>
          </cell>
          <cell r="AG44">
            <v>893.1</v>
          </cell>
          <cell r="AJ44">
            <v>1616</v>
          </cell>
          <cell r="AK44">
            <v>746.5</v>
          </cell>
          <cell r="AL44">
            <v>68.400000000000006</v>
          </cell>
          <cell r="AM44">
            <v>3178</v>
          </cell>
          <cell r="AN44">
            <v>2450</v>
          </cell>
          <cell r="AO44">
            <v>728</v>
          </cell>
          <cell r="AP44">
            <v>22.6</v>
          </cell>
          <cell r="AQ44">
            <v>64.900000000000006</v>
          </cell>
          <cell r="AR44">
            <v>2189</v>
          </cell>
          <cell r="AS44">
            <v>118710.39999999999</v>
          </cell>
          <cell r="AV44">
            <v>4830</v>
          </cell>
          <cell r="AW44">
            <v>584</v>
          </cell>
          <cell r="AX44">
            <v>98</v>
          </cell>
          <cell r="AY44">
            <v>347.9</v>
          </cell>
          <cell r="AZ44">
            <v>1675</v>
          </cell>
          <cell r="BA44">
            <v>100</v>
          </cell>
          <cell r="BB44">
            <v>652</v>
          </cell>
          <cell r="BC44">
            <v>2459</v>
          </cell>
          <cell r="BD44">
            <v>106.6</v>
          </cell>
          <cell r="BE44">
            <v>105.6</v>
          </cell>
          <cell r="BF44">
            <v>700.5</v>
          </cell>
          <cell r="BG44">
            <v>956.7</v>
          </cell>
          <cell r="BH44">
            <v>614</v>
          </cell>
          <cell r="BI44">
            <v>342.7</v>
          </cell>
          <cell r="BJ44">
            <v>1960</v>
          </cell>
          <cell r="BK44">
            <v>760</v>
          </cell>
          <cell r="BL44">
            <v>1200</v>
          </cell>
          <cell r="BM44">
            <v>317.60000000000002</v>
          </cell>
          <cell r="BN44">
            <v>745</v>
          </cell>
          <cell r="BO44">
            <v>560</v>
          </cell>
          <cell r="BP44">
            <v>370</v>
          </cell>
          <cell r="BQ44">
            <v>1255</v>
          </cell>
          <cell r="BR44">
            <v>141.5</v>
          </cell>
          <cell r="BS44">
            <v>280.3</v>
          </cell>
          <cell r="BT44">
            <v>1455</v>
          </cell>
          <cell r="BU44">
            <v>147.4</v>
          </cell>
          <cell r="BV44">
            <v>128</v>
          </cell>
          <cell r="BW44">
            <v>523.1</v>
          </cell>
          <cell r="BX44">
            <v>489</v>
          </cell>
          <cell r="BY44">
            <v>23.3</v>
          </cell>
          <cell r="BZ44">
            <v>10.8</v>
          </cell>
          <cell r="CA44">
            <v>267</v>
          </cell>
          <cell r="CB44">
            <v>5429.3</v>
          </cell>
          <cell r="CC44">
            <v>5073</v>
          </cell>
          <cell r="CD44">
            <v>356.3</v>
          </cell>
          <cell r="CE44">
            <v>710</v>
          </cell>
          <cell r="CF44">
            <v>70</v>
          </cell>
          <cell r="CG44">
            <v>84.4</v>
          </cell>
          <cell r="CH44">
            <v>202.9</v>
          </cell>
          <cell r="CI44">
            <v>244</v>
          </cell>
          <cell r="CJ44">
            <v>135.1</v>
          </cell>
          <cell r="CK44">
            <v>134</v>
          </cell>
          <cell r="CL44">
            <v>16638</v>
          </cell>
          <cell r="CM44">
            <v>1584.7</v>
          </cell>
          <cell r="CQ44">
            <v>196.7</v>
          </cell>
          <cell r="CR44">
            <v>1292</v>
          </cell>
          <cell r="CS44">
            <v>411.4</v>
          </cell>
          <cell r="CT44">
            <v>122</v>
          </cell>
          <cell r="CU44">
            <v>65.099999999999994</v>
          </cell>
          <cell r="CV44">
            <v>22.1</v>
          </cell>
          <cell r="CW44">
            <v>375.8</v>
          </cell>
          <cell r="CX44">
            <v>898.8</v>
          </cell>
          <cell r="CY44">
            <v>245.8</v>
          </cell>
        </row>
        <row r="45">
          <cell r="A45" t="str">
            <v>Overhead circuit kms of line</v>
          </cell>
          <cell r="B45" t="str">
            <v>KMCO</v>
          </cell>
          <cell r="C45">
            <v>2002</v>
          </cell>
          <cell r="D45">
            <v>92</v>
          </cell>
          <cell r="E45">
            <v>644</v>
          </cell>
          <cell r="F45">
            <v>642.20000000000005</v>
          </cell>
          <cell r="G45">
            <v>405</v>
          </cell>
          <cell r="H45">
            <v>264</v>
          </cell>
          <cell r="I45">
            <v>883</v>
          </cell>
          <cell r="J45">
            <v>717</v>
          </cell>
          <cell r="K45">
            <v>77.2</v>
          </cell>
          <cell r="L45">
            <v>26</v>
          </cell>
          <cell r="M45">
            <v>525</v>
          </cell>
          <cell r="N45">
            <v>17</v>
          </cell>
          <cell r="O45">
            <v>209</v>
          </cell>
          <cell r="P45">
            <v>15.6</v>
          </cell>
          <cell r="Q45">
            <v>6.4</v>
          </cell>
          <cell r="R45">
            <v>86.6</v>
          </cell>
          <cell r="S45">
            <v>1661</v>
          </cell>
          <cell r="T45">
            <v>1060.7</v>
          </cell>
          <cell r="U45">
            <v>202.9</v>
          </cell>
          <cell r="V45">
            <v>122.6</v>
          </cell>
          <cell r="W45">
            <v>202.2</v>
          </cell>
          <cell r="X45">
            <v>184.8</v>
          </cell>
          <cell r="Y45">
            <v>18.399999999999999</v>
          </cell>
          <cell r="Z45">
            <v>68.599999999999994</v>
          </cell>
          <cell r="AA45">
            <v>6.3</v>
          </cell>
          <cell r="AB45">
            <v>1827.6</v>
          </cell>
          <cell r="AC45">
            <v>695.6</v>
          </cell>
          <cell r="AF45">
            <v>168.6</v>
          </cell>
          <cell r="AG45">
            <v>411.7</v>
          </cell>
          <cell r="AJ45">
            <v>1539</v>
          </cell>
          <cell r="AK45">
            <v>601.29999999999995</v>
          </cell>
          <cell r="AL45">
            <v>57.4</v>
          </cell>
          <cell r="AM45">
            <v>1625</v>
          </cell>
          <cell r="AN45">
            <v>1100</v>
          </cell>
          <cell r="AO45">
            <v>525</v>
          </cell>
          <cell r="AP45">
            <v>20.100000000000001</v>
          </cell>
          <cell r="AQ45">
            <v>56.6</v>
          </cell>
          <cell r="AR45">
            <v>731</v>
          </cell>
          <cell r="AS45">
            <v>114520</v>
          </cell>
          <cell r="AV45">
            <v>3040</v>
          </cell>
          <cell r="AW45">
            <v>494</v>
          </cell>
          <cell r="AX45">
            <v>88</v>
          </cell>
          <cell r="AY45">
            <v>241.6</v>
          </cell>
          <cell r="AZ45">
            <v>962</v>
          </cell>
          <cell r="BA45">
            <v>93</v>
          </cell>
          <cell r="BB45">
            <v>579</v>
          </cell>
          <cell r="BC45">
            <v>1261</v>
          </cell>
          <cell r="BD45">
            <v>84.3</v>
          </cell>
          <cell r="BE45">
            <v>75.5</v>
          </cell>
          <cell r="BF45">
            <v>523.79999999999995</v>
          </cell>
          <cell r="BG45">
            <v>563.1</v>
          </cell>
          <cell r="BH45">
            <v>235</v>
          </cell>
          <cell r="BI45">
            <v>328.1</v>
          </cell>
          <cell r="BJ45">
            <v>1559</v>
          </cell>
          <cell r="BK45">
            <v>459</v>
          </cell>
          <cell r="BL45">
            <v>1100</v>
          </cell>
          <cell r="BM45">
            <v>264</v>
          </cell>
          <cell r="BN45">
            <v>678</v>
          </cell>
          <cell r="BO45">
            <v>500</v>
          </cell>
          <cell r="BP45">
            <v>365</v>
          </cell>
          <cell r="BQ45">
            <v>520</v>
          </cell>
          <cell r="BR45">
            <v>83.5</v>
          </cell>
          <cell r="BS45">
            <v>237</v>
          </cell>
          <cell r="BT45">
            <v>798</v>
          </cell>
          <cell r="BU45">
            <v>127.5</v>
          </cell>
          <cell r="BV45">
            <v>117</v>
          </cell>
          <cell r="BW45">
            <v>377.7</v>
          </cell>
          <cell r="BX45">
            <v>349</v>
          </cell>
          <cell r="BY45">
            <v>17.899999999999999</v>
          </cell>
          <cell r="BZ45">
            <v>10.8</v>
          </cell>
          <cell r="CA45">
            <v>259.10000000000002</v>
          </cell>
          <cell r="CB45">
            <v>2369.4</v>
          </cell>
          <cell r="CC45">
            <v>2230</v>
          </cell>
          <cell r="CD45">
            <v>139.4</v>
          </cell>
          <cell r="CE45">
            <v>604</v>
          </cell>
          <cell r="CF45">
            <v>68</v>
          </cell>
          <cell r="CG45">
            <v>75.599999999999994</v>
          </cell>
          <cell r="CH45">
            <v>197.5</v>
          </cell>
          <cell r="CI45">
            <v>181.5</v>
          </cell>
          <cell r="CJ45">
            <v>95.9</v>
          </cell>
          <cell r="CK45">
            <v>95.5</v>
          </cell>
          <cell r="CL45">
            <v>9077</v>
          </cell>
          <cell r="CM45">
            <v>1157.3</v>
          </cell>
          <cell r="CQ45">
            <v>118.1</v>
          </cell>
          <cell r="CR45">
            <v>921</v>
          </cell>
          <cell r="CS45">
            <v>323.7</v>
          </cell>
          <cell r="CT45">
            <v>114</v>
          </cell>
          <cell r="CU45">
            <v>53.2</v>
          </cell>
          <cell r="CV45">
            <v>15.4</v>
          </cell>
          <cell r="CW45">
            <v>338.5</v>
          </cell>
          <cell r="CX45">
            <v>455.7</v>
          </cell>
          <cell r="CY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2002</v>
          </cell>
          <cell r="D46">
            <v>0.5</v>
          </cell>
          <cell r="E46">
            <v>668</v>
          </cell>
          <cell r="F46">
            <v>124.7</v>
          </cell>
          <cell r="G46">
            <v>27</v>
          </cell>
          <cell r="H46">
            <v>180</v>
          </cell>
          <cell r="I46">
            <v>509</v>
          </cell>
          <cell r="J46">
            <v>332</v>
          </cell>
          <cell r="K46">
            <v>59.7</v>
          </cell>
          <cell r="L46">
            <v>1.5</v>
          </cell>
          <cell r="M46">
            <v>218.3</v>
          </cell>
          <cell r="N46">
            <v>4</v>
          </cell>
          <cell r="O46">
            <v>72</v>
          </cell>
          <cell r="P46">
            <v>11.4</v>
          </cell>
          <cell r="Q46">
            <v>1.2</v>
          </cell>
          <cell r="R46">
            <v>45.6</v>
          </cell>
          <cell r="S46">
            <v>3209</v>
          </cell>
          <cell r="T46">
            <v>179</v>
          </cell>
          <cell r="U46">
            <v>48.1</v>
          </cell>
          <cell r="V46">
            <v>10.6</v>
          </cell>
          <cell r="W46">
            <v>205.9</v>
          </cell>
          <cell r="X46">
            <v>90.1</v>
          </cell>
          <cell r="Y46">
            <v>454.7</v>
          </cell>
          <cell r="Z46">
            <v>8</v>
          </cell>
          <cell r="AA46">
            <v>1.8</v>
          </cell>
          <cell r="AB46">
            <v>1.1000000000000001</v>
          </cell>
          <cell r="AC46">
            <v>175</v>
          </cell>
          <cell r="AF46">
            <v>47</v>
          </cell>
          <cell r="AG46">
            <v>481.4</v>
          </cell>
          <cell r="AJ46">
            <v>77</v>
          </cell>
          <cell r="AK46">
            <v>145.19999999999999</v>
          </cell>
          <cell r="AL46">
            <v>11</v>
          </cell>
          <cell r="AM46">
            <v>1553</v>
          </cell>
          <cell r="AN46">
            <v>1350</v>
          </cell>
          <cell r="AO46">
            <v>203</v>
          </cell>
          <cell r="AP46">
            <v>2.5</v>
          </cell>
          <cell r="AQ46">
            <v>8.3000000000000007</v>
          </cell>
          <cell r="AR46">
            <v>1458</v>
          </cell>
          <cell r="AS46">
            <v>4190.3999999999996</v>
          </cell>
          <cell r="AV46">
            <v>1790</v>
          </cell>
          <cell r="AW46">
            <v>90</v>
          </cell>
          <cell r="AX46">
            <v>10</v>
          </cell>
          <cell r="AY46">
            <v>106.3</v>
          </cell>
          <cell r="AZ46">
            <v>713</v>
          </cell>
          <cell r="BA46">
            <v>7</v>
          </cell>
          <cell r="BB46">
            <v>73</v>
          </cell>
          <cell r="BC46">
            <v>1198</v>
          </cell>
          <cell r="BD46">
            <v>22.3</v>
          </cell>
          <cell r="BE46">
            <v>30.1</v>
          </cell>
          <cell r="BF46">
            <v>176.7</v>
          </cell>
          <cell r="BG46">
            <v>393.6</v>
          </cell>
          <cell r="BH46">
            <v>379</v>
          </cell>
          <cell r="BI46">
            <v>14.6</v>
          </cell>
          <cell r="BJ46">
            <v>401</v>
          </cell>
          <cell r="BK46">
            <v>301</v>
          </cell>
          <cell r="BL46">
            <v>100</v>
          </cell>
          <cell r="BM46">
            <v>53.6</v>
          </cell>
          <cell r="BN46">
            <v>67</v>
          </cell>
          <cell r="BO46">
            <v>60</v>
          </cell>
          <cell r="BP46">
            <v>5</v>
          </cell>
          <cell r="BQ46">
            <v>735</v>
          </cell>
          <cell r="BR46">
            <v>58</v>
          </cell>
          <cell r="BS46">
            <v>43.3</v>
          </cell>
          <cell r="BT46">
            <v>657</v>
          </cell>
          <cell r="BU46">
            <v>19.899999999999999</v>
          </cell>
          <cell r="BV46">
            <v>11</v>
          </cell>
          <cell r="BW46">
            <v>145.4</v>
          </cell>
          <cell r="BX46">
            <v>140</v>
          </cell>
          <cell r="BY46">
            <v>5.4</v>
          </cell>
          <cell r="BZ46">
            <v>0</v>
          </cell>
          <cell r="CA46">
            <v>7.9</v>
          </cell>
          <cell r="CB46">
            <v>3059.9</v>
          </cell>
          <cell r="CC46">
            <v>2843</v>
          </cell>
          <cell r="CD46">
            <v>216.9</v>
          </cell>
          <cell r="CE46">
            <v>106</v>
          </cell>
          <cell r="CF46">
            <v>2</v>
          </cell>
          <cell r="CG46">
            <v>8.8000000000000007</v>
          </cell>
          <cell r="CH46">
            <v>5.4</v>
          </cell>
          <cell r="CI46">
            <v>62.5</v>
          </cell>
          <cell r="CJ46">
            <v>39.200000000000003</v>
          </cell>
          <cell r="CK46">
            <v>38.5</v>
          </cell>
          <cell r="CL46">
            <v>7561</v>
          </cell>
          <cell r="CM46">
            <v>427.4</v>
          </cell>
          <cell r="CQ46">
            <v>78.599999999999994</v>
          </cell>
          <cell r="CR46">
            <v>371</v>
          </cell>
          <cell r="CS46">
            <v>87.7</v>
          </cell>
          <cell r="CT46">
            <v>8</v>
          </cell>
          <cell r="CU46">
            <v>11.9</v>
          </cell>
          <cell r="CV46">
            <v>6.7</v>
          </cell>
          <cell r="CW46">
            <v>37.299999999999997</v>
          </cell>
          <cell r="CX46">
            <v>443.1</v>
          </cell>
          <cell r="CY46">
            <v>97.2</v>
          </cell>
        </row>
        <row r="47">
          <cell r="A47" t="str">
            <v>Circuit kilometers 3 phase</v>
          </cell>
          <cell r="B47" t="str">
            <v>KMC3</v>
          </cell>
          <cell r="C47">
            <v>2002</v>
          </cell>
          <cell r="D47">
            <v>47</v>
          </cell>
          <cell r="E47">
            <v>655</v>
          </cell>
          <cell r="F47">
            <v>428.5</v>
          </cell>
          <cell r="G47">
            <v>202</v>
          </cell>
          <cell r="H47">
            <v>216</v>
          </cell>
          <cell r="I47">
            <v>693</v>
          </cell>
          <cell r="J47">
            <v>467</v>
          </cell>
          <cell r="K47">
            <v>67.2</v>
          </cell>
          <cell r="L47">
            <v>15.9</v>
          </cell>
          <cell r="M47">
            <v>467.3</v>
          </cell>
          <cell r="N47">
            <v>10</v>
          </cell>
          <cell r="O47">
            <v>90</v>
          </cell>
          <cell r="P47">
            <v>12.2</v>
          </cell>
          <cell r="Q47">
            <v>5.2</v>
          </cell>
          <cell r="R47">
            <v>64.3</v>
          </cell>
          <cell r="S47">
            <v>2941</v>
          </cell>
          <cell r="T47">
            <v>829.2</v>
          </cell>
          <cell r="U47">
            <v>142</v>
          </cell>
          <cell r="V47">
            <v>30.8</v>
          </cell>
          <cell r="W47">
            <v>143.80000000000001</v>
          </cell>
          <cell r="X47">
            <v>145.9</v>
          </cell>
          <cell r="Y47">
            <v>0</v>
          </cell>
          <cell r="Z47">
            <v>48.5</v>
          </cell>
          <cell r="AA47">
            <v>3.5</v>
          </cell>
          <cell r="AB47">
            <v>0</v>
          </cell>
          <cell r="AC47">
            <v>19.399999999999999</v>
          </cell>
          <cell r="AF47">
            <v>98</v>
          </cell>
          <cell r="AG47">
            <v>421.6</v>
          </cell>
          <cell r="AJ47">
            <v>587</v>
          </cell>
          <cell r="AK47">
            <v>358.1</v>
          </cell>
          <cell r="AL47">
            <v>27.3</v>
          </cell>
          <cell r="AM47">
            <v>1873.4</v>
          </cell>
          <cell r="AN47">
            <v>1507</v>
          </cell>
          <cell r="AO47">
            <v>366.4</v>
          </cell>
          <cell r="AP47">
            <v>8</v>
          </cell>
          <cell r="AQ47">
            <v>42.8</v>
          </cell>
          <cell r="AR47">
            <v>0</v>
          </cell>
          <cell r="AS47">
            <v>44799</v>
          </cell>
          <cell r="AV47">
            <v>2660</v>
          </cell>
          <cell r="AW47">
            <v>289</v>
          </cell>
          <cell r="AX47">
            <v>61</v>
          </cell>
          <cell r="AY47">
            <v>251.7</v>
          </cell>
          <cell r="AZ47">
            <v>723</v>
          </cell>
          <cell r="BA47">
            <v>58</v>
          </cell>
          <cell r="BB47">
            <v>149</v>
          </cell>
          <cell r="BC47">
            <v>1177</v>
          </cell>
          <cell r="BD47">
            <v>64.099999999999994</v>
          </cell>
          <cell r="BE47">
            <v>69</v>
          </cell>
          <cell r="BF47">
            <v>369.9</v>
          </cell>
          <cell r="BG47">
            <v>289.3</v>
          </cell>
          <cell r="BH47">
            <v>258</v>
          </cell>
          <cell r="BI47">
            <v>31.3</v>
          </cell>
          <cell r="BJ47">
            <v>844</v>
          </cell>
          <cell r="BK47">
            <v>394</v>
          </cell>
          <cell r="BL47">
            <v>450</v>
          </cell>
          <cell r="BM47">
            <v>168.8</v>
          </cell>
          <cell r="BN47">
            <v>369</v>
          </cell>
          <cell r="BO47">
            <v>373</v>
          </cell>
          <cell r="BP47">
            <v>230</v>
          </cell>
          <cell r="BQ47">
            <v>678</v>
          </cell>
          <cell r="BR47">
            <v>80</v>
          </cell>
          <cell r="BS47">
            <v>204</v>
          </cell>
          <cell r="BT47">
            <v>203</v>
          </cell>
          <cell r="BU47">
            <v>94.1</v>
          </cell>
          <cell r="BV47">
            <v>73</v>
          </cell>
          <cell r="BW47">
            <v>337.7</v>
          </cell>
          <cell r="BX47">
            <v>318</v>
          </cell>
          <cell r="BY47">
            <v>13.3</v>
          </cell>
          <cell r="BZ47">
            <v>6.4</v>
          </cell>
          <cell r="CA47">
            <v>174.1</v>
          </cell>
          <cell r="CB47">
            <v>2477.1</v>
          </cell>
          <cell r="CC47">
            <v>2333</v>
          </cell>
          <cell r="CD47">
            <v>144.1</v>
          </cell>
          <cell r="CE47">
            <v>446</v>
          </cell>
          <cell r="CF47">
            <v>49</v>
          </cell>
          <cell r="CG47">
            <v>41.2</v>
          </cell>
          <cell r="CH47">
            <v>69.2</v>
          </cell>
          <cell r="CI47">
            <v>174.2</v>
          </cell>
          <cell r="CJ47">
            <v>77.900000000000006</v>
          </cell>
          <cell r="CK47">
            <v>77.5</v>
          </cell>
          <cell r="CL47">
            <v>16638</v>
          </cell>
          <cell r="CM47">
            <v>860.4</v>
          </cell>
          <cell r="CQ47">
            <v>83.4</v>
          </cell>
          <cell r="CR47">
            <v>860</v>
          </cell>
          <cell r="CS47">
            <v>268.2</v>
          </cell>
          <cell r="CT47">
            <v>83</v>
          </cell>
          <cell r="CU47">
            <v>45.3</v>
          </cell>
          <cell r="CV47">
            <v>5.7</v>
          </cell>
          <cell r="CW47">
            <v>212.8</v>
          </cell>
          <cell r="CX47">
            <v>408</v>
          </cell>
          <cell r="CY47">
            <v>139.5</v>
          </cell>
        </row>
        <row r="48">
          <cell r="A48" t="str">
            <v>Circuit kilometers 2 phase</v>
          </cell>
          <cell r="B48" t="str">
            <v>KMC2</v>
          </cell>
          <cell r="C48">
            <v>2002</v>
          </cell>
          <cell r="D48">
            <v>0</v>
          </cell>
          <cell r="E48">
            <v>0</v>
          </cell>
          <cell r="F48">
            <v>0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1.3</v>
          </cell>
          <cell r="S48">
            <v>90</v>
          </cell>
          <cell r="T48">
            <v>12.7</v>
          </cell>
          <cell r="U48">
            <v>4</v>
          </cell>
          <cell r="V48">
            <v>0.7</v>
          </cell>
          <cell r="W48">
            <v>0</v>
          </cell>
          <cell r="X48">
            <v>5.7</v>
          </cell>
          <cell r="Y48">
            <v>0</v>
          </cell>
          <cell r="Z48">
            <v>0.8</v>
          </cell>
          <cell r="AA48">
            <v>0.2</v>
          </cell>
          <cell r="AB48">
            <v>0</v>
          </cell>
          <cell r="AC48">
            <v>0</v>
          </cell>
          <cell r="AF48">
            <v>0.3</v>
          </cell>
          <cell r="AG48">
            <v>0</v>
          </cell>
          <cell r="AJ48">
            <v>59</v>
          </cell>
          <cell r="AK48">
            <v>0</v>
          </cell>
          <cell r="AL48">
            <v>0</v>
          </cell>
          <cell r="AM48">
            <v>79.5</v>
          </cell>
          <cell r="AN48">
            <v>79</v>
          </cell>
          <cell r="AO48">
            <v>0.5</v>
          </cell>
          <cell r="AP48">
            <v>4</v>
          </cell>
          <cell r="AQ48">
            <v>0</v>
          </cell>
          <cell r="AR48">
            <v>0</v>
          </cell>
          <cell r="AS48">
            <v>3550</v>
          </cell>
          <cell r="AV48">
            <v>200</v>
          </cell>
          <cell r="AW48">
            <v>4</v>
          </cell>
          <cell r="AX48">
            <v>0</v>
          </cell>
          <cell r="AY48">
            <v>0</v>
          </cell>
          <cell r="AZ48">
            <v>0</v>
          </cell>
          <cell r="BA48">
            <v>1</v>
          </cell>
          <cell r="BB48">
            <v>49</v>
          </cell>
          <cell r="BC48">
            <v>0</v>
          </cell>
          <cell r="BD48">
            <v>0</v>
          </cell>
          <cell r="BE48">
            <v>12</v>
          </cell>
          <cell r="BF48">
            <v>24.9</v>
          </cell>
          <cell r="BG48">
            <v>7.1</v>
          </cell>
          <cell r="BH48">
            <v>0</v>
          </cell>
          <cell r="BI48">
            <v>7.1</v>
          </cell>
          <cell r="BJ48">
            <v>2</v>
          </cell>
          <cell r="BK48">
            <v>2</v>
          </cell>
          <cell r="BL48">
            <v>0</v>
          </cell>
          <cell r="BM48">
            <v>3.2</v>
          </cell>
          <cell r="BN48">
            <v>0</v>
          </cell>
          <cell r="BO48">
            <v>7</v>
          </cell>
          <cell r="BP48">
            <v>0</v>
          </cell>
          <cell r="BQ48">
            <v>0</v>
          </cell>
          <cell r="BR48">
            <v>0</v>
          </cell>
          <cell r="BS48">
            <v>5.7</v>
          </cell>
          <cell r="BT48">
            <v>0</v>
          </cell>
          <cell r="BU48">
            <v>1.5</v>
          </cell>
          <cell r="BV48">
            <v>0</v>
          </cell>
          <cell r="BW48">
            <v>8.1999999999999993</v>
          </cell>
          <cell r="BX48">
            <v>7</v>
          </cell>
          <cell r="BY48">
            <v>1.2</v>
          </cell>
          <cell r="BZ48">
            <v>0</v>
          </cell>
          <cell r="CA48">
            <v>0</v>
          </cell>
          <cell r="CB48">
            <v>48</v>
          </cell>
          <cell r="CC48">
            <v>48</v>
          </cell>
          <cell r="CD48">
            <v>0</v>
          </cell>
          <cell r="CE48">
            <v>10</v>
          </cell>
          <cell r="CF48">
            <v>1</v>
          </cell>
          <cell r="CG48">
            <v>0</v>
          </cell>
          <cell r="CH48">
            <v>0</v>
          </cell>
          <cell r="CI48">
            <v>17.600000000000001</v>
          </cell>
          <cell r="CJ48">
            <v>0</v>
          </cell>
          <cell r="CK48">
            <v>0</v>
          </cell>
          <cell r="CL48">
            <v>0</v>
          </cell>
          <cell r="CM48">
            <v>22.8</v>
          </cell>
          <cell r="CQ48">
            <v>5.8</v>
          </cell>
          <cell r="CR48">
            <v>3</v>
          </cell>
          <cell r="CS48">
            <v>0</v>
          </cell>
          <cell r="CT48">
            <v>1</v>
          </cell>
          <cell r="CU48">
            <v>0</v>
          </cell>
          <cell r="CV48">
            <v>0</v>
          </cell>
          <cell r="CW48">
            <v>53.2</v>
          </cell>
          <cell r="CX48">
            <v>6</v>
          </cell>
          <cell r="CY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2002</v>
          </cell>
          <cell r="D49">
            <v>45.5</v>
          </cell>
          <cell r="E49">
            <v>657</v>
          </cell>
          <cell r="F49">
            <v>338.3</v>
          </cell>
          <cell r="G49">
            <v>211</v>
          </cell>
          <cell r="H49">
            <v>228</v>
          </cell>
          <cell r="I49">
            <v>699</v>
          </cell>
          <cell r="J49">
            <v>582</v>
          </cell>
          <cell r="K49">
            <v>69.7</v>
          </cell>
          <cell r="L49">
            <v>9.4</v>
          </cell>
          <cell r="M49">
            <v>273.5</v>
          </cell>
          <cell r="N49">
            <v>10</v>
          </cell>
          <cell r="O49">
            <v>191</v>
          </cell>
          <cell r="P49">
            <v>13.4</v>
          </cell>
          <cell r="Q49">
            <v>2.4</v>
          </cell>
          <cell r="R49">
            <v>66.599999999999994</v>
          </cell>
          <cell r="S49">
            <v>1839</v>
          </cell>
          <cell r="T49">
            <v>397.8</v>
          </cell>
          <cell r="U49">
            <v>105</v>
          </cell>
          <cell r="V49">
            <v>101.7</v>
          </cell>
          <cell r="W49">
            <v>264.3</v>
          </cell>
          <cell r="X49">
            <v>123.2</v>
          </cell>
          <cell r="Y49">
            <v>0</v>
          </cell>
          <cell r="Z49">
            <v>27.3</v>
          </cell>
          <cell r="AA49">
            <v>2.5</v>
          </cell>
          <cell r="AB49">
            <v>0</v>
          </cell>
          <cell r="AC49">
            <v>15.5</v>
          </cell>
          <cell r="AF49">
            <v>117.3</v>
          </cell>
          <cell r="AG49">
            <v>471.5</v>
          </cell>
          <cell r="AJ49">
            <v>970</v>
          </cell>
          <cell r="AK49">
            <v>388.4</v>
          </cell>
          <cell r="AL49">
            <v>41.1</v>
          </cell>
          <cell r="AM49">
            <v>1224.9000000000001</v>
          </cell>
          <cell r="AN49">
            <v>864</v>
          </cell>
          <cell r="AO49">
            <v>360.9</v>
          </cell>
          <cell r="AP49">
            <v>10.6</v>
          </cell>
          <cell r="AQ49">
            <v>22.1</v>
          </cell>
          <cell r="AR49">
            <v>0</v>
          </cell>
          <cell r="AS49">
            <v>70361.399999999994</v>
          </cell>
          <cell r="AV49">
            <v>1970</v>
          </cell>
          <cell r="AW49">
            <v>291</v>
          </cell>
          <cell r="AX49">
            <v>37</v>
          </cell>
          <cell r="AY49">
            <v>337.8</v>
          </cell>
          <cell r="AZ49">
            <v>952</v>
          </cell>
          <cell r="BA49">
            <v>41</v>
          </cell>
          <cell r="BB49">
            <v>84</v>
          </cell>
          <cell r="BC49">
            <v>1282</v>
          </cell>
          <cell r="BD49">
            <v>42.5</v>
          </cell>
          <cell r="BE49">
            <v>24.6</v>
          </cell>
          <cell r="BF49">
            <v>305.60000000000002</v>
          </cell>
          <cell r="BG49">
            <v>660.3</v>
          </cell>
          <cell r="BH49">
            <v>356</v>
          </cell>
          <cell r="BI49">
            <v>304.3</v>
          </cell>
          <cell r="BJ49">
            <v>1114</v>
          </cell>
          <cell r="BK49">
            <v>364</v>
          </cell>
          <cell r="BL49">
            <v>750</v>
          </cell>
          <cell r="BM49">
            <v>150.1</v>
          </cell>
          <cell r="BN49">
            <v>376</v>
          </cell>
          <cell r="BO49">
            <v>180</v>
          </cell>
          <cell r="BP49">
            <v>140</v>
          </cell>
          <cell r="BQ49">
            <v>577</v>
          </cell>
          <cell r="BR49">
            <v>61.5</v>
          </cell>
          <cell r="BS49">
            <v>70.599999999999994</v>
          </cell>
          <cell r="BT49">
            <v>403</v>
          </cell>
          <cell r="BU49">
            <v>51.8</v>
          </cell>
          <cell r="BV49">
            <v>44</v>
          </cell>
          <cell r="BW49">
            <v>177.2</v>
          </cell>
          <cell r="BX49">
            <v>164</v>
          </cell>
          <cell r="BY49">
            <v>8.8000000000000007</v>
          </cell>
          <cell r="BZ49">
            <v>4.4000000000000004</v>
          </cell>
          <cell r="CA49">
            <v>92.9</v>
          </cell>
          <cell r="CB49">
            <v>2904.2</v>
          </cell>
          <cell r="CC49">
            <v>2692</v>
          </cell>
          <cell r="CD49">
            <v>212.2</v>
          </cell>
          <cell r="CE49">
            <v>254</v>
          </cell>
          <cell r="CF49">
            <v>20</v>
          </cell>
          <cell r="CG49">
            <v>43.2</v>
          </cell>
          <cell r="CH49">
            <v>133.69999999999999</v>
          </cell>
          <cell r="CI49">
            <v>52.2</v>
          </cell>
          <cell r="CJ49">
            <v>57.2</v>
          </cell>
          <cell r="CK49">
            <v>56.5</v>
          </cell>
          <cell r="CL49">
            <v>0</v>
          </cell>
          <cell r="CM49">
            <v>313.5</v>
          </cell>
          <cell r="CQ49">
            <v>107.5</v>
          </cell>
          <cell r="CR49">
            <v>67</v>
          </cell>
          <cell r="CS49">
            <v>143.19999999999999</v>
          </cell>
          <cell r="CT49">
            <v>38</v>
          </cell>
          <cell r="CU49">
            <v>19.8</v>
          </cell>
          <cell r="CV49">
            <v>16.399999999999999</v>
          </cell>
          <cell r="CW49">
            <v>109.8</v>
          </cell>
          <cell r="CX49">
            <v>484.8</v>
          </cell>
          <cell r="CY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2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2</v>
          </cell>
          <cell r="AS50">
            <v>263</v>
          </cell>
          <cell r="AV50">
            <v>23</v>
          </cell>
          <cell r="AW50">
            <v>0</v>
          </cell>
          <cell r="AX50">
            <v>3</v>
          </cell>
          <cell r="AY50">
            <v>0</v>
          </cell>
          <cell r="AZ50">
            <v>14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14</v>
          </cell>
          <cell r="CC50">
            <v>14</v>
          </cell>
          <cell r="CD50">
            <v>0</v>
          </cell>
          <cell r="CE50">
            <v>8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2</v>
          </cell>
          <cell r="CM50">
            <v>0</v>
          </cell>
          <cell r="CQ50">
            <v>0</v>
          </cell>
          <cell r="CR50">
            <v>8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2002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4</v>
          </cell>
          <cell r="I51">
            <v>44</v>
          </cell>
          <cell r="J51">
            <v>11</v>
          </cell>
          <cell r="K51">
            <v>6</v>
          </cell>
          <cell r="L51">
            <v>0</v>
          </cell>
          <cell r="M51">
            <v>27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0</v>
          </cell>
          <cell r="S51">
            <v>104</v>
          </cell>
          <cell r="T51">
            <v>32</v>
          </cell>
          <cell r="U51">
            <v>10</v>
          </cell>
          <cell r="V51">
            <v>0</v>
          </cell>
          <cell r="W51">
            <v>8</v>
          </cell>
          <cell r="X51">
            <v>11</v>
          </cell>
          <cell r="Y51">
            <v>70</v>
          </cell>
          <cell r="Z51">
            <v>0</v>
          </cell>
          <cell r="AA51">
            <v>0</v>
          </cell>
          <cell r="AB51">
            <v>0</v>
          </cell>
          <cell r="AC51">
            <v>37</v>
          </cell>
          <cell r="AF51">
            <v>0</v>
          </cell>
          <cell r="AG51">
            <v>1</v>
          </cell>
          <cell r="AJ51">
            <v>18</v>
          </cell>
          <cell r="AK51">
            <v>72</v>
          </cell>
          <cell r="AL51">
            <v>0</v>
          </cell>
          <cell r="AM51">
            <v>68</v>
          </cell>
          <cell r="AN51">
            <v>68</v>
          </cell>
          <cell r="AO51">
            <v>0</v>
          </cell>
          <cell r="AP51">
            <v>0</v>
          </cell>
          <cell r="AQ51">
            <v>3</v>
          </cell>
          <cell r="AR51">
            <v>26</v>
          </cell>
          <cell r="AS51">
            <v>1680</v>
          </cell>
          <cell r="AV51">
            <v>137</v>
          </cell>
          <cell r="AW51">
            <v>15</v>
          </cell>
          <cell r="AX51">
            <v>0</v>
          </cell>
          <cell r="AY51">
            <v>34</v>
          </cell>
          <cell r="AZ51">
            <v>7</v>
          </cell>
          <cell r="BA51">
            <v>0</v>
          </cell>
          <cell r="BB51">
            <v>7</v>
          </cell>
          <cell r="BC51">
            <v>45</v>
          </cell>
          <cell r="BD51">
            <v>0</v>
          </cell>
          <cell r="BE51">
            <v>6</v>
          </cell>
          <cell r="BF51">
            <v>0</v>
          </cell>
          <cell r="BG51">
            <v>99</v>
          </cell>
          <cell r="BH51">
            <v>99</v>
          </cell>
          <cell r="BI51">
            <v>0</v>
          </cell>
          <cell r="BJ51">
            <v>9</v>
          </cell>
          <cell r="BK51">
            <v>0</v>
          </cell>
          <cell r="BL51">
            <v>9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38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5</v>
          </cell>
          <cell r="BW51">
            <v>39</v>
          </cell>
          <cell r="BX51">
            <v>37</v>
          </cell>
          <cell r="BY51">
            <v>2</v>
          </cell>
          <cell r="BZ51">
            <v>0</v>
          </cell>
          <cell r="CA51">
            <v>7</v>
          </cell>
          <cell r="CB51">
            <v>24</v>
          </cell>
          <cell r="CC51">
            <v>16</v>
          </cell>
          <cell r="CD51">
            <v>8</v>
          </cell>
          <cell r="CE51">
            <v>33</v>
          </cell>
          <cell r="CF51">
            <v>5</v>
          </cell>
          <cell r="CG51">
            <v>9</v>
          </cell>
          <cell r="CH51">
            <v>0</v>
          </cell>
          <cell r="CI51">
            <v>0</v>
          </cell>
          <cell r="CJ51">
            <v>33</v>
          </cell>
          <cell r="CK51">
            <v>5</v>
          </cell>
          <cell r="CL51">
            <v>0</v>
          </cell>
          <cell r="CM51">
            <v>63</v>
          </cell>
          <cell r="CQ51">
            <v>3</v>
          </cell>
          <cell r="CR51">
            <v>32</v>
          </cell>
          <cell r="CS51">
            <v>0</v>
          </cell>
          <cell r="CT51">
            <v>0</v>
          </cell>
          <cell r="CU51">
            <v>4</v>
          </cell>
          <cell r="CV51">
            <v>0</v>
          </cell>
          <cell r="CW51">
            <v>29</v>
          </cell>
          <cell r="CX51">
            <v>12</v>
          </cell>
          <cell r="CY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2002</v>
          </cell>
          <cell r="D52">
            <v>324</v>
          </cell>
          <cell r="E52">
            <v>8602</v>
          </cell>
          <cell r="F52">
            <v>4524</v>
          </cell>
          <cell r="G52">
            <v>2631</v>
          </cell>
          <cell r="H52">
            <v>3034</v>
          </cell>
          <cell r="I52">
            <v>8332</v>
          </cell>
          <cell r="J52">
            <v>6540</v>
          </cell>
          <cell r="K52">
            <v>751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257</v>
          </cell>
          <cell r="Q52">
            <v>66</v>
          </cell>
          <cell r="R52">
            <v>1471</v>
          </cell>
          <cell r="S52">
            <v>24406</v>
          </cell>
          <cell r="T52">
            <v>6383</v>
          </cell>
          <cell r="U52">
            <v>1563</v>
          </cell>
          <cell r="V52">
            <v>605</v>
          </cell>
          <cell r="W52">
            <v>2959</v>
          </cell>
          <cell r="X52">
            <v>2418</v>
          </cell>
          <cell r="Y52">
            <v>2390</v>
          </cell>
          <cell r="Z52">
            <v>788</v>
          </cell>
          <cell r="AA52">
            <v>113</v>
          </cell>
          <cell r="AB52">
            <v>4559</v>
          </cell>
          <cell r="AC52">
            <v>5484</v>
          </cell>
          <cell r="AF52">
            <v>1485</v>
          </cell>
          <cell r="AG52">
            <v>5003</v>
          </cell>
          <cell r="AJ52">
            <v>6279</v>
          </cell>
          <cell r="AK52">
            <v>3424</v>
          </cell>
          <cell r="AL52">
            <v>593</v>
          </cell>
          <cell r="AM52">
            <v>23063</v>
          </cell>
          <cell r="AN52">
            <v>17238</v>
          </cell>
          <cell r="AO52">
            <v>5825</v>
          </cell>
          <cell r="AP52">
            <v>172</v>
          </cell>
          <cell r="AQ52">
            <v>730</v>
          </cell>
          <cell r="AR52">
            <v>12422</v>
          </cell>
          <cell r="AS52">
            <v>516371</v>
          </cell>
          <cell r="AV52">
            <v>38377</v>
          </cell>
          <cell r="AW52">
            <v>2997</v>
          </cell>
          <cell r="AX52">
            <v>688</v>
          </cell>
          <cell r="AY52">
            <v>2200</v>
          </cell>
          <cell r="AZ52">
            <v>9042</v>
          </cell>
          <cell r="BA52">
            <v>590</v>
          </cell>
          <cell r="BB52">
            <v>1105</v>
          </cell>
          <cell r="BC52">
            <v>13978</v>
          </cell>
          <cell r="BD52">
            <v>1102</v>
          </cell>
          <cell r="BE52">
            <v>1070</v>
          </cell>
          <cell r="BF52">
            <v>4040</v>
          </cell>
          <cell r="BG52">
            <v>3556</v>
          </cell>
          <cell r="BH52">
            <v>2909</v>
          </cell>
          <cell r="BI52">
            <v>647</v>
          </cell>
          <cell r="BJ52">
            <v>8051</v>
          </cell>
          <cell r="BK52">
            <v>4046</v>
          </cell>
          <cell r="BL52">
            <v>4005</v>
          </cell>
          <cell r="BM52">
            <v>1778</v>
          </cell>
          <cell r="BN52">
            <v>4904</v>
          </cell>
          <cell r="BO52">
            <v>3890</v>
          </cell>
          <cell r="BP52">
            <v>725</v>
          </cell>
          <cell r="BQ52">
            <v>7350</v>
          </cell>
          <cell r="BR52">
            <v>1195</v>
          </cell>
          <cell r="BS52">
            <v>1657</v>
          </cell>
          <cell r="BT52">
            <v>5687</v>
          </cell>
          <cell r="BU52">
            <v>1592</v>
          </cell>
          <cell r="BV52">
            <v>688</v>
          </cell>
          <cell r="BW52">
            <v>5305</v>
          </cell>
          <cell r="BX52">
            <v>4943</v>
          </cell>
          <cell r="BY52">
            <v>231</v>
          </cell>
          <cell r="BZ52">
            <v>131</v>
          </cell>
          <cell r="CA52">
            <v>1999</v>
          </cell>
          <cell r="CB52">
            <v>30596</v>
          </cell>
          <cell r="CC52">
            <v>28394</v>
          </cell>
          <cell r="CD52">
            <v>2202</v>
          </cell>
          <cell r="CE52">
            <v>5500</v>
          </cell>
          <cell r="CF52">
            <v>425</v>
          </cell>
          <cell r="CG52">
            <v>960</v>
          </cell>
          <cell r="CH52">
            <v>870</v>
          </cell>
          <cell r="CI52">
            <v>1214</v>
          </cell>
          <cell r="CJ52">
            <v>6709</v>
          </cell>
          <cell r="CK52">
            <v>850</v>
          </cell>
          <cell r="CL52">
            <v>58808</v>
          </cell>
          <cell r="CM52">
            <v>14096</v>
          </cell>
          <cell r="CQ52">
            <v>1194</v>
          </cell>
          <cell r="CR52">
            <v>8549</v>
          </cell>
          <cell r="CS52">
            <v>2366</v>
          </cell>
          <cell r="CT52">
            <v>657</v>
          </cell>
          <cell r="CU52">
            <v>406</v>
          </cell>
          <cell r="CV52">
            <v>271</v>
          </cell>
          <cell r="CW52">
            <v>3279</v>
          </cell>
          <cell r="CX52">
            <v>4565</v>
          </cell>
          <cell r="CY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2002</v>
          </cell>
          <cell r="D53">
            <v>0</v>
          </cell>
          <cell r="E53">
            <v>0.64</v>
          </cell>
          <cell r="F53">
            <v>77</v>
          </cell>
          <cell r="G53">
            <v>65</v>
          </cell>
          <cell r="H53">
            <v>41</v>
          </cell>
          <cell r="I53">
            <v>69.61</v>
          </cell>
          <cell r="J53">
            <v>71.55</v>
          </cell>
          <cell r="K53">
            <v>71.34</v>
          </cell>
          <cell r="L53">
            <v>0</v>
          </cell>
          <cell r="M53">
            <v>70.650000000000006</v>
          </cell>
          <cell r="N53">
            <v>69.819999999999993</v>
          </cell>
          <cell r="O53">
            <v>75</v>
          </cell>
          <cell r="P53">
            <v>0</v>
          </cell>
          <cell r="Q53">
            <v>0</v>
          </cell>
          <cell r="R53">
            <v>66.400000000000006</v>
          </cell>
          <cell r="S53">
            <v>0</v>
          </cell>
          <cell r="T53">
            <v>82.2</v>
          </cell>
          <cell r="U53">
            <v>0.68</v>
          </cell>
          <cell r="V53">
            <v>0</v>
          </cell>
          <cell r="W53">
            <v>67.3</v>
          </cell>
          <cell r="X53">
            <v>88.9</v>
          </cell>
          <cell r="Y53">
            <v>58.71</v>
          </cell>
          <cell r="Z53">
            <v>70.099999999999994</v>
          </cell>
          <cell r="AA53">
            <v>1</v>
          </cell>
          <cell r="AB53">
            <v>0</v>
          </cell>
          <cell r="AC53">
            <v>0</v>
          </cell>
          <cell r="AF53">
            <v>66.069999999999993</v>
          </cell>
          <cell r="AG53">
            <v>0</v>
          </cell>
          <cell r="AJ53">
            <v>70.47</v>
          </cell>
          <cell r="AK53">
            <v>0</v>
          </cell>
          <cell r="AL53">
            <v>0</v>
          </cell>
          <cell r="AM53">
            <v>0</v>
          </cell>
          <cell r="AN53">
            <v>76.34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V53">
            <v>0.72</v>
          </cell>
          <cell r="AW53">
            <v>39.299999999999997</v>
          </cell>
          <cell r="AX53">
            <v>74.8</v>
          </cell>
          <cell r="AY53">
            <v>74</v>
          </cell>
          <cell r="AZ53">
            <v>72.5</v>
          </cell>
          <cell r="BA53" t="str">
            <v>0.72</v>
          </cell>
          <cell r="BB53">
            <v>0</v>
          </cell>
          <cell r="BC53">
            <v>70.900000000000006</v>
          </cell>
          <cell r="BD53">
            <v>67.92</v>
          </cell>
          <cell r="BE53">
            <v>87</v>
          </cell>
          <cell r="BF53">
            <v>0</v>
          </cell>
          <cell r="BG53">
            <v>0</v>
          </cell>
          <cell r="BH53">
            <v>0</v>
          </cell>
          <cell r="BI53">
            <v>69.5</v>
          </cell>
          <cell r="BJ53">
            <v>0</v>
          </cell>
          <cell r="BK53">
            <v>0</v>
          </cell>
          <cell r="BL53">
            <v>0.83</v>
          </cell>
          <cell r="BM53">
            <v>66.8</v>
          </cell>
          <cell r="BN53">
            <v>0.69</v>
          </cell>
          <cell r="BO53">
            <v>0.56999999999999995</v>
          </cell>
          <cell r="BP53">
            <v>0</v>
          </cell>
          <cell r="BQ53">
            <v>71.599999999999994</v>
          </cell>
          <cell r="BR53">
            <v>0</v>
          </cell>
          <cell r="BS53">
            <v>68.7</v>
          </cell>
          <cell r="BT53">
            <v>0</v>
          </cell>
          <cell r="BU53">
            <v>61.5</v>
          </cell>
          <cell r="BV53">
            <v>68.06</v>
          </cell>
          <cell r="BW53">
            <v>0</v>
          </cell>
          <cell r="BX53">
            <v>72.819999999999993</v>
          </cell>
          <cell r="BY53">
            <v>69.540000000000006</v>
          </cell>
          <cell r="BZ53">
            <v>67.989999999999995</v>
          </cell>
          <cell r="CA53">
            <v>52</v>
          </cell>
          <cell r="CB53">
            <v>66.81</v>
          </cell>
          <cell r="CC53">
            <v>66.81</v>
          </cell>
          <cell r="CD53">
            <v>67.069999999999993</v>
          </cell>
          <cell r="CE53">
            <v>75.099999999999994</v>
          </cell>
          <cell r="CF53">
            <v>69</v>
          </cell>
          <cell r="CG53">
            <v>0</v>
          </cell>
          <cell r="CH53">
            <v>8.66</v>
          </cell>
          <cell r="CI53">
            <v>0</v>
          </cell>
          <cell r="CJ53">
            <v>73.97</v>
          </cell>
          <cell r="CK53">
            <v>0</v>
          </cell>
          <cell r="CL53">
            <v>74.510000000000005</v>
          </cell>
          <cell r="CM53">
            <v>0</v>
          </cell>
          <cell r="CQ53">
            <v>0</v>
          </cell>
          <cell r="CR53">
            <v>0</v>
          </cell>
          <cell r="CS53">
            <v>0.81</v>
          </cell>
          <cell r="CT53">
            <v>77.06</v>
          </cell>
          <cell r="CU53">
            <v>75.650000000000006</v>
          </cell>
          <cell r="CV53">
            <v>0</v>
          </cell>
          <cell r="CW53">
            <v>0</v>
          </cell>
          <cell r="CX53">
            <v>69.7</v>
          </cell>
          <cell r="CY53">
            <v>0</v>
          </cell>
        </row>
      </sheetData>
      <sheetData sheetId="4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 refreshError="1"/>
      <sheetData sheetId="1">
        <row r="14">
          <cell r="F14" t="str">
            <v>Algoma Power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 refreshError="1"/>
      <sheetData sheetId="1">
        <row r="14">
          <cell r="F14" t="str">
            <v>Algoma Power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J35"/>
  <sheetViews>
    <sheetView zoomScaleNormal="100" zoomScaleSheetLayoutView="110" workbookViewId="0">
      <selection activeCell="B15" sqref="B15"/>
    </sheetView>
  </sheetViews>
  <sheetFormatPr defaultRowHeight="15" x14ac:dyDescent="0.25"/>
  <cols>
    <col min="1" max="1" width="34.42578125" customWidth="1"/>
    <col min="2" max="2" width="9.42578125" bestFit="1" customWidth="1"/>
    <col min="3" max="3" width="11" bestFit="1" customWidth="1"/>
    <col min="4" max="4" width="9.85546875" bestFit="1" customWidth="1"/>
    <col min="5" max="5" width="10.140625" bestFit="1" customWidth="1"/>
    <col min="6" max="6" width="12.28515625" customWidth="1"/>
    <col min="7" max="7" width="13.7109375" customWidth="1"/>
    <col min="8" max="8" width="12.85546875" customWidth="1"/>
    <col min="9" max="9" width="12.85546875" hidden="1" customWidth="1"/>
    <col min="257" max="257" width="26.85546875" customWidth="1"/>
    <col min="258" max="258" width="9.28515625" bestFit="1" customWidth="1"/>
    <col min="259" max="259" width="10.85546875" bestFit="1" customWidth="1"/>
    <col min="260" max="260" width="9.7109375" bestFit="1" customWidth="1"/>
    <col min="261" max="261" width="9.28515625" bestFit="1" customWidth="1"/>
    <col min="262" max="262" width="12.28515625" customWidth="1"/>
    <col min="263" max="263" width="13.7109375" customWidth="1"/>
    <col min="264" max="265" width="12.85546875" customWidth="1"/>
    <col min="513" max="513" width="26.85546875" customWidth="1"/>
    <col min="514" max="514" width="9.28515625" bestFit="1" customWidth="1"/>
    <col min="515" max="515" width="10.85546875" bestFit="1" customWidth="1"/>
    <col min="516" max="516" width="9.7109375" bestFit="1" customWidth="1"/>
    <col min="517" max="517" width="9.28515625" bestFit="1" customWidth="1"/>
    <col min="518" max="518" width="12.28515625" customWidth="1"/>
    <col min="519" max="519" width="13.7109375" customWidth="1"/>
    <col min="520" max="521" width="12.85546875" customWidth="1"/>
    <col min="769" max="769" width="26.85546875" customWidth="1"/>
    <col min="770" max="770" width="9.28515625" bestFit="1" customWidth="1"/>
    <col min="771" max="771" width="10.85546875" bestFit="1" customWidth="1"/>
    <col min="772" max="772" width="9.7109375" bestFit="1" customWidth="1"/>
    <col min="773" max="773" width="9.28515625" bestFit="1" customWidth="1"/>
    <col min="774" max="774" width="12.28515625" customWidth="1"/>
    <col min="775" max="775" width="13.7109375" customWidth="1"/>
    <col min="776" max="777" width="12.85546875" customWidth="1"/>
    <col min="1025" max="1025" width="26.85546875" customWidth="1"/>
    <col min="1026" max="1026" width="9.28515625" bestFit="1" customWidth="1"/>
    <col min="1027" max="1027" width="10.85546875" bestFit="1" customWidth="1"/>
    <col min="1028" max="1028" width="9.7109375" bestFit="1" customWidth="1"/>
    <col min="1029" max="1029" width="9.28515625" bestFit="1" customWidth="1"/>
    <col min="1030" max="1030" width="12.28515625" customWidth="1"/>
    <col min="1031" max="1031" width="13.7109375" customWidth="1"/>
    <col min="1032" max="1033" width="12.85546875" customWidth="1"/>
    <col min="1281" max="1281" width="26.85546875" customWidth="1"/>
    <col min="1282" max="1282" width="9.28515625" bestFit="1" customWidth="1"/>
    <col min="1283" max="1283" width="10.85546875" bestFit="1" customWidth="1"/>
    <col min="1284" max="1284" width="9.7109375" bestFit="1" customWidth="1"/>
    <col min="1285" max="1285" width="9.28515625" bestFit="1" customWidth="1"/>
    <col min="1286" max="1286" width="12.28515625" customWidth="1"/>
    <col min="1287" max="1287" width="13.7109375" customWidth="1"/>
    <col min="1288" max="1289" width="12.85546875" customWidth="1"/>
    <col min="1537" max="1537" width="26.85546875" customWidth="1"/>
    <col min="1538" max="1538" width="9.28515625" bestFit="1" customWidth="1"/>
    <col min="1539" max="1539" width="10.85546875" bestFit="1" customWidth="1"/>
    <col min="1540" max="1540" width="9.7109375" bestFit="1" customWidth="1"/>
    <col min="1541" max="1541" width="9.28515625" bestFit="1" customWidth="1"/>
    <col min="1542" max="1542" width="12.28515625" customWidth="1"/>
    <col min="1543" max="1543" width="13.7109375" customWidth="1"/>
    <col min="1544" max="1545" width="12.85546875" customWidth="1"/>
    <col min="1793" max="1793" width="26.85546875" customWidth="1"/>
    <col min="1794" max="1794" width="9.28515625" bestFit="1" customWidth="1"/>
    <col min="1795" max="1795" width="10.85546875" bestFit="1" customWidth="1"/>
    <col min="1796" max="1796" width="9.7109375" bestFit="1" customWidth="1"/>
    <col min="1797" max="1797" width="9.28515625" bestFit="1" customWidth="1"/>
    <col min="1798" max="1798" width="12.28515625" customWidth="1"/>
    <col min="1799" max="1799" width="13.7109375" customWidth="1"/>
    <col min="1800" max="1801" width="12.85546875" customWidth="1"/>
    <col min="2049" max="2049" width="26.85546875" customWidth="1"/>
    <col min="2050" max="2050" width="9.28515625" bestFit="1" customWidth="1"/>
    <col min="2051" max="2051" width="10.85546875" bestFit="1" customWidth="1"/>
    <col min="2052" max="2052" width="9.7109375" bestFit="1" customWidth="1"/>
    <col min="2053" max="2053" width="9.28515625" bestFit="1" customWidth="1"/>
    <col min="2054" max="2054" width="12.28515625" customWidth="1"/>
    <col min="2055" max="2055" width="13.7109375" customWidth="1"/>
    <col min="2056" max="2057" width="12.85546875" customWidth="1"/>
    <col min="2305" max="2305" width="26.85546875" customWidth="1"/>
    <col min="2306" max="2306" width="9.28515625" bestFit="1" customWidth="1"/>
    <col min="2307" max="2307" width="10.85546875" bestFit="1" customWidth="1"/>
    <col min="2308" max="2308" width="9.7109375" bestFit="1" customWidth="1"/>
    <col min="2309" max="2309" width="9.28515625" bestFit="1" customWidth="1"/>
    <col min="2310" max="2310" width="12.28515625" customWidth="1"/>
    <col min="2311" max="2311" width="13.7109375" customWidth="1"/>
    <col min="2312" max="2313" width="12.85546875" customWidth="1"/>
    <col min="2561" max="2561" width="26.85546875" customWidth="1"/>
    <col min="2562" max="2562" width="9.28515625" bestFit="1" customWidth="1"/>
    <col min="2563" max="2563" width="10.85546875" bestFit="1" customWidth="1"/>
    <col min="2564" max="2564" width="9.7109375" bestFit="1" customWidth="1"/>
    <col min="2565" max="2565" width="9.28515625" bestFit="1" customWidth="1"/>
    <col min="2566" max="2566" width="12.28515625" customWidth="1"/>
    <col min="2567" max="2567" width="13.7109375" customWidth="1"/>
    <col min="2568" max="2569" width="12.85546875" customWidth="1"/>
    <col min="2817" max="2817" width="26.85546875" customWidth="1"/>
    <col min="2818" max="2818" width="9.28515625" bestFit="1" customWidth="1"/>
    <col min="2819" max="2819" width="10.85546875" bestFit="1" customWidth="1"/>
    <col min="2820" max="2820" width="9.7109375" bestFit="1" customWidth="1"/>
    <col min="2821" max="2821" width="9.28515625" bestFit="1" customWidth="1"/>
    <col min="2822" max="2822" width="12.28515625" customWidth="1"/>
    <col min="2823" max="2823" width="13.7109375" customWidth="1"/>
    <col min="2824" max="2825" width="12.85546875" customWidth="1"/>
    <col min="3073" max="3073" width="26.85546875" customWidth="1"/>
    <col min="3074" max="3074" width="9.28515625" bestFit="1" customWidth="1"/>
    <col min="3075" max="3075" width="10.85546875" bestFit="1" customWidth="1"/>
    <col min="3076" max="3076" width="9.7109375" bestFit="1" customWidth="1"/>
    <col min="3077" max="3077" width="9.28515625" bestFit="1" customWidth="1"/>
    <col min="3078" max="3078" width="12.28515625" customWidth="1"/>
    <col min="3079" max="3079" width="13.7109375" customWidth="1"/>
    <col min="3080" max="3081" width="12.85546875" customWidth="1"/>
    <col min="3329" max="3329" width="26.85546875" customWidth="1"/>
    <col min="3330" max="3330" width="9.28515625" bestFit="1" customWidth="1"/>
    <col min="3331" max="3331" width="10.85546875" bestFit="1" customWidth="1"/>
    <col min="3332" max="3332" width="9.7109375" bestFit="1" customWidth="1"/>
    <col min="3333" max="3333" width="9.28515625" bestFit="1" customWidth="1"/>
    <col min="3334" max="3334" width="12.28515625" customWidth="1"/>
    <col min="3335" max="3335" width="13.7109375" customWidth="1"/>
    <col min="3336" max="3337" width="12.85546875" customWidth="1"/>
    <col min="3585" max="3585" width="26.85546875" customWidth="1"/>
    <col min="3586" max="3586" width="9.28515625" bestFit="1" customWidth="1"/>
    <col min="3587" max="3587" width="10.85546875" bestFit="1" customWidth="1"/>
    <col min="3588" max="3588" width="9.7109375" bestFit="1" customWidth="1"/>
    <col min="3589" max="3589" width="9.28515625" bestFit="1" customWidth="1"/>
    <col min="3590" max="3590" width="12.28515625" customWidth="1"/>
    <col min="3591" max="3591" width="13.7109375" customWidth="1"/>
    <col min="3592" max="3593" width="12.85546875" customWidth="1"/>
    <col min="3841" max="3841" width="26.85546875" customWidth="1"/>
    <col min="3842" max="3842" width="9.28515625" bestFit="1" customWidth="1"/>
    <col min="3843" max="3843" width="10.85546875" bestFit="1" customWidth="1"/>
    <col min="3844" max="3844" width="9.7109375" bestFit="1" customWidth="1"/>
    <col min="3845" max="3845" width="9.28515625" bestFit="1" customWidth="1"/>
    <col min="3846" max="3846" width="12.28515625" customWidth="1"/>
    <col min="3847" max="3847" width="13.7109375" customWidth="1"/>
    <col min="3848" max="3849" width="12.85546875" customWidth="1"/>
    <col min="4097" max="4097" width="26.85546875" customWidth="1"/>
    <col min="4098" max="4098" width="9.28515625" bestFit="1" customWidth="1"/>
    <col min="4099" max="4099" width="10.85546875" bestFit="1" customWidth="1"/>
    <col min="4100" max="4100" width="9.7109375" bestFit="1" customWidth="1"/>
    <col min="4101" max="4101" width="9.28515625" bestFit="1" customWidth="1"/>
    <col min="4102" max="4102" width="12.28515625" customWidth="1"/>
    <col min="4103" max="4103" width="13.7109375" customWidth="1"/>
    <col min="4104" max="4105" width="12.85546875" customWidth="1"/>
    <col min="4353" max="4353" width="26.85546875" customWidth="1"/>
    <col min="4354" max="4354" width="9.28515625" bestFit="1" customWidth="1"/>
    <col min="4355" max="4355" width="10.85546875" bestFit="1" customWidth="1"/>
    <col min="4356" max="4356" width="9.7109375" bestFit="1" customWidth="1"/>
    <col min="4357" max="4357" width="9.28515625" bestFit="1" customWidth="1"/>
    <col min="4358" max="4358" width="12.28515625" customWidth="1"/>
    <col min="4359" max="4359" width="13.7109375" customWidth="1"/>
    <col min="4360" max="4361" width="12.85546875" customWidth="1"/>
    <col min="4609" max="4609" width="26.85546875" customWidth="1"/>
    <col min="4610" max="4610" width="9.28515625" bestFit="1" customWidth="1"/>
    <col min="4611" max="4611" width="10.85546875" bestFit="1" customWidth="1"/>
    <col min="4612" max="4612" width="9.7109375" bestFit="1" customWidth="1"/>
    <col min="4613" max="4613" width="9.28515625" bestFit="1" customWidth="1"/>
    <col min="4614" max="4614" width="12.28515625" customWidth="1"/>
    <col min="4615" max="4615" width="13.7109375" customWidth="1"/>
    <col min="4616" max="4617" width="12.85546875" customWidth="1"/>
    <col min="4865" max="4865" width="26.85546875" customWidth="1"/>
    <col min="4866" max="4866" width="9.28515625" bestFit="1" customWidth="1"/>
    <col min="4867" max="4867" width="10.85546875" bestFit="1" customWidth="1"/>
    <col min="4868" max="4868" width="9.7109375" bestFit="1" customWidth="1"/>
    <col min="4869" max="4869" width="9.28515625" bestFit="1" customWidth="1"/>
    <col min="4870" max="4870" width="12.28515625" customWidth="1"/>
    <col min="4871" max="4871" width="13.7109375" customWidth="1"/>
    <col min="4872" max="4873" width="12.85546875" customWidth="1"/>
    <col min="5121" max="5121" width="26.85546875" customWidth="1"/>
    <col min="5122" max="5122" width="9.28515625" bestFit="1" customWidth="1"/>
    <col min="5123" max="5123" width="10.85546875" bestFit="1" customWidth="1"/>
    <col min="5124" max="5124" width="9.7109375" bestFit="1" customWidth="1"/>
    <col min="5125" max="5125" width="9.28515625" bestFit="1" customWidth="1"/>
    <col min="5126" max="5126" width="12.28515625" customWidth="1"/>
    <col min="5127" max="5127" width="13.7109375" customWidth="1"/>
    <col min="5128" max="5129" width="12.85546875" customWidth="1"/>
    <col min="5377" max="5377" width="26.85546875" customWidth="1"/>
    <col min="5378" max="5378" width="9.28515625" bestFit="1" customWidth="1"/>
    <col min="5379" max="5379" width="10.85546875" bestFit="1" customWidth="1"/>
    <col min="5380" max="5380" width="9.7109375" bestFit="1" customWidth="1"/>
    <col min="5381" max="5381" width="9.28515625" bestFit="1" customWidth="1"/>
    <col min="5382" max="5382" width="12.28515625" customWidth="1"/>
    <col min="5383" max="5383" width="13.7109375" customWidth="1"/>
    <col min="5384" max="5385" width="12.85546875" customWidth="1"/>
    <col min="5633" max="5633" width="26.85546875" customWidth="1"/>
    <col min="5634" max="5634" width="9.28515625" bestFit="1" customWidth="1"/>
    <col min="5635" max="5635" width="10.85546875" bestFit="1" customWidth="1"/>
    <col min="5636" max="5636" width="9.7109375" bestFit="1" customWidth="1"/>
    <col min="5637" max="5637" width="9.28515625" bestFit="1" customWidth="1"/>
    <col min="5638" max="5638" width="12.28515625" customWidth="1"/>
    <col min="5639" max="5639" width="13.7109375" customWidth="1"/>
    <col min="5640" max="5641" width="12.85546875" customWidth="1"/>
    <col min="5889" max="5889" width="26.85546875" customWidth="1"/>
    <col min="5890" max="5890" width="9.28515625" bestFit="1" customWidth="1"/>
    <col min="5891" max="5891" width="10.85546875" bestFit="1" customWidth="1"/>
    <col min="5892" max="5892" width="9.7109375" bestFit="1" customWidth="1"/>
    <col min="5893" max="5893" width="9.28515625" bestFit="1" customWidth="1"/>
    <col min="5894" max="5894" width="12.28515625" customWidth="1"/>
    <col min="5895" max="5895" width="13.7109375" customWidth="1"/>
    <col min="5896" max="5897" width="12.85546875" customWidth="1"/>
    <col min="6145" max="6145" width="26.85546875" customWidth="1"/>
    <col min="6146" max="6146" width="9.28515625" bestFit="1" customWidth="1"/>
    <col min="6147" max="6147" width="10.85546875" bestFit="1" customWidth="1"/>
    <col min="6148" max="6148" width="9.7109375" bestFit="1" customWidth="1"/>
    <col min="6149" max="6149" width="9.28515625" bestFit="1" customWidth="1"/>
    <col min="6150" max="6150" width="12.28515625" customWidth="1"/>
    <col min="6151" max="6151" width="13.7109375" customWidth="1"/>
    <col min="6152" max="6153" width="12.85546875" customWidth="1"/>
    <col min="6401" max="6401" width="26.85546875" customWidth="1"/>
    <col min="6402" max="6402" width="9.28515625" bestFit="1" customWidth="1"/>
    <col min="6403" max="6403" width="10.85546875" bestFit="1" customWidth="1"/>
    <col min="6404" max="6404" width="9.7109375" bestFit="1" customWidth="1"/>
    <col min="6405" max="6405" width="9.28515625" bestFit="1" customWidth="1"/>
    <col min="6406" max="6406" width="12.28515625" customWidth="1"/>
    <col min="6407" max="6407" width="13.7109375" customWidth="1"/>
    <col min="6408" max="6409" width="12.85546875" customWidth="1"/>
    <col min="6657" max="6657" width="26.85546875" customWidth="1"/>
    <col min="6658" max="6658" width="9.28515625" bestFit="1" customWidth="1"/>
    <col min="6659" max="6659" width="10.85546875" bestFit="1" customWidth="1"/>
    <col min="6660" max="6660" width="9.7109375" bestFit="1" customWidth="1"/>
    <col min="6661" max="6661" width="9.28515625" bestFit="1" customWidth="1"/>
    <col min="6662" max="6662" width="12.28515625" customWidth="1"/>
    <col min="6663" max="6663" width="13.7109375" customWidth="1"/>
    <col min="6664" max="6665" width="12.85546875" customWidth="1"/>
    <col min="6913" max="6913" width="26.85546875" customWidth="1"/>
    <col min="6914" max="6914" width="9.28515625" bestFit="1" customWidth="1"/>
    <col min="6915" max="6915" width="10.85546875" bestFit="1" customWidth="1"/>
    <col min="6916" max="6916" width="9.7109375" bestFit="1" customWidth="1"/>
    <col min="6917" max="6917" width="9.28515625" bestFit="1" customWidth="1"/>
    <col min="6918" max="6918" width="12.28515625" customWidth="1"/>
    <col min="6919" max="6919" width="13.7109375" customWidth="1"/>
    <col min="6920" max="6921" width="12.85546875" customWidth="1"/>
    <col min="7169" max="7169" width="26.85546875" customWidth="1"/>
    <col min="7170" max="7170" width="9.28515625" bestFit="1" customWidth="1"/>
    <col min="7171" max="7171" width="10.85546875" bestFit="1" customWidth="1"/>
    <col min="7172" max="7172" width="9.7109375" bestFit="1" customWidth="1"/>
    <col min="7173" max="7173" width="9.28515625" bestFit="1" customWidth="1"/>
    <col min="7174" max="7174" width="12.28515625" customWidth="1"/>
    <col min="7175" max="7175" width="13.7109375" customWidth="1"/>
    <col min="7176" max="7177" width="12.85546875" customWidth="1"/>
    <col min="7425" max="7425" width="26.85546875" customWidth="1"/>
    <col min="7426" max="7426" width="9.28515625" bestFit="1" customWidth="1"/>
    <col min="7427" max="7427" width="10.85546875" bestFit="1" customWidth="1"/>
    <col min="7428" max="7428" width="9.7109375" bestFit="1" customWidth="1"/>
    <col min="7429" max="7429" width="9.28515625" bestFit="1" customWidth="1"/>
    <col min="7430" max="7430" width="12.28515625" customWidth="1"/>
    <col min="7431" max="7431" width="13.7109375" customWidth="1"/>
    <col min="7432" max="7433" width="12.85546875" customWidth="1"/>
    <col min="7681" max="7681" width="26.85546875" customWidth="1"/>
    <col min="7682" max="7682" width="9.28515625" bestFit="1" customWidth="1"/>
    <col min="7683" max="7683" width="10.85546875" bestFit="1" customWidth="1"/>
    <col min="7684" max="7684" width="9.7109375" bestFit="1" customWidth="1"/>
    <col min="7685" max="7685" width="9.28515625" bestFit="1" customWidth="1"/>
    <col min="7686" max="7686" width="12.28515625" customWidth="1"/>
    <col min="7687" max="7687" width="13.7109375" customWidth="1"/>
    <col min="7688" max="7689" width="12.85546875" customWidth="1"/>
    <col min="7937" max="7937" width="26.85546875" customWidth="1"/>
    <col min="7938" max="7938" width="9.28515625" bestFit="1" customWidth="1"/>
    <col min="7939" max="7939" width="10.85546875" bestFit="1" customWidth="1"/>
    <col min="7940" max="7940" width="9.7109375" bestFit="1" customWidth="1"/>
    <col min="7941" max="7941" width="9.28515625" bestFit="1" customWidth="1"/>
    <col min="7942" max="7942" width="12.28515625" customWidth="1"/>
    <col min="7943" max="7943" width="13.7109375" customWidth="1"/>
    <col min="7944" max="7945" width="12.85546875" customWidth="1"/>
    <col min="8193" max="8193" width="26.85546875" customWidth="1"/>
    <col min="8194" max="8194" width="9.28515625" bestFit="1" customWidth="1"/>
    <col min="8195" max="8195" width="10.85546875" bestFit="1" customWidth="1"/>
    <col min="8196" max="8196" width="9.7109375" bestFit="1" customWidth="1"/>
    <col min="8197" max="8197" width="9.28515625" bestFit="1" customWidth="1"/>
    <col min="8198" max="8198" width="12.28515625" customWidth="1"/>
    <col min="8199" max="8199" width="13.7109375" customWidth="1"/>
    <col min="8200" max="8201" width="12.85546875" customWidth="1"/>
    <col min="8449" max="8449" width="26.85546875" customWidth="1"/>
    <col min="8450" max="8450" width="9.28515625" bestFit="1" customWidth="1"/>
    <col min="8451" max="8451" width="10.85546875" bestFit="1" customWidth="1"/>
    <col min="8452" max="8452" width="9.7109375" bestFit="1" customWidth="1"/>
    <col min="8453" max="8453" width="9.28515625" bestFit="1" customWidth="1"/>
    <col min="8454" max="8454" width="12.28515625" customWidth="1"/>
    <col min="8455" max="8455" width="13.7109375" customWidth="1"/>
    <col min="8456" max="8457" width="12.85546875" customWidth="1"/>
    <col min="8705" max="8705" width="26.85546875" customWidth="1"/>
    <col min="8706" max="8706" width="9.28515625" bestFit="1" customWidth="1"/>
    <col min="8707" max="8707" width="10.85546875" bestFit="1" customWidth="1"/>
    <col min="8708" max="8708" width="9.7109375" bestFit="1" customWidth="1"/>
    <col min="8709" max="8709" width="9.28515625" bestFit="1" customWidth="1"/>
    <col min="8710" max="8710" width="12.28515625" customWidth="1"/>
    <col min="8711" max="8711" width="13.7109375" customWidth="1"/>
    <col min="8712" max="8713" width="12.85546875" customWidth="1"/>
    <col min="8961" max="8961" width="26.85546875" customWidth="1"/>
    <col min="8962" max="8962" width="9.28515625" bestFit="1" customWidth="1"/>
    <col min="8963" max="8963" width="10.85546875" bestFit="1" customWidth="1"/>
    <col min="8964" max="8964" width="9.7109375" bestFit="1" customWidth="1"/>
    <col min="8965" max="8965" width="9.28515625" bestFit="1" customWidth="1"/>
    <col min="8966" max="8966" width="12.28515625" customWidth="1"/>
    <col min="8967" max="8967" width="13.7109375" customWidth="1"/>
    <col min="8968" max="8969" width="12.85546875" customWidth="1"/>
    <col min="9217" max="9217" width="26.85546875" customWidth="1"/>
    <col min="9218" max="9218" width="9.28515625" bestFit="1" customWidth="1"/>
    <col min="9219" max="9219" width="10.85546875" bestFit="1" customWidth="1"/>
    <col min="9220" max="9220" width="9.7109375" bestFit="1" customWidth="1"/>
    <col min="9221" max="9221" width="9.28515625" bestFit="1" customWidth="1"/>
    <col min="9222" max="9222" width="12.28515625" customWidth="1"/>
    <col min="9223" max="9223" width="13.7109375" customWidth="1"/>
    <col min="9224" max="9225" width="12.85546875" customWidth="1"/>
    <col min="9473" max="9473" width="26.85546875" customWidth="1"/>
    <col min="9474" max="9474" width="9.28515625" bestFit="1" customWidth="1"/>
    <col min="9475" max="9475" width="10.85546875" bestFit="1" customWidth="1"/>
    <col min="9476" max="9476" width="9.7109375" bestFit="1" customWidth="1"/>
    <col min="9477" max="9477" width="9.28515625" bestFit="1" customWidth="1"/>
    <col min="9478" max="9478" width="12.28515625" customWidth="1"/>
    <col min="9479" max="9479" width="13.7109375" customWidth="1"/>
    <col min="9480" max="9481" width="12.85546875" customWidth="1"/>
    <col min="9729" max="9729" width="26.85546875" customWidth="1"/>
    <col min="9730" max="9730" width="9.28515625" bestFit="1" customWidth="1"/>
    <col min="9731" max="9731" width="10.85546875" bestFit="1" customWidth="1"/>
    <col min="9732" max="9732" width="9.7109375" bestFit="1" customWidth="1"/>
    <col min="9733" max="9733" width="9.28515625" bestFit="1" customWidth="1"/>
    <col min="9734" max="9734" width="12.28515625" customWidth="1"/>
    <col min="9735" max="9735" width="13.7109375" customWidth="1"/>
    <col min="9736" max="9737" width="12.85546875" customWidth="1"/>
    <col min="9985" max="9985" width="26.85546875" customWidth="1"/>
    <col min="9986" max="9986" width="9.28515625" bestFit="1" customWidth="1"/>
    <col min="9987" max="9987" width="10.85546875" bestFit="1" customWidth="1"/>
    <col min="9988" max="9988" width="9.7109375" bestFit="1" customWidth="1"/>
    <col min="9989" max="9989" width="9.28515625" bestFit="1" customWidth="1"/>
    <col min="9990" max="9990" width="12.28515625" customWidth="1"/>
    <col min="9991" max="9991" width="13.7109375" customWidth="1"/>
    <col min="9992" max="9993" width="12.85546875" customWidth="1"/>
    <col min="10241" max="10241" width="26.85546875" customWidth="1"/>
    <col min="10242" max="10242" width="9.28515625" bestFit="1" customWidth="1"/>
    <col min="10243" max="10243" width="10.85546875" bestFit="1" customWidth="1"/>
    <col min="10244" max="10244" width="9.7109375" bestFit="1" customWidth="1"/>
    <col min="10245" max="10245" width="9.28515625" bestFit="1" customWidth="1"/>
    <col min="10246" max="10246" width="12.28515625" customWidth="1"/>
    <col min="10247" max="10247" width="13.7109375" customWidth="1"/>
    <col min="10248" max="10249" width="12.85546875" customWidth="1"/>
    <col min="10497" max="10497" width="26.85546875" customWidth="1"/>
    <col min="10498" max="10498" width="9.28515625" bestFit="1" customWidth="1"/>
    <col min="10499" max="10499" width="10.85546875" bestFit="1" customWidth="1"/>
    <col min="10500" max="10500" width="9.7109375" bestFit="1" customWidth="1"/>
    <col min="10501" max="10501" width="9.28515625" bestFit="1" customWidth="1"/>
    <col min="10502" max="10502" width="12.28515625" customWidth="1"/>
    <col min="10503" max="10503" width="13.7109375" customWidth="1"/>
    <col min="10504" max="10505" width="12.85546875" customWidth="1"/>
    <col min="10753" max="10753" width="26.85546875" customWidth="1"/>
    <col min="10754" max="10754" width="9.28515625" bestFit="1" customWidth="1"/>
    <col min="10755" max="10755" width="10.85546875" bestFit="1" customWidth="1"/>
    <col min="10756" max="10756" width="9.7109375" bestFit="1" customWidth="1"/>
    <col min="10757" max="10757" width="9.28515625" bestFit="1" customWidth="1"/>
    <col min="10758" max="10758" width="12.28515625" customWidth="1"/>
    <col min="10759" max="10759" width="13.7109375" customWidth="1"/>
    <col min="10760" max="10761" width="12.85546875" customWidth="1"/>
    <col min="11009" max="11009" width="26.85546875" customWidth="1"/>
    <col min="11010" max="11010" width="9.28515625" bestFit="1" customWidth="1"/>
    <col min="11011" max="11011" width="10.85546875" bestFit="1" customWidth="1"/>
    <col min="11012" max="11012" width="9.7109375" bestFit="1" customWidth="1"/>
    <col min="11013" max="11013" width="9.28515625" bestFit="1" customWidth="1"/>
    <col min="11014" max="11014" width="12.28515625" customWidth="1"/>
    <col min="11015" max="11015" width="13.7109375" customWidth="1"/>
    <col min="11016" max="11017" width="12.85546875" customWidth="1"/>
    <col min="11265" max="11265" width="26.85546875" customWidth="1"/>
    <col min="11266" max="11266" width="9.28515625" bestFit="1" customWidth="1"/>
    <col min="11267" max="11267" width="10.85546875" bestFit="1" customWidth="1"/>
    <col min="11268" max="11268" width="9.7109375" bestFit="1" customWidth="1"/>
    <col min="11269" max="11269" width="9.28515625" bestFit="1" customWidth="1"/>
    <col min="11270" max="11270" width="12.28515625" customWidth="1"/>
    <col min="11271" max="11271" width="13.7109375" customWidth="1"/>
    <col min="11272" max="11273" width="12.85546875" customWidth="1"/>
    <col min="11521" max="11521" width="26.85546875" customWidth="1"/>
    <col min="11522" max="11522" width="9.28515625" bestFit="1" customWidth="1"/>
    <col min="11523" max="11523" width="10.85546875" bestFit="1" customWidth="1"/>
    <col min="11524" max="11524" width="9.7109375" bestFit="1" customWidth="1"/>
    <col min="11525" max="11525" width="9.28515625" bestFit="1" customWidth="1"/>
    <col min="11526" max="11526" width="12.28515625" customWidth="1"/>
    <col min="11527" max="11527" width="13.7109375" customWidth="1"/>
    <col min="11528" max="11529" width="12.85546875" customWidth="1"/>
    <col min="11777" max="11777" width="26.85546875" customWidth="1"/>
    <col min="11778" max="11778" width="9.28515625" bestFit="1" customWidth="1"/>
    <col min="11779" max="11779" width="10.85546875" bestFit="1" customWidth="1"/>
    <col min="11780" max="11780" width="9.7109375" bestFit="1" customWidth="1"/>
    <col min="11781" max="11781" width="9.28515625" bestFit="1" customWidth="1"/>
    <col min="11782" max="11782" width="12.28515625" customWidth="1"/>
    <col min="11783" max="11783" width="13.7109375" customWidth="1"/>
    <col min="11784" max="11785" width="12.85546875" customWidth="1"/>
    <col min="12033" max="12033" width="26.85546875" customWidth="1"/>
    <col min="12034" max="12034" width="9.28515625" bestFit="1" customWidth="1"/>
    <col min="12035" max="12035" width="10.85546875" bestFit="1" customWidth="1"/>
    <col min="12036" max="12036" width="9.7109375" bestFit="1" customWidth="1"/>
    <col min="12037" max="12037" width="9.28515625" bestFit="1" customWidth="1"/>
    <col min="12038" max="12038" width="12.28515625" customWidth="1"/>
    <col min="12039" max="12039" width="13.7109375" customWidth="1"/>
    <col min="12040" max="12041" width="12.85546875" customWidth="1"/>
    <col min="12289" max="12289" width="26.85546875" customWidth="1"/>
    <col min="12290" max="12290" width="9.28515625" bestFit="1" customWidth="1"/>
    <col min="12291" max="12291" width="10.85546875" bestFit="1" customWidth="1"/>
    <col min="12292" max="12292" width="9.7109375" bestFit="1" customWidth="1"/>
    <col min="12293" max="12293" width="9.28515625" bestFit="1" customWidth="1"/>
    <col min="12294" max="12294" width="12.28515625" customWidth="1"/>
    <col min="12295" max="12295" width="13.7109375" customWidth="1"/>
    <col min="12296" max="12297" width="12.85546875" customWidth="1"/>
    <col min="12545" max="12545" width="26.85546875" customWidth="1"/>
    <col min="12546" max="12546" width="9.28515625" bestFit="1" customWidth="1"/>
    <col min="12547" max="12547" width="10.85546875" bestFit="1" customWidth="1"/>
    <col min="12548" max="12548" width="9.7109375" bestFit="1" customWidth="1"/>
    <col min="12549" max="12549" width="9.28515625" bestFit="1" customWidth="1"/>
    <col min="12550" max="12550" width="12.28515625" customWidth="1"/>
    <col min="12551" max="12551" width="13.7109375" customWidth="1"/>
    <col min="12552" max="12553" width="12.85546875" customWidth="1"/>
    <col min="12801" max="12801" width="26.85546875" customWidth="1"/>
    <col min="12802" max="12802" width="9.28515625" bestFit="1" customWidth="1"/>
    <col min="12803" max="12803" width="10.85546875" bestFit="1" customWidth="1"/>
    <col min="12804" max="12804" width="9.7109375" bestFit="1" customWidth="1"/>
    <col min="12805" max="12805" width="9.28515625" bestFit="1" customWidth="1"/>
    <col min="12806" max="12806" width="12.28515625" customWidth="1"/>
    <col min="12807" max="12807" width="13.7109375" customWidth="1"/>
    <col min="12808" max="12809" width="12.85546875" customWidth="1"/>
    <col min="13057" max="13057" width="26.85546875" customWidth="1"/>
    <col min="13058" max="13058" width="9.28515625" bestFit="1" customWidth="1"/>
    <col min="13059" max="13059" width="10.85546875" bestFit="1" customWidth="1"/>
    <col min="13060" max="13060" width="9.7109375" bestFit="1" customWidth="1"/>
    <col min="13061" max="13061" width="9.28515625" bestFit="1" customWidth="1"/>
    <col min="13062" max="13062" width="12.28515625" customWidth="1"/>
    <col min="13063" max="13063" width="13.7109375" customWidth="1"/>
    <col min="13064" max="13065" width="12.85546875" customWidth="1"/>
    <col min="13313" max="13313" width="26.85546875" customWidth="1"/>
    <col min="13314" max="13314" width="9.28515625" bestFit="1" customWidth="1"/>
    <col min="13315" max="13315" width="10.85546875" bestFit="1" customWidth="1"/>
    <col min="13316" max="13316" width="9.7109375" bestFit="1" customWidth="1"/>
    <col min="13317" max="13317" width="9.28515625" bestFit="1" customWidth="1"/>
    <col min="13318" max="13318" width="12.28515625" customWidth="1"/>
    <col min="13319" max="13319" width="13.7109375" customWidth="1"/>
    <col min="13320" max="13321" width="12.85546875" customWidth="1"/>
    <col min="13569" max="13569" width="26.85546875" customWidth="1"/>
    <col min="13570" max="13570" width="9.28515625" bestFit="1" customWidth="1"/>
    <col min="13571" max="13571" width="10.85546875" bestFit="1" customWidth="1"/>
    <col min="13572" max="13572" width="9.7109375" bestFit="1" customWidth="1"/>
    <col min="13573" max="13573" width="9.28515625" bestFit="1" customWidth="1"/>
    <col min="13574" max="13574" width="12.28515625" customWidth="1"/>
    <col min="13575" max="13575" width="13.7109375" customWidth="1"/>
    <col min="13576" max="13577" width="12.85546875" customWidth="1"/>
    <col min="13825" max="13825" width="26.85546875" customWidth="1"/>
    <col min="13826" max="13826" width="9.28515625" bestFit="1" customWidth="1"/>
    <col min="13827" max="13827" width="10.85546875" bestFit="1" customWidth="1"/>
    <col min="13828" max="13828" width="9.7109375" bestFit="1" customWidth="1"/>
    <col min="13829" max="13829" width="9.28515625" bestFit="1" customWidth="1"/>
    <col min="13830" max="13830" width="12.28515625" customWidth="1"/>
    <col min="13831" max="13831" width="13.7109375" customWidth="1"/>
    <col min="13832" max="13833" width="12.85546875" customWidth="1"/>
    <col min="14081" max="14081" width="26.85546875" customWidth="1"/>
    <col min="14082" max="14082" width="9.28515625" bestFit="1" customWidth="1"/>
    <col min="14083" max="14083" width="10.85546875" bestFit="1" customWidth="1"/>
    <col min="14084" max="14084" width="9.7109375" bestFit="1" customWidth="1"/>
    <col min="14085" max="14085" width="9.28515625" bestFit="1" customWidth="1"/>
    <col min="14086" max="14086" width="12.28515625" customWidth="1"/>
    <col min="14087" max="14087" width="13.7109375" customWidth="1"/>
    <col min="14088" max="14089" width="12.85546875" customWidth="1"/>
    <col min="14337" max="14337" width="26.85546875" customWidth="1"/>
    <col min="14338" max="14338" width="9.28515625" bestFit="1" customWidth="1"/>
    <col min="14339" max="14339" width="10.85546875" bestFit="1" customWidth="1"/>
    <col min="14340" max="14340" width="9.7109375" bestFit="1" customWidth="1"/>
    <col min="14341" max="14341" width="9.28515625" bestFit="1" customWidth="1"/>
    <col min="14342" max="14342" width="12.28515625" customWidth="1"/>
    <col min="14343" max="14343" width="13.7109375" customWidth="1"/>
    <col min="14344" max="14345" width="12.85546875" customWidth="1"/>
    <col min="14593" max="14593" width="26.85546875" customWidth="1"/>
    <col min="14594" max="14594" width="9.28515625" bestFit="1" customWidth="1"/>
    <col min="14595" max="14595" width="10.85546875" bestFit="1" customWidth="1"/>
    <col min="14596" max="14596" width="9.7109375" bestFit="1" customWidth="1"/>
    <col min="14597" max="14597" width="9.28515625" bestFit="1" customWidth="1"/>
    <col min="14598" max="14598" width="12.28515625" customWidth="1"/>
    <col min="14599" max="14599" width="13.7109375" customWidth="1"/>
    <col min="14600" max="14601" width="12.85546875" customWidth="1"/>
    <col min="14849" max="14849" width="26.85546875" customWidth="1"/>
    <col min="14850" max="14850" width="9.28515625" bestFit="1" customWidth="1"/>
    <col min="14851" max="14851" width="10.85546875" bestFit="1" customWidth="1"/>
    <col min="14852" max="14852" width="9.7109375" bestFit="1" customWidth="1"/>
    <col min="14853" max="14853" width="9.28515625" bestFit="1" customWidth="1"/>
    <col min="14854" max="14854" width="12.28515625" customWidth="1"/>
    <col min="14855" max="14855" width="13.7109375" customWidth="1"/>
    <col min="14856" max="14857" width="12.85546875" customWidth="1"/>
    <col min="15105" max="15105" width="26.85546875" customWidth="1"/>
    <col min="15106" max="15106" width="9.28515625" bestFit="1" customWidth="1"/>
    <col min="15107" max="15107" width="10.85546875" bestFit="1" customWidth="1"/>
    <col min="15108" max="15108" width="9.7109375" bestFit="1" customWidth="1"/>
    <col min="15109" max="15109" width="9.28515625" bestFit="1" customWidth="1"/>
    <col min="15110" max="15110" width="12.28515625" customWidth="1"/>
    <col min="15111" max="15111" width="13.7109375" customWidth="1"/>
    <col min="15112" max="15113" width="12.85546875" customWidth="1"/>
    <col min="15361" max="15361" width="26.85546875" customWidth="1"/>
    <col min="15362" max="15362" width="9.28515625" bestFit="1" customWidth="1"/>
    <col min="15363" max="15363" width="10.85546875" bestFit="1" customWidth="1"/>
    <col min="15364" max="15364" width="9.7109375" bestFit="1" customWidth="1"/>
    <col min="15365" max="15365" width="9.28515625" bestFit="1" customWidth="1"/>
    <col min="15366" max="15366" width="12.28515625" customWidth="1"/>
    <col min="15367" max="15367" width="13.7109375" customWidth="1"/>
    <col min="15368" max="15369" width="12.85546875" customWidth="1"/>
    <col min="15617" max="15617" width="26.85546875" customWidth="1"/>
    <col min="15618" max="15618" width="9.28515625" bestFit="1" customWidth="1"/>
    <col min="15619" max="15619" width="10.85546875" bestFit="1" customWidth="1"/>
    <col min="15620" max="15620" width="9.7109375" bestFit="1" customWidth="1"/>
    <col min="15621" max="15621" width="9.28515625" bestFit="1" customWidth="1"/>
    <col min="15622" max="15622" width="12.28515625" customWidth="1"/>
    <col min="15623" max="15623" width="13.7109375" customWidth="1"/>
    <col min="15624" max="15625" width="12.85546875" customWidth="1"/>
    <col min="15873" max="15873" width="26.85546875" customWidth="1"/>
    <col min="15874" max="15874" width="9.28515625" bestFit="1" customWidth="1"/>
    <col min="15875" max="15875" width="10.85546875" bestFit="1" customWidth="1"/>
    <col min="15876" max="15876" width="9.7109375" bestFit="1" customWidth="1"/>
    <col min="15877" max="15877" width="9.28515625" bestFit="1" customWidth="1"/>
    <col min="15878" max="15878" width="12.28515625" customWidth="1"/>
    <col min="15879" max="15879" width="13.7109375" customWidth="1"/>
    <col min="15880" max="15881" width="12.85546875" customWidth="1"/>
    <col min="16129" max="16129" width="26.85546875" customWidth="1"/>
    <col min="16130" max="16130" width="9.28515625" bestFit="1" customWidth="1"/>
    <col min="16131" max="16131" width="10.85546875" bestFit="1" customWidth="1"/>
    <col min="16132" max="16132" width="9.7109375" bestFit="1" customWidth="1"/>
    <col min="16133" max="16133" width="9.28515625" bestFit="1" customWidth="1"/>
    <col min="16134" max="16134" width="12.28515625" customWidth="1"/>
    <col min="16135" max="16135" width="13.7109375" customWidth="1"/>
    <col min="16136" max="16137" width="12.85546875" customWidth="1"/>
  </cols>
  <sheetData>
    <row r="1" spans="1:9" x14ac:dyDescent="0.25">
      <c r="A1" s="705" t="s">
        <v>418</v>
      </c>
      <c r="B1" s="705"/>
      <c r="C1" s="705"/>
      <c r="D1" s="705"/>
      <c r="E1" s="705"/>
      <c r="F1" s="705"/>
      <c r="G1" s="705"/>
      <c r="H1" s="705"/>
      <c r="I1" s="705"/>
    </row>
    <row r="2" spans="1:9" ht="23.25" x14ac:dyDescent="0.35">
      <c r="A2" s="706" t="s">
        <v>419</v>
      </c>
      <c r="B2" s="706"/>
      <c r="C2" s="706"/>
      <c r="D2" s="706"/>
      <c r="E2" s="706"/>
      <c r="F2" s="706"/>
      <c r="G2" s="706"/>
      <c r="H2" s="706"/>
      <c r="I2" s="706"/>
    </row>
    <row r="3" spans="1:9" x14ac:dyDescent="0.25">
      <c r="A3" s="259"/>
      <c r="B3" s="259"/>
      <c r="C3" s="259"/>
      <c r="D3" s="259"/>
      <c r="E3" s="259"/>
      <c r="F3" s="259"/>
      <c r="G3" s="259"/>
      <c r="H3" s="259"/>
      <c r="I3" s="259"/>
    </row>
    <row r="4" spans="1:9" ht="39.75" customHeight="1" x14ac:dyDescent="0.25">
      <c r="A4" s="198" t="s">
        <v>108</v>
      </c>
      <c r="B4" s="198" t="s">
        <v>420</v>
      </c>
      <c r="C4" s="291" t="s">
        <v>421</v>
      </c>
      <c r="D4" s="198" t="s">
        <v>756</v>
      </c>
      <c r="E4" s="291" t="s">
        <v>421</v>
      </c>
      <c r="F4" s="291" t="s">
        <v>422</v>
      </c>
      <c r="G4" s="291" t="s">
        <v>159</v>
      </c>
      <c r="H4" s="291" t="s">
        <v>423</v>
      </c>
      <c r="I4" s="291" t="s">
        <v>424</v>
      </c>
    </row>
    <row r="5" spans="1:9" ht="18" customHeight="1" x14ac:dyDescent="0.25">
      <c r="A5" s="198"/>
      <c r="B5" s="653"/>
      <c r="C5" s="654"/>
      <c r="D5" s="653"/>
      <c r="E5" s="654"/>
      <c r="F5" s="655"/>
      <c r="G5" s="655"/>
      <c r="H5" s="656"/>
      <c r="I5" s="292"/>
    </row>
    <row r="6" spans="1:9" ht="15" hidden="1" customHeight="1" x14ac:dyDescent="0.25">
      <c r="A6" s="198">
        <v>1996</v>
      </c>
      <c r="B6" s="280">
        <f>[16]EUCPI!B6</f>
        <v>116.6</v>
      </c>
      <c r="C6" s="587"/>
      <c r="D6" s="293">
        <f>D7</f>
        <v>8.2960000000000006E-2</v>
      </c>
      <c r="E6" s="592"/>
      <c r="F6" s="593">
        <v>0.04</v>
      </c>
      <c r="G6" s="294"/>
      <c r="H6" s="295"/>
      <c r="I6" s="295"/>
    </row>
    <row r="7" spans="1:9" hidden="1" x14ac:dyDescent="0.25">
      <c r="A7" s="198">
        <v>1997</v>
      </c>
      <c r="B7" s="280">
        <f>[16]EUCPI!B7</f>
        <v>118</v>
      </c>
      <c r="C7" s="285"/>
      <c r="D7" s="293">
        <f>D8</f>
        <v>8.2960000000000006E-2</v>
      </c>
      <c r="E7" s="592"/>
      <c r="F7" s="589">
        <f t="shared" ref="F7:F21" si="0">F6</f>
        <v>0.04</v>
      </c>
      <c r="G7" s="283">
        <f t="shared" ref="G7:G22" si="1">D7*B6+F7*B7</f>
        <v>14.393135999999998</v>
      </c>
      <c r="H7" s="296"/>
      <c r="I7" s="296"/>
    </row>
    <row r="8" spans="1:9" hidden="1" x14ac:dyDescent="0.25">
      <c r="A8" s="198">
        <v>1998</v>
      </c>
      <c r="B8" s="280">
        <f>[16]EUCPI!B8</f>
        <v>122.8</v>
      </c>
      <c r="C8" s="285"/>
      <c r="D8" s="293">
        <f>D9</f>
        <v>8.2960000000000006E-2</v>
      </c>
      <c r="E8" s="592"/>
      <c r="F8" s="589">
        <f t="shared" si="0"/>
        <v>0.04</v>
      </c>
      <c r="G8" s="283">
        <f t="shared" si="1"/>
        <v>14.701280000000001</v>
      </c>
      <c r="H8" s="281"/>
      <c r="I8" s="297"/>
    </row>
    <row r="9" spans="1:9" hidden="1" x14ac:dyDescent="0.25">
      <c r="A9" s="198">
        <v>1999</v>
      </c>
      <c r="B9" s="280">
        <f>[16]EUCPI!B9</f>
        <v>126.1</v>
      </c>
      <c r="C9" s="285"/>
      <c r="D9" s="293">
        <f>D10</f>
        <v>8.2960000000000006E-2</v>
      </c>
      <c r="E9" s="592"/>
      <c r="F9" s="589">
        <f t="shared" si="0"/>
        <v>0.04</v>
      </c>
      <c r="G9" s="283">
        <f t="shared" si="1"/>
        <v>15.231487999999999</v>
      </c>
      <c r="H9" s="281"/>
      <c r="I9" s="297"/>
    </row>
    <row r="10" spans="1:9" hidden="1" x14ac:dyDescent="0.25">
      <c r="A10" s="198">
        <v>2000</v>
      </c>
      <c r="B10" s="280">
        <f>[16]EUCPI!B10</f>
        <v>128.69999999999999</v>
      </c>
      <c r="C10" s="285"/>
      <c r="D10" s="298">
        <f>D11</f>
        <v>8.2960000000000006E-2</v>
      </c>
      <c r="E10" s="592"/>
      <c r="F10" s="589">
        <f t="shared" si="0"/>
        <v>0.04</v>
      </c>
      <c r="G10" s="283">
        <f t="shared" si="1"/>
        <v>15.609256</v>
      </c>
      <c r="H10" s="281"/>
      <c r="I10" s="281"/>
    </row>
    <row r="11" spans="1:9" hidden="1" x14ac:dyDescent="0.25">
      <c r="A11" s="198">
        <f t="shared" ref="A11:A21" si="2">A10+1</f>
        <v>2001</v>
      </c>
      <c r="B11" s="280">
        <f>[16]EUCPI!B11</f>
        <v>129.6</v>
      </c>
      <c r="C11" s="285">
        <f t="shared" ref="C11:C22" si="3">LN(B11/B10)</f>
        <v>6.9686693160934355E-3</v>
      </c>
      <c r="D11" s="282">
        <v>8.2960000000000006E-2</v>
      </c>
      <c r="E11" s="284">
        <f t="shared" ref="E11:E22" si="4">LN(D11/D10)</f>
        <v>0</v>
      </c>
      <c r="F11" s="589">
        <f t="shared" si="0"/>
        <v>0.04</v>
      </c>
      <c r="G11" s="283">
        <f t="shared" si="1"/>
        <v>15.860952000000001</v>
      </c>
      <c r="H11" s="281">
        <f t="shared" ref="H11:H22" si="5">LN(G11/G10)</f>
        <v>1.5996167989743463E-2</v>
      </c>
      <c r="I11" s="281">
        <f t="shared" ref="I11:I22" si="6">AVERAGE(H9:H11)</f>
        <v>1.5996167989743463E-2</v>
      </c>
    </row>
    <row r="12" spans="1:9" x14ac:dyDescent="0.25">
      <c r="A12" s="198">
        <f t="shared" si="2"/>
        <v>2002</v>
      </c>
      <c r="B12" s="280">
        <f>'EUCPI update July 2013'!B19</f>
        <v>130.5</v>
      </c>
      <c r="C12" s="285"/>
      <c r="D12" s="282">
        <v>8.2960000000000006E-2</v>
      </c>
      <c r="E12" s="284"/>
      <c r="F12" s="589">
        <v>4.5900000000000003E-2</v>
      </c>
      <c r="G12" s="283">
        <f>D12*B11+F12*B12</f>
        <v>16.741565999999999</v>
      </c>
      <c r="H12" s="657"/>
      <c r="I12" s="281"/>
    </row>
    <row r="13" spans="1:9" x14ac:dyDescent="0.25">
      <c r="A13" s="198">
        <f t="shared" si="2"/>
        <v>2003</v>
      </c>
      <c r="B13" s="280">
        <f>'EUCPI update July 2013'!B20</f>
        <v>130.6</v>
      </c>
      <c r="C13" s="285">
        <f t="shared" si="3"/>
        <v>7.6599007958263706E-4</v>
      </c>
      <c r="D13" s="282">
        <v>8.2960000000000006E-2</v>
      </c>
      <c r="E13" s="284">
        <f t="shared" si="4"/>
        <v>0</v>
      </c>
      <c r="F13" s="589">
        <f t="shared" si="0"/>
        <v>4.5900000000000003E-2</v>
      </c>
      <c r="G13" s="283">
        <f t="shared" si="1"/>
        <v>16.820820000000001</v>
      </c>
      <c r="H13" s="281">
        <f t="shared" si="5"/>
        <v>4.7227957697643184E-3</v>
      </c>
      <c r="I13" s="281"/>
    </row>
    <row r="14" spans="1:9" x14ac:dyDescent="0.25">
      <c r="A14" s="198">
        <f t="shared" si="2"/>
        <v>2004</v>
      </c>
      <c r="B14" s="280">
        <f>'EUCPI update July 2013'!B21</f>
        <v>131.1</v>
      </c>
      <c r="C14" s="285">
        <f t="shared" si="3"/>
        <v>3.8211739273234352E-3</v>
      </c>
      <c r="D14" s="282">
        <v>8.2960000000000006E-2</v>
      </c>
      <c r="E14" s="284">
        <f t="shared" si="4"/>
        <v>0</v>
      </c>
      <c r="F14" s="589">
        <f t="shared" si="0"/>
        <v>4.5900000000000003E-2</v>
      </c>
      <c r="G14" s="283">
        <f t="shared" si="1"/>
        <v>16.852066000000001</v>
      </c>
      <c r="H14" s="281">
        <f t="shared" si="5"/>
        <v>1.8558557153743615E-3</v>
      </c>
      <c r="I14" s="281"/>
    </row>
    <row r="15" spans="1:9" x14ac:dyDescent="0.25">
      <c r="A15" s="198">
        <f t="shared" si="2"/>
        <v>2005</v>
      </c>
      <c r="B15" s="280">
        <f>'EUCPI update July 2013'!B22</f>
        <v>133.6</v>
      </c>
      <c r="C15" s="285">
        <f t="shared" si="3"/>
        <v>1.8889870332891242E-2</v>
      </c>
      <c r="D15" s="282">
        <v>8.2960000000000006E-2</v>
      </c>
      <c r="E15" s="284">
        <f t="shared" si="4"/>
        <v>0</v>
      </c>
      <c r="F15" s="589">
        <f t="shared" si="0"/>
        <v>4.5900000000000003E-2</v>
      </c>
      <c r="G15" s="283">
        <f t="shared" si="1"/>
        <v>17.008296000000001</v>
      </c>
      <c r="H15" s="281">
        <f t="shared" si="5"/>
        <v>9.2279644647529999E-3</v>
      </c>
      <c r="I15" s="281">
        <f t="shared" si="6"/>
        <v>5.2688719832972263E-3</v>
      </c>
    </row>
    <row r="16" spans="1:9" x14ac:dyDescent="0.25">
      <c r="A16" s="198">
        <f t="shared" si="2"/>
        <v>2006</v>
      </c>
      <c r="B16" s="280">
        <f>'EUCPI update July 2013'!B23</f>
        <v>142.4</v>
      </c>
      <c r="C16" s="285">
        <f t="shared" si="3"/>
        <v>6.378973787533021E-2</v>
      </c>
      <c r="D16" s="282">
        <v>7.7441666666666686E-2</v>
      </c>
      <c r="E16" s="284">
        <f t="shared" si="4"/>
        <v>-6.8833599145978391E-2</v>
      </c>
      <c r="F16" s="589">
        <f t="shared" si="0"/>
        <v>4.5900000000000003E-2</v>
      </c>
      <c r="G16" s="283">
        <f t="shared" si="1"/>
        <v>16.88236666666667</v>
      </c>
      <c r="H16" s="281">
        <f t="shared" si="5"/>
        <v>-7.4315403117353193E-3</v>
      </c>
      <c r="I16" s="281">
        <f t="shared" si="6"/>
        <v>1.2174266227973475E-3</v>
      </c>
    </row>
    <row r="17" spans="1:10" x14ac:dyDescent="0.25">
      <c r="A17" s="198">
        <f t="shared" si="2"/>
        <v>2007</v>
      </c>
      <c r="B17" s="280">
        <f>'EUCPI update July 2013'!B24</f>
        <v>148.80000000000001</v>
      </c>
      <c r="C17" s="285">
        <f t="shared" si="3"/>
        <v>4.3963123421116204E-2</v>
      </c>
      <c r="D17" s="282">
        <v>7.350000000000001E-2</v>
      </c>
      <c r="E17" s="284">
        <f t="shared" si="4"/>
        <v>-5.2239558556502461E-2</v>
      </c>
      <c r="F17" s="589">
        <f t="shared" si="0"/>
        <v>4.5900000000000003E-2</v>
      </c>
      <c r="G17" s="283">
        <f t="shared" si="1"/>
        <v>17.296320000000001</v>
      </c>
      <c r="H17" s="281">
        <f t="shared" si="5"/>
        <v>2.4224077402103247E-2</v>
      </c>
      <c r="I17" s="281">
        <f t="shared" si="6"/>
        <v>8.6735005183736415E-3</v>
      </c>
    </row>
    <row r="18" spans="1:10" x14ac:dyDescent="0.25">
      <c r="A18" s="198">
        <f t="shared" si="2"/>
        <v>2008</v>
      </c>
      <c r="B18" s="280">
        <f>'EUCPI update July 2013'!B25</f>
        <v>150.30000000000001</v>
      </c>
      <c r="C18" s="285">
        <f t="shared" si="3"/>
        <v>1.0030174359937251E-2</v>
      </c>
      <c r="D18" s="282">
        <v>7.2692083333333324E-2</v>
      </c>
      <c r="E18" s="284">
        <f t="shared" si="4"/>
        <v>-1.1052922611101294E-2</v>
      </c>
      <c r="F18" s="589">
        <f t="shared" si="0"/>
        <v>4.5900000000000003E-2</v>
      </c>
      <c r="G18" s="283">
        <f t="shared" si="1"/>
        <v>17.715351999999999</v>
      </c>
      <c r="H18" s="281">
        <f t="shared" si="5"/>
        <v>2.3937846173243574E-2</v>
      </c>
      <c r="I18" s="281">
        <f t="shared" si="6"/>
        <v>1.3576794421203834E-2</v>
      </c>
    </row>
    <row r="19" spans="1:10" x14ac:dyDescent="0.25">
      <c r="A19" s="198">
        <f t="shared" si="2"/>
        <v>2009</v>
      </c>
      <c r="B19" s="280">
        <f>'EUCPI update July 2013'!B26</f>
        <v>151.1</v>
      </c>
      <c r="C19" s="285">
        <f t="shared" si="3"/>
        <v>5.3085725197649985E-3</v>
      </c>
      <c r="D19" s="282">
        <v>7.3154000000000011E-2</v>
      </c>
      <c r="E19" s="284">
        <f t="shared" si="4"/>
        <v>6.3343245233742091E-3</v>
      </c>
      <c r="F19" s="589">
        <f t="shared" si="0"/>
        <v>4.5900000000000003E-2</v>
      </c>
      <c r="G19" s="283">
        <f t="shared" si="1"/>
        <v>17.930536200000002</v>
      </c>
      <c r="H19" s="281">
        <f t="shared" si="5"/>
        <v>1.2073584070176517E-2</v>
      </c>
      <c r="I19" s="281">
        <f t="shared" si="6"/>
        <v>2.0078502548507779E-2</v>
      </c>
    </row>
    <row r="20" spans="1:10" x14ac:dyDescent="0.25">
      <c r="A20" s="198">
        <f t="shared" si="2"/>
        <v>2010</v>
      </c>
      <c r="B20" s="280">
        <f>'EUCPI update July 2013'!B27</f>
        <v>155.1</v>
      </c>
      <c r="C20" s="285">
        <f t="shared" si="3"/>
        <v>2.6128200903799345E-2</v>
      </c>
      <c r="D20" s="282">
        <v>7.3993333333333355E-2</v>
      </c>
      <c r="E20" s="284">
        <f t="shared" si="4"/>
        <v>1.140819092466005E-2</v>
      </c>
      <c r="F20" s="589">
        <f t="shared" si="0"/>
        <v>4.5900000000000003E-2</v>
      </c>
      <c r="G20" s="283">
        <f t="shared" si="1"/>
        <v>18.29948266666667</v>
      </c>
      <c r="H20" s="281">
        <f t="shared" si="5"/>
        <v>2.0367597509998722E-2</v>
      </c>
      <c r="I20" s="281">
        <f t="shared" si="6"/>
        <v>1.8793009251139605E-2</v>
      </c>
    </row>
    <row r="21" spans="1:10" x14ac:dyDescent="0.25">
      <c r="A21" s="198">
        <f t="shared" si="2"/>
        <v>2011</v>
      </c>
      <c r="B21" s="280">
        <f>'EUCPI update July 2013'!B28</f>
        <v>160.1</v>
      </c>
      <c r="C21" s="285">
        <f t="shared" si="3"/>
        <v>3.1728549820175769E-2</v>
      </c>
      <c r="D21" s="282">
        <v>7.0764333333333346E-2</v>
      </c>
      <c r="E21" s="284">
        <f t="shared" si="4"/>
        <v>-4.4619891767356382E-2</v>
      </c>
      <c r="F21" s="589">
        <f t="shared" si="0"/>
        <v>4.5900000000000003E-2</v>
      </c>
      <c r="G21" s="283">
        <f t="shared" si="1"/>
        <v>18.324138100000003</v>
      </c>
      <c r="H21" s="281">
        <f t="shared" si="5"/>
        <v>1.3464226934381308E-3</v>
      </c>
      <c r="I21" s="281">
        <f t="shared" si="6"/>
        <v>1.1262534757871125E-2</v>
      </c>
      <c r="J21" s="591"/>
    </row>
    <row r="22" spans="1:10" x14ac:dyDescent="0.25">
      <c r="A22" s="582">
        <v>2012</v>
      </c>
      <c r="B22" s="286">
        <f>'EUCPI update July 2013'!B29</f>
        <v>161.6</v>
      </c>
      <c r="C22" s="290">
        <f t="shared" si="3"/>
        <v>9.3255260843260659E-3</v>
      </c>
      <c r="D22" s="288">
        <v>6.2333333333333331E-2</v>
      </c>
      <c r="E22" s="588">
        <f t="shared" si="4"/>
        <v>-0.12685877910189081</v>
      </c>
      <c r="F22" s="590">
        <f>F21</f>
        <v>4.5900000000000003E-2</v>
      </c>
      <c r="G22" s="289">
        <f t="shared" si="1"/>
        <v>17.397006666666666</v>
      </c>
      <c r="H22" s="287">
        <f t="shared" si="5"/>
        <v>-5.1921051789992477E-2</v>
      </c>
      <c r="I22" s="287">
        <f t="shared" si="6"/>
        <v>-1.0069010528851875E-2</v>
      </c>
      <c r="J22" s="591"/>
    </row>
    <row r="23" spans="1:10" x14ac:dyDescent="0.25">
      <c r="A23" s="299"/>
      <c r="B23" s="299"/>
      <c r="C23" s="299"/>
      <c r="D23" s="300"/>
      <c r="E23" s="300"/>
      <c r="F23" s="299"/>
      <c r="G23" s="299"/>
      <c r="H23" s="299"/>
      <c r="I23" s="299"/>
    </row>
    <row r="24" spans="1:10" ht="15" customHeight="1" x14ac:dyDescent="0.25">
      <c r="A24" s="301" t="s">
        <v>425</v>
      </c>
      <c r="B24" s="302"/>
      <c r="C24" s="303">
        <f>AVERAGE(C13:C22)</f>
        <v>2.1375091932424713E-2</v>
      </c>
      <c r="D24" s="303"/>
      <c r="E24" s="303">
        <f>AVERAGE(E13:E22)</f>
        <v>-2.8586223573479508E-2</v>
      </c>
      <c r="F24" s="303"/>
      <c r="G24" s="303"/>
      <c r="H24" s="303">
        <f>AVERAGE(H13:H22)</f>
        <v>3.8403551697124066E-3</v>
      </c>
      <c r="I24" s="303">
        <f>AVERAGE(I15:I22)</f>
        <v>8.6002036967923363E-3</v>
      </c>
      <c r="J24" s="243"/>
    </row>
    <row r="25" spans="1:10" ht="15" customHeight="1" x14ac:dyDescent="0.25">
      <c r="A25" s="266"/>
      <c r="B25" s="262"/>
      <c r="C25" s="268"/>
      <c r="D25" s="262"/>
      <c r="E25" s="268"/>
      <c r="F25" s="262"/>
      <c r="G25" s="262"/>
      <c r="H25" s="268"/>
      <c r="I25" s="268"/>
    </row>
    <row r="26" spans="1:10" ht="15" hidden="1" customHeight="1" x14ac:dyDescent="0.25">
      <c r="A26" s="264" t="s">
        <v>428</v>
      </c>
      <c r="B26" s="262"/>
      <c r="C26" s="265">
        <f>AVERAGE(C14:C21)</f>
        <v>2.5457425395042303E-2</v>
      </c>
      <c r="D26" s="262"/>
      <c r="E26" s="265">
        <f>AVERAGE(E14:E21)</f>
        <v>-1.9875432079113034E-2</v>
      </c>
      <c r="F26" s="262"/>
      <c r="G26" s="262"/>
      <c r="H26" s="265">
        <f>AVERAGE(H14:H21)</f>
        <v>1.0700225964669029E-2</v>
      </c>
      <c r="I26" s="265">
        <f>AVERAGE(I14:I21)</f>
        <v>1.1267234300455795E-2</v>
      </c>
    </row>
    <row r="27" spans="1:10" ht="15" hidden="1" customHeight="1" x14ac:dyDescent="0.25">
      <c r="A27" s="266" t="s">
        <v>426</v>
      </c>
      <c r="B27" s="262"/>
      <c r="C27" s="265">
        <f>STDEV(C14:C21)</f>
        <v>2.0725555255756121E-2</v>
      </c>
      <c r="D27" s="262"/>
      <c r="E27" s="265">
        <f>STDEV(E14:E21)</f>
        <v>3.0683047375742734E-2</v>
      </c>
      <c r="F27" s="262"/>
      <c r="G27" s="262"/>
      <c r="H27" s="265">
        <f>STDEV(H14:H21)</f>
        <v>1.1650373105855288E-2</v>
      </c>
      <c r="I27" s="265">
        <f>STDEV(I14:I21)</f>
        <v>6.871635741251424E-3</v>
      </c>
    </row>
    <row r="28" spans="1:10" ht="15" hidden="1" customHeight="1" x14ac:dyDescent="0.25">
      <c r="A28" s="266" t="s">
        <v>427</v>
      </c>
      <c r="B28" s="262"/>
      <c r="C28" s="269">
        <f>C27/C26</f>
        <v>0.81412613153694291</v>
      </c>
      <c r="D28" s="262"/>
      <c r="E28" s="269">
        <f>E27/E26</f>
        <v>-1.5437675645797584</v>
      </c>
      <c r="F28" s="262"/>
      <c r="G28" s="262"/>
      <c r="H28" s="269">
        <f>H27/H26</f>
        <v>1.0887969230111159</v>
      </c>
      <c r="I28" s="269">
        <f>I27/I26</f>
        <v>0.60987777106698182</v>
      </c>
    </row>
    <row r="29" spans="1:10" x14ac:dyDescent="0.25">
      <c r="A29" s="617" t="s">
        <v>757</v>
      </c>
      <c r="B29" s="262"/>
      <c r="C29" s="262"/>
      <c r="D29" s="262"/>
      <c r="E29" s="262"/>
      <c r="F29" s="262"/>
      <c r="G29" s="262"/>
      <c r="H29" s="263"/>
      <c r="I29" s="263"/>
    </row>
    <row r="30" spans="1:10" hidden="1" x14ac:dyDescent="0.25">
      <c r="A30" s="264" t="s">
        <v>175</v>
      </c>
      <c r="B30" s="262"/>
      <c r="C30" s="262"/>
      <c r="D30" s="262"/>
      <c r="E30" s="262"/>
      <c r="F30" s="262"/>
      <c r="G30" s="262"/>
      <c r="H30" s="263"/>
      <c r="I30" s="263"/>
    </row>
    <row r="31" spans="1:10" hidden="1" x14ac:dyDescent="0.25">
      <c r="A31" s="259" t="s">
        <v>425</v>
      </c>
      <c r="B31" s="262"/>
      <c r="C31" s="262"/>
      <c r="D31" s="262"/>
      <c r="E31" s="262"/>
      <c r="F31" s="262"/>
      <c r="G31" s="262"/>
      <c r="H31" s="265">
        <f>AVERAGE(H12:H21)</f>
        <v>1.003606705412406E-2</v>
      </c>
      <c r="I31" s="265">
        <f>AVERAGE(I12:I21)</f>
        <v>1.1267234300455795E-2</v>
      </c>
    </row>
    <row r="32" spans="1:10" hidden="1" x14ac:dyDescent="0.25">
      <c r="A32" s="270" t="s">
        <v>426</v>
      </c>
      <c r="B32" s="262"/>
      <c r="C32" s="262"/>
      <c r="D32" s="262"/>
      <c r="E32" s="262"/>
      <c r="F32" s="262"/>
      <c r="G32" s="262"/>
      <c r="H32" s="265">
        <f>STDEV(H12:H21)</f>
        <v>1.1078572012833523E-2</v>
      </c>
      <c r="I32" s="265">
        <f>STDEV(I12:I21)</f>
        <v>6.871635741251424E-3</v>
      </c>
    </row>
    <row r="33" spans="1:9" hidden="1" x14ac:dyDescent="0.25">
      <c r="A33" s="270" t="s">
        <v>427</v>
      </c>
      <c r="B33" s="262"/>
      <c r="C33" s="262"/>
      <c r="D33" s="262"/>
      <c r="E33" s="262"/>
      <c r="F33" s="262"/>
      <c r="G33" s="262"/>
      <c r="H33" s="271">
        <f>H32/H31</f>
        <v>1.1038758462938998</v>
      </c>
      <c r="I33" s="271">
        <f>I32/I31</f>
        <v>0.60987777106698182</v>
      </c>
    </row>
    <row r="34" spans="1:9" x14ac:dyDescent="0.25">
      <c r="A34" s="272"/>
      <c r="B34" s="262"/>
      <c r="C34" s="262"/>
      <c r="D34" s="262"/>
      <c r="E34" s="262"/>
      <c r="F34" s="262"/>
      <c r="G34" s="262"/>
      <c r="H34" s="262"/>
      <c r="I34" s="262"/>
    </row>
    <row r="35" spans="1:9" x14ac:dyDescent="0.25">
      <c r="A35" s="299"/>
    </row>
  </sheetData>
  <mergeCells count="2">
    <mergeCell ref="A1:I1"/>
    <mergeCell ref="A2:I2"/>
  </mergeCells>
  <printOptions horizontalCentered="1"/>
  <pageMargins left="0.7" right="0.7" top="0.75" bottom="0.75" header="0.3" footer="0.3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5" sqref="B15"/>
    </sheetView>
  </sheetViews>
  <sheetFormatPr defaultRowHeight="12.75" x14ac:dyDescent="0.2"/>
  <cols>
    <col min="1" max="1" width="15.140625" style="1" customWidth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1" width="9.140625" style="98"/>
    <col min="12" max="12" width="20.5703125" style="98" bestFit="1" customWidth="1"/>
    <col min="13" max="13" width="9.140625" style="98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26" t="s">
        <v>132</v>
      </c>
      <c r="B1" s="726"/>
      <c r="C1" s="726"/>
      <c r="D1" s="726"/>
      <c r="E1" s="726"/>
      <c r="F1" s="726"/>
      <c r="G1" s="726"/>
      <c r="H1" s="726"/>
      <c r="I1" s="726"/>
      <c r="J1" s="726"/>
    </row>
    <row r="2" spans="1:27" ht="29.25" customHeight="1" x14ac:dyDescent="0.2">
      <c r="A2" s="725" t="s">
        <v>751</v>
      </c>
      <c r="B2" s="725"/>
      <c r="C2" s="725"/>
      <c r="D2" s="725"/>
      <c r="E2" s="725"/>
      <c r="F2" s="725"/>
      <c r="G2" s="725"/>
      <c r="H2" s="725"/>
      <c r="I2" s="725"/>
      <c r="J2" s="725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398</v>
      </c>
      <c r="D5" s="100"/>
      <c r="E5" s="98"/>
      <c r="F5" s="100" t="s">
        <v>397</v>
      </c>
      <c r="G5" s="100"/>
      <c r="I5" s="100" t="s">
        <v>396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E6" s="98"/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  <c r="E7" s="98"/>
    </row>
    <row r="8" spans="1:27" x14ac:dyDescent="0.2">
      <c r="A8" s="98">
        <v>2002</v>
      </c>
      <c r="B8" s="98"/>
      <c r="C8" s="114">
        <v>100</v>
      </c>
      <c r="D8" s="104"/>
      <c r="E8" s="98"/>
      <c r="F8" s="114">
        <v>100</v>
      </c>
      <c r="G8" s="115"/>
      <c r="I8" s="114">
        <v>100</v>
      </c>
      <c r="J8" s="104"/>
    </row>
    <row r="9" spans="1:27" x14ac:dyDescent="0.2">
      <c r="A9" s="98">
        <f>A8+1</f>
        <v>2003</v>
      </c>
      <c r="B9" s="98"/>
      <c r="C9" s="114">
        <f>C8*EXP(D9)</f>
        <v>104.03990449277694</v>
      </c>
      <c r="D9" s="612">
        <f>'Industry TFP calculation (OPA0)'!G27</f>
        <v>3.9604336606326153E-2</v>
      </c>
      <c r="E9" s="98"/>
      <c r="F9" s="114">
        <f>F8*EXP(G9)</f>
        <v>102.21331567783656</v>
      </c>
      <c r="G9" s="611">
        <f t="shared" ref="G9:G18" si="0">+D9-J9</f>
        <v>2.1891773684247148E-2</v>
      </c>
      <c r="I9" s="114">
        <f>I8*EXP(J9)</f>
        <v>101.78703606553334</v>
      </c>
      <c r="J9" s="611">
        <f>'Industry TFP calculation (OPA0)'!G43</f>
        <v>1.7712562922079005E-2</v>
      </c>
      <c r="L9" s="367"/>
    </row>
    <row r="10" spans="1:27" x14ac:dyDescent="0.2">
      <c r="A10" s="98">
        <f t="shared" ref="A10:A17" si="1">A9+1</f>
        <v>2004</v>
      </c>
      <c r="B10" s="98"/>
      <c r="C10" s="114">
        <f t="shared" ref="C10:C18" si="2">C9*EXP(D10)</f>
        <v>105.06310510518378</v>
      </c>
      <c r="D10" s="612">
        <f>'Industry TFP calculation (OPA0)'!G28</f>
        <v>9.7866480360824272E-3</v>
      </c>
      <c r="E10" s="98"/>
      <c r="F10" s="114">
        <f t="shared" ref="F10:F18" si="3">F9*EXP(G10)</f>
        <v>104.79144501899948</v>
      </c>
      <c r="G10" s="611">
        <f t="shared" si="0"/>
        <v>2.491017738447452E-2</v>
      </c>
      <c r="I10" s="114">
        <f t="shared" ref="I10:I18" si="4">I9*EXP(J10)</f>
        <v>100.25923880154058</v>
      </c>
      <c r="J10" s="611">
        <f>'Industry TFP calculation (OPA0)'!G44</f>
        <v>-1.5123529348392093E-2</v>
      </c>
      <c r="L10" s="367"/>
    </row>
    <row r="11" spans="1:27" x14ac:dyDescent="0.2">
      <c r="A11" s="98">
        <f t="shared" si="1"/>
        <v>2005</v>
      </c>
      <c r="B11" s="98"/>
      <c r="C11" s="114">
        <f t="shared" si="2"/>
        <v>107.20651529921544</v>
      </c>
      <c r="D11" s="612">
        <f>'Industry TFP calculation (OPA0)'!G29</f>
        <v>2.0195853204271964E-2</v>
      </c>
      <c r="E11" s="98"/>
      <c r="F11" s="114">
        <f t="shared" si="3"/>
        <v>108.15605108354615</v>
      </c>
      <c r="G11" s="611">
        <f>+D11-J11</f>
        <v>3.1602964618915243E-2</v>
      </c>
      <c r="I11" s="114">
        <f t="shared" si="4"/>
        <v>99.122068737885755</v>
      </c>
      <c r="J11" s="611">
        <f>'Industry TFP calculation (OPA0)'!G45</f>
        <v>-1.1407111414643277E-2</v>
      </c>
      <c r="L11" s="367"/>
    </row>
    <row r="12" spans="1:27" x14ac:dyDescent="0.2">
      <c r="A12" s="98">
        <f t="shared" si="1"/>
        <v>2006</v>
      </c>
      <c r="B12" s="98"/>
      <c r="C12" s="114">
        <f t="shared" si="2"/>
        <v>110.82706953385525</v>
      </c>
      <c r="D12" s="612">
        <f>'Industry TFP calculation (OPA0)'!G30</f>
        <v>3.3214030511954276E-2</v>
      </c>
      <c r="E12" s="98"/>
      <c r="F12" s="114">
        <f t="shared" si="3"/>
        <v>110.14154301171513</v>
      </c>
      <c r="G12" s="611">
        <f t="shared" si="0"/>
        <v>1.8191191609367816E-2</v>
      </c>
      <c r="I12" s="114">
        <f t="shared" si="4"/>
        <v>100.62240504662914</v>
      </c>
      <c r="J12" s="611">
        <f>'Industry TFP calculation (OPA0)'!G46</f>
        <v>1.5022838902586461E-2</v>
      </c>
      <c r="L12" s="367"/>
    </row>
    <row r="13" spans="1:27" x14ac:dyDescent="0.2">
      <c r="A13" s="98">
        <f t="shared" si="1"/>
        <v>2007</v>
      </c>
      <c r="B13" s="98"/>
      <c r="C13" s="114">
        <f t="shared" si="2"/>
        <v>119.05121610892718</v>
      </c>
      <c r="D13" s="612">
        <f>'Industry TFP calculation (OPA0)'!G31</f>
        <v>7.1582733644657753E-2</v>
      </c>
      <c r="E13" s="98"/>
      <c r="F13" s="114">
        <f t="shared" si="3"/>
        <v>113.88036490943941</v>
      </c>
      <c r="G13" s="611">
        <f t="shared" si="0"/>
        <v>3.338217345258386E-2</v>
      </c>
      <c r="I13" s="114">
        <f t="shared" si="4"/>
        <v>104.54059942958537</v>
      </c>
      <c r="J13" s="611">
        <f>'Industry TFP calculation (OPA0)'!G47</f>
        <v>3.8200560192073893E-2</v>
      </c>
      <c r="L13" s="367"/>
    </row>
    <row r="14" spans="1:27" x14ac:dyDescent="0.2">
      <c r="A14" s="98">
        <f t="shared" si="1"/>
        <v>2008</v>
      </c>
      <c r="B14" s="98"/>
      <c r="C14" s="114">
        <f t="shared" si="2"/>
        <v>123.95459497436291</v>
      </c>
      <c r="D14" s="612">
        <f>'Industry TFP calculation (OPA0)'!G32</f>
        <v>4.0361540995619616E-2</v>
      </c>
      <c r="E14" s="98"/>
      <c r="F14" s="114">
        <f t="shared" si="3"/>
        <v>116.60459237157332</v>
      </c>
      <c r="G14" s="611">
        <f>+D14-J14</f>
        <v>2.3640192094139523E-2</v>
      </c>
      <c r="I14" s="114">
        <f t="shared" si="4"/>
        <v>106.30335602852414</v>
      </c>
      <c r="J14" s="611">
        <f>'Industry TFP calculation (OPA0)'!G48</f>
        <v>1.6721348901480092E-2</v>
      </c>
      <c r="L14" s="367"/>
    </row>
    <row r="15" spans="1:27" x14ac:dyDescent="0.2">
      <c r="A15" s="98">
        <f t="shared" si="1"/>
        <v>2009</v>
      </c>
      <c r="B15" s="98"/>
      <c r="C15" s="114">
        <f t="shared" si="2"/>
        <v>126.11649225659113</v>
      </c>
      <c r="D15" s="612">
        <f>'Industry TFP calculation (OPA0)'!G33</f>
        <v>1.7290692557999778E-2</v>
      </c>
      <c r="E15" s="98"/>
      <c r="F15" s="114">
        <f t="shared" si="3"/>
        <v>118.11204825214439</v>
      </c>
      <c r="G15" s="611">
        <f t="shared" si="0"/>
        <v>1.2845076544406971E-2</v>
      </c>
      <c r="I15" s="114">
        <f t="shared" si="4"/>
        <v>106.77699195204787</v>
      </c>
      <c r="J15" s="611">
        <f>'Industry TFP calculation (OPA0)'!G49</f>
        <v>4.445616013592806E-3</v>
      </c>
      <c r="L15" s="367"/>
    </row>
    <row r="16" spans="1:27" x14ac:dyDescent="0.2">
      <c r="A16" s="98">
        <f t="shared" si="1"/>
        <v>2010</v>
      </c>
      <c r="B16" s="98"/>
      <c r="C16" s="114">
        <f t="shared" si="2"/>
        <v>126.85436156797496</v>
      </c>
      <c r="D16" s="612">
        <f>'Industry TFP calculation (OPA0)'!G34</f>
        <v>5.833647574732365E-3</v>
      </c>
      <c r="E16" s="98"/>
      <c r="F16" s="114">
        <f t="shared" si="3"/>
        <v>121.67950876493376</v>
      </c>
      <c r="G16" s="611">
        <f t="shared" si="0"/>
        <v>2.9756875460594918E-2</v>
      </c>
      <c r="I16" s="114">
        <f t="shared" si="4"/>
        <v>104.25285477856275</v>
      </c>
      <c r="J16" s="611">
        <f>'Industry TFP calculation (OPA0)'!G50</f>
        <v>-2.3923227885862555E-2</v>
      </c>
      <c r="L16" s="367"/>
    </row>
    <row r="17" spans="1:13" x14ac:dyDescent="0.2">
      <c r="A17" s="98">
        <f t="shared" si="1"/>
        <v>2011</v>
      </c>
      <c r="B17" s="98"/>
      <c r="C17" s="114">
        <f t="shared" si="2"/>
        <v>133.2971266328631</v>
      </c>
      <c r="D17" s="612">
        <f>'Industry TFP calculation (OPA0)'!G35</f>
        <v>4.9541002190163601E-2</v>
      </c>
      <c r="E17" s="98"/>
      <c r="F17" s="114">
        <f t="shared" si="3"/>
        <v>123.73002481130351</v>
      </c>
      <c r="G17" s="611">
        <f t="shared" si="0"/>
        <v>1.6711361916833561E-2</v>
      </c>
      <c r="I17" s="114">
        <f t="shared" si="4"/>
        <v>107.73223947554362</v>
      </c>
      <c r="J17" s="611">
        <f>'Industry TFP calculation (OPA0)'!G51</f>
        <v>3.2829640273330039E-2</v>
      </c>
      <c r="L17" s="367"/>
    </row>
    <row r="18" spans="1:13" x14ac:dyDescent="0.2">
      <c r="A18" s="581">
        <v>2012</v>
      </c>
      <c r="B18" s="581"/>
      <c r="C18" s="114">
        <f t="shared" si="2"/>
        <v>149.01166183439466</v>
      </c>
      <c r="D18" s="612">
        <f>'Industry TFP calculation (OPA0)'!G36</f>
        <v>0.11144389891776152</v>
      </c>
      <c r="E18" s="581"/>
      <c r="F18" s="114">
        <f t="shared" si="3"/>
        <v>125.68281390738362</v>
      </c>
      <c r="G18" s="611">
        <f t="shared" si="0"/>
        <v>1.5659410403475196E-2</v>
      </c>
      <c r="I18" s="114">
        <f t="shared" si="4"/>
        <v>118.56168492869847</v>
      </c>
      <c r="J18" s="611">
        <f>'Industry TFP calculation (OPA0)'!G52</f>
        <v>9.5784488514286323E-2</v>
      </c>
      <c r="K18" s="581"/>
      <c r="L18" s="367"/>
      <c r="M18" s="581"/>
    </row>
    <row r="19" spans="1:13" x14ac:dyDescent="0.2">
      <c r="B19" s="98"/>
      <c r="D19" s="348"/>
      <c r="E19" s="98"/>
      <c r="L19" s="367"/>
    </row>
    <row r="20" spans="1:13" x14ac:dyDescent="0.2">
      <c r="A20" s="224" t="s">
        <v>321</v>
      </c>
      <c r="B20" s="98"/>
      <c r="E20" s="98"/>
      <c r="L20" s="367"/>
    </row>
    <row r="21" spans="1:13" x14ac:dyDescent="0.2">
      <c r="A21" s="224" t="s">
        <v>322</v>
      </c>
      <c r="B21" s="98"/>
      <c r="E21" s="98"/>
      <c r="L21" s="367"/>
    </row>
    <row r="22" spans="1:13" s="108" customFormat="1" x14ac:dyDescent="0.2">
      <c r="A22" s="225" t="s">
        <v>716</v>
      </c>
      <c r="B22" s="107"/>
      <c r="D22" s="109">
        <f>AVERAGE(D9:D18)</f>
        <v>3.9885438423956941E-2</v>
      </c>
      <c r="E22" s="107"/>
      <c r="G22" s="109">
        <f>AVERAGE(G9:G18)</f>
        <v>2.2859119716903874E-2</v>
      </c>
      <c r="J22" s="109">
        <f>AVERAGE(J9:J18)</f>
        <v>1.7026318707053067E-2</v>
      </c>
      <c r="L22" s="367"/>
    </row>
    <row r="24" spans="1:13" x14ac:dyDescent="0.2">
      <c r="D24" s="203"/>
    </row>
    <row r="25" spans="1:13" x14ac:dyDescent="0.2">
      <c r="D25" s="203"/>
    </row>
    <row r="37" spans="1:1" x14ac:dyDescent="0.2">
      <c r="A37" s="344"/>
    </row>
  </sheetData>
  <mergeCells count="2">
    <mergeCell ref="A1:J1"/>
    <mergeCell ref="A2:J2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5" sqref="B15"/>
    </sheetView>
  </sheetViews>
  <sheetFormatPr defaultRowHeight="12.75" x14ac:dyDescent="0.2"/>
  <cols>
    <col min="1" max="1" width="15" style="1" customWidth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1" width="10.42578125" style="98" customWidth="1"/>
    <col min="12" max="13" width="14.7109375" style="98" customWidth="1"/>
    <col min="14" max="14" width="3.7109375" style="1" customWidth="1"/>
    <col min="15" max="16" width="14.7109375" style="1" customWidth="1"/>
    <col min="17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26" t="s">
        <v>134</v>
      </c>
      <c r="B1" s="726"/>
      <c r="C1" s="726"/>
      <c r="D1" s="726"/>
      <c r="E1" s="726"/>
      <c r="F1" s="726"/>
      <c r="G1" s="726"/>
      <c r="H1" s="726"/>
      <c r="I1" s="726"/>
      <c r="J1" s="726"/>
    </row>
    <row r="2" spans="1:27" ht="29.25" customHeight="1" x14ac:dyDescent="0.2">
      <c r="A2" s="725" t="s">
        <v>752</v>
      </c>
      <c r="B2" s="725"/>
      <c r="C2" s="725"/>
      <c r="D2" s="725"/>
      <c r="E2" s="725"/>
      <c r="F2" s="725"/>
      <c r="G2" s="725"/>
      <c r="H2" s="725"/>
      <c r="I2" s="725"/>
      <c r="J2" s="725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324</v>
      </c>
      <c r="D5" s="100"/>
      <c r="E5" s="98"/>
      <c r="F5" s="100" t="s">
        <v>159</v>
      </c>
      <c r="G5" s="100"/>
      <c r="I5" s="100" t="s">
        <v>323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E6" s="98"/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  <c r="E7" s="98"/>
    </row>
    <row r="8" spans="1:27" x14ac:dyDescent="0.2">
      <c r="A8" s="98">
        <v>2002</v>
      </c>
      <c r="B8" s="98"/>
      <c r="C8" s="111">
        <v>100</v>
      </c>
      <c r="E8" s="98"/>
      <c r="F8" s="112">
        <v>100</v>
      </c>
      <c r="I8" s="111">
        <v>100</v>
      </c>
    </row>
    <row r="9" spans="1:27" x14ac:dyDescent="0.2">
      <c r="A9" s="98">
        <f>A8+1</f>
        <v>2003</v>
      </c>
      <c r="B9" s="98"/>
      <c r="C9" s="113">
        <f>C8*EXP(D9)</f>
        <v>101.49562060124431</v>
      </c>
      <c r="D9" s="611">
        <f>'Industry TFP calculation (OPA0)'!D27</f>
        <v>1.4845464777130947E-2</v>
      </c>
      <c r="E9" s="98"/>
      <c r="F9" s="112">
        <f>F8*EXP(G9)</f>
        <v>100.47339657472905</v>
      </c>
      <c r="G9" s="611">
        <f>'T1'!H13</f>
        <v>4.7227957697643184E-3</v>
      </c>
      <c r="I9" s="113">
        <f>I8*EXP(J9)</f>
        <v>101.01740765353236</v>
      </c>
      <c r="J9" s="611">
        <f>'Industry TFP calculation (OPA0)'!D43</f>
        <v>1.0122669007366095E-2</v>
      </c>
    </row>
    <row r="10" spans="1:27" x14ac:dyDescent="0.2">
      <c r="A10" s="98">
        <f t="shared" ref="A10:A17" si="0">A9+1</f>
        <v>2004</v>
      </c>
      <c r="B10" s="98"/>
      <c r="C10" s="113">
        <f t="shared" ref="C10:C18" si="1">C9*EXP(D10)</f>
        <v>103.38897607815288</v>
      </c>
      <c r="D10" s="611">
        <f>'Industry TFP calculation (OPA0)'!D28</f>
        <v>1.8482691294184502E-2</v>
      </c>
      <c r="E10" s="98"/>
      <c r="F10" s="112">
        <f t="shared" ref="F10:F18" si="2">F9*EXP(G10)</f>
        <v>100.66003383434982</v>
      </c>
      <c r="G10" s="611">
        <f>'T1'!H14</f>
        <v>1.8558557153743615E-3</v>
      </c>
      <c r="I10" s="113">
        <f t="shared" ref="I10:I18" si="3">I9*EXP(J10)</f>
        <v>102.7110484070509</v>
      </c>
      <c r="J10" s="611">
        <f>'Industry TFP calculation (OPA0)'!D44</f>
        <v>1.6626835578810388E-2</v>
      </c>
    </row>
    <row r="11" spans="1:27" x14ac:dyDescent="0.2">
      <c r="A11" s="98">
        <f t="shared" si="0"/>
        <v>2005</v>
      </c>
      <c r="B11" s="98"/>
      <c r="C11" s="113">
        <f t="shared" si="1"/>
        <v>106.07932170251655</v>
      </c>
      <c r="D11" s="611">
        <f>'Industry TFP calculation (OPA0)'!D29</f>
        <v>2.568879015065632E-2</v>
      </c>
      <c r="E11" s="98"/>
      <c r="F11" s="112">
        <f t="shared" si="2"/>
        <v>101.5932201324536</v>
      </c>
      <c r="G11" s="611">
        <f>'T1'!H15</f>
        <v>9.2279644647529999E-3</v>
      </c>
      <c r="I11" s="113">
        <f t="shared" si="3"/>
        <v>104.41574896849818</v>
      </c>
      <c r="J11" s="611">
        <f>'Industry TFP calculation (OPA0)'!D45</f>
        <v>1.6460825685903076E-2</v>
      </c>
    </row>
    <row r="12" spans="1:27" x14ac:dyDescent="0.2">
      <c r="A12" s="98">
        <f t="shared" si="0"/>
        <v>2006</v>
      </c>
      <c r="B12" s="98"/>
      <c r="C12" s="113">
        <f t="shared" si="1"/>
        <v>106.14170898199768</v>
      </c>
      <c r="D12" s="611">
        <f>'Industry TFP calculation (OPA0)'!D30</f>
        <v>5.879462659952227E-4</v>
      </c>
      <c r="E12" s="98"/>
      <c r="F12" s="112">
        <f t="shared" si="2"/>
        <v>100.84102446967431</v>
      </c>
      <c r="G12" s="611">
        <f>'T1'!H16</f>
        <v>-7.4315403117353193E-3</v>
      </c>
      <c r="I12" s="113">
        <f t="shared" si="3"/>
        <v>105.25647626072798</v>
      </c>
      <c r="J12" s="611">
        <f>'Industry TFP calculation (OPA0)'!D46</f>
        <v>8.0194865777304981E-3</v>
      </c>
    </row>
    <row r="13" spans="1:27" x14ac:dyDescent="0.2">
      <c r="A13" s="98">
        <f t="shared" si="0"/>
        <v>2007</v>
      </c>
      <c r="B13" s="98"/>
      <c r="C13" s="113">
        <f t="shared" si="1"/>
        <v>111.42591863144588</v>
      </c>
      <c r="D13" s="611">
        <f>'Industry TFP calculation (OPA0)'!D31</f>
        <v>4.8584884715180077E-2</v>
      </c>
      <c r="E13" s="98"/>
      <c r="F13" s="112">
        <f t="shared" si="2"/>
        <v>103.31363266733833</v>
      </c>
      <c r="G13" s="611">
        <f>'T1'!H17</f>
        <v>2.4224077402103247E-2</v>
      </c>
      <c r="I13" s="113">
        <f t="shared" si="3"/>
        <v>107.85209633488401</v>
      </c>
      <c r="J13" s="611">
        <f>'Industry TFP calculation (OPA0)'!D47</f>
        <v>2.4360807313077701E-2</v>
      </c>
    </row>
    <row r="14" spans="1:27" x14ac:dyDescent="0.2">
      <c r="A14" s="98">
        <f t="shared" si="0"/>
        <v>2008</v>
      </c>
      <c r="B14" s="98"/>
      <c r="C14" s="113">
        <f t="shared" si="1"/>
        <v>115.45455304375496</v>
      </c>
      <c r="D14" s="611">
        <f>'Industry TFP calculation (OPA0)'!D32</f>
        <v>3.5517009196336359E-2</v>
      </c>
      <c r="E14" s="98"/>
      <c r="F14" s="112">
        <f t="shared" si="2"/>
        <v>105.81657653770264</v>
      </c>
      <c r="G14" s="611">
        <f>'T1'!H18</f>
        <v>2.3937846173243574E-2</v>
      </c>
      <c r="I14" s="113">
        <f t="shared" si="3"/>
        <v>109.10819157206271</v>
      </c>
      <c r="J14" s="611">
        <f>'Industry TFP calculation (OPA0)'!D48</f>
        <v>1.1579163023092484E-2</v>
      </c>
    </row>
    <row r="15" spans="1:27" x14ac:dyDescent="0.2">
      <c r="A15" s="98">
        <f t="shared" si="0"/>
        <v>2009</v>
      </c>
      <c r="B15" s="98"/>
      <c r="C15" s="113">
        <f t="shared" si="1"/>
        <v>117.08298100832566</v>
      </c>
      <c r="D15" s="611">
        <f>'Industry TFP calculation (OPA0)'!D33</f>
        <v>1.4005950406183174E-2</v>
      </c>
      <c r="E15" s="98"/>
      <c r="F15" s="112">
        <f t="shared" si="2"/>
        <v>107.10190552066639</v>
      </c>
      <c r="G15" s="611">
        <f>'T1'!H19</f>
        <v>1.2073584070176517E-2</v>
      </c>
      <c r="I15" s="113">
        <f t="shared" si="3"/>
        <v>109.3192324068719</v>
      </c>
      <c r="J15" s="611">
        <f>'Industry TFP calculation (OPA0)'!D49</f>
        <v>1.9323663360065603E-3</v>
      </c>
    </row>
    <row r="16" spans="1:27" x14ac:dyDescent="0.2">
      <c r="A16" s="98">
        <f t="shared" si="0"/>
        <v>2010</v>
      </c>
      <c r="B16" s="98"/>
      <c r="C16" s="113">
        <f t="shared" si="1"/>
        <v>121.65944901488209</v>
      </c>
      <c r="D16" s="611">
        <f>'Industry TFP calculation (OPA0)'!D34</f>
        <v>3.8342817195582489E-2</v>
      </c>
      <c r="E16" s="98"/>
      <c r="F16" s="112">
        <f t="shared" si="2"/>
        <v>109.30568064341577</v>
      </c>
      <c r="G16" s="611">
        <f>'T1'!H20</f>
        <v>2.0367597509998722E-2</v>
      </c>
      <c r="I16" s="113">
        <f t="shared" si="3"/>
        <v>111.30203691038498</v>
      </c>
      <c r="J16" s="611">
        <f>'Industry TFP calculation (OPA0)'!D50</f>
        <v>1.797521968558433E-2</v>
      </c>
    </row>
    <row r="17" spans="1:13" x14ac:dyDescent="0.2">
      <c r="A17" s="98">
        <f t="shared" si="0"/>
        <v>2011</v>
      </c>
      <c r="B17" s="98"/>
      <c r="C17" s="113">
        <f t="shared" si="1"/>
        <v>123.44627729061308</v>
      </c>
      <c r="D17" s="611">
        <f>'Industry TFP calculation (OPA0)'!D35</f>
        <v>1.4580319742566369E-2</v>
      </c>
      <c r="E17" s="98"/>
      <c r="F17" s="112">
        <f>F16*EXP(G17)</f>
        <v>109.45295141446151</v>
      </c>
      <c r="G17" s="611">
        <f>'T1'!H21</f>
        <v>1.3464226934381308E-3</v>
      </c>
      <c r="I17" s="113">
        <f t="shared" si="3"/>
        <v>112.75654194003242</v>
      </c>
      <c r="J17" s="611">
        <f>'Industry TFP calculation (OPA0)'!D51</f>
        <v>1.2983439145020655E-2</v>
      </c>
    </row>
    <row r="18" spans="1:13" x14ac:dyDescent="0.2">
      <c r="A18" s="581">
        <v>2012</v>
      </c>
      <c r="B18" s="581"/>
      <c r="C18" s="113">
        <f t="shared" si="1"/>
        <v>121.49015382658652</v>
      </c>
      <c r="D18" s="611">
        <f>'Industry TFP calculation (OPA0)'!D36</f>
        <v>-1.5972838699405904E-2</v>
      </c>
      <c r="E18" s="581"/>
      <c r="F18" s="112">
        <f t="shared" si="2"/>
        <v>103.91504992225143</v>
      </c>
      <c r="G18" s="611">
        <f>'T1'!H22</f>
        <v>-5.1921051789992477E-2</v>
      </c>
      <c r="I18" s="113">
        <f t="shared" si="3"/>
        <v>116.87107852549008</v>
      </c>
      <c r="J18" s="611">
        <f>'Industry TFP calculation (OPA0)'!D52</f>
        <v>3.584043598218313E-2</v>
      </c>
      <c r="K18" s="581"/>
      <c r="L18" s="581"/>
      <c r="M18" s="581"/>
    </row>
    <row r="19" spans="1:13" x14ac:dyDescent="0.2">
      <c r="B19" s="98"/>
      <c r="E19" s="98"/>
    </row>
    <row r="20" spans="1:13" x14ac:dyDescent="0.2">
      <c r="A20" s="224" t="s">
        <v>321</v>
      </c>
      <c r="B20" s="98"/>
      <c r="E20" s="98"/>
    </row>
    <row r="21" spans="1:13" x14ac:dyDescent="0.2">
      <c r="A21" s="224" t="s">
        <v>322</v>
      </c>
      <c r="B21" s="98"/>
      <c r="E21" s="98"/>
    </row>
    <row r="22" spans="1:13" s="108" customFormat="1" x14ac:dyDescent="0.2">
      <c r="A22" s="225" t="s">
        <v>716</v>
      </c>
      <c r="B22" s="107"/>
      <c r="D22" s="109">
        <f>AVERAGE(D9:D18)</f>
        <v>1.9466303504440959E-2</v>
      </c>
      <c r="E22" s="107"/>
      <c r="G22" s="109">
        <f>AVERAGE(G9:G18)</f>
        <v>3.8403551697124066E-3</v>
      </c>
      <c r="J22" s="109">
        <f>AVERAGE(J9:J18)</f>
        <v>1.5590124833477492E-2</v>
      </c>
    </row>
    <row r="23" spans="1:13" x14ac:dyDescent="0.2">
      <c r="E23" s="98"/>
      <c r="F23" s="98"/>
      <c r="G23" s="98"/>
    </row>
    <row r="37" spans="1:1" x14ac:dyDescent="0.2">
      <c r="A37" s="344"/>
    </row>
  </sheetData>
  <mergeCells count="2">
    <mergeCell ref="A1:J1"/>
    <mergeCell ref="A2:J2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5" sqref="B15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3" width="9.140625" style="98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26" t="s">
        <v>235</v>
      </c>
      <c r="B1" s="726"/>
      <c r="C1" s="726"/>
      <c r="D1" s="726"/>
      <c r="E1" s="726"/>
      <c r="F1" s="726"/>
      <c r="G1" s="726"/>
      <c r="H1" s="726"/>
      <c r="I1" s="726"/>
      <c r="J1" s="726"/>
    </row>
    <row r="2" spans="1:27" ht="20.25" x14ac:dyDescent="0.2">
      <c r="A2" s="110" t="s">
        <v>753</v>
      </c>
      <c r="B2" s="110"/>
      <c r="C2" s="110"/>
      <c r="D2" s="110"/>
      <c r="E2" s="110"/>
      <c r="F2" s="110"/>
      <c r="G2" s="110"/>
      <c r="H2" s="110"/>
      <c r="I2" s="110"/>
      <c r="J2" s="110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326</v>
      </c>
      <c r="D5" s="100"/>
      <c r="F5" s="100" t="s">
        <v>323</v>
      </c>
      <c r="G5" s="100"/>
      <c r="I5" s="100" t="s">
        <v>325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</row>
    <row r="8" spans="1:27" x14ac:dyDescent="0.2">
      <c r="A8" s="98">
        <v>2002</v>
      </c>
      <c r="B8" s="98"/>
      <c r="C8" s="111">
        <v>100</v>
      </c>
      <c r="D8" s="104"/>
      <c r="F8" s="111">
        <v>100</v>
      </c>
      <c r="G8" s="104"/>
      <c r="I8" s="111">
        <v>100</v>
      </c>
      <c r="J8" s="104"/>
    </row>
    <row r="9" spans="1:27" x14ac:dyDescent="0.2">
      <c r="A9" s="98">
        <f>A8+1</f>
        <v>2003</v>
      </c>
      <c r="B9" s="98"/>
      <c r="C9" s="113">
        <f>C8*EXP(D9)</f>
        <v>101.30170833482852</v>
      </c>
      <c r="D9" s="611">
        <f>'T13'!G9</f>
        <v>1.2933089239141615E-2</v>
      </c>
      <c r="F9" s="113">
        <f>F8*EXP(G9)</f>
        <v>101.01740765353236</v>
      </c>
      <c r="G9" s="611">
        <f>'Industry TFP calculation (OPA0)'!D43</f>
        <v>1.0122669007366095E-2</v>
      </c>
      <c r="I9" s="113">
        <f>I8*EXP(J9)</f>
        <v>101.78703606553334</v>
      </c>
      <c r="J9" s="611">
        <f>'T10'!J9</f>
        <v>1.7712562922079005E-2</v>
      </c>
    </row>
    <row r="10" spans="1:27" x14ac:dyDescent="0.2">
      <c r="A10" s="98">
        <f t="shared" ref="A10:A17" si="0">A9+1</f>
        <v>2004</v>
      </c>
      <c r="B10" s="98"/>
      <c r="C10" s="113">
        <f t="shared" ref="C10:C18" si="1">C9*EXP(D10)</f>
        <v>101.79022221931595</v>
      </c>
      <c r="D10" s="611">
        <f>'T13'!G10</f>
        <v>4.8107753500263957E-3</v>
      </c>
      <c r="F10" s="113">
        <f t="shared" ref="F10:F18" si="2">F9*EXP(G10)</f>
        <v>102.7110484070509</v>
      </c>
      <c r="G10" s="611">
        <f>'Industry TFP calculation (OPA0)'!D44</f>
        <v>1.6626835578810388E-2</v>
      </c>
      <c r="I10" s="113">
        <f t="shared" ref="I10:I18" si="3">I9*EXP(J10)</f>
        <v>100.25923880154058</v>
      </c>
      <c r="J10" s="611">
        <f>'T10'!J10</f>
        <v>-1.5123529348392093E-2</v>
      </c>
    </row>
    <row r="11" spans="1:27" x14ac:dyDescent="0.2">
      <c r="A11" s="98">
        <f t="shared" si="0"/>
        <v>2005</v>
      </c>
      <c r="B11" s="98"/>
      <c r="C11" s="113">
        <f t="shared" si="1"/>
        <v>102.41670606251829</v>
      </c>
      <c r="D11" s="611">
        <f>'T13'!G11</f>
        <v>6.1357938632067592E-3</v>
      </c>
      <c r="F11" s="113">
        <f t="shared" si="2"/>
        <v>104.41574896849818</v>
      </c>
      <c r="G11" s="611">
        <f>'Industry TFP calculation (OPA0)'!D45</f>
        <v>1.6460825685903076E-2</v>
      </c>
      <c r="I11" s="113">
        <f t="shared" si="3"/>
        <v>99.122068737885755</v>
      </c>
      <c r="J11" s="611">
        <f>'T10'!J11</f>
        <v>-1.1407111414643277E-2</v>
      </c>
    </row>
    <row r="12" spans="1:27" x14ac:dyDescent="0.2">
      <c r="A12" s="98">
        <f t="shared" si="0"/>
        <v>2006</v>
      </c>
      <c r="B12" s="98"/>
      <c r="C12" s="113">
        <f t="shared" si="1"/>
        <v>103.51187235987662</v>
      </c>
      <c r="D12" s="611">
        <f>'T13'!G12</f>
        <v>1.0636470477485779E-2</v>
      </c>
      <c r="F12" s="113">
        <f t="shared" si="2"/>
        <v>105.25647626072798</v>
      </c>
      <c r="G12" s="611">
        <f>'Industry TFP calculation (OPA0)'!D46</f>
        <v>8.0194865777304981E-3</v>
      </c>
      <c r="I12" s="113">
        <f t="shared" si="3"/>
        <v>100.62240504662914</v>
      </c>
      <c r="J12" s="611">
        <f>'T10'!J12</f>
        <v>1.5022838902586461E-2</v>
      </c>
    </row>
    <row r="13" spans="1:27" x14ac:dyDescent="0.2">
      <c r="A13" s="98">
        <f t="shared" si="0"/>
        <v>2007</v>
      </c>
      <c r="B13" s="98"/>
      <c r="C13" s="113">
        <f t="shared" si="1"/>
        <v>106.62404438013523</v>
      </c>
      <c r="D13" s="611">
        <f>'T13'!G13</f>
        <v>2.9622728416544043E-2</v>
      </c>
      <c r="F13" s="113">
        <f t="shared" si="2"/>
        <v>107.85209633488401</v>
      </c>
      <c r="G13" s="611">
        <f>'Industry TFP calculation (OPA0)'!D47</f>
        <v>2.4360807313077701E-2</v>
      </c>
      <c r="I13" s="113">
        <f t="shared" si="3"/>
        <v>104.54059942958537</v>
      </c>
      <c r="J13" s="611">
        <f>'T10'!J13</f>
        <v>3.8200560192073893E-2</v>
      </c>
    </row>
    <row r="14" spans="1:27" x14ac:dyDescent="0.2">
      <c r="A14" s="98">
        <f t="shared" si="0"/>
        <v>2008</v>
      </c>
      <c r="B14" s="98"/>
      <c r="C14" s="113">
        <f t="shared" si="1"/>
        <v>108.07875360061308</v>
      </c>
      <c r="D14" s="611">
        <f>'T13'!G14</f>
        <v>1.3551118058252121E-2</v>
      </c>
      <c r="F14" s="113">
        <f t="shared" si="2"/>
        <v>109.10819157206271</v>
      </c>
      <c r="G14" s="611">
        <f>'Industry TFP calculation (OPA0)'!D48</f>
        <v>1.1579163023092484E-2</v>
      </c>
      <c r="I14" s="113">
        <f t="shared" si="3"/>
        <v>106.30335602852414</v>
      </c>
      <c r="J14" s="611">
        <f>'T10'!J14</f>
        <v>1.6721348901480092E-2</v>
      </c>
    </row>
    <row r="15" spans="1:27" x14ac:dyDescent="0.2">
      <c r="A15" s="98">
        <f t="shared" si="0"/>
        <v>2009</v>
      </c>
      <c r="B15" s="98"/>
      <c r="C15" s="113">
        <f t="shared" si="1"/>
        <v>108.39248275048371</v>
      </c>
      <c r="D15" s="611">
        <f>'T13'!G15</f>
        <v>2.8985778879001695E-3</v>
      </c>
      <c r="F15" s="113">
        <f t="shared" si="2"/>
        <v>109.3192324068719</v>
      </c>
      <c r="G15" s="611">
        <f>'Industry TFP calculation (OPA0)'!D49</f>
        <v>1.9323663360065603E-3</v>
      </c>
      <c r="I15" s="113">
        <f t="shared" si="3"/>
        <v>106.77699195204787</v>
      </c>
      <c r="J15" s="611">
        <f>'T10'!J15</f>
        <v>4.445616013592806E-3</v>
      </c>
    </row>
    <row r="16" spans="1:27" x14ac:dyDescent="0.2">
      <c r="A16" s="98">
        <f t="shared" si="0"/>
        <v>2010</v>
      </c>
      <c r="B16" s="98"/>
      <c r="C16" s="113">
        <f t="shared" si="1"/>
        <v>108.61076745079005</v>
      </c>
      <c r="D16" s="611">
        <f>'T13'!G16</f>
        <v>2.0118111016989536E-3</v>
      </c>
      <c r="F16" s="113">
        <f t="shared" si="2"/>
        <v>111.30203691038498</v>
      </c>
      <c r="G16" s="611">
        <f>'Industry TFP calculation (OPA0)'!D50</f>
        <v>1.797521968558433E-2</v>
      </c>
      <c r="I16" s="113">
        <f t="shared" si="3"/>
        <v>104.25285477856275</v>
      </c>
      <c r="J16" s="611">
        <f>'T10'!J16</f>
        <v>-2.3923227885862555E-2</v>
      </c>
    </row>
    <row r="17" spans="1:13" x14ac:dyDescent="0.2">
      <c r="A17" s="98">
        <f t="shared" si="0"/>
        <v>2011</v>
      </c>
      <c r="B17" s="98"/>
      <c r="C17" s="113">
        <f t="shared" si="1"/>
        <v>110.86588196610315</v>
      </c>
      <c r="D17" s="611">
        <f>'T13'!G17</f>
        <v>2.0550649806922429E-2</v>
      </c>
      <c r="F17" s="113">
        <f t="shared" si="2"/>
        <v>112.75654194003242</v>
      </c>
      <c r="G17" s="611">
        <f>'Industry TFP calculation (OPA0)'!D51</f>
        <v>1.2983439145020655E-2</v>
      </c>
      <c r="I17" s="113">
        <f t="shared" si="3"/>
        <v>107.73223947554362</v>
      </c>
      <c r="J17" s="611">
        <f>'T10'!J17</f>
        <v>3.2829640273330039E-2</v>
      </c>
    </row>
    <row r="18" spans="1:13" x14ac:dyDescent="0.2">
      <c r="A18" s="581">
        <v>2012</v>
      </c>
      <c r="B18" s="581"/>
      <c r="C18" s="113">
        <f t="shared" si="1"/>
        <v>117.70503468472286</v>
      </c>
      <c r="D18" s="611">
        <f>'T13'!G18</f>
        <v>5.9860588733250043E-2</v>
      </c>
      <c r="F18" s="113">
        <f t="shared" si="2"/>
        <v>116.87107852549008</v>
      </c>
      <c r="G18" s="611">
        <f>'Industry TFP calculation (OPA0)'!D52</f>
        <v>3.584043598218313E-2</v>
      </c>
      <c r="I18" s="113">
        <f t="shared" si="3"/>
        <v>118.56168492869847</v>
      </c>
      <c r="J18" s="611">
        <f>'T10'!J18</f>
        <v>9.5784488514286323E-2</v>
      </c>
      <c r="K18" s="581"/>
      <c r="L18" s="581"/>
      <c r="M18" s="581"/>
    </row>
    <row r="19" spans="1:13" x14ac:dyDescent="0.2">
      <c r="B19" s="98"/>
    </row>
    <row r="20" spans="1:13" x14ac:dyDescent="0.2">
      <c r="A20" s="105" t="s">
        <v>321</v>
      </c>
      <c r="B20" s="98"/>
    </row>
    <row r="21" spans="1:13" x14ac:dyDescent="0.2">
      <c r="A21" s="105" t="s">
        <v>322</v>
      </c>
      <c r="B21" s="98"/>
    </row>
    <row r="22" spans="1:13" s="108" customFormat="1" x14ac:dyDescent="0.2">
      <c r="A22" s="106" t="s">
        <v>716</v>
      </c>
      <c r="B22" s="107"/>
      <c r="D22" s="109">
        <f>AVERAGE(D9:D18)</f>
        <v>1.6301160293442831E-2</v>
      </c>
      <c r="G22" s="109">
        <f>AVERAGE(G9:G18)</f>
        <v>1.5590124833477492E-2</v>
      </c>
      <c r="J22" s="109">
        <f>AVERAGE(J9:J18)</f>
        <v>1.7026318707053067E-2</v>
      </c>
      <c r="K22" s="107"/>
      <c r="L22" s="107"/>
      <c r="M22" s="107"/>
    </row>
    <row r="37" spans="1:1" x14ac:dyDescent="0.2">
      <c r="A37" s="344"/>
    </row>
  </sheetData>
  <mergeCells count="1">
    <mergeCell ref="A1:J1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5" sqref="B15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3" width="9.140625" style="98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26" t="s">
        <v>826</v>
      </c>
      <c r="B1" s="726"/>
      <c r="C1" s="726"/>
      <c r="D1" s="726"/>
      <c r="E1" s="726"/>
      <c r="F1" s="726"/>
      <c r="G1" s="726"/>
      <c r="H1" s="726"/>
      <c r="I1" s="726"/>
      <c r="J1" s="726"/>
    </row>
    <row r="2" spans="1:27" ht="20.25" x14ac:dyDescent="0.2">
      <c r="A2" s="110" t="s">
        <v>754</v>
      </c>
      <c r="B2" s="110"/>
      <c r="C2" s="110"/>
      <c r="D2" s="110"/>
      <c r="E2" s="110"/>
      <c r="F2" s="110"/>
      <c r="G2" s="110"/>
      <c r="H2" s="110"/>
      <c r="I2" s="110"/>
      <c r="J2" s="110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315</v>
      </c>
      <c r="D5" s="100"/>
      <c r="F5" s="100" t="s">
        <v>326</v>
      </c>
      <c r="G5" s="100"/>
      <c r="I5" s="100" t="s">
        <v>327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</row>
    <row r="8" spans="1:27" x14ac:dyDescent="0.2">
      <c r="A8" s="98">
        <v>2002</v>
      </c>
      <c r="B8" s="98"/>
      <c r="C8" s="204">
        <v>100</v>
      </c>
      <c r="D8" s="108"/>
      <c r="E8" s="108"/>
      <c r="F8" s="204">
        <v>100</v>
      </c>
      <c r="G8" s="398"/>
      <c r="H8" s="108"/>
      <c r="I8" s="204">
        <v>100</v>
      </c>
      <c r="J8" s="108"/>
    </row>
    <row r="9" spans="1:27" x14ac:dyDescent="0.2">
      <c r="A9" s="98">
        <f>A8+1</f>
        <v>2003</v>
      </c>
      <c r="B9" s="98"/>
      <c r="C9" s="112">
        <f>EXP(D9)*C8</f>
        <v>102.13154244779317</v>
      </c>
      <c r="D9" s="399">
        <f>'Industry TFP calculation (OPA0)'!M12</f>
        <v>2.1091428276406074E-2</v>
      </c>
      <c r="E9" s="108"/>
      <c r="F9" s="204">
        <f>F8*EXP(G9)</f>
        <v>101.30170833482852</v>
      </c>
      <c r="G9" s="399">
        <f>'Industry TFP calculation (OPA0)'!J43</f>
        <v>1.2933089239141615E-2</v>
      </c>
      <c r="H9" s="108"/>
      <c r="I9" s="204">
        <f>EXP(J9)*I8</f>
        <v>100.81917089712033</v>
      </c>
      <c r="J9" s="399">
        <f>'Industry TFP calculation (OPA0)'!J60</f>
        <v>8.1583390372644594E-3</v>
      </c>
    </row>
    <row r="10" spans="1:27" x14ac:dyDescent="0.2">
      <c r="A10" s="98">
        <f t="shared" ref="A10:A17" si="0">A9+1</f>
        <v>2004</v>
      </c>
      <c r="B10" s="98"/>
      <c r="C10" s="112">
        <f t="shared" ref="C10:C18" si="1">EXP(D10)*C9</f>
        <v>103.96011692555533</v>
      </c>
      <c r="D10" s="399">
        <f>'Industry TFP calculation (OPA0)'!M13</f>
        <v>1.7745720224928631E-2</v>
      </c>
      <c r="E10" s="108"/>
      <c r="F10" s="204">
        <f t="shared" ref="F10:F18" si="2">F9*EXP(G10)</f>
        <v>101.79022221931595</v>
      </c>
      <c r="G10" s="399">
        <f>'Industry TFP calculation (OPA0)'!J44</f>
        <v>4.8107753500263957E-3</v>
      </c>
      <c r="H10" s="108"/>
      <c r="I10" s="204">
        <f t="shared" ref="I10:I18" si="3">EXP(J10)*I9</f>
        <v>102.13173196691146</v>
      </c>
      <c r="J10" s="399">
        <f>'Industry TFP calculation (OPA0)'!J61</f>
        <v>1.2934944874902234E-2</v>
      </c>
    </row>
    <row r="11" spans="1:27" x14ac:dyDescent="0.2">
      <c r="A11" s="98">
        <f t="shared" si="0"/>
        <v>2005</v>
      </c>
      <c r="B11" s="98"/>
      <c r="C11" s="112">
        <f t="shared" si="1"/>
        <v>106.8456528939594</v>
      </c>
      <c r="D11" s="399">
        <f>'Industry TFP calculation (OPA0)'!M14</f>
        <v>2.7377962254932456E-2</v>
      </c>
      <c r="E11" s="108"/>
      <c r="F11" s="204">
        <f t="shared" si="2"/>
        <v>102.41670606251829</v>
      </c>
      <c r="G11" s="399">
        <f>'Industry TFP calculation (OPA0)'!J45</f>
        <v>6.1357938632067592E-3</v>
      </c>
      <c r="H11" s="108"/>
      <c r="I11" s="204">
        <f t="shared" si="3"/>
        <v>104.32443787904829</v>
      </c>
      <c r="J11" s="399">
        <f>'Industry TFP calculation (OPA0)'!J62</f>
        <v>2.1242168391725696E-2</v>
      </c>
    </row>
    <row r="12" spans="1:27" x14ac:dyDescent="0.2">
      <c r="A12" s="98">
        <f t="shared" si="0"/>
        <v>2006</v>
      </c>
      <c r="B12" s="98"/>
      <c r="C12" s="112">
        <f t="shared" si="1"/>
        <v>108.21675720432094</v>
      </c>
      <c r="D12" s="399">
        <f>'Industry TFP calculation (OPA0)'!M15</f>
        <v>1.2750930174860124E-2</v>
      </c>
      <c r="E12" s="108"/>
      <c r="F12" s="204">
        <f t="shared" si="2"/>
        <v>103.51187235987662</v>
      </c>
      <c r="G12" s="399">
        <f>'Industry TFP calculation (OPA0)'!J46</f>
        <v>1.0636470477485779E-2</v>
      </c>
      <c r="H12" s="108"/>
      <c r="I12" s="204">
        <f t="shared" si="3"/>
        <v>104.54526107699699</v>
      </c>
      <c r="J12" s="399">
        <f>'Industry TFP calculation (OPA0)'!J63</f>
        <v>2.1144596973743449E-3</v>
      </c>
    </row>
    <row r="13" spans="1:27" x14ac:dyDescent="0.2">
      <c r="A13" s="98">
        <f t="shared" si="0"/>
        <v>2007</v>
      </c>
      <c r="B13" s="98"/>
      <c r="C13" s="112">
        <f t="shared" si="1"/>
        <v>109.73601764003467</v>
      </c>
      <c r="D13" s="399">
        <f>'Industry TFP calculation (OPA0)'!M16</f>
        <v>1.3941415006624894E-2</v>
      </c>
      <c r="E13" s="108"/>
      <c r="F13" s="204">
        <f t="shared" si="2"/>
        <v>106.62404438013523</v>
      </c>
      <c r="G13" s="399">
        <f>'Industry TFP calculation (OPA0)'!J47</f>
        <v>2.9622728416544043E-2</v>
      </c>
      <c r="H13" s="108"/>
      <c r="I13" s="204">
        <f t="shared" si="3"/>
        <v>102.91864117328416</v>
      </c>
      <c r="J13" s="399">
        <f>'Industry TFP calculation (OPA0)'!J64</f>
        <v>-1.568131340991915E-2</v>
      </c>
    </row>
    <row r="14" spans="1:27" x14ac:dyDescent="0.2">
      <c r="A14" s="98">
        <f t="shared" si="0"/>
        <v>2008</v>
      </c>
      <c r="B14" s="98"/>
      <c r="C14" s="112">
        <f t="shared" si="1"/>
        <v>110.60912088239688</v>
      </c>
      <c r="D14" s="399">
        <f>'Industry TFP calculation (OPA0)'!M17</f>
        <v>7.9249110532614436E-3</v>
      </c>
      <c r="E14" s="108"/>
      <c r="F14" s="204">
        <f t="shared" si="2"/>
        <v>108.07875360061308</v>
      </c>
      <c r="G14" s="399">
        <f>'Industry TFP calculation (OPA0)'!J48</f>
        <v>1.3551118058252121E-2</v>
      </c>
      <c r="H14" s="108"/>
      <c r="I14" s="204">
        <f t="shared" si="3"/>
        <v>102.34122544670925</v>
      </c>
      <c r="J14" s="399">
        <f>'Industry TFP calculation (OPA0)'!J65</f>
        <v>-5.6262070049906774E-3</v>
      </c>
    </row>
    <row r="15" spans="1:27" x14ac:dyDescent="0.2">
      <c r="A15" s="98">
        <f t="shared" si="0"/>
        <v>2009</v>
      </c>
      <c r="B15" s="98"/>
      <c r="C15" s="112">
        <f t="shared" si="1"/>
        <v>111.17655664744255</v>
      </c>
      <c r="D15" s="399">
        <f>'Industry TFP calculation (OPA0)'!M18</f>
        <v>5.1169850955927786E-3</v>
      </c>
      <c r="E15" s="108"/>
      <c r="F15" s="204">
        <f t="shared" si="2"/>
        <v>108.39248275048371</v>
      </c>
      <c r="G15" s="399">
        <f>'Industry TFP calculation (OPA0)'!J49</f>
        <v>2.8985778879001695E-3</v>
      </c>
      <c r="H15" s="108"/>
      <c r="I15" s="204">
        <f t="shared" si="3"/>
        <v>102.56851197270539</v>
      </c>
      <c r="J15" s="399">
        <f>'Industry TFP calculation (OPA0)'!J66</f>
        <v>2.2184072076926091E-3</v>
      </c>
    </row>
    <row r="16" spans="1:27" x14ac:dyDescent="0.2">
      <c r="A16" s="98">
        <f t="shared" si="0"/>
        <v>2010</v>
      </c>
      <c r="B16" s="98"/>
      <c r="C16" s="112">
        <f t="shared" si="1"/>
        <v>111.83858695192568</v>
      </c>
      <c r="D16" s="399">
        <f>'Industry TFP calculation (OPA0)'!M19</f>
        <v>5.9371057809647276E-3</v>
      </c>
      <c r="E16" s="108"/>
      <c r="F16" s="204">
        <f t="shared" si="2"/>
        <v>108.61076745079005</v>
      </c>
      <c r="G16" s="399">
        <f>'Industry TFP calculation (OPA0)'!J50</f>
        <v>2.0118111016989536E-3</v>
      </c>
      <c r="H16" s="108"/>
      <c r="I16" s="204">
        <f t="shared" si="3"/>
        <v>102.97191482658296</v>
      </c>
      <c r="J16" s="399">
        <f>'Industry TFP calculation (OPA0)'!J67</f>
        <v>3.925294679265774E-3</v>
      </c>
    </row>
    <row r="17" spans="1:13" x14ac:dyDescent="0.2">
      <c r="A17" s="98">
        <f t="shared" si="0"/>
        <v>2011</v>
      </c>
      <c r="B17" s="98"/>
      <c r="C17" s="112">
        <f t="shared" si="1"/>
        <v>112.80154941112076</v>
      </c>
      <c r="D17" s="399">
        <f>'Industry TFP calculation (OPA0)'!M20</f>
        <v>8.5734310281500182E-3</v>
      </c>
      <c r="E17" s="108"/>
      <c r="F17" s="204">
        <f t="shared" si="2"/>
        <v>110.86588196610315</v>
      </c>
      <c r="G17" s="399">
        <f>'Industry TFP calculation (OPA0)'!J51</f>
        <v>2.0550649806922429E-2</v>
      </c>
      <c r="H17" s="108"/>
      <c r="I17" s="204">
        <f t="shared" si="3"/>
        <v>101.74595413006264</v>
      </c>
      <c r="J17" s="399">
        <f>'Industry TFP calculation (OPA0)'!J68</f>
        <v>-1.1977218778772411E-2</v>
      </c>
    </row>
    <row r="18" spans="1:13" x14ac:dyDescent="0.2">
      <c r="A18" s="581">
        <v>2012</v>
      </c>
      <c r="B18" s="581"/>
      <c r="C18" s="112">
        <f t="shared" si="1"/>
        <v>113.92278302743468</v>
      </c>
      <c r="D18" s="399">
        <f>'Industry TFP calculation (OPA0)'!M21</f>
        <v>9.8908021464347781E-3</v>
      </c>
      <c r="E18" s="108"/>
      <c r="F18" s="204">
        <f t="shared" si="2"/>
        <v>117.70503468472286</v>
      </c>
      <c r="G18" s="399">
        <f>'Industry TFP calculation (OPA0)'!J52</f>
        <v>5.9860588733250043E-2</v>
      </c>
      <c r="H18" s="108"/>
      <c r="I18" s="204">
        <f t="shared" si="3"/>
        <v>96.786669603879616</v>
      </c>
      <c r="J18" s="399">
        <f>'Industry TFP calculation (OPA0)'!J69</f>
        <v>-4.9969786586815265E-2</v>
      </c>
      <c r="K18" s="581"/>
      <c r="L18" s="581"/>
      <c r="M18" s="581"/>
    </row>
    <row r="19" spans="1:13" x14ac:dyDescent="0.2">
      <c r="B19" s="98"/>
      <c r="D19" s="108"/>
      <c r="E19" s="108"/>
      <c r="F19" s="108"/>
      <c r="G19" s="108"/>
      <c r="H19" s="108"/>
      <c r="I19" s="108"/>
      <c r="J19" s="108"/>
    </row>
    <row r="20" spans="1:13" x14ac:dyDescent="0.2">
      <c r="A20" s="105" t="s">
        <v>321</v>
      </c>
      <c r="B20" s="98"/>
      <c r="D20" s="108"/>
      <c r="E20" s="108"/>
      <c r="F20" s="108"/>
      <c r="G20" s="108"/>
      <c r="H20" s="108"/>
      <c r="I20" s="108"/>
      <c r="J20" s="108"/>
    </row>
    <row r="21" spans="1:13" x14ac:dyDescent="0.2">
      <c r="A21" s="105" t="s">
        <v>322</v>
      </c>
      <c r="B21" s="98"/>
      <c r="D21" s="108"/>
      <c r="E21" s="108"/>
      <c r="F21" s="108"/>
      <c r="G21" s="108"/>
      <c r="H21" s="108"/>
      <c r="I21" s="108"/>
      <c r="J21" s="108"/>
    </row>
    <row r="22" spans="1:13" s="108" customFormat="1" x14ac:dyDescent="0.2">
      <c r="A22" s="106" t="s">
        <v>716</v>
      </c>
      <c r="B22" s="107"/>
      <c r="D22" s="109">
        <f>AVERAGE(D9:D18)</f>
        <v>1.3035069104215591E-2</v>
      </c>
      <c r="G22" s="109">
        <f>AVERAGE(G9:G18)</f>
        <v>1.6301160293442831E-2</v>
      </c>
      <c r="J22" s="109">
        <f>AVERAGE(J9:J18)</f>
        <v>-3.2660911892272381E-3</v>
      </c>
      <c r="K22" s="107"/>
      <c r="L22" s="107"/>
      <c r="M22" s="107"/>
    </row>
    <row r="37" spans="1:1" x14ac:dyDescent="0.2">
      <c r="A37" s="344"/>
    </row>
  </sheetData>
  <mergeCells count="1">
    <mergeCell ref="A1:J1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B37"/>
  <sheetViews>
    <sheetView zoomScaleNormal="100" zoomScaleSheetLayoutView="120" workbookViewId="0">
      <selection activeCell="B15" sqref="B15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9" width="17" style="1" bestFit="1" customWidth="1"/>
    <col min="10" max="10" width="14.7109375" style="1" customWidth="1"/>
    <col min="11" max="11" width="3.7109375" style="1" customWidth="1"/>
    <col min="12" max="13" width="14.7109375" style="614" customWidth="1"/>
    <col min="14" max="14" width="9.140625" style="614"/>
    <col min="15" max="254" width="9.140625" style="1"/>
    <col min="255" max="255" width="3.7109375" style="1" customWidth="1"/>
    <col min="256" max="257" width="14.7109375" style="1" customWidth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267" width="3.7109375" style="1" customWidth="1"/>
    <col min="268" max="510" width="9.140625" style="1"/>
    <col min="511" max="511" width="3.7109375" style="1" customWidth="1"/>
    <col min="512" max="513" width="14.7109375" style="1" customWidth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523" width="3.7109375" style="1" customWidth="1"/>
    <col min="524" max="766" width="9.140625" style="1"/>
    <col min="767" max="767" width="3.7109375" style="1" customWidth="1"/>
    <col min="768" max="769" width="14.7109375" style="1" customWidth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779" width="3.7109375" style="1" customWidth="1"/>
    <col min="780" max="1022" width="9.140625" style="1"/>
    <col min="1023" max="1023" width="3.7109375" style="1" customWidth="1"/>
    <col min="1024" max="1025" width="14.7109375" style="1" customWidth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035" width="3.7109375" style="1" customWidth="1"/>
    <col min="1036" max="1278" width="9.140625" style="1"/>
    <col min="1279" max="1279" width="3.7109375" style="1" customWidth="1"/>
    <col min="1280" max="1281" width="14.7109375" style="1" customWidth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291" width="3.7109375" style="1" customWidth="1"/>
    <col min="1292" max="1534" width="9.140625" style="1"/>
    <col min="1535" max="1535" width="3.7109375" style="1" customWidth="1"/>
    <col min="1536" max="1537" width="14.7109375" style="1" customWidth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547" width="3.7109375" style="1" customWidth="1"/>
    <col min="1548" max="1790" width="9.140625" style="1"/>
    <col min="1791" max="1791" width="3.7109375" style="1" customWidth="1"/>
    <col min="1792" max="1793" width="14.7109375" style="1" customWidth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1803" width="3.7109375" style="1" customWidth="1"/>
    <col min="1804" max="2046" width="9.140625" style="1"/>
    <col min="2047" max="2047" width="3.7109375" style="1" customWidth="1"/>
    <col min="2048" max="2049" width="14.7109375" style="1" customWidth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059" width="3.7109375" style="1" customWidth="1"/>
    <col min="2060" max="2302" width="9.140625" style="1"/>
    <col min="2303" max="2303" width="3.7109375" style="1" customWidth="1"/>
    <col min="2304" max="2305" width="14.7109375" style="1" customWidth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315" width="3.7109375" style="1" customWidth="1"/>
    <col min="2316" max="2558" width="9.140625" style="1"/>
    <col min="2559" max="2559" width="3.7109375" style="1" customWidth="1"/>
    <col min="2560" max="2561" width="14.7109375" style="1" customWidth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571" width="3.7109375" style="1" customWidth="1"/>
    <col min="2572" max="2814" width="9.140625" style="1"/>
    <col min="2815" max="2815" width="3.7109375" style="1" customWidth="1"/>
    <col min="2816" max="2817" width="14.7109375" style="1" customWidth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2827" width="3.7109375" style="1" customWidth="1"/>
    <col min="2828" max="3070" width="9.140625" style="1"/>
    <col min="3071" max="3071" width="3.7109375" style="1" customWidth="1"/>
    <col min="3072" max="3073" width="14.7109375" style="1" customWidth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083" width="3.7109375" style="1" customWidth="1"/>
    <col min="3084" max="3326" width="9.140625" style="1"/>
    <col min="3327" max="3327" width="3.7109375" style="1" customWidth="1"/>
    <col min="3328" max="3329" width="14.7109375" style="1" customWidth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339" width="3.7109375" style="1" customWidth="1"/>
    <col min="3340" max="3582" width="9.140625" style="1"/>
    <col min="3583" max="3583" width="3.7109375" style="1" customWidth="1"/>
    <col min="3584" max="3585" width="14.7109375" style="1" customWidth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595" width="3.7109375" style="1" customWidth="1"/>
    <col min="3596" max="3838" width="9.140625" style="1"/>
    <col min="3839" max="3839" width="3.7109375" style="1" customWidth="1"/>
    <col min="3840" max="3841" width="14.7109375" style="1" customWidth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3851" width="3.7109375" style="1" customWidth="1"/>
    <col min="3852" max="4094" width="9.140625" style="1"/>
    <col min="4095" max="4095" width="3.7109375" style="1" customWidth="1"/>
    <col min="4096" max="4097" width="14.7109375" style="1" customWidth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107" width="3.7109375" style="1" customWidth="1"/>
    <col min="4108" max="4350" width="9.140625" style="1"/>
    <col min="4351" max="4351" width="3.7109375" style="1" customWidth="1"/>
    <col min="4352" max="4353" width="14.7109375" style="1" customWidth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363" width="3.7109375" style="1" customWidth="1"/>
    <col min="4364" max="4606" width="9.140625" style="1"/>
    <col min="4607" max="4607" width="3.7109375" style="1" customWidth="1"/>
    <col min="4608" max="4609" width="14.7109375" style="1" customWidth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619" width="3.7109375" style="1" customWidth="1"/>
    <col min="4620" max="4862" width="9.140625" style="1"/>
    <col min="4863" max="4863" width="3.7109375" style="1" customWidth="1"/>
    <col min="4864" max="4865" width="14.7109375" style="1" customWidth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4875" width="3.7109375" style="1" customWidth="1"/>
    <col min="4876" max="5118" width="9.140625" style="1"/>
    <col min="5119" max="5119" width="3.7109375" style="1" customWidth="1"/>
    <col min="5120" max="5121" width="14.7109375" style="1" customWidth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131" width="3.7109375" style="1" customWidth="1"/>
    <col min="5132" max="5374" width="9.140625" style="1"/>
    <col min="5375" max="5375" width="3.7109375" style="1" customWidth="1"/>
    <col min="5376" max="5377" width="14.7109375" style="1" customWidth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387" width="3.7109375" style="1" customWidth="1"/>
    <col min="5388" max="5630" width="9.140625" style="1"/>
    <col min="5631" max="5631" width="3.7109375" style="1" customWidth="1"/>
    <col min="5632" max="5633" width="14.7109375" style="1" customWidth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643" width="3.7109375" style="1" customWidth="1"/>
    <col min="5644" max="5886" width="9.140625" style="1"/>
    <col min="5887" max="5887" width="3.7109375" style="1" customWidth="1"/>
    <col min="5888" max="5889" width="14.7109375" style="1" customWidth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5899" width="3.7109375" style="1" customWidth="1"/>
    <col min="5900" max="6142" width="9.140625" style="1"/>
    <col min="6143" max="6143" width="3.7109375" style="1" customWidth="1"/>
    <col min="6144" max="6145" width="14.7109375" style="1" customWidth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155" width="3.7109375" style="1" customWidth="1"/>
    <col min="6156" max="6398" width="9.140625" style="1"/>
    <col min="6399" max="6399" width="3.7109375" style="1" customWidth="1"/>
    <col min="6400" max="6401" width="14.7109375" style="1" customWidth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411" width="3.7109375" style="1" customWidth="1"/>
    <col min="6412" max="6654" width="9.140625" style="1"/>
    <col min="6655" max="6655" width="3.7109375" style="1" customWidth="1"/>
    <col min="6656" max="6657" width="14.7109375" style="1" customWidth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667" width="3.7109375" style="1" customWidth="1"/>
    <col min="6668" max="6910" width="9.140625" style="1"/>
    <col min="6911" max="6911" width="3.7109375" style="1" customWidth="1"/>
    <col min="6912" max="6913" width="14.7109375" style="1" customWidth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6923" width="3.7109375" style="1" customWidth="1"/>
    <col min="6924" max="7166" width="9.140625" style="1"/>
    <col min="7167" max="7167" width="3.7109375" style="1" customWidth="1"/>
    <col min="7168" max="7169" width="14.7109375" style="1" customWidth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179" width="3.7109375" style="1" customWidth="1"/>
    <col min="7180" max="7422" width="9.140625" style="1"/>
    <col min="7423" max="7423" width="3.7109375" style="1" customWidth="1"/>
    <col min="7424" max="7425" width="14.7109375" style="1" customWidth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435" width="3.7109375" style="1" customWidth="1"/>
    <col min="7436" max="7678" width="9.140625" style="1"/>
    <col min="7679" max="7679" width="3.7109375" style="1" customWidth="1"/>
    <col min="7680" max="7681" width="14.7109375" style="1" customWidth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691" width="3.7109375" style="1" customWidth="1"/>
    <col min="7692" max="7934" width="9.140625" style="1"/>
    <col min="7935" max="7935" width="3.7109375" style="1" customWidth="1"/>
    <col min="7936" max="7937" width="14.7109375" style="1" customWidth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7947" width="3.7109375" style="1" customWidth="1"/>
    <col min="7948" max="8190" width="9.140625" style="1"/>
    <col min="8191" max="8191" width="3.7109375" style="1" customWidth="1"/>
    <col min="8192" max="8193" width="14.7109375" style="1" customWidth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203" width="3.7109375" style="1" customWidth="1"/>
    <col min="8204" max="8446" width="9.140625" style="1"/>
    <col min="8447" max="8447" width="3.7109375" style="1" customWidth="1"/>
    <col min="8448" max="8449" width="14.7109375" style="1" customWidth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459" width="3.7109375" style="1" customWidth="1"/>
    <col min="8460" max="8702" width="9.140625" style="1"/>
    <col min="8703" max="8703" width="3.7109375" style="1" customWidth="1"/>
    <col min="8704" max="8705" width="14.7109375" style="1" customWidth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715" width="3.7109375" style="1" customWidth="1"/>
    <col min="8716" max="8958" width="9.140625" style="1"/>
    <col min="8959" max="8959" width="3.7109375" style="1" customWidth="1"/>
    <col min="8960" max="8961" width="14.7109375" style="1" customWidth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8971" width="3.7109375" style="1" customWidth="1"/>
    <col min="8972" max="9214" width="9.140625" style="1"/>
    <col min="9215" max="9215" width="3.7109375" style="1" customWidth="1"/>
    <col min="9216" max="9217" width="14.7109375" style="1" customWidth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227" width="3.7109375" style="1" customWidth="1"/>
    <col min="9228" max="9470" width="9.140625" style="1"/>
    <col min="9471" max="9471" width="3.7109375" style="1" customWidth="1"/>
    <col min="9472" max="9473" width="14.7109375" style="1" customWidth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483" width="3.7109375" style="1" customWidth="1"/>
    <col min="9484" max="9726" width="9.140625" style="1"/>
    <col min="9727" max="9727" width="3.7109375" style="1" customWidth="1"/>
    <col min="9728" max="9729" width="14.7109375" style="1" customWidth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739" width="3.7109375" style="1" customWidth="1"/>
    <col min="9740" max="9982" width="9.140625" style="1"/>
    <col min="9983" max="9983" width="3.7109375" style="1" customWidth="1"/>
    <col min="9984" max="9985" width="14.7109375" style="1" customWidth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9995" width="3.7109375" style="1" customWidth="1"/>
    <col min="9996" max="10238" width="9.140625" style="1"/>
    <col min="10239" max="10239" width="3.7109375" style="1" customWidth="1"/>
    <col min="10240" max="10241" width="14.7109375" style="1" customWidth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251" width="3.7109375" style="1" customWidth="1"/>
    <col min="10252" max="10494" width="9.140625" style="1"/>
    <col min="10495" max="10495" width="3.7109375" style="1" customWidth="1"/>
    <col min="10496" max="10497" width="14.7109375" style="1" customWidth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507" width="3.7109375" style="1" customWidth="1"/>
    <col min="10508" max="10750" width="9.140625" style="1"/>
    <col min="10751" max="10751" width="3.7109375" style="1" customWidth="1"/>
    <col min="10752" max="10753" width="14.7109375" style="1" customWidth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0763" width="3.7109375" style="1" customWidth="1"/>
    <col min="10764" max="11006" width="9.140625" style="1"/>
    <col min="11007" max="11007" width="3.7109375" style="1" customWidth="1"/>
    <col min="11008" max="11009" width="14.7109375" style="1" customWidth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019" width="3.7109375" style="1" customWidth="1"/>
    <col min="11020" max="11262" width="9.140625" style="1"/>
    <col min="11263" max="11263" width="3.7109375" style="1" customWidth="1"/>
    <col min="11264" max="11265" width="14.7109375" style="1" customWidth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275" width="3.7109375" style="1" customWidth="1"/>
    <col min="11276" max="11518" width="9.140625" style="1"/>
    <col min="11519" max="11519" width="3.7109375" style="1" customWidth="1"/>
    <col min="11520" max="11521" width="14.7109375" style="1" customWidth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531" width="3.7109375" style="1" customWidth="1"/>
    <col min="11532" max="11774" width="9.140625" style="1"/>
    <col min="11775" max="11775" width="3.7109375" style="1" customWidth="1"/>
    <col min="11776" max="11777" width="14.7109375" style="1" customWidth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1787" width="3.7109375" style="1" customWidth="1"/>
    <col min="11788" max="12030" width="9.140625" style="1"/>
    <col min="12031" max="12031" width="3.7109375" style="1" customWidth="1"/>
    <col min="12032" max="12033" width="14.7109375" style="1" customWidth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043" width="3.7109375" style="1" customWidth="1"/>
    <col min="12044" max="12286" width="9.140625" style="1"/>
    <col min="12287" max="12287" width="3.7109375" style="1" customWidth="1"/>
    <col min="12288" max="12289" width="14.7109375" style="1" customWidth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299" width="3.7109375" style="1" customWidth="1"/>
    <col min="12300" max="12542" width="9.140625" style="1"/>
    <col min="12543" max="12543" width="3.7109375" style="1" customWidth="1"/>
    <col min="12544" max="12545" width="14.7109375" style="1" customWidth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555" width="3.7109375" style="1" customWidth="1"/>
    <col min="12556" max="12798" width="9.140625" style="1"/>
    <col min="12799" max="12799" width="3.7109375" style="1" customWidth="1"/>
    <col min="12800" max="12801" width="14.7109375" style="1" customWidth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2811" width="3.7109375" style="1" customWidth="1"/>
    <col min="12812" max="13054" width="9.140625" style="1"/>
    <col min="13055" max="13055" width="3.7109375" style="1" customWidth="1"/>
    <col min="13056" max="13057" width="14.7109375" style="1" customWidth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067" width="3.7109375" style="1" customWidth="1"/>
    <col min="13068" max="13310" width="9.140625" style="1"/>
    <col min="13311" max="13311" width="3.7109375" style="1" customWidth="1"/>
    <col min="13312" max="13313" width="14.7109375" style="1" customWidth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323" width="3.7109375" style="1" customWidth="1"/>
    <col min="13324" max="13566" width="9.140625" style="1"/>
    <col min="13567" max="13567" width="3.7109375" style="1" customWidth="1"/>
    <col min="13568" max="13569" width="14.7109375" style="1" customWidth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579" width="3.7109375" style="1" customWidth="1"/>
    <col min="13580" max="13822" width="9.140625" style="1"/>
    <col min="13823" max="13823" width="3.7109375" style="1" customWidth="1"/>
    <col min="13824" max="13825" width="14.7109375" style="1" customWidth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3835" width="3.7109375" style="1" customWidth="1"/>
    <col min="13836" max="14078" width="9.140625" style="1"/>
    <col min="14079" max="14079" width="3.7109375" style="1" customWidth="1"/>
    <col min="14080" max="14081" width="14.7109375" style="1" customWidth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091" width="3.7109375" style="1" customWidth="1"/>
    <col min="14092" max="14334" width="9.140625" style="1"/>
    <col min="14335" max="14335" width="3.7109375" style="1" customWidth="1"/>
    <col min="14336" max="14337" width="14.7109375" style="1" customWidth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347" width="3.7109375" style="1" customWidth="1"/>
    <col min="14348" max="14590" width="9.140625" style="1"/>
    <col min="14591" max="14591" width="3.7109375" style="1" customWidth="1"/>
    <col min="14592" max="14593" width="14.7109375" style="1" customWidth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603" width="3.7109375" style="1" customWidth="1"/>
    <col min="14604" max="14846" width="9.140625" style="1"/>
    <col min="14847" max="14847" width="3.7109375" style="1" customWidth="1"/>
    <col min="14848" max="14849" width="14.7109375" style="1" customWidth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4859" width="3.7109375" style="1" customWidth="1"/>
    <col min="14860" max="15102" width="9.140625" style="1"/>
    <col min="15103" max="15103" width="3.7109375" style="1" customWidth="1"/>
    <col min="15104" max="15105" width="14.7109375" style="1" customWidth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115" width="3.7109375" style="1" customWidth="1"/>
    <col min="15116" max="15358" width="9.140625" style="1"/>
    <col min="15359" max="15359" width="3.7109375" style="1" customWidth="1"/>
    <col min="15360" max="15361" width="14.7109375" style="1" customWidth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371" width="3.7109375" style="1" customWidth="1"/>
    <col min="15372" max="15614" width="9.140625" style="1"/>
    <col min="15615" max="15615" width="3.7109375" style="1" customWidth="1"/>
    <col min="15616" max="15617" width="14.7109375" style="1" customWidth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627" width="3.7109375" style="1" customWidth="1"/>
    <col min="15628" max="15870" width="9.140625" style="1"/>
    <col min="15871" max="15871" width="3.7109375" style="1" customWidth="1"/>
    <col min="15872" max="15873" width="14.7109375" style="1" customWidth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5883" width="3.7109375" style="1" customWidth="1"/>
    <col min="15884" max="16126" width="9.140625" style="1"/>
    <col min="16127" max="16127" width="3.7109375" style="1" customWidth="1"/>
    <col min="16128" max="16129" width="14.7109375" style="1" customWidth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139" width="3.7109375" style="1" customWidth="1"/>
    <col min="16140" max="16384" width="9.140625" style="1"/>
  </cols>
  <sheetData>
    <row r="1" spans="1:28" x14ac:dyDescent="0.2">
      <c r="A1" s="726" t="s">
        <v>825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</row>
    <row r="2" spans="1:28" ht="42" customHeight="1" x14ac:dyDescent="0.2">
      <c r="A2" s="725" t="s">
        <v>827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613"/>
      <c r="O2" s="613"/>
      <c r="P2" s="613"/>
      <c r="Q2" s="613"/>
      <c r="R2" s="613"/>
      <c r="S2" s="613"/>
      <c r="T2" s="614"/>
      <c r="U2" s="614"/>
      <c r="V2" s="614"/>
      <c r="W2" s="614"/>
      <c r="X2" s="614"/>
      <c r="Y2" s="614"/>
      <c r="Z2" s="614"/>
      <c r="AA2" s="614"/>
      <c r="AB2" s="614"/>
    </row>
    <row r="4" spans="1:28" ht="39.75" customHeight="1" x14ac:dyDescent="0.2"/>
    <row r="5" spans="1:28" ht="15.75" customHeight="1" thickBot="1" x14ac:dyDescent="0.25">
      <c r="C5" s="100" t="s">
        <v>316</v>
      </c>
      <c r="D5" s="100"/>
      <c r="F5" s="100" t="s">
        <v>317</v>
      </c>
      <c r="G5" s="100"/>
      <c r="I5" s="100" t="s">
        <v>318</v>
      </c>
      <c r="J5" s="100"/>
      <c r="L5" s="100" t="s">
        <v>315</v>
      </c>
      <c r="M5" s="100"/>
    </row>
    <row r="6" spans="1:28" ht="13.5" thickTop="1" x14ac:dyDescent="0.2">
      <c r="A6" s="101" t="s">
        <v>108</v>
      </c>
      <c r="B6" s="101"/>
      <c r="C6" s="102" t="s">
        <v>320</v>
      </c>
      <c r="D6" s="102" t="s">
        <v>319</v>
      </c>
      <c r="F6" s="102" t="s">
        <v>320</v>
      </c>
      <c r="G6" s="102" t="s">
        <v>319</v>
      </c>
      <c r="I6" s="102" t="s">
        <v>320</v>
      </c>
      <c r="J6" s="102" t="s">
        <v>319</v>
      </c>
      <c r="L6" s="102" t="s">
        <v>307</v>
      </c>
      <c r="M6" s="102" t="s">
        <v>319</v>
      </c>
    </row>
    <row r="7" spans="1:28" x14ac:dyDescent="0.2">
      <c r="A7" s="614"/>
      <c r="B7" s="614"/>
      <c r="L7" s="1"/>
      <c r="M7" s="1"/>
    </row>
    <row r="8" spans="1:28" x14ac:dyDescent="0.2">
      <c r="A8" s="614">
        <v>2002</v>
      </c>
      <c r="B8" s="614"/>
      <c r="C8" s="103">
        <f>'Industry TFP calculation (OPA1)'!C11</f>
        <v>2528664</v>
      </c>
      <c r="D8" s="104"/>
      <c r="F8" s="103">
        <f>'Industry TFP calculation (OPA1)'!I11</f>
        <v>14953754.189999999</v>
      </c>
      <c r="I8" s="103">
        <f>'Industry TFP calculation (OPA1)'!F11</f>
        <v>65523878635.100006</v>
      </c>
      <c r="L8" s="400">
        <f>'Industry TFP calculation (OPA1)'!L11</f>
        <v>100</v>
      </c>
      <c r="M8" s="1"/>
    </row>
    <row r="9" spans="1:28" x14ac:dyDescent="0.2">
      <c r="A9" s="614">
        <f>A8+1</f>
        <v>2003</v>
      </c>
      <c r="B9" s="614"/>
      <c r="C9" s="103">
        <f>'Industry TFP calculation (OPA1)'!C12</f>
        <v>2590817</v>
      </c>
      <c r="D9" s="611">
        <f t="shared" ref="D9:D18" si="0">LN(C9/C8)</f>
        <v>2.4282169961061466E-2</v>
      </c>
      <c r="F9" s="103">
        <f>'Industry TFP calculation (OPA1)'!I12</f>
        <v>15124270.189999999</v>
      </c>
      <c r="G9" s="611">
        <f t="shared" ref="G9:G18" si="1">LN(F9/F8)</f>
        <v>1.1338366151705718E-2</v>
      </c>
      <c r="I9" s="103">
        <f>'Industry TFP calculation (OPA1)'!F12</f>
        <v>67480321397.399994</v>
      </c>
      <c r="J9" s="611">
        <f t="shared" ref="J9:J18" si="2">LN(I9/I8)</f>
        <v>2.942138500049496E-2</v>
      </c>
      <c r="L9" s="400">
        <f>'Industry TFP calculation (OPA1)'!L12</f>
        <v>102.13154244779317</v>
      </c>
      <c r="M9" s="611">
        <f t="shared" ref="M9:M18" si="3">LN(L9/L8)</f>
        <v>2.1091428276406105E-2</v>
      </c>
    </row>
    <row r="10" spans="1:28" x14ac:dyDescent="0.2">
      <c r="A10" s="614">
        <f t="shared" ref="A10:A17" si="4">A9+1</f>
        <v>2004</v>
      </c>
      <c r="B10" s="614"/>
      <c r="C10" s="103">
        <f>'Industry TFP calculation (OPA1)'!C13</f>
        <v>2647118</v>
      </c>
      <c r="D10" s="611">
        <f t="shared" si="0"/>
        <v>2.1498231034890302E-2</v>
      </c>
      <c r="F10" s="103">
        <f>'Industry TFP calculation (OPA1)'!I13</f>
        <v>15282376.26</v>
      </c>
      <c r="G10" s="611">
        <f t="shared" si="1"/>
        <v>1.0399535193251534E-2</v>
      </c>
      <c r="I10" s="103">
        <f>'Industry TFP calculation (OPA1)'!F13</f>
        <v>68588997365.099998</v>
      </c>
      <c r="J10" s="611">
        <f t="shared" si="2"/>
        <v>1.6296113083813884E-2</v>
      </c>
      <c r="L10" s="400">
        <f>'Industry TFP calculation (OPA1)'!L13</f>
        <v>103.96011692555533</v>
      </c>
      <c r="M10" s="611">
        <f t="shared" si="3"/>
        <v>1.7745720224928697E-2</v>
      </c>
    </row>
    <row r="11" spans="1:28" x14ac:dyDescent="0.2">
      <c r="A11" s="614">
        <f t="shared" si="4"/>
        <v>2005</v>
      </c>
      <c r="B11" s="614"/>
      <c r="C11" s="103">
        <f>'Industry TFP calculation (OPA1)'!C14</f>
        <v>2703821</v>
      </c>
      <c r="D11" s="611">
        <f t="shared" si="0"/>
        <v>2.1194456744888887E-2</v>
      </c>
      <c r="F11" s="103">
        <f>'Industry TFP calculation (OPA1)'!I14</f>
        <v>15710004.26</v>
      </c>
      <c r="G11" s="611">
        <f t="shared" si="1"/>
        <v>2.7597437387186327E-2</v>
      </c>
      <c r="I11" s="103">
        <f>'Industry TFP calculation (OPA1)'!F14</f>
        <v>72989180570.180008</v>
      </c>
      <c r="J11" s="611">
        <f t="shared" si="2"/>
        <v>6.2179085192185832E-2</v>
      </c>
      <c r="L11" s="400">
        <f>'Industry TFP calculation (OPA1)'!L14</f>
        <v>106.8456528939594</v>
      </c>
      <c r="M11" s="611">
        <f t="shared" si="3"/>
        <v>2.737796225493256E-2</v>
      </c>
    </row>
    <row r="12" spans="1:28" x14ac:dyDescent="0.2">
      <c r="A12" s="614">
        <f t="shared" si="4"/>
        <v>2006</v>
      </c>
      <c r="B12" s="614"/>
      <c r="C12" s="103">
        <f>'Industry TFP calculation (OPA1)'!C15</f>
        <v>2748114</v>
      </c>
      <c r="D12" s="611">
        <f t="shared" si="0"/>
        <v>1.6248900451126695E-2</v>
      </c>
      <c r="F12" s="103">
        <f>'Industry TFP calculation (OPA1)'!I15</f>
        <v>16004095.26</v>
      </c>
      <c r="G12" s="611">
        <f t="shared" si="1"/>
        <v>1.8546919806852389E-2</v>
      </c>
      <c r="I12" s="103">
        <f>'Industry TFP calculation (OPA1)'!F15</f>
        <v>72296481577.200012</v>
      </c>
      <c r="J12" s="611">
        <f t="shared" si="2"/>
        <v>-9.5357550317937013E-3</v>
      </c>
      <c r="L12" s="400">
        <f>'Industry TFP calculation (OPA1)'!L15</f>
        <v>108.37194033164538</v>
      </c>
      <c r="M12" s="611">
        <f t="shared" si="3"/>
        <v>1.4183905723857427E-2</v>
      </c>
    </row>
    <row r="13" spans="1:28" x14ac:dyDescent="0.2">
      <c r="A13" s="614">
        <f t="shared" si="4"/>
        <v>2007</v>
      </c>
      <c r="B13" s="614"/>
      <c r="C13" s="103">
        <f>'Industry TFP calculation (OPA1)'!C16</f>
        <v>2781589</v>
      </c>
      <c r="D13" s="611">
        <f t="shared" si="0"/>
        <v>1.2107488929374797E-2</v>
      </c>
      <c r="F13" s="103">
        <f>'Industry TFP calculation (OPA1)'!I16</f>
        <v>16030411.26</v>
      </c>
      <c r="G13" s="611">
        <f t="shared" si="1"/>
        <v>1.6429786988169817E-3</v>
      </c>
      <c r="I13" s="103">
        <f>'Industry TFP calculation (OPA1)'!F16</f>
        <v>77681926412.979996</v>
      </c>
      <c r="J13" s="611">
        <f t="shared" si="2"/>
        <v>7.1847159253963497E-2</v>
      </c>
      <c r="L13" s="400">
        <f>'Industry TFP calculation (OPA1)'!L16</f>
        <v>110.05474956074679</v>
      </c>
      <c r="M13" s="611">
        <f t="shared" si="3"/>
        <v>1.5408762780569454E-2</v>
      </c>
    </row>
    <row r="14" spans="1:28" x14ac:dyDescent="0.2">
      <c r="A14" s="614">
        <f t="shared" si="4"/>
        <v>2008</v>
      </c>
      <c r="B14" s="614"/>
      <c r="C14" s="103">
        <f>'Industry TFP calculation (OPA1)'!C17</f>
        <v>2823654</v>
      </c>
      <c r="D14" s="611">
        <f t="shared" si="0"/>
        <v>1.50094437330279E-2</v>
      </c>
      <c r="F14" s="103">
        <f>'Industry TFP calculation (OPA1)'!I17</f>
        <v>16040362.26</v>
      </c>
      <c r="G14" s="611">
        <f t="shared" si="1"/>
        <v>6.205650333402506E-4</v>
      </c>
      <c r="I14" s="103">
        <f>'Industry TFP calculation (OPA1)'!F17</f>
        <v>77048660192.789993</v>
      </c>
      <c r="J14" s="611">
        <f t="shared" si="2"/>
        <v>-8.1854502060423311E-3</v>
      </c>
      <c r="L14" s="400">
        <f>'Industry TFP calculation (OPA1)'!L17</f>
        <v>110.98355158896811</v>
      </c>
      <c r="M14" s="611">
        <f t="shared" si="3"/>
        <v>8.4040412000619003E-3</v>
      </c>
    </row>
    <row r="15" spans="1:28" x14ac:dyDescent="0.2">
      <c r="A15" s="614">
        <f t="shared" si="4"/>
        <v>2009</v>
      </c>
      <c r="B15" s="614"/>
      <c r="C15" s="103">
        <f>'Industry TFP calculation (OPA1)'!C18</f>
        <v>2864567</v>
      </c>
      <c r="D15" s="611">
        <f t="shared" si="0"/>
        <v>1.4385413486102196E-2</v>
      </c>
      <c r="F15" s="103">
        <f>'Industry TFP calculation (OPA1)'!I18</f>
        <v>16095983.26</v>
      </c>
      <c r="G15" s="611">
        <f t="shared" si="1"/>
        <v>3.4615669354815504E-3</v>
      </c>
      <c r="I15" s="103">
        <f>'Industry TFP calculation (OPA1)'!F18</f>
        <v>74370271565.359985</v>
      </c>
      <c r="J15" s="611">
        <f t="shared" si="2"/>
        <v>-3.538088655974958E-2</v>
      </c>
      <c r="L15" s="400">
        <f>'Industry TFP calculation (OPA1)'!L18</f>
        <v>111.64793516659115</v>
      </c>
      <c r="M15" s="611">
        <f t="shared" si="3"/>
        <v>5.968477860584933E-3</v>
      </c>
    </row>
    <row r="16" spans="1:28" x14ac:dyDescent="0.2">
      <c r="A16" s="614">
        <f t="shared" si="4"/>
        <v>2010</v>
      </c>
      <c r="B16" s="614"/>
      <c r="C16" s="103">
        <f>'Industry TFP calculation (OPA1)'!C19</f>
        <v>2885251</v>
      </c>
      <c r="D16" s="611">
        <f t="shared" si="0"/>
        <v>7.1946935444361362E-3</v>
      </c>
      <c r="F16" s="103">
        <f>'Industry TFP calculation (OPA1)'!I19</f>
        <v>16172034.26</v>
      </c>
      <c r="G16" s="611">
        <f t="shared" si="1"/>
        <v>4.7137163458117757E-3</v>
      </c>
      <c r="I16" s="103">
        <f>'Industry TFP calculation (OPA1)'!F19</f>
        <v>74866606532.479996</v>
      </c>
      <c r="J16" s="611">
        <f t="shared" si="2"/>
        <v>6.651664165831685E-3</v>
      </c>
      <c r="L16" s="400">
        <f>'Industry TFP calculation (OPA1)'!L19</f>
        <v>112.36718303630441</v>
      </c>
      <c r="M16" s="611">
        <f t="shared" si="3"/>
        <v>6.4214446506480425E-3</v>
      </c>
    </row>
    <row r="17" spans="1:14" x14ac:dyDescent="0.2">
      <c r="A17" s="614">
        <f t="shared" si="4"/>
        <v>2011</v>
      </c>
      <c r="B17" s="614"/>
      <c r="C17" s="103">
        <f>'Industry TFP calculation (OPA1)'!C20</f>
        <v>2919186</v>
      </c>
      <c r="D17" s="611">
        <f t="shared" si="0"/>
        <v>1.1692912385391649E-2</v>
      </c>
      <c r="F17" s="103">
        <f>'Industry TFP calculation (OPA1)'!I20</f>
        <v>16287524.26</v>
      </c>
      <c r="G17" s="611">
        <f t="shared" si="1"/>
        <v>7.1159616829967257E-3</v>
      </c>
      <c r="I17" s="103">
        <f>'Industry TFP calculation (OPA1)'!F20</f>
        <v>75150956582.160004</v>
      </c>
      <c r="J17" s="611">
        <f t="shared" si="2"/>
        <v>3.7908946700158002E-3</v>
      </c>
      <c r="L17" s="400">
        <f>'Industry TFP calculation (OPA1)'!L20</f>
        <v>113.44388359422373</v>
      </c>
      <c r="M17" s="611">
        <f t="shared" si="3"/>
        <v>9.536368024620441E-3</v>
      </c>
    </row>
    <row r="18" spans="1:14" x14ac:dyDescent="0.2">
      <c r="A18" s="614">
        <v>2012</v>
      </c>
      <c r="B18" s="614"/>
      <c r="C18" s="103">
        <f>'Industry TFP calculation (OPA1)'!C21</f>
        <v>2954040.0361008286</v>
      </c>
      <c r="D18" s="611">
        <f t="shared" si="0"/>
        <v>1.1868926905625259E-2</v>
      </c>
      <c r="F18" s="103">
        <f>'Industry TFP calculation (OPA1)'!I21</f>
        <v>16391549.26</v>
      </c>
      <c r="G18" s="611">
        <f t="shared" si="1"/>
        <v>6.3664810630922834E-3</v>
      </c>
      <c r="I18" s="103">
        <f>'Industry TFP calculation (OPA1)'!F21</f>
        <v>75735750725</v>
      </c>
      <c r="J18" s="611">
        <f t="shared" si="2"/>
        <v>7.7514723649628947E-3</v>
      </c>
      <c r="L18" s="400">
        <f>'Industry TFP calculation (OPA1)'!L21</f>
        <v>114.56634258153356</v>
      </c>
      <c r="M18" s="611">
        <f t="shared" si="3"/>
        <v>9.8457694081724601E-3</v>
      </c>
    </row>
    <row r="19" spans="1:14" x14ac:dyDescent="0.2">
      <c r="B19" s="614"/>
      <c r="L19" s="1"/>
      <c r="M19" s="1"/>
    </row>
    <row r="20" spans="1:14" x14ac:dyDescent="0.2">
      <c r="A20" s="105" t="s">
        <v>321</v>
      </c>
      <c r="B20" s="614"/>
      <c r="L20" s="1"/>
      <c r="M20" s="1"/>
    </row>
    <row r="21" spans="1:14" x14ac:dyDescent="0.2">
      <c r="A21" s="105" t="s">
        <v>322</v>
      </c>
      <c r="B21" s="614"/>
      <c r="L21" s="1"/>
      <c r="M21" s="1"/>
    </row>
    <row r="22" spans="1:14" s="108" customFormat="1" x14ac:dyDescent="0.2">
      <c r="A22" s="106" t="s">
        <v>716</v>
      </c>
      <c r="B22" s="107"/>
      <c r="D22" s="109">
        <f>AVERAGE(D9:D18)</f>
        <v>1.5548263717592528E-2</v>
      </c>
      <c r="G22" s="109">
        <f>AVERAGE(G9:G18)</f>
        <v>9.1803528298535549E-3</v>
      </c>
      <c r="J22" s="109">
        <f>AVERAGE(J9:J18)</f>
        <v>1.4483568193368296E-2</v>
      </c>
      <c r="M22" s="109">
        <f>AVERAGE(M9:M18)</f>
        <v>1.3598388040478204E-2</v>
      </c>
      <c r="N22" s="107"/>
    </row>
    <row r="37" spans="1:1" x14ac:dyDescent="0.2">
      <c r="A37" s="344"/>
    </row>
  </sheetData>
  <mergeCells count="2">
    <mergeCell ref="A1:M1"/>
    <mergeCell ref="A2:M2"/>
  </mergeCells>
  <printOptions horizontalCentered="1"/>
  <pageMargins left="0.75" right="0.75" top="1" bottom="1" header="0.5" footer="0.5"/>
  <pageSetup scale="84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5" sqref="B15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3" width="9.140625" style="614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26" t="s">
        <v>824</v>
      </c>
      <c r="B1" s="726"/>
      <c r="C1" s="726"/>
      <c r="D1" s="726"/>
      <c r="E1" s="726"/>
      <c r="F1" s="726"/>
      <c r="G1" s="726"/>
      <c r="H1" s="726"/>
      <c r="I1" s="726"/>
      <c r="J1" s="726"/>
    </row>
    <row r="2" spans="1:27" ht="40.5" x14ac:dyDescent="0.2">
      <c r="A2" s="110" t="s">
        <v>828</v>
      </c>
      <c r="B2" s="110"/>
      <c r="C2" s="110"/>
      <c r="D2" s="110"/>
      <c r="E2" s="110"/>
      <c r="F2" s="110"/>
      <c r="G2" s="110"/>
      <c r="H2" s="110"/>
      <c r="I2" s="110"/>
      <c r="J2" s="110"/>
      <c r="K2" s="613"/>
      <c r="L2" s="613"/>
      <c r="M2" s="613"/>
      <c r="N2" s="613"/>
      <c r="O2" s="613"/>
      <c r="P2" s="613"/>
      <c r="Q2" s="613"/>
      <c r="R2" s="613"/>
      <c r="S2" s="614"/>
      <c r="T2" s="614"/>
      <c r="U2" s="614"/>
      <c r="V2" s="614"/>
      <c r="W2" s="614"/>
      <c r="X2" s="614"/>
      <c r="Y2" s="614"/>
      <c r="Z2" s="614"/>
      <c r="AA2" s="614"/>
    </row>
    <row r="4" spans="1:27" ht="39.75" customHeight="1" x14ac:dyDescent="0.2"/>
    <row r="5" spans="1:27" ht="13.5" thickBot="1" x14ac:dyDescent="0.25">
      <c r="C5" s="100" t="s">
        <v>315</v>
      </c>
      <c r="D5" s="100"/>
      <c r="F5" s="100" t="s">
        <v>326</v>
      </c>
      <c r="G5" s="100"/>
      <c r="I5" s="100" t="s">
        <v>327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614"/>
      <c r="B7" s="614"/>
    </row>
    <row r="8" spans="1:27" x14ac:dyDescent="0.2">
      <c r="A8" s="614">
        <v>2002</v>
      </c>
      <c r="B8" s="614"/>
      <c r="C8" s="204">
        <v>100</v>
      </c>
      <c r="D8" s="108"/>
      <c r="E8" s="108"/>
      <c r="F8" s="204">
        <v>100</v>
      </c>
      <c r="G8" s="398"/>
      <c r="H8" s="108"/>
      <c r="I8" s="204">
        <v>100</v>
      </c>
      <c r="J8" s="108"/>
    </row>
    <row r="9" spans="1:27" x14ac:dyDescent="0.2">
      <c r="A9" s="614">
        <f>A8+1</f>
        <v>2003</v>
      </c>
      <c r="B9" s="614"/>
      <c r="C9" s="112">
        <f>EXP(D9)*C8</f>
        <v>102.13154244779317</v>
      </c>
      <c r="D9" s="399">
        <f>'Industry TFP calculation (OPA1)'!M12</f>
        <v>2.1091428276406074E-2</v>
      </c>
      <c r="E9" s="108"/>
      <c r="F9" s="204">
        <f>F8*EXP(G9)</f>
        <v>101.30170833482852</v>
      </c>
      <c r="G9" s="399">
        <f>'Industry TFP calculation (OPA1)'!J43</f>
        <v>1.2933089239141615E-2</v>
      </c>
      <c r="H9" s="108"/>
      <c r="I9" s="204">
        <f>EXP(J9)*I8</f>
        <v>100.81917089712033</v>
      </c>
      <c r="J9" s="399">
        <f>'Industry TFP calculation (OPA1)'!J60</f>
        <v>8.1583390372644594E-3</v>
      </c>
    </row>
    <row r="10" spans="1:27" x14ac:dyDescent="0.2">
      <c r="A10" s="614">
        <f t="shared" ref="A10:A17" si="0">A9+1</f>
        <v>2004</v>
      </c>
      <c r="B10" s="614"/>
      <c r="C10" s="112">
        <f t="shared" ref="C10:C18" si="1">EXP(D10)*C9</f>
        <v>103.96011692555533</v>
      </c>
      <c r="D10" s="399">
        <f>'Industry TFP calculation (OPA1)'!M13</f>
        <v>1.7745720224928631E-2</v>
      </c>
      <c r="E10" s="108"/>
      <c r="F10" s="204">
        <f t="shared" ref="F10:F18" si="2">F9*EXP(G10)</f>
        <v>101.79022221931595</v>
      </c>
      <c r="G10" s="399">
        <f>'Industry TFP calculation (OPA1)'!J44</f>
        <v>4.8107753500263957E-3</v>
      </c>
      <c r="H10" s="108"/>
      <c r="I10" s="204">
        <f t="shared" ref="I10:I18" si="3">EXP(J10)*I9</f>
        <v>102.13173196691146</v>
      </c>
      <c r="J10" s="399">
        <f>'Industry TFP calculation (OPA1)'!J61</f>
        <v>1.2934944874902234E-2</v>
      </c>
    </row>
    <row r="11" spans="1:27" x14ac:dyDescent="0.2">
      <c r="A11" s="614">
        <f t="shared" si="0"/>
        <v>2005</v>
      </c>
      <c r="B11" s="614"/>
      <c r="C11" s="112">
        <f t="shared" si="1"/>
        <v>106.8456528939594</v>
      </c>
      <c r="D11" s="399">
        <f>'Industry TFP calculation (OPA1)'!M14</f>
        <v>2.7377962254932456E-2</v>
      </c>
      <c r="E11" s="108"/>
      <c r="F11" s="204">
        <f t="shared" si="2"/>
        <v>102.41670606251829</v>
      </c>
      <c r="G11" s="399">
        <f>'Industry TFP calculation (OPA1)'!J45</f>
        <v>6.1357938632067592E-3</v>
      </c>
      <c r="H11" s="108"/>
      <c r="I11" s="204">
        <f t="shared" si="3"/>
        <v>104.32443787904829</v>
      </c>
      <c r="J11" s="399">
        <f>'Industry TFP calculation (OPA1)'!J62</f>
        <v>2.1242168391725696E-2</v>
      </c>
    </row>
    <row r="12" spans="1:27" x14ac:dyDescent="0.2">
      <c r="A12" s="614">
        <f t="shared" si="0"/>
        <v>2006</v>
      </c>
      <c r="B12" s="614"/>
      <c r="C12" s="112">
        <f t="shared" si="1"/>
        <v>108.37194033164538</v>
      </c>
      <c r="D12" s="399">
        <f>'Industry TFP calculation (OPA1)'!M15</f>
        <v>1.4183905723857419E-2</v>
      </c>
      <c r="E12" s="108"/>
      <c r="F12" s="204">
        <f t="shared" si="2"/>
        <v>103.51187235987662</v>
      </c>
      <c r="G12" s="399">
        <f>'Industry TFP calculation (OPA1)'!J46</f>
        <v>1.0636470477485779E-2</v>
      </c>
      <c r="H12" s="108"/>
      <c r="I12" s="204">
        <f t="shared" si="3"/>
        <v>104.69517926878171</v>
      </c>
      <c r="J12" s="399">
        <f>'Industry TFP calculation (OPA1)'!J63</f>
        <v>3.5474352463716399E-3</v>
      </c>
    </row>
    <row r="13" spans="1:27" x14ac:dyDescent="0.2">
      <c r="A13" s="614">
        <f t="shared" si="0"/>
        <v>2007</v>
      </c>
      <c r="B13" s="614"/>
      <c r="C13" s="112">
        <f t="shared" si="1"/>
        <v>110.05474956074679</v>
      </c>
      <c r="D13" s="399">
        <f>'Industry TFP calculation (OPA1)'!M16</f>
        <v>1.540876278056947E-2</v>
      </c>
      <c r="E13" s="108"/>
      <c r="F13" s="204">
        <f t="shared" si="2"/>
        <v>106.62404438013523</v>
      </c>
      <c r="G13" s="399">
        <f>'Industry TFP calculation (OPA1)'!J47</f>
        <v>2.9622728416544043E-2</v>
      </c>
      <c r="H13" s="108"/>
      <c r="I13" s="204">
        <f t="shared" si="3"/>
        <v>103.21757179682699</v>
      </c>
      <c r="J13" s="399">
        <f>'Industry TFP calculation (OPA1)'!J64</f>
        <v>-1.4213965635974574E-2</v>
      </c>
    </row>
    <row r="14" spans="1:27" x14ac:dyDescent="0.2">
      <c r="A14" s="614">
        <f t="shared" si="0"/>
        <v>2008</v>
      </c>
      <c r="B14" s="614"/>
      <c r="C14" s="112">
        <f t="shared" si="1"/>
        <v>110.98355158896811</v>
      </c>
      <c r="D14" s="399">
        <f>'Industry TFP calculation (OPA1)'!M17</f>
        <v>8.4040412000619437E-3</v>
      </c>
      <c r="E14" s="108"/>
      <c r="F14" s="204">
        <f t="shared" si="2"/>
        <v>108.07875360061308</v>
      </c>
      <c r="G14" s="399">
        <f>'Industry TFP calculation (OPA1)'!J48</f>
        <v>1.3551118058252121E-2</v>
      </c>
      <c r="H14" s="108"/>
      <c r="I14" s="204">
        <f t="shared" si="3"/>
        <v>102.68766791953317</v>
      </c>
      <c r="J14" s="399">
        <f>'Industry TFP calculation (OPA1)'!J65</f>
        <v>-5.1470768581901773E-3</v>
      </c>
    </row>
    <row r="15" spans="1:27" x14ac:dyDescent="0.2">
      <c r="A15" s="614">
        <f t="shared" si="0"/>
        <v>2009</v>
      </c>
      <c r="B15" s="614"/>
      <c r="C15" s="112">
        <f t="shared" si="1"/>
        <v>111.64793516659115</v>
      </c>
      <c r="D15" s="399">
        <f>'Industry TFP calculation (OPA1)'!M18</f>
        <v>5.9684778605849174E-3</v>
      </c>
      <c r="E15" s="108"/>
      <c r="F15" s="204">
        <f t="shared" si="2"/>
        <v>108.39248275048371</v>
      </c>
      <c r="G15" s="399">
        <f>'Industry TFP calculation (OPA1)'!J49</f>
        <v>2.8985778879001695E-3</v>
      </c>
      <c r="H15" s="108"/>
      <c r="I15" s="204">
        <f t="shared" si="3"/>
        <v>103.00339316297548</v>
      </c>
      <c r="J15" s="399">
        <f>'Industry TFP calculation (OPA1)'!J66</f>
        <v>3.0698999726847479E-3</v>
      </c>
    </row>
    <row r="16" spans="1:27" x14ac:dyDescent="0.2">
      <c r="A16" s="614">
        <f t="shared" si="0"/>
        <v>2010</v>
      </c>
      <c r="B16" s="614"/>
      <c r="C16" s="112">
        <f t="shared" si="1"/>
        <v>112.36718303630441</v>
      </c>
      <c r="D16" s="399">
        <f>'Industry TFP calculation (OPA1)'!M19</f>
        <v>6.4214446506479939E-3</v>
      </c>
      <c r="E16" s="108"/>
      <c r="F16" s="204">
        <f t="shared" si="2"/>
        <v>108.61076745079005</v>
      </c>
      <c r="G16" s="399">
        <f>'Industry TFP calculation (OPA1)'!J50</f>
        <v>2.0118111016989536E-3</v>
      </c>
      <c r="H16" s="108"/>
      <c r="I16" s="204">
        <f t="shared" si="3"/>
        <v>103.45860329844027</v>
      </c>
      <c r="J16" s="399">
        <f>'Industry TFP calculation (OPA1)'!J67</f>
        <v>4.4096335489490403E-3</v>
      </c>
    </row>
    <row r="17" spans="1:13" x14ac:dyDescent="0.2">
      <c r="A17" s="614">
        <f t="shared" si="0"/>
        <v>2011</v>
      </c>
      <c r="B17" s="614"/>
      <c r="C17" s="112">
        <f t="shared" si="1"/>
        <v>113.44388359422373</v>
      </c>
      <c r="D17" s="399">
        <f>'Industry TFP calculation (OPA1)'!M20</f>
        <v>9.5363680246204584E-3</v>
      </c>
      <c r="E17" s="108"/>
      <c r="F17" s="204">
        <f t="shared" si="2"/>
        <v>110.86588196610315</v>
      </c>
      <c r="G17" s="399">
        <f>'Industry TFP calculation (OPA1)'!J51</f>
        <v>2.0550649806922429E-2</v>
      </c>
      <c r="H17" s="108"/>
      <c r="I17" s="204">
        <f t="shared" si="3"/>
        <v>102.3253336214912</v>
      </c>
      <c r="J17" s="399">
        <f>'Industry TFP calculation (OPA1)'!J68</f>
        <v>-1.101428178230197E-2</v>
      </c>
    </row>
    <row r="18" spans="1:13" x14ac:dyDescent="0.2">
      <c r="A18" s="614">
        <v>2012</v>
      </c>
      <c r="B18" s="614"/>
      <c r="C18" s="112">
        <f t="shared" si="1"/>
        <v>114.56634258153356</v>
      </c>
      <c r="D18" s="399">
        <f>'Industry TFP calculation (OPA1)'!M21</f>
        <v>9.8457694081725642E-3</v>
      </c>
      <c r="E18" s="108"/>
      <c r="F18" s="204">
        <f t="shared" si="2"/>
        <v>117.70503468472286</v>
      </c>
      <c r="G18" s="399">
        <f>'Industry TFP calculation (OPA1)'!J52</f>
        <v>5.9860588733250043E-2</v>
      </c>
      <c r="H18" s="108"/>
      <c r="I18" s="204">
        <f t="shared" si="3"/>
        <v>97.333425786249137</v>
      </c>
      <c r="J18" s="399">
        <f>'Industry TFP calculation (OPA1)'!J69</f>
        <v>-5.0014819325077481E-2</v>
      </c>
    </row>
    <row r="19" spans="1:13" x14ac:dyDescent="0.2">
      <c r="B19" s="614"/>
      <c r="D19" s="108"/>
      <c r="E19" s="108"/>
      <c r="F19" s="108"/>
      <c r="G19" s="108"/>
      <c r="H19" s="108"/>
      <c r="I19" s="108"/>
      <c r="J19" s="108"/>
    </row>
    <row r="20" spans="1:13" x14ac:dyDescent="0.2">
      <c r="A20" s="105" t="s">
        <v>321</v>
      </c>
      <c r="B20" s="614"/>
      <c r="D20" s="108"/>
      <c r="E20" s="108"/>
      <c r="F20" s="108"/>
      <c r="G20" s="108"/>
      <c r="H20" s="108"/>
      <c r="I20" s="108"/>
      <c r="J20" s="108"/>
    </row>
    <row r="21" spans="1:13" x14ac:dyDescent="0.2">
      <c r="A21" s="105" t="s">
        <v>322</v>
      </c>
      <c r="B21" s="614"/>
      <c r="D21" s="108"/>
      <c r="E21" s="108"/>
      <c r="F21" s="108"/>
      <c r="G21" s="108"/>
      <c r="H21" s="108"/>
      <c r="I21" s="108"/>
      <c r="J21" s="108"/>
    </row>
    <row r="22" spans="1:13" s="108" customFormat="1" x14ac:dyDescent="0.2">
      <c r="A22" s="106" t="s">
        <v>716</v>
      </c>
      <c r="B22" s="107"/>
      <c r="D22" s="109">
        <f>AVERAGE(D9:D18)</f>
        <v>1.359838804047819E-2</v>
      </c>
      <c r="G22" s="109">
        <f>AVERAGE(G9:G18)</f>
        <v>1.6301160293442831E-2</v>
      </c>
      <c r="J22" s="109">
        <f>AVERAGE(J9:J18)</f>
        <v>-2.7027722529646384E-3</v>
      </c>
      <c r="K22" s="107"/>
      <c r="L22" s="107"/>
      <c r="M22" s="107"/>
    </row>
    <row r="37" spans="1:1" x14ac:dyDescent="0.2">
      <c r="A37" s="344"/>
    </row>
  </sheetData>
  <mergeCells count="1">
    <mergeCell ref="A1:J1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D80"/>
  <sheetViews>
    <sheetView topLeftCell="A22" zoomScaleNormal="100" zoomScaleSheetLayoutView="90" workbookViewId="0">
      <selection activeCell="B15" sqref="B15"/>
    </sheetView>
  </sheetViews>
  <sheetFormatPr defaultRowHeight="15" x14ac:dyDescent="0.25"/>
  <cols>
    <col min="2" max="2" width="28.85546875" customWidth="1"/>
    <col min="3" max="3" width="7.85546875" style="16" customWidth="1"/>
    <col min="4" max="5" width="21.140625" customWidth="1"/>
    <col min="10" max="16" width="9.140625" hidden="1" customWidth="1"/>
    <col min="17" max="17" width="5.7109375" hidden="1" customWidth="1"/>
    <col min="18" max="23" width="9.140625" hidden="1" customWidth="1"/>
    <col min="24" max="34" width="0" hidden="1" customWidth="1"/>
    <col min="256" max="256" width="28.5703125" customWidth="1"/>
    <col min="257" max="258" width="21.140625" customWidth="1"/>
    <col min="512" max="512" width="28.5703125" customWidth="1"/>
    <col min="513" max="514" width="21.140625" customWidth="1"/>
    <col min="768" max="768" width="28.5703125" customWidth="1"/>
    <col min="769" max="770" width="21.140625" customWidth="1"/>
    <col min="1024" max="1024" width="28.5703125" customWidth="1"/>
    <col min="1025" max="1026" width="21.140625" customWidth="1"/>
    <col min="1280" max="1280" width="28.5703125" customWidth="1"/>
    <col min="1281" max="1282" width="21.140625" customWidth="1"/>
    <col min="1536" max="1536" width="28.5703125" customWidth="1"/>
    <col min="1537" max="1538" width="21.140625" customWidth="1"/>
    <col min="1792" max="1792" width="28.5703125" customWidth="1"/>
    <col min="1793" max="1794" width="21.140625" customWidth="1"/>
    <col min="2048" max="2048" width="28.5703125" customWidth="1"/>
    <col min="2049" max="2050" width="21.140625" customWidth="1"/>
    <col min="2304" max="2304" width="28.5703125" customWidth="1"/>
    <col min="2305" max="2306" width="21.140625" customWidth="1"/>
    <col min="2560" max="2560" width="28.5703125" customWidth="1"/>
    <col min="2561" max="2562" width="21.140625" customWidth="1"/>
    <col min="2816" max="2816" width="28.5703125" customWidth="1"/>
    <col min="2817" max="2818" width="21.140625" customWidth="1"/>
    <col min="3072" max="3072" width="28.5703125" customWidth="1"/>
    <col min="3073" max="3074" width="21.140625" customWidth="1"/>
    <col min="3328" max="3328" width="28.5703125" customWidth="1"/>
    <col min="3329" max="3330" width="21.140625" customWidth="1"/>
    <col min="3584" max="3584" width="28.5703125" customWidth="1"/>
    <col min="3585" max="3586" width="21.140625" customWidth="1"/>
    <col min="3840" max="3840" width="28.5703125" customWidth="1"/>
    <col min="3841" max="3842" width="21.140625" customWidth="1"/>
    <col min="4096" max="4096" width="28.5703125" customWidth="1"/>
    <col min="4097" max="4098" width="21.140625" customWidth="1"/>
    <col min="4352" max="4352" width="28.5703125" customWidth="1"/>
    <col min="4353" max="4354" width="21.140625" customWidth="1"/>
    <col min="4608" max="4608" width="28.5703125" customWidth="1"/>
    <col min="4609" max="4610" width="21.140625" customWidth="1"/>
    <col min="4864" max="4864" width="28.5703125" customWidth="1"/>
    <col min="4865" max="4866" width="21.140625" customWidth="1"/>
    <col min="5120" max="5120" width="28.5703125" customWidth="1"/>
    <col min="5121" max="5122" width="21.140625" customWidth="1"/>
    <col min="5376" max="5376" width="28.5703125" customWidth="1"/>
    <col min="5377" max="5378" width="21.140625" customWidth="1"/>
    <col min="5632" max="5632" width="28.5703125" customWidth="1"/>
    <col min="5633" max="5634" width="21.140625" customWidth="1"/>
    <col min="5888" max="5888" width="28.5703125" customWidth="1"/>
    <col min="5889" max="5890" width="21.140625" customWidth="1"/>
    <col min="6144" max="6144" width="28.5703125" customWidth="1"/>
    <col min="6145" max="6146" width="21.140625" customWidth="1"/>
    <col min="6400" max="6400" width="28.5703125" customWidth="1"/>
    <col min="6401" max="6402" width="21.140625" customWidth="1"/>
    <col min="6656" max="6656" width="28.5703125" customWidth="1"/>
    <col min="6657" max="6658" width="21.140625" customWidth="1"/>
    <col min="6912" max="6912" width="28.5703125" customWidth="1"/>
    <col min="6913" max="6914" width="21.140625" customWidth="1"/>
    <col min="7168" max="7168" width="28.5703125" customWidth="1"/>
    <col min="7169" max="7170" width="21.140625" customWidth="1"/>
    <col min="7424" max="7424" width="28.5703125" customWidth="1"/>
    <col min="7425" max="7426" width="21.140625" customWidth="1"/>
    <col min="7680" max="7680" width="28.5703125" customWidth="1"/>
    <col min="7681" max="7682" width="21.140625" customWidth="1"/>
    <col min="7936" max="7936" width="28.5703125" customWidth="1"/>
    <col min="7937" max="7938" width="21.140625" customWidth="1"/>
    <col min="8192" max="8192" width="28.5703125" customWidth="1"/>
    <col min="8193" max="8194" width="21.140625" customWidth="1"/>
    <col min="8448" max="8448" width="28.5703125" customWidth="1"/>
    <col min="8449" max="8450" width="21.140625" customWidth="1"/>
    <col min="8704" max="8704" width="28.5703125" customWidth="1"/>
    <col min="8705" max="8706" width="21.140625" customWidth="1"/>
    <col min="8960" max="8960" width="28.5703125" customWidth="1"/>
    <col min="8961" max="8962" width="21.140625" customWidth="1"/>
    <col min="9216" max="9216" width="28.5703125" customWidth="1"/>
    <col min="9217" max="9218" width="21.140625" customWidth="1"/>
    <col min="9472" max="9472" width="28.5703125" customWidth="1"/>
    <col min="9473" max="9474" width="21.140625" customWidth="1"/>
    <col min="9728" max="9728" width="28.5703125" customWidth="1"/>
    <col min="9729" max="9730" width="21.140625" customWidth="1"/>
    <col min="9984" max="9984" width="28.5703125" customWidth="1"/>
    <col min="9985" max="9986" width="21.140625" customWidth="1"/>
    <col min="10240" max="10240" width="28.5703125" customWidth="1"/>
    <col min="10241" max="10242" width="21.140625" customWidth="1"/>
    <col min="10496" max="10496" width="28.5703125" customWidth="1"/>
    <col min="10497" max="10498" width="21.140625" customWidth="1"/>
    <col min="10752" max="10752" width="28.5703125" customWidth="1"/>
    <col min="10753" max="10754" width="21.140625" customWidth="1"/>
    <col min="11008" max="11008" width="28.5703125" customWidth="1"/>
    <col min="11009" max="11010" width="21.140625" customWidth="1"/>
    <col min="11264" max="11264" width="28.5703125" customWidth="1"/>
    <col min="11265" max="11266" width="21.140625" customWidth="1"/>
    <col min="11520" max="11520" width="28.5703125" customWidth="1"/>
    <col min="11521" max="11522" width="21.140625" customWidth="1"/>
    <col min="11776" max="11776" width="28.5703125" customWidth="1"/>
    <col min="11777" max="11778" width="21.140625" customWidth="1"/>
    <col min="12032" max="12032" width="28.5703125" customWidth="1"/>
    <col min="12033" max="12034" width="21.140625" customWidth="1"/>
    <col min="12288" max="12288" width="28.5703125" customWidth="1"/>
    <col min="12289" max="12290" width="21.140625" customWidth="1"/>
    <col min="12544" max="12544" width="28.5703125" customWidth="1"/>
    <col min="12545" max="12546" width="21.140625" customWidth="1"/>
    <col min="12800" max="12800" width="28.5703125" customWidth="1"/>
    <col min="12801" max="12802" width="21.140625" customWidth="1"/>
    <col min="13056" max="13056" width="28.5703125" customWidth="1"/>
    <col min="13057" max="13058" width="21.140625" customWidth="1"/>
    <col min="13312" max="13312" width="28.5703125" customWidth="1"/>
    <col min="13313" max="13314" width="21.140625" customWidth="1"/>
    <col min="13568" max="13568" width="28.5703125" customWidth="1"/>
    <col min="13569" max="13570" width="21.140625" customWidth="1"/>
    <col min="13824" max="13824" width="28.5703125" customWidth="1"/>
    <col min="13825" max="13826" width="21.140625" customWidth="1"/>
    <col min="14080" max="14080" width="28.5703125" customWidth="1"/>
    <col min="14081" max="14082" width="21.140625" customWidth="1"/>
    <col min="14336" max="14336" width="28.5703125" customWidth="1"/>
    <col min="14337" max="14338" width="21.140625" customWidth="1"/>
    <col min="14592" max="14592" width="28.5703125" customWidth="1"/>
    <col min="14593" max="14594" width="21.140625" customWidth="1"/>
    <col min="14848" max="14848" width="28.5703125" customWidth="1"/>
    <col min="14849" max="14850" width="21.140625" customWidth="1"/>
    <col min="15104" max="15104" width="28.5703125" customWidth="1"/>
    <col min="15105" max="15106" width="21.140625" customWidth="1"/>
    <col min="15360" max="15360" width="28.5703125" customWidth="1"/>
    <col min="15361" max="15362" width="21.140625" customWidth="1"/>
    <col min="15616" max="15616" width="28.5703125" customWidth="1"/>
    <col min="15617" max="15618" width="21.140625" customWidth="1"/>
    <col min="15872" max="15872" width="28.5703125" customWidth="1"/>
    <col min="15873" max="15874" width="21.140625" customWidth="1"/>
    <col min="16128" max="16128" width="28.5703125" customWidth="1"/>
    <col min="16129" max="16130" width="21.140625" customWidth="1"/>
  </cols>
  <sheetData>
    <row r="1" spans="2:26" ht="15.75" x14ac:dyDescent="0.25">
      <c r="B1" s="721" t="s">
        <v>829</v>
      </c>
      <c r="C1" s="721"/>
      <c r="D1" s="721"/>
      <c r="E1" s="721"/>
    </row>
    <row r="3" spans="2:26" ht="63" customHeight="1" x14ac:dyDescent="0.45">
      <c r="B3" s="722" t="s">
        <v>636</v>
      </c>
      <c r="C3" s="722"/>
      <c r="D3" s="722"/>
      <c r="E3" s="722"/>
    </row>
    <row r="4" spans="2:26" ht="39.75" customHeight="1" x14ac:dyDescent="0.25">
      <c r="C4" s="489"/>
      <c r="D4" s="490"/>
      <c r="E4" s="490"/>
    </row>
    <row r="5" spans="2:26" ht="15.75" x14ac:dyDescent="0.25">
      <c r="B5" s="723" t="s">
        <v>135</v>
      </c>
      <c r="C5" s="723"/>
      <c r="D5" s="723"/>
      <c r="E5" s="723"/>
    </row>
    <row r="6" spans="2:26" x14ac:dyDescent="0.25">
      <c r="C6" s="491"/>
      <c r="D6" s="492"/>
      <c r="E6" s="493"/>
    </row>
    <row r="7" spans="2:26" x14ac:dyDescent="0.25">
      <c r="B7" s="542" t="s">
        <v>550</v>
      </c>
      <c r="C7" s="492" t="s">
        <v>158</v>
      </c>
      <c r="D7" s="494" t="s">
        <v>159</v>
      </c>
      <c r="E7" s="493"/>
    </row>
    <row r="8" spans="2:26" x14ac:dyDescent="0.25">
      <c r="B8" s="542" t="s">
        <v>551</v>
      </c>
      <c r="C8" s="492" t="s">
        <v>136</v>
      </c>
      <c r="D8" s="494" t="s">
        <v>137</v>
      </c>
    </row>
    <row r="9" spans="2:26" x14ac:dyDescent="0.25">
      <c r="B9" s="543"/>
      <c r="C9" s="492" t="s">
        <v>146</v>
      </c>
      <c r="D9" s="494" t="s">
        <v>395</v>
      </c>
    </row>
    <row r="10" spans="2:26" x14ac:dyDescent="0.25">
      <c r="B10" s="543"/>
      <c r="C10" s="492" t="s">
        <v>148</v>
      </c>
      <c r="D10" s="494" t="s">
        <v>149</v>
      </c>
    </row>
    <row r="11" spans="2:26" x14ac:dyDescent="0.25">
      <c r="B11" s="542" t="s">
        <v>552</v>
      </c>
      <c r="C11" s="492" t="s">
        <v>156</v>
      </c>
      <c r="D11" s="494" t="s">
        <v>157</v>
      </c>
      <c r="Z11" t="s">
        <v>1040</v>
      </c>
    </row>
    <row r="12" spans="2:26" x14ac:dyDescent="0.25">
      <c r="C12" s="492" t="s">
        <v>154</v>
      </c>
      <c r="D12" s="494" t="s">
        <v>749</v>
      </c>
    </row>
    <row r="13" spans="2:26" x14ac:dyDescent="0.25">
      <c r="C13" s="495" t="s">
        <v>138</v>
      </c>
      <c r="D13" s="494" t="s">
        <v>139</v>
      </c>
    </row>
    <row r="16" spans="2:26" x14ac:dyDescent="0.25">
      <c r="C16" s="496"/>
      <c r="D16" s="497"/>
      <c r="E16" s="497"/>
      <c r="S16" t="s">
        <v>881</v>
      </c>
      <c r="Z16" t="s">
        <v>758</v>
      </c>
    </row>
    <row r="17" spans="2:30" x14ac:dyDescent="0.25">
      <c r="C17" s="498"/>
      <c r="D17" s="499"/>
      <c r="E17" s="497"/>
      <c r="Z17" t="s">
        <v>1034</v>
      </c>
    </row>
    <row r="18" spans="2:30" ht="15.75" thickBot="1" x14ac:dyDescent="0.3">
      <c r="B18" s="724" t="s">
        <v>140</v>
      </c>
      <c r="C18" s="724"/>
      <c r="D18" s="583" t="s">
        <v>141</v>
      </c>
      <c r="E18" s="583" t="s">
        <v>142</v>
      </c>
      <c r="J18" s="629"/>
      <c r="K18" s="629"/>
      <c r="L18" s="629" t="s">
        <v>788</v>
      </c>
      <c r="M18" s="629"/>
      <c r="N18" s="629" t="s">
        <v>723</v>
      </c>
      <c r="O18" s="629" t="s">
        <v>821</v>
      </c>
      <c r="Z18" t="s">
        <v>1035</v>
      </c>
    </row>
    <row r="19" spans="2:30" ht="15.75" thickTop="1" x14ac:dyDescent="0.25">
      <c r="B19" s="500"/>
      <c r="D19" s="501"/>
      <c r="E19" s="502"/>
      <c r="J19" s="629">
        <v>19</v>
      </c>
      <c r="K19" t="s">
        <v>724</v>
      </c>
      <c r="L19">
        <v>12.81455392</v>
      </c>
      <c r="M19">
        <v>1.875222E-2</v>
      </c>
      <c r="N19">
        <v>683.36199999999997</v>
      </c>
      <c r="O19">
        <v>0</v>
      </c>
      <c r="S19" t="s">
        <v>724</v>
      </c>
      <c r="T19">
        <v>12.81215383</v>
      </c>
      <c r="U19">
        <v>1.8518239999999998E-2</v>
      </c>
      <c r="V19">
        <v>691.86699999999996</v>
      </c>
      <c r="W19">
        <v>0</v>
      </c>
      <c r="Z19" t="s">
        <v>758</v>
      </c>
    </row>
    <row r="20" spans="2:30" x14ac:dyDescent="0.25">
      <c r="B20" s="503" t="s">
        <v>161</v>
      </c>
      <c r="D20" s="598">
        <f>L20</f>
        <v>0.62713478</v>
      </c>
      <c r="E20" s="598">
        <f>N20</f>
        <v>85.552999999999997</v>
      </c>
      <c r="J20" s="629">
        <f>J19+1</f>
        <v>20</v>
      </c>
      <c r="K20" t="s">
        <v>725</v>
      </c>
      <c r="L20">
        <v>0.62713478</v>
      </c>
      <c r="M20">
        <v>7.3303500000000002E-3</v>
      </c>
      <c r="N20">
        <v>85.552999999999997</v>
      </c>
      <c r="O20">
        <v>0</v>
      </c>
      <c r="S20" t="s">
        <v>725</v>
      </c>
      <c r="T20">
        <v>0.62715834999999998</v>
      </c>
      <c r="U20">
        <v>7.3315400000000001E-3</v>
      </c>
      <c r="V20">
        <v>85.543000000000006</v>
      </c>
      <c r="W20">
        <v>0</v>
      </c>
    </row>
    <row r="21" spans="2:30" x14ac:dyDescent="0.25">
      <c r="B21" s="500"/>
      <c r="D21" s="598"/>
      <c r="E21" s="598"/>
      <c r="J21" s="629">
        <f t="shared" ref="J21:J38" si="0">J20+1</f>
        <v>21</v>
      </c>
      <c r="K21" t="s">
        <v>726</v>
      </c>
      <c r="L21">
        <v>0.44443398000000001</v>
      </c>
      <c r="M21">
        <v>5.5055260000000002E-2</v>
      </c>
      <c r="N21">
        <v>8.0730000000000004</v>
      </c>
      <c r="O21">
        <v>0</v>
      </c>
      <c r="S21" t="s">
        <v>726</v>
      </c>
      <c r="T21">
        <v>0.44148384000000002</v>
      </c>
      <c r="U21">
        <v>5.4561989999999998E-2</v>
      </c>
      <c r="V21">
        <v>8.0909999999999993</v>
      </c>
      <c r="W21">
        <v>0</v>
      </c>
      <c r="Z21" t="s">
        <v>820</v>
      </c>
    </row>
    <row r="22" spans="2:30" x14ac:dyDescent="0.25">
      <c r="B22" s="504" t="s">
        <v>162</v>
      </c>
      <c r="C22" s="599"/>
      <c r="D22" s="598">
        <f>L21</f>
        <v>0.44443398000000001</v>
      </c>
      <c r="E22" s="598">
        <f>N21</f>
        <v>8.0730000000000004</v>
      </c>
      <c r="J22" s="629">
        <f t="shared" si="0"/>
        <v>22</v>
      </c>
      <c r="K22" t="s">
        <v>727</v>
      </c>
      <c r="L22">
        <v>0.16115423000000001</v>
      </c>
      <c r="M22">
        <v>5.0143140000000003E-2</v>
      </c>
      <c r="N22">
        <v>3.214</v>
      </c>
      <c r="O22">
        <v>1.4E-3</v>
      </c>
      <c r="S22" t="s">
        <v>727</v>
      </c>
      <c r="T22">
        <v>0.15776741</v>
      </c>
      <c r="U22">
        <v>5.0034549999999997E-2</v>
      </c>
      <c r="V22">
        <v>3.153</v>
      </c>
      <c r="W22">
        <v>1.6999999999999999E-3</v>
      </c>
      <c r="Z22" t="s">
        <v>1036</v>
      </c>
    </row>
    <row r="23" spans="2:30" x14ac:dyDescent="0.25">
      <c r="B23" s="505"/>
      <c r="C23" s="599"/>
      <c r="D23" s="598"/>
      <c r="E23" s="598"/>
      <c r="J23" s="629">
        <f t="shared" si="0"/>
        <v>23</v>
      </c>
      <c r="K23" t="s">
        <v>728</v>
      </c>
      <c r="L23">
        <v>0.10467667999999999</v>
      </c>
      <c r="M23">
        <v>3.0782710000000001E-2</v>
      </c>
      <c r="N23">
        <v>3.4009999999999998</v>
      </c>
      <c r="O23">
        <v>6.9999999999999999E-4</v>
      </c>
      <c r="S23" t="s">
        <v>728</v>
      </c>
      <c r="T23">
        <v>0.10942283</v>
      </c>
      <c r="U23">
        <v>3.0596109999999999E-2</v>
      </c>
      <c r="V23">
        <v>3.5760000000000001</v>
      </c>
      <c r="W23">
        <v>4.0000000000000002E-4</v>
      </c>
      <c r="Z23" t="s">
        <v>1037</v>
      </c>
    </row>
    <row r="24" spans="2:30" x14ac:dyDescent="0.25">
      <c r="B24" s="504" t="s">
        <v>163</v>
      </c>
      <c r="C24" s="599"/>
      <c r="D24" s="598">
        <f>L22</f>
        <v>0.16115423000000001</v>
      </c>
      <c r="E24" s="598">
        <f>N22</f>
        <v>3.214</v>
      </c>
      <c r="J24" s="629">
        <f t="shared" si="0"/>
        <v>24</v>
      </c>
      <c r="K24" t="s">
        <v>729</v>
      </c>
      <c r="L24">
        <v>0.12527078</v>
      </c>
      <c r="M24">
        <v>2.7641550000000001E-2</v>
      </c>
      <c r="N24">
        <v>4.532</v>
      </c>
      <c r="O24">
        <v>0</v>
      </c>
      <c r="S24" t="s">
        <v>729</v>
      </c>
      <c r="T24">
        <v>0.12666041</v>
      </c>
      <c r="U24">
        <v>2.7639480000000001E-2</v>
      </c>
      <c r="V24">
        <v>4.5830000000000002</v>
      </c>
      <c r="W24">
        <v>0</v>
      </c>
      <c r="Z24" t="s">
        <v>1038</v>
      </c>
    </row>
    <row r="25" spans="2:30" x14ac:dyDescent="0.25">
      <c r="B25" s="504"/>
      <c r="C25" s="599"/>
      <c r="D25" s="598"/>
      <c r="E25" s="598"/>
      <c r="J25" s="629">
        <f t="shared" si="0"/>
        <v>25</v>
      </c>
      <c r="K25" t="s">
        <v>730</v>
      </c>
      <c r="L25">
        <v>-0.37756816999999998</v>
      </c>
      <c r="M25">
        <v>0.23370453999999999</v>
      </c>
      <c r="N25">
        <v>-1.6160000000000001</v>
      </c>
      <c r="O25">
        <v>0.1066</v>
      </c>
      <c r="S25" t="s">
        <v>730</v>
      </c>
      <c r="T25">
        <v>-0.40112846000000002</v>
      </c>
      <c r="U25">
        <v>0.23240197000000001</v>
      </c>
      <c r="V25">
        <v>-1.726</v>
      </c>
      <c r="W25">
        <v>8.4699999999999998E-2</v>
      </c>
      <c r="Z25" t="s">
        <v>1039</v>
      </c>
    </row>
    <row r="26" spans="2:30" x14ac:dyDescent="0.25">
      <c r="B26" s="506" t="s">
        <v>164</v>
      </c>
      <c r="C26" s="599"/>
      <c r="D26" s="598">
        <f>L23</f>
        <v>0.10467667999999999</v>
      </c>
      <c r="E26" s="598">
        <f>N23</f>
        <v>3.4009999999999998</v>
      </c>
      <c r="J26" s="629">
        <f t="shared" si="0"/>
        <v>26</v>
      </c>
      <c r="K26" t="s">
        <v>731</v>
      </c>
      <c r="L26">
        <v>0.19043298</v>
      </c>
      <c r="M26">
        <v>0.20378706999999999</v>
      </c>
      <c r="N26">
        <v>0.93400000000000005</v>
      </c>
      <c r="O26">
        <v>0.3503</v>
      </c>
      <c r="S26" t="s">
        <v>731</v>
      </c>
      <c r="T26">
        <v>0.19119807999999999</v>
      </c>
      <c r="U26">
        <v>0.20259316999999999</v>
      </c>
      <c r="V26">
        <v>0.94399999999999995</v>
      </c>
      <c r="W26">
        <v>0.34560000000000002</v>
      </c>
    </row>
    <row r="27" spans="2:30" x14ac:dyDescent="0.25">
      <c r="B27" s="507"/>
      <c r="C27" s="599"/>
      <c r="D27" s="598"/>
      <c r="E27" s="598"/>
      <c r="J27" s="629">
        <f t="shared" si="0"/>
        <v>27</v>
      </c>
      <c r="K27" t="s">
        <v>732</v>
      </c>
      <c r="L27">
        <v>0.16461339999999999</v>
      </c>
      <c r="M27">
        <v>7.6002310000000003E-2</v>
      </c>
      <c r="N27">
        <v>2.1659999999999999</v>
      </c>
      <c r="O27">
        <v>3.0599999999999999E-2</v>
      </c>
      <c r="S27" t="s">
        <v>732</v>
      </c>
      <c r="T27">
        <v>0.18043269000000001</v>
      </c>
      <c r="U27">
        <v>7.5531390000000004E-2</v>
      </c>
      <c r="V27">
        <v>2.3889999999999998</v>
      </c>
      <c r="W27">
        <v>1.7100000000000001E-2</v>
      </c>
      <c r="Z27" t="s">
        <v>762</v>
      </c>
    </row>
    <row r="28" spans="2:30" x14ac:dyDescent="0.25">
      <c r="B28" s="506" t="s">
        <v>721</v>
      </c>
      <c r="D28" s="598">
        <f>L24</f>
        <v>0.12527078</v>
      </c>
      <c r="E28" s="598">
        <f>N24</f>
        <v>4.532</v>
      </c>
      <c r="J28" s="629">
        <f t="shared" si="0"/>
        <v>28</v>
      </c>
      <c r="K28" t="s">
        <v>733</v>
      </c>
      <c r="L28">
        <v>5.3550630000000002E-2</v>
      </c>
      <c r="M28">
        <v>1.5503640000000001E-2</v>
      </c>
      <c r="N28">
        <v>3.4540000000000002</v>
      </c>
      <c r="O28">
        <v>5.9999999999999995E-4</v>
      </c>
      <c r="S28" t="s">
        <v>733</v>
      </c>
      <c r="T28">
        <v>5.31236E-2</v>
      </c>
      <c r="U28">
        <v>1.5478779999999999E-2</v>
      </c>
      <c r="V28">
        <v>3.4319999999999999</v>
      </c>
      <c r="W28">
        <v>5.9999999999999995E-4</v>
      </c>
      <c r="Z28" t="s">
        <v>763</v>
      </c>
    </row>
    <row r="29" spans="2:30" x14ac:dyDescent="0.25">
      <c r="B29" s="507"/>
      <c r="D29" s="598"/>
      <c r="E29" s="598"/>
      <c r="J29" s="629">
        <f t="shared" si="0"/>
        <v>29</v>
      </c>
      <c r="K29" t="s">
        <v>734</v>
      </c>
      <c r="L29">
        <v>1.0003659999999999E-2</v>
      </c>
      <c r="M29">
        <v>1.3895930000000001E-2</v>
      </c>
      <c r="N29">
        <v>0.72</v>
      </c>
      <c r="O29">
        <v>0.4718</v>
      </c>
      <c r="S29" t="s">
        <v>734</v>
      </c>
      <c r="T29">
        <v>1.0521279999999999E-2</v>
      </c>
      <c r="U29">
        <v>1.3876309999999999E-2</v>
      </c>
      <c r="V29">
        <v>0.75800000000000001</v>
      </c>
      <c r="W29">
        <v>0.44850000000000001</v>
      </c>
      <c r="Z29" t="s">
        <v>764</v>
      </c>
    </row>
    <row r="30" spans="2:30" x14ac:dyDescent="0.25">
      <c r="B30" s="507" t="s">
        <v>1033</v>
      </c>
      <c r="D30" s="598">
        <f>L25</f>
        <v>-0.37756816999999998</v>
      </c>
      <c r="E30" s="598">
        <f>N25</f>
        <v>-1.6160000000000001</v>
      </c>
      <c r="J30" s="629">
        <f t="shared" si="0"/>
        <v>30</v>
      </c>
      <c r="K30" t="s">
        <v>735</v>
      </c>
      <c r="L30">
        <v>-6.5170000000000001E-5</v>
      </c>
      <c r="M30">
        <v>6.5451700000000003E-3</v>
      </c>
      <c r="N30">
        <v>-0.01</v>
      </c>
      <c r="O30">
        <v>0.99209999999999998</v>
      </c>
      <c r="S30" t="s">
        <v>735</v>
      </c>
      <c r="T30">
        <v>-1.4694E-4</v>
      </c>
      <c r="U30">
        <v>6.4931099999999999E-3</v>
      </c>
      <c r="V30">
        <v>-2.3E-2</v>
      </c>
      <c r="W30">
        <v>0.98199999999999998</v>
      </c>
      <c r="Z30" t="s">
        <v>724</v>
      </c>
      <c r="AA30">
        <v>12.81455392</v>
      </c>
      <c r="AB30">
        <v>1.875222E-2</v>
      </c>
      <c r="AC30">
        <v>683.36199999999997</v>
      </c>
      <c r="AD30">
        <v>0</v>
      </c>
    </row>
    <row r="31" spans="2:30" x14ac:dyDescent="0.25">
      <c r="B31" s="507"/>
      <c r="D31" s="598"/>
      <c r="E31" s="598"/>
      <c r="J31" s="629">
        <f t="shared" si="0"/>
        <v>31</v>
      </c>
      <c r="K31" t="s">
        <v>736</v>
      </c>
      <c r="L31">
        <v>0.14154781999999999</v>
      </c>
      <c r="M31">
        <v>0.20098716</v>
      </c>
      <c r="N31">
        <v>0.70399999999999996</v>
      </c>
      <c r="O31">
        <v>0.48149999999999998</v>
      </c>
      <c r="S31" t="s">
        <v>736</v>
      </c>
      <c r="T31">
        <v>0.16010316999999999</v>
      </c>
      <c r="U31">
        <v>0.20015146</v>
      </c>
      <c r="V31">
        <v>0.8</v>
      </c>
      <c r="W31">
        <v>0.42399999999999999</v>
      </c>
      <c r="Z31" t="s">
        <v>725</v>
      </c>
      <c r="AA31">
        <v>0.62713478</v>
      </c>
      <c r="AB31">
        <v>7.3303500000000002E-3</v>
      </c>
      <c r="AC31">
        <v>85.552999999999997</v>
      </c>
      <c r="AD31">
        <v>0</v>
      </c>
    </row>
    <row r="32" spans="2:30" x14ac:dyDescent="0.25">
      <c r="B32" s="507" t="s">
        <v>545</v>
      </c>
      <c r="D32" s="598">
        <f>L26</f>
        <v>0.19043298</v>
      </c>
      <c r="E32" s="598">
        <f>N26</f>
        <v>0.93400000000000005</v>
      </c>
      <c r="J32" s="629">
        <f t="shared" si="0"/>
        <v>32</v>
      </c>
      <c r="K32" t="s">
        <v>737</v>
      </c>
      <c r="L32">
        <v>6.740293E-2</v>
      </c>
      <c r="M32">
        <v>9.9195179999999994E-2</v>
      </c>
      <c r="N32">
        <v>0.67900000000000005</v>
      </c>
      <c r="O32">
        <v>0.497</v>
      </c>
      <c r="S32" t="s">
        <v>737</v>
      </c>
      <c r="T32">
        <v>7.0585750000000003E-2</v>
      </c>
      <c r="U32">
        <v>9.8525470000000004E-2</v>
      </c>
      <c r="V32">
        <v>0.71599999999999997</v>
      </c>
      <c r="W32">
        <v>0.47389999999999999</v>
      </c>
      <c r="Z32" t="s">
        <v>726</v>
      </c>
      <c r="AA32">
        <v>0.44443398000000001</v>
      </c>
      <c r="AB32">
        <v>5.5055260000000002E-2</v>
      </c>
      <c r="AC32">
        <v>8.0730000000000004</v>
      </c>
      <c r="AD32">
        <v>0</v>
      </c>
    </row>
    <row r="33" spans="1:30" x14ac:dyDescent="0.25">
      <c r="B33" s="507"/>
      <c r="D33" s="598"/>
      <c r="E33" s="598"/>
      <c r="J33" s="629">
        <f t="shared" si="0"/>
        <v>33</v>
      </c>
      <c r="K33" t="s">
        <v>738</v>
      </c>
      <c r="L33">
        <v>-0.19904448999999999</v>
      </c>
      <c r="M33">
        <v>8.6280019999999999E-2</v>
      </c>
      <c r="N33">
        <v>-2.3069999999999999</v>
      </c>
      <c r="O33">
        <v>2.1299999999999999E-2</v>
      </c>
      <c r="S33" t="s">
        <v>738</v>
      </c>
      <c r="T33">
        <v>-0.21698973999999999</v>
      </c>
      <c r="U33">
        <v>8.5145449999999998E-2</v>
      </c>
      <c r="V33">
        <v>-2.548</v>
      </c>
      <c r="W33">
        <v>1.0999999999999999E-2</v>
      </c>
      <c r="Z33" t="s">
        <v>727</v>
      </c>
      <c r="AA33">
        <v>0.16115423000000001</v>
      </c>
      <c r="AB33">
        <v>5.0143140000000003E-2</v>
      </c>
      <c r="AC33">
        <v>3.214</v>
      </c>
      <c r="AD33">
        <v>1.4E-3</v>
      </c>
    </row>
    <row r="34" spans="1:30" x14ac:dyDescent="0.25">
      <c r="B34" s="507" t="s">
        <v>486</v>
      </c>
      <c r="D34" s="598">
        <f>L27</f>
        <v>0.16461339999999999</v>
      </c>
      <c r="E34" s="598">
        <f>N27</f>
        <v>2.1659999999999999</v>
      </c>
      <c r="J34" s="629">
        <f t="shared" si="0"/>
        <v>34</v>
      </c>
      <c r="K34" t="s">
        <v>739</v>
      </c>
      <c r="L34">
        <v>0.28528828000000001</v>
      </c>
      <c r="M34">
        <v>2.0511120000000001E-2</v>
      </c>
      <c r="N34">
        <v>13.909000000000001</v>
      </c>
      <c r="O34">
        <v>0</v>
      </c>
      <c r="S34" t="s">
        <v>739</v>
      </c>
      <c r="T34">
        <v>0.28606132000000001</v>
      </c>
      <c r="U34">
        <v>2.0401659999999999E-2</v>
      </c>
      <c r="V34">
        <v>14.021000000000001</v>
      </c>
      <c r="W34">
        <v>0</v>
      </c>
      <c r="Z34" t="s">
        <v>728</v>
      </c>
      <c r="AA34">
        <v>0.10467667999999999</v>
      </c>
      <c r="AB34">
        <v>3.0782710000000001E-2</v>
      </c>
      <c r="AC34">
        <v>3.4009999999999998</v>
      </c>
      <c r="AD34">
        <v>6.9999999999999999E-4</v>
      </c>
    </row>
    <row r="35" spans="1:30" x14ac:dyDescent="0.25">
      <c r="B35" s="507"/>
      <c r="D35" s="598"/>
      <c r="E35" s="598"/>
      <c r="J35" s="629">
        <f t="shared" si="0"/>
        <v>35</v>
      </c>
      <c r="K35" t="s">
        <v>740</v>
      </c>
      <c r="L35">
        <v>1.6501229999999999E-2</v>
      </c>
      <c r="M35">
        <v>6.8438099999999997E-3</v>
      </c>
      <c r="N35">
        <v>2.411</v>
      </c>
      <c r="O35">
        <v>1.61E-2</v>
      </c>
      <c r="S35" t="s">
        <v>740</v>
      </c>
      <c r="T35">
        <v>1.766682E-2</v>
      </c>
      <c r="U35">
        <v>6.3523E-3</v>
      </c>
      <c r="V35">
        <v>2.7810000000000001</v>
      </c>
      <c r="W35">
        <v>5.4999999999999997E-3</v>
      </c>
      <c r="Z35" t="s">
        <v>729</v>
      </c>
      <c r="AA35">
        <v>0.12527078</v>
      </c>
      <c r="AB35">
        <v>2.7641550000000001E-2</v>
      </c>
      <c r="AC35">
        <v>4.532</v>
      </c>
      <c r="AD35">
        <v>0</v>
      </c>
    </row>
    <row r="36" spans="1:30" x14ac:dyDescent="0.25">
      <c r="A36" s="299"/>
      <c r="B36" s="507" t="s">
        <v>170</v>
      </c>
      <c r="D36" s="598">
        <f>L28</f>
        <v>5.3550630000000002E-2</v>
      </c>
      <c r="E36" s="598">
        <f>N28</f>
        <v>3.4540000000000002</v>
      </c>
      <c r="J36" s="629"/>
      <c r="Z36" t="s">
        <v>730</v>
      </c>
      <c r="AA36">
        <v>-0.37756816999999998</v>
      </c>
      <c r="AB36">
        <v>0.23370453999999999</v>
      </c>
      <c r="AC36">
        <v>-1.6160000000000001</v>
      </c>
      <c r="AD36">
        <v>0.1066</v>
      </c>
    </row>
    <row r="37" spans="1:30" x14ac:dyDescent="0.25">
      <c r="B37" s="507"/>
      <c r="D37" s="598"/>
      <c r="E37" s="598"/>
      <c r="J37" s="629"/>
      <c r="Z37" t="s">
        <v>731</v>
      </c>
      <c r="AA37">
        <v>0.19043298</v>
      </c>
      <c r="AB37">
        <v>0.20378706999999999</v>
      </c>
      <c r="AC37">
        <v>0.93400000000000005</v>
      </c>
      <c r="AD37">
        <v>0.3503</v>
      </c>
    </row>
    <row r="38" spans="1:30" x14ac:dyDescent="0.25">
      <c r="B38" s="507" t="s">
        <v>171</v>
      </c>
      <c r="D38" s="598">
        <f>L29</f>
        <v>1.0003659999999999E-2</v>
      </c>
      <c r="E38" s="598">
        <f>N29</f>
        <v>0.72</v>
      </c>
      <c r="J38" s="629">
        <f t="shared" si="0"/>
        <v>1</v>
      </c>
      <c r="K38" t="s">
        <v>743</v>
      </c>
      <c r="L38">
        <v>1.705108E-2</v>
      </c>
      <c r="M38">
        <v>1.35644E-3</v>
      </c>
      <c r="N38">
        <v>12.57</v>
      </c>
      <c r="O38">
        <v>0</v>
      </c>
      <c r="S38" t="s">
        <v>743</v>
      </c>
      <c r="T38">
        <v>1.7113550000000002E-2</v>
      </c>
      <c r="U38">
        <v>1.3501299999999999E-3</v>
      </c>
      <c r="V38">
        <v>12.675000000000001</v>
      </c>
      <c r="W38">
        <v>0</v>
      </c>
      <c r="Z38" t="s">
        <v>732</v>
      </c>
      <c r="AA38">
        <v>0.16461339999999999</v>
      </c>
      <c r="AB38">
        <v>7.6002310000000003E-2</v>
      </c>
      <c r="AC38">
        <v>2.1659999999999999</v>
      </c>
      <c r="AD38">
        <v>3.0599999999999999E-2</v>
      </c>
    </row>
    <row r="39" spans="1:30" x14ac:dyDescent="0.25">
      <c r="B39" s="507"/>
      <c r="D39" s="598"/>
      <c r="E39" s="598"/>
      <c r="Z39" t="s">
        <v>733</v>
      </c>
      <c r="AA39">
        <v>5.3550630000000002E-2</v>
      </c>
      <c r="AB39">
        <v>1.5503640000000001E-2</v>
      </c>
      <c r="AC39">
        <v>3.4540000000000002</v>
      </c>
      <c r="AD39">
        <v>5.9999999999999995E-4</v>
      </c>
    </row>
    <row r="40" spans="1:30" x14ac:dyDescent="0.25">
      <c r="B40" s="507" t="s">
        <v>172</v>
      </c>
      <c r="D40" s="598">
        <f>L30</f>
        <v>-6.5170000000000001E-5</v>
      </c>
      <c r="E40" s="598">
        <f>N30</f>
        <v>-0.01</v>
      </c>
      <c r="S40" t="s">
        <v>758</v>
      </c>
      <c r="Z40" t="s">
        <v>734</v>
      </c>
      <c r="AA40">
        <v>1.0003659999999999E-2</v>
      </c>
      <c r="AB40">
        <v>1.3895930000000001E-2</v>
      </c>
      <c r="AC40">
        <v>0.72</v>
      </c>
      <c r="AD40">
        <v>0.4718</v>
      </c>
    </row>
    <row r="41" spans="1:30" x14ac:dyDescent="0.25">
      <c r="B41" s="507"/>
      <c r="D41" s="598"/>
      <c r="E41" s="598"/>
      <c r="S41" t="s">
        <v>759</v>
      </c>
      <c r="Z41" t="s">
        <v>735</v>
      </c>
      <c r="AA41">
        <v>-6.5170000000000001E-5</v>
      </c>
      <c r="AB41">
        <v>6.5451700000000003E-3</v>
      </c>
      <c r="AC41">
        <v>-0.01</v>
      </c>
      <c r="AD41">
        <v>0.99209999999999998</v>
      </c>
    </row>
    <row r="42" spans="1:30" x14ac:dyDescent="0.25">
      <c r="B42" s="507" t="s">
        <v>173</v>
      </c>
      <c r="D42" s="598">
        <f>L31</f>
        <v>0.14154781999999999</v>
      </c>
      <c r="E42" s="598">
        <f>N31</f>
        <v>0.70399999999999996</v>
      </c>
      <c r="S42" t="s">
        <v>760</v>
      </c>
      <c r="Z42" t="s">
        <v>736</v>
      </c>
      <c r="AA42">
        <v>0.14154781999999999</v>
      </c>
      <c r="AB42">
        <v>0.20098716</v>
      </c>
      <c r="AC42">
        <v>0.70399999999999996</v>
      </c>
      <c r="AD42">
        <v>0.48149999999999998</v>
      </c>
    </row>
    <row r="43" spans="1:30" x14ac:dyDescent="0.25">
      <c r="B43" s="507"/>
      <c r="D43" s="598"/>
      <c r="E43" s="598"/>
      <c r="S43" t="s">
        <v>758</v>
      </c>
      <c r="Z43" t="s">
        <v>737</v>
      </c>
      <c r="AA43">
        <v>6.740293E-2</v>
      </c>
      <c r="AB43">
        <v>9.9195179999999994E-2</v>
      </c>
      <c r="AC43">
        <v>0.67900000000000005</v>
      </c>
      <c r="AD43">
        <v>0.497</v>
      </c>
    </row>
    <row r="44" spans="1:30" x14ac:dyDescent="0.25">
      <c r="B44" s="507" t="s">
        <v>174</v>
      </c>
      <c r="D44" s="598">
        <f>L32</f>
        <v>6.740293E-2</v>
      </c>
      <c r="E44" s="598">
        <f>N32</f>
        <v>0.67900000000000005</v>
      </c>
      <c r="Z44" t="s">
        <v>738</v>
      </c>
      <c r="AA44">
        <v>-0.19904448999999999</v>
      </c>
      <c r="AB44">
        <v>8.6280019999999999E-2</v>
      </c>
      <c r="AC44">
        <v>-2.3069999999999999</v>
      </c>
      <c r="AD44">
        <v>2.1299999999999999E-2</v>
      </c>
    </row>
    <row r="45" spans="1:30" x14ac:dyDescent="0.25">
      <c r="B45" s="507"/>
      <c r="D45" s="598"/>
      <c r="E45" s="598"/>
      <c r="S45" t="s">
        <v>820</v>
      </c>
      <c r="Z45" t="s">
        <v>739</v>
      </c>
      <c r="AA45">
        <v>0.28528828000000001</v>
      </c>
      <c r="AB45">
        <v>2.0511120000000001E-2</v>
      </c>
      <c r="AC45">
        <v>13.909000000000001</v>
      </c>
      <c r="AD45">
        <v>0</v>
      </c>
    </row>
    <row r="46" spans="1:30" x14ac:dyDescent="0.25">
      <c r="B46" s="507" t="s">
        <v>500</v>
      </c>
      <c r="D46" s="598">
        <f>L33</f>
        <v>-0.19904448999999999</v>
      </c>
      <c r="E46" s="598">
        <f>N33</f>
        <v>-2.3069999999999999</v>
      </c>
      <c r="S46" t="s">
        <v>867</v>
      </c>
      <c r="Z46" t="s">
        <v>740</v>
      </c>
      <c r="AA46">
        <v>1.6501229999999999E-2</v>
      </c>
      <c r="AB46">
        <v>6.8438099999999997E-3</v>
      </c>
      <c r="AC46">
        <v>2.411</v>
      </c>
      <c r="AD46">
        <v>1.61E-2</v>
      </c>
    </row>
    <row r="47" spans="1:30" x14ac:dyDescent="0.25">
      <c r="B47" s="507"/>
      <c r="D47" s="598"/>
      <c r="E47" s="598"/>
      <c r="S47" t="s">
        <v>868</v>
      </c>
      <c r="Z47" t="s">
        <v>743</v>
      </c>
      <c r="AA47">
        <v>1.705108E-2</v>
      </c>
      <c r="AB47">
        <v>1.35644E-3</v>
      </c>
      <c r="AC47">
        <v>12.57</v>
      </c>
      <c r="AD47">
        <v>0</v>
      </c>
    </row>
    <row r="48" spans="1:30" x14ac:dyDescent="0.25">
      <c r="B48" s="507" t="s">
        <v>166</v>
      </c>
      <c r="D48" s="598">
        <f>L34</f>
        <v>0.28528828000000001</v>
      </c>
      <c r="E48" s="598">
        <f>N34</f>
        <v>13.909000000000001</v>
      </c>
      <c r="S48" t="s">
        <v>869</v>
      </c>
    </row>
    <row r="49" spans="2:22" x14ac:dyDescent="0.25">
      <c r="B49" s="507"/>
      <c r="D49" s="598"/>
      <c r="E49" s="598"/>
      <c r="S49" t="s">
        <v>870</v>
      </c>
    </row>
    <row r="50" spans="2:22" x14ac:dyDescent="0.25">
      <c r="B50" s="507" t="s">
        <v>167</v>
      </c>
      <c r="D50" s="598">
        <f>L35</f>
        <v>1.6501229999999999E-2</v>
      </c>
      <c r="E50" s="598">
        <f>N35</f>
        <v>2.411</v>
      </c>
    </row>
    <row r="51" spans="2:22" x14ac:dyDescent="0.25">
      <c r="B51" s="509"/>
      <c r="D51" s="601"/>
      <c r="E51" s="601"/>
      <c r="S51" t="s">
        <v>762</v>
      </c>
    </row>
    <row r="52" spans="2:22" ht="15.75" x14ac:dyDescent="0.25">
      <c r="B52" s="508" t="s">
        <v>168</v>
      </c>
      <c r="D52" s="598">
        <f>L38</f>
        <v>1.705108E-2</v>
      </c>
      <c r="E52" s="598">
        <f>N38</f>
        <v>12.57</v>
      </c>
      <c r="S52" t="s">
        <v>763</v>
      </c>
    </row>
    <row r="53" spans="2:22" x14ac:dyDescent="0.25">
      <c r="B53" s="509"/>
      <c r="D53" s="510"/>
      <c r="E53" s="510"/>
      <c r="S53" t="s">
        <v>764</v>
      </c>
    </row>
    <row r="54" spans="2:22" ht="15.75" x14ac:dyDescent="0.25">
      <c r="B54" s="511" t="s">
        <v>169</v>
      </c>
      <c r="D54" s="403">
        <f>L19</f>
        <v>12.81455392</v>
      </c>
      <c r="E54" s="403">
        <f>N19</f>
        <v>683.36199999999997</v>
      </c>
      <c r="S54" t="s">
        <v>871</v>
      </c>
    </row>
    <row r="55" spans="2:22" x14ac:dyDescent="0.25">
      <c r="B55" s="16"/>
      <c r="S55" t="s">
        <v>872</v>
      </c>
    </row>
    <row r="56" spans="2:22" x14ac:dyDescent="0.25">
      <c r="B56" s="512"/>
      <c r="D56" s="513"/>
      <c r="E56" s="510"/>
      <c r="S56" t="s">
        <v>873</v>
      </c>
    </row>
    <row r="57" spans="2:22" ht="15.75" x14ac:dyDescent="0.25">
      <c r="B57" s="511" t="s">
        <v>143</v>
      </c>
      <c r="D57" s="514">
        <v>0.98299999999999998</v>
      </c>
      <c r="E57" s="514"/>
      <c r="S57" t="s">
        <v>874</v>
      </c>
    </row>
    <row r="58" spans="2:22" ht="15.75" x14ac:dyDescent="0.25">
      <c r="B58" s="511"/>
      <c r="D58" s="514"/>
      <c r="E58" s="515"/>
      <c r="S58" t="s">
        <v>875</v>
      </c>
    </row>
    <row r="59" spans="2:22" ht="15.75" x14ac:dyDescent="0.25">
      <c r="B59" s="511" t="s">
        <v>144</v>
      </c>
      <c r="D59" s="514" t="s">
        <v>716</v>
      </c>
      <c r="E59" s="514"/>
    </row>
    <row r="60" spans="2:22" ht="15.75" x14ac:dyDescent="0.25">
      <c r="B60" s="511"/>
      <c r="D60" s="514"/>
      <c r="E60" s="516"/>
      <c r="S60" t="s">
        <v>765</v>
      </c>
    </row>
    <row r="61" spans="2:22" ht="15.75" x14ac:dyDescent="0.25">
      <c r="B61" s="511" t="s">
        <v>145</v>
      </c>
      <c r="D61" s="517">
        <v>802</v>
      </c>
      <c r="E61" s="514"/>
      <c r="S61" t="s">
        <v>766</v>
      </c>
    </row>
    <row r="62" spans="2:22" x14ac:dyDescent="0.25">
      <c r="B62" s="518"/>
      <c r="D62" s="519"/>
      <c r="E62" s="493"/>
      <c r="S62" t="s">
        <v>781</v>
      </c>
      <c r="V62" t="s">
        <v>768</v>
      </c>
    </row>
    <row r="63" spans="2:22" x14ac:dyDescent="0.25">
      <c r="B63" s="520"/>
      <c r="D63" s="519"/>
      <c r="E63" s="493"/>
      <c r="S63" t="s">
        <v>782</v>
      </c>
      <c r="T63" t="s">
        <v>768</v>
      </c>
    </row>
    <row r="64" spans="2:22" x14ac:dyDescent="0.25">
      <c r="B64" s="521" t="s">
        <v>176</v>
      </c>
      <c r="D64" s="522"/>
      <c r="E64" s="493"/>
      <c r="S64" t="s">
        <v>766</v>
      </c>
    </row>
    <row r="65" spans="3:19" x14ac:dyDescent="0.25">
      <c r="C65" s="520"/>
      <c r="D65" s="519"/>
      <c r="E65" s="493"/>
      <c r="S65" t="s">
        <v>765</v>
      </c>
    </row>
    <row r="66" spans="3:19" x14ac:dyDescent="0.25">
      <c r="C66" s="520"/>
      <c r="D66" s="523"/>
      <c r="E66" s="493"/>
    </row>
    <row r="67" spans="3:19" x14ac:dyDescent="0.25">
      <c r="C67" s="518"/>
      <c r="D67" s="524"/>
      <c r="E67" s="493"/>
      <c r="S67" t="s">
        <v>767</v>
      </c>
    </row>
    <row r="68" spans="3:19" x14ac:dyDescent="0.25">
      <c r="C68" s="518"/>
      <c r="D68" s="524"/>
      <c r="E68" s="493"/>
      <c r="S68" t="s">
        <v>768</v>
      </c>
    </row>
    <row r="69" spans="3:19" x14ac:dyDescent="0.25">
      <c r="C69" s="525"/>
      <c r="D69" s="526"/>
      <c r="E69" s="493"/>
      <c r="S69" t="s">
        <v>769</v>
      </c>
    </row>
    <row r="70" spans="3:19" x14ac:dyDescent="0.25">
      <c r="C70" s="518"/>
      <c r="D70" s="526"/>
      <c r="E70" s="493"/>
      <c r="S70" t="s">
        <v>770</v>
      </c>
    </row>
    <row r="71" spans="3:19" x14ac:dyDescent="0.25">
      <c r="C71" s="527"/>
      <c r="D71" s="526"/>
      <c r="E71" s="493"/>
      <c r="S71" t="s">
        <v>771</v>
      </c>
    </row>
    <row r="72" spans="3:19" x14ac:dyDescent="0.25">
      <c r="C72" s="528"/>
      <c r="D72" s="526"/>
      <c r="E72" s="493"/>
      <c r="S72" t="s">
        <v>876</v>
      </c>
    </row>
    <row r="73" spans="3:19" x14ac:dyDescent="0.25">
      <c r="C73" s="529"/>
      <c r="D73" s="530"/>
      <c r="E73" s="493"/>
      <c r="S73" t="s">
        <v>877</v>
      </c>
    </row>
    <row r="74" spans="3:19" x14ac:dyDescent="0.25">
      <c r="C74" s="491"/>
      <c r="D74" s="493"/>
      <c r="E74" s="493"/>
      <c r="S74" t="s">
        <v>878</v>
      </c>
    </row>
    <row r="75" spans="3:19" x14ac:dyDescent="0.25">
      <c r="C75" s="491"/>
      <c r="D75" s="493"/>
      <c r="E75" s="493"/>
      <c r="S75" t="s">
        <v>879</v>
      </c>
    </row>
    <row r="76" spans="3:19" x14ac:dyDescent="0.25">
      <c r="S76" t="s">
        <v>880</v>
      </c>
    </row>
    <row r="77" spans="3:19" x14ac:dyDescent="0.25">
      <c r="S77" t="s">
        <v>768</v>
      </c>
    </row>
    <row r="78" spans="3:19" x14ac:dyDescent="0.25">
      <c r="S78" t="s">
        <v>765</v>
      </c>
    </row>
    <row r="79" spans="3:19" x14ac:dyDescent="0.25">
      <c r="C79" s="491"/>
      <c r="D79" s="493"/>
      <c r="E79" s="493"/>
      <c r="S79" t="s">
        <v>765</v>
      </c>
    </row>
    <row r="80" spans="3:19" x14ac:dyDescent="0.25">
      <c r="C80" s="491"/>
      <c r="D80" s="493"/>
      <c r="E80" s="493"/>
    </row>
  </sheetData>
  <mergeCells count="4">
    <mergeCell ref="B1:E1"/>
    <mergeCell ref="B3:E3"/>
    <mergeCell ref="B5:E5"/>
    <mergeCell ref="B18:C18"/>
  </mergeCells>
  <printOptions horizontalCentered="1"/>
  <pageMargins left="0.7" right="0.7" top="0.75" bottom="0.75" header="0.3" footer="0.3"/>
  <pageSetup scale="6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86"/>
  <sheetViews>
    <sheetView topLeftCell="B1" zoomScaleNormal="100" workbookViewId="0">
      <selection activeCell="B4" sqref="B4:D4"/>
    </sheetView>
  </sheetViews>
  <sheetFormatPr defaultRowHeight="15" x14ac:dyDescent="0.25"/>
  <cols>
    <col min="1" max="1" width="3.28515625" style="381" hidden="1" customWidth="1"/>
    <col min="2" max="2" width="55.7109375" style="695" customWidth="1"/>
    <col min="3" max="3" width="10.7109375" customWidth="1"/>
    <col min="4" max="4" width="18.7109375" style="402" customWidth="1"/>
    <col min="6" max="6" width="0" hidden="1" customWidth="1"/>
    <col min="7" max="7" width="3" hidden="1" customWidth="1"/>
    <col min="8" max="9" width="7" hidden="1" customWidth="1"/>
    <col min="10" max="10" width="6.7109375" hidden="1" customWidth="1"/>
    <col min="11" max="11" width="6" hidden="1" customWidth="1"/>
    <col min="12" max="15" width="0" hidden="1" customWidth="1"/>
  </cols>
  <sheetData>
    <row r="1" spans="1:14" x14ac:dyDescent="0.25">
      <c r="B1" s="727" t="s">
        <v>830</v>
      </c>
      <c r="C1" s="727"/>
      <c r="D1" s="727"/>
    </row>
    <row r="3" spans="1:14" ht="46.5" customHeight="1" x14ac:dyDescent="0.35">
      <c r="B3" s="728" t="s">
        <v>638</v>
      </c>
      <c r="C3" s="728"/>
      <c r="D3" s="728"/>
    </row>
    <row r="4" spans="1:14" ht="17.25" customHeight="1" x14ac:dyDescent="0.25">
      <c r="B4" s="777" t="s">
        <v>1048</v>
      </c>
      <c r="C4" s="777"/>
      <c r="D4" s="777"/>
    </row>
    <row r="5" spans="1:14" ht="39.75" customHeight="1" x14ac:dyDescent="0.25"/>
    <row r="6" spans="1:14" ht="28.5" customHeight="1" x14ac:dyDescent="0.25">
      <c r="A6" s="602"/>
      <c r="B6" s="699" t="s">
        <v>720</v>
      </c>
      <c r="C6" s="704" t="s">
        <v>635</v>
      </c>
      <c r="D6" s="703" t="s">
        <v>234</v>
      </c>
      <c r="E6" s="603"/>
    </row>
    <row r="7" spans="1:14" x14ac:dyDescent="0.25">
      <c r="A7" s="604"/>
      <c r="C7" s="605"/>
      <c r="D7" s="64"/>
    </row>
    <row r="8" spans="1:14" x14ac:dyDescent="0.25">
      <c r="A8">
        <v>31</v>
      </c>
      <c r="B8" s="696" t="s">
        <v>197</v>
      </c>
      <c r="C8" s="652">
        <v>1</v>
      </c>
      <c r="D8" s="692">
        <v>-0.58987473833124804</v>
      </c>
      <c r="G8" t="s">
        <v>744</v>
      </c>
      <c r="H8" t="s">
        <v>755</v>
      </c>
      <c r="I8" t="s">
        <v>822</v>
      </c>
      <c r="J8" t="s">
        <v>823</v>
      </c>
      <c r="K8" t="s">
        <v>790</v>
      </c>
    </row>
    <row r="9" spans="1:14" x14ac:dyDescent="0.25">
      <c r="A9">
        <v>68</v>
      </c>
      <c r="B9" s="696" t="s">
        <v>228</v>
      </c>
      <c r="C9" s="652">
        <v>2</v>
      </c>
      <c r="D9" s="692">
        <v>-0.43631063590397717</v>
      </c>
      <c r="F9" s="606"/>
      <c r="G9">
        <v>31</v>
      </c>
      <c r="H9">
        <v>9.5830000000000002</v>
      </c>
      <c r="I9">
        <v>10.173999999999999</v>
      </c>
      <c r="J9">
        <v>-0.59099999999999997</v>
      </c>
      <c r="K9">
        <v>0</v>
      </c>
      <c r="M9">
        <v>1</v>
      </c>
      <c r="N9" t="s">
        <v>110</v>
      </c>
    </row>
    <row r="10" spans="1:14" x14ac:dyDescent="0.25">
      <c r="A10">
        <v>50</v>
      </c>
      <c r="B10" s="696" t="s">
        <v>213</v>
      </c>
      <c r="C10" s="652">
        <v>3</v>
      </c>
      <c r="D10" s="692">
        <v>-0.33291982990856417</v>
      </c>
      <c r="F10" s="606"/>
      <c r="G10">
        <v>68</v>
      </c>
      <c r="H10">
        <v>10.773999999999999</v>
      </c>
      <c r="I10">
        <v>11.138</v>
      </c>
      <c r="J10">
        <v>-0.36399999999999999</v>
      </c>
      <c r="K10">
        <v>7.0000000000000001E-3</v>
      </c>
      <c r="M10">
        <f>M9+1</f>
        <v>2</v>
      </c>
      <c r="N10" s="606" t="s">
        <v>112</v>
      </c>
    </row>
    <row r="11" spans="1:14" x14ac:dyDescent="0.25">
      <c r="A11">
        <v>26</v>
      </c>
      <c r="B11" s="696" t="s">
        <v>194</v>
      </c>
      <c r="C11" s="652">
        <v>4</v>
      </c>
      <c r="D11" s="692">
        <v>-0.28298970024891684</v>
      </c>
      <c r="E11" s="299"/>
      <c r="F11" s="607"/>
      <c r="G11">
        <v>50</v>
      </c>
      <c r="H11">
        <v>10.461</v>
      </c>
      <c r="I11">
        <v>10.769</v>
      </c>
      <c r="J11">
        <v>-0.308</v>
      </c>
      <c r="K11">
        <v>4.0000000000000001E-3</v>
      </c>
      <c r="M11">
        <f t="shared" ref="M11:M43" si="0">M10+1</f>
        <v>3</v>
      </c>
      <c r="N11" t="s">
        <v>114</v>
      </c>
    </row>
    <row r="12" spans="1:14" x14ac:dyDescent="0.25">
      <c r="A12">
        <v>24</v>
      </c>
      <c r="B12" s="696" t="s">
        <v>117</v>
      </c>
      <c r="C12" s="652">
        <v>5</v>
      </c>
      <c r="D12" s="692">
        <v>-0.26599230991468875</v>
      </c>
      <c r="E12" s="299"/>
      <c r="G12">
        <v>26</v>
      </c>
      <c r="H12">
        <v>11.824</v>
      </c>
      <c r="I12">
        <v>12.106</v>
      </c>
      <c r="J12">
        <v>-0.28199999999999997</v>
      </c>
      <c r="K12">
        <v>4.0000000000000001E-3</v>
      </c>
      <c r="M12">
        <f t="shared" si="0"/>
        <v>4</v>
      </c>
      <c r="N12" t="s">
        <v>177</v>
      </c>
    </row>
    <row r="13" spans="1:14" x14ac:dyDescent="0.25">
      <c r="A13">
        <v>28</v>
      </c>
      <c r="B13" s="696" t="s">
        <v>121</v>
      </c>
      <c r="C13" s="652">
        <v>6</v>
      </c>
      <c r="D13" s="693">
        <v>-0.26545842767404065</v>
      </c>
      <c r="E13" s="299"/>
      <c r="G13">
        <v>24</v>
      </c>
      <c r="H13">
        <v>10.766999999999999</v>
      </c>
      <c r="I13">
        <v>10.973000000000001</v>
      </c>
      <c r="J13">
        <v>-0.20599999999999999</v>
      </c>
      <c r="K13">
        <v>2.7E-2</v>
      </c>
      <c r="M13">
        <f t="shared" si="0"/>
        <v>5</v>
      </c>
      <c r="N13" t="s">
        <v>178</v>
      </c>
    </row>
    <row r="14" spans="1:14" x14ac:dyDescent="0.25">
      <c r="A14">
        <v>14</v>
      </c>
      <c r="B14" s="696" t="s">
        <v>193</v>
      </c>
      <c r="C14" s="652">
        <v>7</v>
      </c>
      <c r="D14" s="692">
        <v>-0.23471739544829601</v>
      </c>
      <c r="E14" s="299"/>
      <c r="F14" s="606"/>
      <c r="G14">
        <v>28</v>
      </c>
      <c r="H14">
        <v>9.3640000000000008</v>
      </c>
      <c r="I14">
        <v>9.5459999999999994</v>
      </c>
      <c r="J14">
        <v>-0.182</v>
      </c>
      <c r="K14">
        <v>0.06</v>
      </c>
      <c r="M14">
        <f t="shared" si="0"/>
        <v>6</v>
      </c>
      <c r="N14" t="s">
        <v>179</v>
      </c>
    </row>
    <row r="15" spans="1:14" x14ac:dyDescent="0.25">
      <c r="A15">
        <v>29</v>
      </c>
      <c r="B15" s="696" t="s">
        <v>488</v>
      </c>
      <c r="C15" s="652">
        <v>8</v>
      </c>
      <c r="D15" s="692">
        <v>-0.22150835276249084</v>
      </c>
      <c r="E15" s="299"/>
      <c r="F15" s="606"/>
      <c r="G15">
        <v>14</v>
      </c>
      <c r="H15">
        <v>13.962</v>
      </c>
      <c r="I15">
        <v>14.132999999999999</v>
      </c>
      <c r="J15">
        <v>-0.17100000000000001</v>
      </c>
      <c r="K15">
        <v>6.8000000000000005E-2</v>
      </c>
      <c r="M15">
        <f t="shared" si="0"/>
        <v>7</v>
      </c>
      <c r="N15" t="s">
        <v>180</v>
      </c>
    </row>
    <row r="16" spans="1:14" x14ac:dyDescent="0.25">
      <c r="A16">
        <v>18</v>
      </c>
      <c r="B16" s="696" t="s">
        <v>184</v>
      </c>
      <c r="C16" s="652">
        <v>9</v>
      </c>
      <c r="D16" s="692">
        <v>-0.20899999999999999</v>
      </c>
      <c r="E16" s="299"/>
      <c r="F16" s="606"/>
      <c r="G16">
        <v>29</v>
      </c>
      <c r="H16">
        <v>13.759</v>
      </c>
      <c r="I16">
        <v>13.923999999999999</v>
      </c>
      <c r="J16">
        <v>-0.16500000000000001</v>
      </c>
      <c r="K16">
        <v>6.8000000000000005E-2</v>
      </c>
      <c r="M16">
        <f t="shared" si="0"/>
        <v>8</v>
      </c>
      <c r="N16" t="s">
        <v>115</v>
      </c>
    </row>
    <row r="17" spans="1:15" x14ac:dyDescent="0.25">
      <c r="A17">
        <v>70</v>
      </c>
      <c r="B17" s="696" t="s">
        <v>1047</v>
      </c>
      <c r="C17" s="652">
        <v>10</v>
      </c>
      <c r="D17" s="692">
        <v>-0.19961734412492821</v>
      </c>
      <c r="E17" s="299"/>
      <c r="F17" s="606"/>
      <c r="G17">
        <v>18</v>
      </c>
      <c r="H17">
        <v>9.8870000000000005</v>
      </c>
      <c r="I17">
        <v>10.048</v>
      </c>
      <c r="J17">
        <v>-0.16</v>
      </c>
      <c r="K17">
        <v>7.1999999999999995E-2</v>
      </c>
      <c r="M17">
        <f t="shared" si="0"/>
        <v>9</v>
      </c>
      <c r="N17" t="s">
        <v>181</v>
      </c>
    </row>
    <row r="18" spans="1:15" x14ac:dyDescent="0.25">
      <c r="A18">
        <v>44</v>
      </c>
      <c r="B18" s="696" t="s">
        <v>490</v>
      </c>
      <c r="C18" s="652">
        <v>11</v>
      </c>
      <c r="D18" s="692">
        <v>-0.1834112845686795</v>
      </c>
      <c r="E18" s="299"/>
      <c r="F18" s="606"/>
      <c r="G18">
        <v>70</v>
      </c>
      <c r="H18">
        <v>11.476000000000001</v>
      </c>
      <c r="I18">
        <v>11.63</v>
      </c>
      <c r="J18">
        <v>-0.155</v>
      </c>
      <c r="K18">
        <v>7.1999999999999995E-2</v>
      </c>
      <c r="M18">
        <f t="shared" si="0"/>
        <v>10</v>
      </c>
      <c r="N18" t="s">
        <v>182</v>
      </c>
    </row>
    <row r="19" spans="1:15" x14ac:dyDescent="0.25">
      <c r="A19">
        <v>27</v>
      </c>
      <c r="B19" s="696" t="s">
        <v>217</v>
      </c>
      <c r="C19" s="652">
        <v>12</v>
      </c>
      <c r="D19" s="692">
        <v>-0.18057375437973983</v>
      </c>
      <c r="E19" s="299"/>
      <c r="G19">
        <v>44</v>
      </c>
      <c r="H19">
        <v>12.183999999999999</v>
      </c>
      <c r="I19">
        <v>12.337999999999999</v>
      </c>
      <c r="J19">
        <v>-0.154</v>
      </c>
      <c r="K19">
        <v>0.20599999999999999</v>
      </c>
      <c r="M19">
        <f t="shared" si="0"/>
        <v>11</v>
      </c>
      <c r="N19" t="s">
        <v>183</v>
      </c>
    </row>
    <row r="20" spans="1:15" x14ac:dyDescent="0.25">
      <c r="A20">
        <v>42</v>
      </c>
      <c r="B20" s="696" t="s">
        <v>191</v>
      </c>
      <c r="C20" s="652">
        <v>13</v>
      </c>
      <c r="D20" s="692">
        <v>-0.17100000000000001</v>
      </c>
      <c r="G20">
        <v>27</v>
      </c>
      <c r="H20">
        <v>11.834</v>
      </c>
      <c r="I20">
        <v>11.987</v>
      </c>
      <c r="J20">
        <v>-0.153</v>
      </c>
      <c r="K20">
        <v>8.5000000000000006E-2</v>
      </c>
      <c r="M20">
        <f t="shared" si="0"/>
        <v>12</v>
      </c>
      <c r="N20" t="s">
        <v>184</v>
      </c>
    </row>
    <row r="21" spans="1:15" x14ac:dyDescent="0.25">
      <c r="A21">
        <v>45</v>
      </c>
      <c r="B21" s="696" t="s">
        <v>188</v>
      </c>
      <c r="C21" s="652">
        <v>14</v>
      </c>
      <c r="D21" s="692">
        <v>-0.15548449718301538</v>
      </c>
      <c r="G21">
        <v>42</v>
      </c>
      <c r="H21">
        <v>13.388</v>
      </c>
      <c r="I21">
        <v>13.528</v>
      </c>
      <c r="J21">
        <v>-0.14099999999999999</v>
      </c>
      <c r="K21">
        <v>9.4E-2</v>
      </c>
      <c r="M21">
        <f t="shared" si="0"/>
        <v>13</v>
      </c>
      <c r="N21" t="s">
        <v>117</v>
      </c>
    </row>
    <row r="22" spans="1:15" x14ac:dyDescent="0.25">
      <c r="A22">
        <v>54</v>
      </c>
      <c r="B22" s="696" t="s">
        <v>230</v>
      </c>
      <c r="C22" s="652">
        <v>15</v>
      </c>
      <c r="D22" s="692">
        <v>-0.15395585266332998</v>
      </c>
      <c r="F22" s="606"/>
      <c r="G22">
        <v>45</v>
      </c>
      <c r="H22">
        <v>12.074999999999999</v>
      </c>
      <c r="I22">
        <v>12.195</v>
      </c>
      <c r="J22">
        <v>-0.121</v>
      </c>
      <c r="K22">
        <v>0.13300000000000001</v>
      </c>
      <c r="M22">
        <f t="shared" si="0"/>
        <v>14</v>
      </c>
      <c r="N22" t="s">
        <v>185</v>
      </c>
    </row>
    <row r="23" spans="1:15" x14ac:dyDescent="0.25">
      <c r="A23">
        <v>58</v>
      </c>
      <c r="B23" s="696" t="s">
        <v>207</v>
      </c>
      <c r="C23" s="652">
        <v>16</v>
      </c>
      <c r="D23" s="692">
        <v>-0.14899384973739099</v>
      </c>
      <c r="G23">
        <v>54</v>
      </c>
      <c r="H23">
        <v>12.442</v>
      </c>
      <c r="I23">
        <v>12.558</v>
      </c>
      <c r="J23">
        <v>-0.11700000000000001</v>
      </c>
      <c r="K23">
        <v>0.13600000000000001</v>
      </c>
      <c r="M23">
        <f t="shared" si="0"/>
        <v>15</v>
      </c>
      <c r="N23" t="s">
        <v>292</v>
      </c>
    </row>
    <row r="24" spans="1:15" x14ac:dyDescent="0.25">
      <c r="A24">
        <v>15</v>
      </c>
      <c r="B24" s="696" t="s">
        <v>203</v>
      </c>
      <c r="C24" s="652">
        <v>17</v>
      </c>
      <c r="D24" s="692">
        <v>-0.15304210942796631</v>
      </c>
      <c r="F24" s="606"/>
      <c r="G24">
        <v>58</v>
      </c>
      <c r="H24">
        <v>14.445</v>
      </c>
      <c r="I24">
        <v>14.554</v>
      </c>
      <c r="J24">
        <v>-0.11</v>
      </c>
      <c r="K24">
        <v>0.16800000000000001</v>
      </c>
      <c r="M24">
        <f t="shared" si="0"/>
        <v>16</v>
      </c>
      <c r="N24" t="s">
        <v>119</v>
      </c>
    </row>
    <row r="25" spans="1:15" x14ac:dyDescent="0.25">
      <c r="A25">
        <v>13</v>
      </c>
      <c r="B25" s="696" t="s">
        <v>104</v>
      </c>
      <c r="C25" s="652">
        <v>18</v>
      </c>
      <c r="D25" s="692">
        <v>-0.10390489579287003</v>
      </c>
      <c r="F25" s="606"/>
      <c r="G25">
        <v>15</v>
      </c>
      <c r="H25">
        <v>12.215999999999999</v>
      </c>
      <c r="I25">
        <v>12.319000000000001</v>
      </c>
      <c r="J25">
        <v>-0.10299999999999999</v>
      </c>
      <c r="K25">
        <v>0.16700000000000001</v>
      </c>
      <c r="M25">
        <f t="shared" si="0"/>
        <v>17</v>
      </c>
      <c r="N25" t="s">
        <v>186</v>
      </c>
    </row>
    <row r="26" spans="1:15" x14ac:dyDescent="0.25">
      <c r="A26">
        <v>39</v>
      </c>
      <c r="B26" s="696" t="s">
        <v>205</v>
      </c>
      <c r="C26" s="652">
        <v>19</v>
      </c>
      <c r="D26" s="692">
        <v>-0.12674585691184279</v>
      </c>
      <c r="G26">
        <v>13</v>
      </c>
      <c r="H26">
        <v>10.765000000000001</v>
      </c>
      <c r="I26">
        <v>10.853</v>
      </c>
      <c r="J26">
        <v>-8.7999999999999995E-2</v>
      </c>
      <c r="K26">
        <v>0.20599999999999999</v>
      </c>
      <c r="M26">
        <f t="shared" si="0"/>
        <v>18</v>
      </c>
      <c r="N26" t="s">
        <v>187</v>
      </c>
    </row>
    <row r="27" spans="1:15" x14ac:dyDescent="0.25">
      <c r="A27">
        <v>41</v>
      </c>
      <c r="B27" s="696" t="s">
        <v>185</v>
      </c>
      <c r="C27" s="652">
        <v>20</v>
      </c>
      <c r="D27" s="692">
        <v>-0.11700000000000001</v>
      </c>
      <c r="G27">
        <v>39</v>
      </c>
      <c r="H27">
        <v>12.933999999999999</v>
      </c>
      <c r="I27">
        <v>13.021000000000001</v>
      </c>
      <c r="J27">
        <v>-8.6999999999999994E-2</v>
      </c>
      <c r="K27">
        <v>0.20799999999999999</v>
      </c>
      <c r="M27">
        <f t="shared" si="0"/>
        <v>19</v>
      </c>
      <c r="N27" t="s">
        <v>188</v>
      </c>
    </row>
    <row r="28" spans="1:15" x14ac:dyDescent="0.25">
      <c r="A28">
        <v>35</v>
      </c>
      <c r="B28" s="696" t="s">
        <v>195</v>
      </c>
      <c r="C28" s="652">
        <v>21</v>
      </c>
      <c r="D28" s="692">
        <v>-0.112</v>
      </c>
      <c r="G28">
        <v>41</v>
      </c>
      <c r="H28">
        <v>11.048999999999999</v>
      </c>
      <c r="I28">
        <v>11.132999999999999</v>
      </c>
      <c r="J28">
        <v>-8.4000000000000005E-2</v>
      </c>
      <c r="K28">
        <v>0.216</v>
      </c>
      <c r="M28">
        <f t="shared" si="0"/>
        <v>20</v>
      </c>
      <c r="N28" t="s">
        <v>189</v>
      </c>
    </row>
    <row r="29" spans="1:15" x14ac:dyDescent="0.25">
      <c r="A29">
        <v>30</v>
      </c>
      <c r="B29" s="696" t="s">
        <v>222</v>
      </c>
      <c r="C29" s="652">
        <v>22</v>
      </c>
      <c r="D29" s="693">
        <v>-0.104</v>
      </c>
      <c r="G29">
        <v>35</v>
      </c>
      <c r="H29">
        <v>14.186</v>
      </c>
      <c r="I29">
        <v>14.250999999999999</v>
      </c>
      <c r="J29">
        <v>-6.5000000000000002E-2</v>
      </c>
      <c r="K29">
        <v>0.27900000000000003</v>
      </c>
      <c r="M29">
        <f t="shared" si="0"/>
        <v>21</v>
      </c>
      <c r="N29" t="s">
        <v>333</v>
      </c>
    </row>
    <row r="30" spans="1:15" x14ac:dyDescent="0.25">
      <c r="A30">
        <v>11</v>
      </c>
      <c r="B30" s="696" t="s">
        <v>204</v>
      </c>
      <c r="C30" s="652">
        <v>23</v>
      </c>
      <c r="D30" s="692">
        <v>-0.10362781263603357</v>
      </c>
      <c r="F30" s="606"/>
      <c r="G30">
        <v>30</v>
      </c>
      <c r="H30">
        <v>8.6760000000000002</v>
      </c>
      <c r="I30">
        <v>8.7219999999999995</v>
      </c>
      <c r="J30">
        <v>-4.5999999999999999E-2</v>
      </c>
      <c r="K30">
        <v>0.34599999999999997</v>
      </c>
      <c r="M30">
        <f t="shared" si="0"/>
        <v>22</v>
      </c>
      <c r="N30" t="s">
        <v>120</v>
      </c>
    </row>
    <row r="31" spans="1:15" x14ac:dyDescent="0.25">
      <c r="A31">
        <v>6</v>
      </c>
      <c r="B31" s="696" t="s">
        <v>196</v>
      </c>
      <c r="C31" s="652">
        <v>24</v>
      </c>
      <c r="D31" s="692">
        <v>-9.2854782301725419E-2</v>
      </c>
      <c r="G31">
        <v>11</v>
      </c>
      <c r="H31">
        <v>11.307</v>
      </c>
      <c r="I31">
        <v>11.348000000000001</v>
      </c>
      <c r="J31">
        <v>-4.1000000000000002E-2</v>
      </c>
      <c r="K31">
        <v>0.35</v>
      </c>
      <c r="M31">
        <f t="shared" si="0"/>
        <v>23</v>
      </c>
      <c r="N31" t="s">
        <v>190</v>
      </c>
    </row>
    <row r="32" spans="1:15" x14ac:dyDescent="0.25">
      <c r="A32">
        <v>19</v>
      </c>
      <c r="B32" s="696" t="s">
        <v>122</v>
      </c>
      <c r="C32" s="652">
        <v>25</v>
      </c>
      <c r="D32" s="692">
        <v>-7.4475713527061921E-2</v>
      </c>
      <c r="G32">
        <v>6</v>
      </c>
      <c r="H32">
        <v>12.81</v>
      </c>
      <c r="I32">
        <v>12.849</v>
      </c>
      <c r="J32">
        <v>-3.9E-2</v>
      </c>
      <c r="K32">
        <v>0.35599999999999998</v>
      </c>
      <c r="L32" s="606"/>
      <c r="M32">
        <f t="shared" si="0"/>
        <v>24</v>
      </c>
      <c r="N32" t="s">
        <v>191</v>
      </c>
      <c r="O32" s="606"/>
    </row>
    <row r="33" spans="1:15" x14ac:dyDescent="0.25">
      <c r="A33">
        <v>40</v>
      </c>
      <c r="B33" s="696" t="s">
        <v>200</v>
      </c>
      <c r="C33" s="652">
        <v>26</v>
      </c>
      <c r="D33" s="692">
        <v>-7.1121236234290758E-2</v>
      </c>
      <c r="G33">
        <v>40</v>
      </c>
      <c r="H33">
        <v>10.672000000000001</v>
      </c>
      <c r="I33">
        <v>10.694000000000001</v>
      </c>
      <c r="J33">
        <v>-2.1999999999999999E-2</v>
      </c>
      <c r="K33">
        <v>0.41799999999999998</v>
      </c>
      <c r="L33" s="606"/>
      <c r="M33">
        <f t="shared" si="0"/>
        <v>25</v>
      </c>
      <c r="N33" t="s">
        <v>192</v>
      </c>
      <c r="O33" s="606"/>
    </row>
    <row r="34" spans="1:15" x14ac:dyDescent="0.25">
      <c r="A34">
        <v>7</v>
      </c>
      <c r="B34" s="696" t="s">
        <v>179</v>
      </c>
      <c r="C34" s="652">
        <v>27</v>
      </c>
      <c r="D34" s="692">
        <v>-7.9082182659743538E-2</v>
      </c>
      <c r="G34">
        <v>19</v>
      </c>
      <c r="H34">
        <v>11.816000000000001</v>
      </c>
      <c r="I34">
        <v>11.837999999999999</v>
      </c>
      <c r="J34">
        <v>-2.1999999999999999E-2</v>
      </c>
      <c r="K34">
        <v>0.41699999999999998</v>
      </c>
      <c r="L34" s="606"/>
      <c r="M34">
        <f t="shared" si="0"/>
        <v>26</v>
      </c>
      <c r="N34" t="s">
        <v>193</v>
      </c>
      <c r="O34" s="606"/>
    </row>
    <row r="35" spans="1:15" x14ac:dyDescent="0.25">
      <c r="A35">
        <v>32</v>
      </c>
      <c r="B35" s="696" t="s">
        <v>489</v>
      </c>
      <c r="C35" s="652">
        <v>28</v>
      </c>
      <c r="D35" s="692">
        <v>-7.0401096892426795E-2</v>
      </c>
      <c r="F35" s="606"/>
      <c r="G35">
        <v>7</v>
      </c>
      <c r="H35">
        <v>12.584</v>
      </c>
      <c r="I35">
        <v>12.603</v>
      </c>
      <c r="J35">
        <v>-1.9E-2</v>
      </c>
      <c r="K35">
        <v>0.42699999999999999</v>
      </c>
      <c r="L35" s="606"/>
      <c r="M35">
        <f t="shared" si="0"/>
        <v>27</v>
      </c>
      <c r="N35" t="s">
        <v>121</v>
      </c>
      <c r="O35" s="606"/>
    </row>
    <row r="36" spans="1:15" x14ac:dyDescent="0.25">
      <c r="A36">
        <v>46</v>
      </c>
      <c r="B36" s="696" t="s">
        <v>183</v>
      </c>
      <c r="C36" s="652">
        <v>29</v>
      </c>
      <c r="D36" s="692">
        <v>-4.9747279219416088E-2</v>
      </c>
      <c r="F36" s="606"/>
      <c r="G36">
        <v>32</v>
      </c>
      <c r="H36">
        <v>13.573</v>
      </c>
      <c r="I36">
        <v>13.585000000000001</v>
      </c>
      <c r="J36">
        <v>-1.2E-2</v>
      </c>
      <c r="K36">
        <v>0.45600000000000002</v>
      </c>
      <c r="L36" s="606"/>
      <c r="M36">
        <f t="shared" si="0"/>
        <v>28</v>
      </c>
      <c r="N36" t="s">
        <v>194</v>
      </c>
      <c r="O36" s="606"/>
    </row>
    <row r="37" spans="1:15" x14ac:dyDescent="0.25">
      <c r="A37">
        <v>59</v>
      </c>
      <c r="B37" s="696" t="s">
        <v>199</v>
      </c>
      <c r="C37" s="652">
        <v>30</v>
      </c>
      <c r="D37" s="692">
        <v>-5.2076378199379825E-2</v>
      </c>
      <c r="G37">
        <v>46</v>
      </c>
      <c r="H37">
        <v>12.741</v>
      </c>
      <c r="I37">
        <v>12.75</v>
      </c>
      <c r="J37">
        <v>-8.9999999999999993E-3</v>
      </c>
      <c r="K37">
        <v>0.46600000000000003</v>
      </c>
      <c r="L37" s="606"/>
      <c r="M37">
        <f t="shared" si="0"/>
        <v>29</v>
      </c>
      <c r="N37" t="s">
        <v>195</v>
      </c>
      <c r="O37" s="606"/>
    </row>
    <row r="38" spans="1:15" x14ac:dyDescent="0.25">
      <c r="A38">
        <v>36</v>
      </c>
      <c r="B38" s="696" t="s">
        <v>181</v>
      </c>
      <c r="C38" s="652">
        <v>31</v>
      </c>
      <c r="D38" s="692">
        <v>-4.4072645270502746E-2</v>
      </c>
      <c r="G38">
        <v>59</v>
      </c>
      <c r="H38">
        <v>12.083</v>
      </c>
      <c r="I38">
        <v>12.089</v>
      </c>
      <c r="J38">
        <v>-6.0000000000000001E-3</v>
      </c>
      <c r="K38">
        <v>0.47599999999999998</v>
      </c>
      <c r="L38" s="606"/>
      <c r="M38">
        <f t="shared" si="0"/>
        <v>30</v>
      </c>
      <c r="N38" t="s">
        <v>196</v>
      </c>
      <c r="O38" s="606"/>
    </row>
    <row r="39" spans="1:15" x14ac:dyDescent="0.25">
      <c r="A39">
        <v>55</v>
      </c>
      <c r="B39" s="696" t="s">
        <v>220</v>
      </c>
      <c r="C39" s="652">
        <v>32</v>
      </c>
      <c r="D39" s="692">
        <v>-4.2000000000000003E-2</v>
      </c>
      <c r="G39">
        <v>36</v>
      </c>
      <c r="H39">
        <v>11.54</v>
      </c>
      <c r="I39">
        <v>11.539</v>
      </c>
      <c r="J39">
        <v>2E-3</v>
      </c>
      <c r="K39">
        <v>0.49299999999999999</v>
      </c>
      <c r="L39" s="606"/>
      <c r="M39">
        <f t="shared" si="0"/>
        <v>31</v>
      </c>
      <c r="N39" t="s">
        <v>197</v>
      </c>
      <c r="O39" s="606"/>
    </row>
    <row r="40" spans="1:15" x14ac:dyDescent="0.25">
      <c r="A40">
        <v>73</v>
      </c>
      <c r="B40" s="696" t="s">
        <v>232</v>
      </c>
      <c r="C40" s="652">
        <v>33</v>
      </c>
      <c r="D40" s="692">
        <v>-3.2000000000000001E-2</v>
      </c>
      <c r="E40" s="606"/>
      <c r="G40">
        <v>55</v>
      </c>
      <c r="H40">
        <v>10.81</v>
      </c>
      <c r="I40">
        <v>10.807</v>
      </c>
      <c r="J40">
        <v>4.0000000000000001E-3</v>
      </c>
      <c r="K40">
        <v>0.48599999999999999</v>
      </c>
      <c r="L40" s="606"/>
      <c r="M40">
        <f t="shared" si="0"/>
        <v>32</v>
      </c>
      <c r="N40" t="s">
        <v>122</v>
      </c>
      <c r="O40" s="606"/>
    </row>
    <row r="41" spans="1:15" x14ac:dyDescent="0.25">
      <c r="A41">
        <v>49</v>
      </c>
      <c r="B41" s="696" t="s">
        <v>216</v>
      </c>
      <c r="C41" s="652">
        <v>34</v>
      </c>
      <c r="D41" s="692">
        <v>-3.0504640042878395E-2</v>
      </c>
      <c r="E41" s="606"/>
      <c r="G41">
        <v>73</v>
      </c>
      <c r="H41">
        <v>11.659000000000001</v>
      </c>
      <c r="I41">
        <v>11.654</v>
      </c>
      <c r="J41">
        <v>4.0000000000000001E-3</v>
      </c>
      <c r="K41">
        <v>0.48399999999999999</v>
      </c>
      <c r="L41" s="606"/>
      <c r="M41">
        <f t="shared" si="0"/>
        <v>33</v>
      </c>
      <c r="N41" t="s">
        <v>123</v>
      </c>
      <c r="O41" s="606"/>
    </row>
    <row r="42" spans="1:15" x14ac:dyDescent="0.25">
      <c r="A42">
        <v>61</v>
      </c>
      <c r="B42" s="697" t="s">
        <v>227</v>
      </c>
      <c r="C42" s="652">
        <v>35</v>
      </c>
      <c r="D42" s="692">
        <v>-2.2631051086566923E-2</v>
      </c>
      <c r="E42" s="606"/>
      <c r="F42" s="606"/>
      <c r="G42">
        <v>49</v>
      </c>
      <c r="H42">
        <v>11.834</v>
      </c>
      <c r="I42">
        <v>11.827999999999999</v>
      </c>
      <c r="J42">
        <v>6.0000000000000001E-3</v>
      </c>
      <c r="K42">
        <v>0.47799999999999998</v>
      </c>
      <c r="L42" s="606"/>
      <c r="M42">
        <f t="shared" si="0"/>
        <v>34</v>
      </c>
      <c r="N42" t="s">
        <v>334</v>
      </c>
      <c r="O42" s="608"/>
    </row>
    <row r="43" spans="1:15" x14ac:dyDescent="0.25">
      <c r="A43">
        <v>3</v>
      </c>
      <c r="B43" s="697" t="s">
        <v>128</v>
      </c>
      <c r="C43" s="652">
        <v>36</v>
      </c>
      <c r="D43" s="692">
        <v>-1.5454885481341002E-2</v>
      </c>
      <c r="E43" s="606"/>
      <c r="G43">
        <v>61</v>
      </c>
      <c r="H43">
        <v>10.224</v>
      </c>
      <c r="I43">
        <v>10.215</v>
      </c>
      <c r="J43">
        <v>8.9999999999999993E-3</v>
      </c>
      <c r="K43">
        <v>0.46800000000000003</v>
      </c>
      <c r="L43" s="606"/>
      <c r="M43">
        <f t="shared" si="0"/>
        <v>35</v>
      </c>
      <c r="N43" t="s">
        <v>198</v>
      </c>
      <c r="O43" s="606"/>
    </row>
    <row r="44" spans="1:15" x14ac:dyDescent="0.25">
      <c r="A44">
        <v>48</v>
      </c>
      <c r="B44" s="697" t="s">
        <v>224</v>
      </c>
      <c r="C44" s="652">
        <v>37</v>
      </c>
      <c r="D44" s="692">
        <v>-1.3592581724819541E-2</v>
      </c>
    </row>
    <row r="45" spans="1:15" x14ac:dyDescent="0.25">
      <c r="A45">
        <v>5</v>
      </c>
      <c r="B45" s="697" t="s">
        <v>215</v>
      </c>
      <c r="C45" s="652">
        <v>38</v>
      </c>
      <c r="D45" s="692">
        <v>-1E-3</v>
      </c>
    </row>
    <row r="46" spans="1:15" x14ac:dyDescent="0.25">
      <c r="A46">
        <v>74</v>
      </c>
    </row>
    <row r="47" spans="1:15" x14ac:dyDescent="0.25">
      <c r="A47">
        <v>67</v>
      </c>
    </row>
    <row r="48" spans="1:15" x14ac:dyDescent="0.25">
      <c r="A48">
        <v>63</v>
      </c>
    </row>
    <row r="49" spans="1:7" x14ac:dyDescent="0.25">
      <c r="A49">
        <v>12</v>
      </c>
    </row>
    <row r="50" spans="1:7" x14ac:dyDescent="0.25">
      <c r="A50">
        <v>38</v>
      </c>
    </row>
    <row r="51" spans="1:7" x14ac:dyDescent="0.25">
      <c r="A51">
        <v>9</v>
      </c>
      <c r="G51" s="606"/>
    </row>
    <row r="52" spans="1:7" x14ac:dyDescent="0.25">
      <c r="A52">
        <v>37</v>
      </c>
      <c r="G52" s="606"/>
    </row>
    <row r="53" spans="1:7" x14ac:dyDescent="0.25">
      <c r="A53">
        <v>64</v>
      </c>
      <c r="G53" s="606"/>
    </row>
    <row r="54" spans="1:7" x14ac:dyDescent="0.25">
      <c r="A54">
        <v>69</v>
      </c>
    </row>
    <row r="55" spans="1:7" x14ac:dyDescent="0.25">
      <c r="A55">
        <v>53</v>
      </c>
    </row>
    <row r="56" spans="1:7" x14ac:dyDescent="0.25">
      <c r="A56">
        <v>23</v>
      </c>
    </row>
    <row r="57" spans="1:7" x14ac:dyDescent="0.25">
      <c r="A57">
        <v>47</v>
      </c>
    </row>
    <row r="58" spans="1:7" x14ac:dyDescent="0.25">
      <c r="A58">
        <v>56</v>
      </c>
      <c r="D58" s="690"/>
    </row>
    <row r="59" spans="1:7" x14ac:dyDescent="0.25">
      <c r="A59">
        <v>62</v>
      </c>
      <c r="D59" s="690"/>
    </row>
    <row r="60" spans="1:7" x14ac:dyDescent="0.25">
      <c r="A60">
        <v>2</v>
      </c>
      <c r="D60" s="690"/>
    </row>
    <row r="61" spans="1:7" x14ac:dyDescent="0.25">
      <c r="A61">
        <v>8</v>
      </c>
      <c r="D61" s="690"/>
    </row>
    <row r="62" spans="1:7" x14ac:dyDescent="0.25">
      <c r="A62">
        <v>52</v>
      </c>
      <c r="D62" s="690"/>
    </row>
    <row r="63" spans="1:7" x14ac:dyDescent="0.25">
      <c r="A63">
        <v>17</v>
      </c>
      <c r="D63" s="690"/>
    </row>
    <row r="64" spans="1:7" x14ac:dyDescent="0.25">
      <c r="A64">
        <v>25</v>
      </c>
      <c r="D64" s="690"/>
    </row>
    <row r="65" spans="1:4" x14ac:dyDescent="0.25">
      <c r="A65">
        <v>60</v>
      </c>
      <c r="D65" s="690"/>
    </row>
    <row r="66" spans="1:4" x14ac:dyDescent="0.25">
      <c r="A66">
        <v>22</v>
      </c>
      <c r="D66" s="690"/>
    </row>
    <row r="67" spans="1:4" x14ac:dyDescent="0.25">
      <c r="A67">
        <v>57</v>
      </c>
      <c r="D67" s="690"/>
    </row>
    <row r="68" spans="1:4" x14ac:dyDescent="0.25">
      <c r="A68">
        <v>4</v>
      </c>
      <c r="D68" s="690"/>
    </row>
    <row r="69" spans="1:4" x14ac:dyDescent="0.25">
      <c r="A69">
        <v>51</v>
      </c>
      <c r="D69" s="690"/>
    </row>
    <row r="70" spans="1:4" x14ac:dyDescent="0.25">
      <c r="A70">
        <v>65</v>
      </c>
      <c r="D70" s="690"/>
    </row>
    <row r="71" spans="1:4" x14ac:dyDescent="0.25">
      <c r="A71">
        <v>71</v>
      </c>
      <c r="D71" s="690"/>
    </row>
    <row r="72" spans="1:4" x14ac:dyDescent="0.25">
      <c r="A72">
        <v>16</v>
      </c>
      <c r="D72" s="690"/>
    </row>
    <row r="73" spans="1:4" x14ac:dyDescent="0.25">
      <c r="A73">
        <v>43</v>
      </c>
      <c r="D73" s="690"/>
    </row>
    <row r="74" spans="1:4" x14ac:dyDescent="0.25">
      <c r="A74">
        <v>20</v>
      </c>
      <c r="D74" s="690"/>
    </row>
    <row r="75" spans="1:4" x14ac:dyDescent="0.25">
      <c r="A75">
        <v>72</v>
      </c>
      <c r="D75" s="690"/>
    </row>
    <row r="76" spans="1:4" x14ac:dyDescent="0.25">
      <c r="A76">
        <v>75</v>
      </c>
      <c r="D76" s="690"/>
    </row>
    <row r="77" spans="1:4" x14ac:dyDescent="0.25">
      <c r="A77">
        <v>66</v>
      </c>
      <c r="D77" s="690"/>
    </row>
    <row r="78" spans="1:4" x14ac:dyDescent="0.25">
      <c r="A78">
        <v>10</v>
      </c>
      <c r="D78" s="690"/>
    </row>
    <row r="79" spans="1:4" x14ac:dyDescent="0.25">
      <c r="A79">
        <v>1</v>
      </c>
      <c r="D79" s="690"/>
    </row>
    <row r="80" spans="1:4" x14ac:dyDescent="0.25">
      <c r="A80">
        <v>33</v>
      </c>
      <c r="D80" s="690"/>
    </row>
    <row r="81" spans="1:14" x14ac:dyDescent="0.25">
      <c r="A81"/>
      <c r="D81" s="694"/>
    </row>
    <row r="82" spans="1:14" x14ac:dyDescent="0.25">
      <c r="A82"/>
      <c r="D82" s="694"/>
      <c r="M82">
        <f t="shared" ref="M82:M83" si="1">M81+1</f>
        <v>1</v>
      </c>
      <c r="N82" t="s">
        <v>232</v>
      </c>
    </row>
    <row r="83" spans="1:14" x14ac:dyDescent="0.25">
      <c r="D83" s="694"/>
      <c r="M83">
        <f t="shared" si="1"/>
        <v>2</v>
      </c>
      <c r="N83" t="s">
        <v>233</v>
      </c>
    </row>
    <row r="84" spans="1:14" x14ac:dyDescent="0.25">
      <c r="D84" s="694"/>
    </row>
    <row r="85" spans="1:14" x14ac:dyDescent="0.25">
      <c r="D85" s="694"/>
    </row>
    <row r="86" spans="1:14" x14ac:dyDescent="0.25">
      <c r="D86" s="694"/>
    </row>
  </sheetData>
  <mergeCells count="3">
    <mergeCell ref="B1:D1"/>
    <mergeCell ref="B3:D3"/>
    <mergeCell ref="B4:D4"/>
  </mergeCells>
  <printOptions horizontalCentered="1"/>
  <pageMargins left="0.7" right="0.7" top="0.75" bottom="0.75" header="0.3" footer="0.3"/>
  <pageSetup scale="7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I48"/>
  <sheetViews>
    <sheetView tabSelected="1" topLeftCell="B1" zoomScaleNormal="100" workbookViewId="0">
      <selection activeCell="B4" sqref="B4:D4"/>
    </sheetView>
  </sheetViews>
  <sheetFormatPr defaultRowHeight="15" x14ac:dyDescent="0.25"/>
  <cols>
    <col min="1" max="1" width="5.7109375" style="404" hidden="1" customWidth="1"/>
    <col min="2" max="2" width="55.7109375" style="698" customWidth="1"/>
    <col min="3" max="3" width="10.7109375" customWidth="1"/>
    <col min="4" max="4" width="18.7109375" style="402" customWidth="1"/>
    <col min="8" max="8" width="41.28515625" customWidth="1"/>
  </cols>
  <sheetData>
    <row r="1" spans="1:9" x14ac:dyDescent="0.25">
      <c r="B1" s="729" t="s">
        <v>831</v>
      </c>
      <c r="C1" s="729"/>
      <c r="D1" s="729"/>
    </row>
    <row r="3" spans="1:9" ht="49.5" customHeight="1" x14ac:dyDescent="0.35">
      <c r="B3" s="728" t="s">
        <v>638</v>
      </c>
      <c r="C3" s="728"/>
      <c r="D3" s="728"/>
    </row>
    <row r="4" spans="1:9" ht="15.75" customHeight="1" x14ac:dyDescent="0.25">
      <c r="B4" s="777" t="s">
        <v>1048</v>
      </c>
      <c r="C4" s="777"/>
      <c r="D4" s="777"/>
    </row>
    <row r="5" spans="1:9" ht="39.75" customHeight="1" x14ac:dyDescent="0.25"/>
    <row r="6" spans="1:9" ht="30" x14ac:dyDescent="0.25">
      <c r="A6" s="609"/>
      <c r="B6" s="699" t="s">
        <v>720</v>
      </c>
      <c r="C6" s="704" t="s">
        <v>635</v>
      </c>
      <c r="D6" s="703" t="s">
        <v>234</v>
      </c>
    </row>
    <row r="7" spans="1:9" x14ac:dyDescent="0.25">
      <c r="A7" s="609"/>
      <c r="B7" s="700"/>
      <c r="D7" s="64"/>
    </row>
    <row r="8" spans="1:9" x14ac:dyDescent="0.25">
      <c r="A8" s="609"/>
      <c r="B8" s="696" t="s">
        <v>218</v>
      </c>
      <c r="C8" s="652">
        <v>39</v>
      </c>
      <c r="D8" s="692">
        <v>-9.5730003928701875E-4</v>
      </c>
    </row>
    <row r="9" spans="1:9" x14ac:dyDescent="0.25">
      <c r="A9">
        <v>48</v>
      </c>
      <c r="B9" s="696" t="s">
        <v>125</v>
      </c>
      <c r="C9" s="616">
        <f>T17B!C8+1</f>
        <v>40</v>
      </c>
      <c r="D9" s="692">
        <v>-1.2330333685898684E-3</v>
      </c>
      <c r="E9" s="691"/>
      <c r="F9" s="606"/>
      <c r="G9" s="606"/>
      <c r="H9" s="606"/>
      <c r="I9" s="606"/>
    </row>
    <row r="10" spans="1:9" x14ac:dyDescent="0.25">
      <c r="A10">
        <v>5</v>
      </c>
      <c r="B10" s="696" t="s">
        <v>211</v>
      </c>
      <c r="C10" s="652">
        <f>C9+1</f>
        <v>41</v>
      </c>
      <c r="D10" s="692">
        <v>5.3127253894449753E-3</v>
      </c>
      <c r="F10" s="606"/>
      <c r="G10" s="606"/>
      <c r="H10" s="606"/>
      <c r="I10" s="606"/>
    </row>
    <row r="11" spans="1:9" x14ac:dyDescent="0.25">
      <c r="A11">
        <v>74</v>
      </c>
      <c r="B11" s="696" t="s">
        <v>178</v>
      </c>
      <c r="C11" s="652">
        <f t="shared" ref="C11:C42" si="0">C10+1</f>
        <v>42</v>
      </c>
      <c r="D11" s="692">
        <v>2.0030051572412711E-2</v>
      </c>
      <c r="F11" s="606"/>
      <c r="G11" s="606"/>
      <c r="H11" s="606"/>
      <c r="I11" s="606"/>
    </row>
    <row r="12" spans="1:9" x14ac:dyDescent="0.25">
      <c r="A12">
        <v>67</v>
      </c>
      <c r="B12" s="696" t="s">
        <v>114</v>
      </c>
      <c r="C12" s="652">
        <f t="shared" si="0"/>
        <v>43</v>
      </c>
      <c r="D12" s="692">
        <v>1.6201222958623612E-2</v>
      </c>
      <c r="E12" s="691"/>
      <c r="F12" s="606"/>
      <c r="G12" s="606"/>
      <c r="H12" s="606"/>
      <c r="I12" s="606"/>
    </row>
    <row r="13" spans="1:9" x14ac:dyDescent="0.25">
      <c r="A13">
        <v>63</v>
      </c>
      <c r="B13" s="696" t="s">
        <v>201</v>
      </c>
      <c r="C13" s="652">
        <f t="shared" si="0"/>
        <v>44</v>
      </c>
      <c r="D13" s="692">
        <v>1.5621689305072932E-2</v>
      </c>
      <c r="F13" s="606"/>
      <c r="G13" s="606"/>
      <c r="H13" s="605"/>
      <c r="I13" s="606"/>
    </row>
    <row r="14" spans="1:9" x14ac:dyDescent="0.25">
      <c r="A14">
        <v>12</v>
      </c>
      <c r="B14" s="696" t="s">
        <v>198</v>
      </c>
      <c r="C14" s="652">
        <f t="shared" si="0"/>
        <v>45</v>
      </c>
      <c r="D14" s="692">
        <v>1.7000000000000001E-2</v>
      </c>
      <c r="F14" s="606"/>
      <c r="G14" s="606"/>
      <c r="H14" s="605"/>
      <c r="I14" s="606"/>
    </row>
    <row r="15" spans="1:9" x14ac:dyDescent="0.25">
      <c r="A15">
        <v>38</v>
      </c>
      <c r="B15" s="696" t="s">
        <v>223</v>
      </c>
      <c r="C15" s="652">
        <f t="shared" si="0"/>
        <v>46</v>
      </c>
      <c r="D15" s="692">
        <v>2.1270784202976123E-2</v>
      </c>
      <c r="H15" s="605"/>
      <c r="I15" s="606"/>
    </row>
    <row r="16" spans="1:9" x14ac:dyDescent="0.25">
      <c r="A16">
        <v>9</v>
      </c>
      <c r="B16" s="696" t="s">
        <v>229</v>
      </c>
      <c r="C16" s="652">
        <f t="shared" si="0"/>
        <v>47</v>
      </c>
      <c r="D16" s="692">
        <v>2.5315946148070249E-2</v>
      </c>
      <c r="H16" s="606"/>
      <c r="I16" s="606"/>
    </row>
    <row r="17" spans="1:8" x14ac:dyDescent="0.25">
      <c r="A17">
        <v>37</v>
      </c>
      <c r="B17" s="696" t="s">
        <v>124</v>
      </c>
      <c r="C17" s="652">
        <f t="shared" si="0"/>
        <v>48</v>
      </c>
      <c r="D17" s="692">
        <v>3.9021075629266877E-2</v>
      </c>
      <c r="H17" s="606"/>
    </row>
    <row r="18" spans="1:8" x14ac:dyDescent="0.25">
      <c r="A18">
        <v>64</v>
      </c>
      <c r="B18" s="696" t="s">
        <v>212</v>
      </c>
      <c r="C18" s="652">
        <f t="shared" si="0"/>
        <v>49</v>
      </c>
      <c r="D18" s="692">
        <v>0.05</v>
      </c>
      <c r="H18" s="606"/>
    </row>
    <row r="19" spans="1:8" x14ac:dyDescent="0.25">
      <c r="A19">
        <v>69</v>
      </c>
      <c r="B19" s="696" t="s">
        <v>126</v>
      </c>
      <c r="C19" s="652">
        <f t="shared" si="0"/>
        <v>50</v>
      </c>
      <c r="D19" s="692">
        <v>4.920254730363522E-2</v>
      </c>
      <c r="H19" s="605"/>
    </row>
    <row r="20" spans="1:8" x14ac:dyDescent="0.25">
      <c r="A20">
        <v>53</v>
      </c>
      <c r="B20" s="696" t="s">
        <v>210</v>
      </c>
      <c r="C20" s="652">
        <f t="shared" si="0"/>
        <v>51</v>
      </c>
      <c r="D20" s="692">
        <v>5.5780226653043684E-2</v>
      </c>
      <c r="H20" s="606"/>
    </row>
    <row r="21" spans="1:8" x14ac:dyDescent="0.25">
      <c r="A21">
        <v>23</v>
      </c>
      <c r="B21" s="696" t="s">
        <v>209</v>
      </c>
      <c r="C21" s="652">
        <f t="shared" si="0"/>
        <v>52</v>
      </c>
      <c r="D21" s="693">
        <v>6.9000000000000006E-2</v>
      </c>
      <c r="H21" s="605"/>
    </row>
    <row r="22" spans="1:8" x14ac:dyDescent="0.25">
      <c r="A22">
        <v>47</v>
      </c>
      <c r="B22" s="696" t="s">
        <v>192</v>
      </c>
      <c r="C22" s="652">
        <f t="shared" si="0"/>
        <v>53</v>
      </c>
      <c r="D22" s="692">
        <v>8.3344789141007944E-2</v>
      </c>
      <c r="H22" s="606"/>
    </row>
    <row r="23" spans="1:8" x14ac:dyDescent="0.25">
      <c r="A23">
        <v>56</v>
      </c>
      <c r="B23" s="696" t="s">
        <v>190</v>
      </c>
      <c r="C23" s="652">
        <f t="shared" si="0"/>
        <v>54</v>
      </c>
      <c r="D23" s="692">
        <v>9.4865600867991173E-2</v>
      </c>
      <c r="H23" s="606"/>
    </row>
    <row r="24" spans="1:8" x14ac:dyDescent="0.25">
      <c r="A24">
        <v>62</v>
      </c>
      <c r="B24" s="696" t="s">
        <v>214</v>
      </c>
      <c r="C24" s="652">
        <f t="shared" si="0"/>
        <v>55</v>
      </c>
      <c r="D24" s="692">
        <v>0.10191139537864211</v>
      </c>
      <c r="H24" s="605"/>
    </row>
    <row r="25" spans="1:8" x14ac:dyDescent="0.25">
      <c r="A25">
        <v>2</v>
      </c>
      <c r="B25" s="696" t="s">
        <v>186</v>
      </c>
      <c r="C25" s="652">
        <f t="shared" si="0"/>
        <v>56</v>
      </c>
      <c r="D25" s="692">
        <v>0.11050525337310045</v>
      </c>
      <c r="H25" s="605"/>
    </row>
    <row r="26" spans="1:8" x14ac:dyDescent="0.25">
      <c r="A26">
        <v>8</v>
      </c>
      <c r="B26" s="696" t="s">
        <v>225</v>
      </c>
      <c r="C26" s="652">
        <f t="shared" si="0"/>
        <v>57</v>
      </c>
      <c r="D26" s="692">
        <v>0.12158773774379152</v>
      </c>
      <c r="H26" s="605"/>
    </row>
    <row r="27" spans="1:8" x14ac:dyDescent="0.25">
      <c r="A27">
        <v>52</v>
      </c>
      <c r="B27" s="696" t="s">
        <v>120</v>
      </c>
      <c r="C27" s="652">
        <f t="shared" si="0"/>
        <v>58</v>
      </c>
      <c r="D27" s="692">
        <v>0.12336311515603555</v>
      </c>
      <c r="H27" s="604"/>
    </row>
    <row r="28" spans="1:8" x14ac:dyDescent="0.25">
      <c r="A28">
        <v>17</v>
      </c>
      <c r="B28" s="696" t="s">
        <v>231</v>
      </c>
      <c r="C28" s="652">
        <f t="shared" si="0"/>
        <v>59</v>
      </c>
      <c r="D28" s="692">
        <v>0.12730742707608608</v>
      </c>
      <c r="H28" s="605"/>
    </row>
    <row r="29" spans="1:8" x14ac:dyDescent="0.25">
      <c r="A29">
        <v>25</v>
      </c>
      <c r="B29" s="696" t="s">
        <v>115</v>
      </c>
      <c r="C29" s="652">
        <f t="shared" si="0"/>
        <v>60</v>
      </c>
      <c r="D29" s="692">
        <v>0.14020223969352733</v>
      </c>
      <c r="H29" s="605"/>
    </row>
    <row r="30" spans="1:8" x14ac:dyDescent="0.25">
      <c r="A30">
        <v>60</v>
      </c>
      <c r="B30" s="696" t="s">
        <v>219</v>
      </c>
      <c r="C30" s="652">
        <f t="shared" si="0"/>
        <v>61</v>
      </c>
      <c r="D30" s="692">
        <v>0.1425599967059604</v>
      </c>
      <c r="H30" s="605"/>
    </row>
    <row r="31" spans="1:8" x14ac:dyDescent="0.25">
      <c r="A31">
        <v>22</v>
      </c>
      <c r="B31" s="696" t="s">
        <v>177</v>
      </c>
      <c r="C31" s="652">
        <f t="shared" si="0"/>
        <v>62</v>
      </c>
      <c r="D31" s="692">
        <v>0.16523822476414954</v>
      </c>
      <c r="H31" s="606"/>
    </row>
    <row r="32" spans="1:8" x14ac:dyDescent="0.25">
      <c r="A32">
        <v>57</v>
      </c>
      <c r="B32" s="696" t="s">
        <v>221</v>
      </c>
      <c r="C32" s="652">
        <f t="shared" si="0"/>
        <v>63</v>
      </c>
      <c r="D32" s="692">
        <v>0.17299999999999999</v>
      </c>
      <c r="H32" s="605"/>
    </row>
    <row r="33" spans="1:8" x14ac:dyDescent="0.25">
      <c r="A33">
        <v>4</v>
      </c>
      <c r="B33" s="696" t="s">
        <v>112</v>
      </c>
      <c r="C33" s="652">
        <f t="shared" si="0"/>
        <v>64</v>
      </c>
      <c r="D33" s="692">
        <v>0.18501132549269347</v>
      </c>
      <c r="H33" s="606"/>
    </row>
    <row r="34" spans="1:8" x14ac:dyDescent="0.25">
      <c r="A34">
        <v>51</v>
      </c>
      <c r="B34" s="696" t="s">
        <v>206</v>
      </c>
      <c r="C34" s="652">
        <f t="shared" si="0"/>
        <v>65</v>
      </c>
      <c r="D34" s="692">
        <v>0.17699046613043032</v>
      </c>
      <c r="H34" s="605"/>
    </row>
    <row r="35" spans="1:8" x14ac:dyDescent="0.25">
      <c r="A35">
        <v>65</v>
      </c>
      <c r="B35" s="696" t="s">
        <v>119</v>
      </c>
      <c r="C35" s="652">
        <f t="shared" si="0"/>
        <v>66</v>
      </c>
      <c r="D35" s="692">
        <v>0.19500000000000001</v>
      </c>
      <c r="H35" s="606"/>
    </row>
    <row r="36" spans="1:8" x14ac:dyDescent="0.25">
      <c r="A36">
        <v>71</v>
      </c>
      <c r="B36" s="696" t="s">
        <v>182</v>
      </c>
      <c r="C36" s="652">
        <f t="shared" si="0"/>
        <v>67</v>
      </c>
      <c r="D36" s="692">
        <v>0.18768122209823701</v>
      </c>
      <c r="H36" s="605"/>
    </row>
    <row r="37" spans="1:8" x14ac:dyDescent="0.25">
      <c r="A37">
        <v>16</v>
      </c>
      <c r="B37" s="696" t="s">
        <v>189</v>
      </c>
      <c r="C37" s="652">
        <f t="shared" si="0"/>
        <v>68</v>
      </c>
      <c r="D37" s="692">
        <v>0.19553655281391019</v>
      </c>
      <c r="H37" s="605"/>
    </row>
    <row r="38" spans="1:8" x14ac:dyDescent="0.25">
      <c r="A38">
        <v>43</v>
      </c>
      <c r="B38" s="696" t="s">
        <v>127</v>
      </c>
      <c r="C38" s="652">
        <f t="shared" si="0"/>
        <v>69</v>
      </c>
      <c r="D38" s="693">
        <v>0.21730878859226058</v>
      </c>
      <c r="G38" s="299"/>
      <c r="H38" s="606"/>
    </row>
    <row r="39" spans="1:8" x14ac:dyDescent="0.25">
      <c r="A39">
        <v>20</v>
      </c>
      <c r="B39" s="696" t="s">
        <v>233</v>
      </c>
      <c r="C39" s="652">
        <f t="shared" si="0"/>
        <v>70</v>
      </c>
      <c r="D39" s="692">
        <v>0.31767315883584168</v>
      </c>
    </row>
    <row r="40" spans="1:8" x14ac:dyDescent="0.25">
      <c r="A40">
        <v>72</v>
      </c>
      <c r="B40" s="696" t="s">
        <v>226</v>
      </c>
      <c r="C40" s="652">
        <f t="shared" si="0"/>
        <v>71</v>
      </c>
      <c r="D40" s="692">
        <v>0.44823552561155772</v>
      </c>
    </row>
    <row r="41" spans="1:8" x14ac:dyDescent="0.25">
      <c r="A41">
        <v>75</v>
      </c>
      <c r="B41" s="696" t="s">
        <v>123</v>
      </c>
      <c r="C41" s="652">
        <f t="shared" si="0"/>
        <v>72</v>
      </c>
      <c r="D41" s="692">
        <v>0.58184337989194979</v>
      </c>
    </row>
    <row r="42" spans="1:8" x14ac:dyDescent="0.25">
      <c r="A42">
        <v>66</v>
      </c>
      <c r="B42" s="696" t="s">
        <v>110</v>
      </c>
      <c r="C42" s="652">
        <f t="shared" si="0"/>
        <v>73</v>
      </c>
      <c r="D42" s="692">
        <v>0.65488223666464696</v>
      </c>
    </row>
    <row r="43" spans="1:8" x14ac:dyDescent="0.25">
      <c r="A43">
        <v>10</v>
      </c>
      <c r="B43" s="701"/>
      <c r="C43" s="652"/>
      <c r="D43" s="403"/>
    </row>
    <row r="44" spans="1:8" x14ac:dyDescent="0.25">
      <c r="A44">
        <v>1</v>
      </c>
      <c r="B44" s="701"/>
      <c r="C44" s="616"/>
      <c r="D44" s="403"/>
    </row>
    <row r="45" spans="1:8" x14ac:dyDescent="0.25">
      <c r="A45">
        <v>33</v>
      </c>
      <c r="B45" s="701"/>
      <c r="C45" s="648"/>
      <c r="D45" s="687"/>
    </row>
    <row r="46" spans="1:8" x14ac:dyDescent="0.25">
      <c r="A46" s="610"/>
      <c r="B46" s="702"/>
      <c r="C46" s="685"/>
      <c r="D46" s="686"/>
    </row>
    <row r="47" spans="1:8" x14ac:dyDescent="0.25">
      <c r="C47" s="382"/>
      <c r="D47" s="688"/>
    </row>
    <row r="48" spans="1:8" x14ac:dyDescent="0.25">
      <c r="C48" s="382"/>
      <c r="D48" s="686"/>
    </row>
  </sheetData>
  <mergeCells count="3">
    <mergeCell ref="B1:D1"/>
    <mergeCell ref="B3:D3"/>
    <mergeCell ref="B4:D4"/>
  </mergeCells>
  <printOptions horizontalCentered="1"/>
  <pageMargins left="0.7" right="0.7" top="0.75" bottom="0.75" header="0.3" footer="0.3"/>
  <pageSetup scale="82" orientation="portrait" r:id="rId1"/>
  <colBreaks count="1" manualBreakCount="1">
    <brk id="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C152"/>
  <sheetViews>
    <sheetView topLeftCell="F1" workbookViewId="0">
      <selection activeCell="Z1" sqref="Z1"/>
    </sheetView>
  </sheetViews>
  <sheetFormatPr defaultRowHeight="15" x14ac:dyDescent="0.25"/>
  <cols>
    <col min="3" max="3" width="66.5703125" customWidth="1"/>
    <col min="5" max="5" width="70.28515625" customWidth="1"/>
    <col min="12" max="12" width="9.140625" style="404"/>
    <col min="14" max="14" width="9.140625" style="404"/>
    <col min="15" max="15" width="59.140625" style="404" customWidth="1"/>
    <col min="16" max="17" width="0" hidden="1" customWidth="1"/>
    <col min="18" max="18" width="34.42578125" hidden="1" customWidth="1"/>
    <col min="19" max="21" width="0" hidden="1" customWidth="1"/>
  </cols>
  <sheetData>
    <row r="1" spans="3:29" x14ac:dyDescent="0.25">
      <c r="C1" t="s">
        <v>882</v>
      </c>
      <c r="P1" t="s">
        <v>1032</v>
      </c>
      <c r="W1" t="s">
        <v>1041</v>
      </c>
    </row>
    <row r="2" spans="3:29" x14ac:dyDescent="0.25">
      <c r="C2" t="s">
        <v>883</v>
      </c>
      <c r="I2" t="s">
        <v>744</v>
      </c>
      <c r="J2" t="s">
        <v>1027</v>
      </c>
      <c r="K2" t="s">
        <v>1028</v>
      </c>
      <c r="L2" s="404" t="s">
        <v>512</v>
      </c>
      <c r="M2" t="s">
        <v>492</v>
      </c>
      <c r="N2" s="404" t="s">
        <v>1029</v>
      </c>
      <c r="O2" s="404" t="s">
        <v>1030</v>
      </c>
      <c r="R2" s="382" t="s">
        <v>1030</v>
      </c>
      <c r="S2" s="382" t="s">
        <v>1031</v>
      </c>
      <c r="T2" s="382" t="s">
        <v>512</v>
      </c>
      <c r="U2" s="382" t="s">
        <v>494</v>
      </c>
    </row>
    <row r="3" spans="3:29" x14ac:dyDescent="0.25">
      <c r="I3">
        <f>W3</f>
        <v>31</v>
      </c>
      <c r="J3">
        <f t="shared" ref="J3:J66" si="0">X3</f>
        <v>9.5419999999999998</v>
      </c>
      <c r="K3">
        <f t="shared" ref="K3:K66" si="1">Y3</f>
        <v>10.118</v>
      </c>
      <c r="L3" s="404">
        <f t="shared" ref="L3:L66" si="2">Z3</f>
        <v>-0.57599999999999996</v>
      </c>
      <c r="M3">
        <f t="shared" ref="M3:M66" si="3">AA3</f>
        <v>-5.3470000000000004</v>
      </c>
      <c r="N3" s="404">
        <f t="shared" ref="N3:N66" si="4">AB3</f>
        <v>0</v>
      </c>
      <c r="O3" s="404" t="str">
        <f t="shared" ref="O3:O66" si="5">AC3</f>
        <v>HYDRO HAWKESBURY INC.</v>
      </c>
      <c r="R3" s="459" t="s">
        <v>197</v>
      </c>
      <c r="S3" s="325">
        <v>1</v>
      </c>
      <c r="T3" s="644">
        <v>-0.59099999999999997</v>
      </c>
      <c r="U3" s="644">
        <v>0</v>
      </c>
      <c r="W3">
        <v>31</v>
      </c>
      <c r="X3">
        <v>9.5419999999999998</v>
      </c>
      <c r="Y3">
        <v>10.118</v>
      </c>
      <c r="Z3">
        <v>-0.57599999999999996</v>
      </c>
      <c r="AA3">
        <v>-5.3470000000000004</v>
      </c>
      <c r="AB3">
        <v>0</v>
      </c>
      <c r="AC3" t="s">
        <v>197</v>
      </c>
    </row>
    <row r="4" spans="3:29" x14ac:dyDescent="0.25">
      <c r="C4" t="s">
        <v>487</v>
      </c>
      <c r="I4">
        <f t="shared" ref="I4:I67" si="6">W4</f>
        <v>68</v>
      </c>
      <c r="J4">
        <f t="shared" si="0"/>
        <v>10.586</v>
      </c>
      <c r="K4">
        <f t="shared" si="1"/>
        <v>11.013999999999999</v>
      </c>
      <c r="L4" s="404">
        <f t="shared" si="2"/>
        <v>-0.42799999999999999</v>
      </c>
      <c r="M4">
        <f t="shared" si="3"/>
        <v>-3.161</v>
      </c>
      <c r="N4" s="404">
        <f t="shared" si="4"/>
        <v>1E-3</v>
      </c>
      <c r="O4" s="404" t="str">
        <f t="shared" si="5"/>
        <v>WASAGA DISTRIBUTION INC.</v>
      </c>
      <c r="R4" s="459" t="s">
        <v>228</v>
      </c>
      <c r="S4" s="616">
        <v>2</v>
      </c>
      <c r="T4" s="644">
        <v>-0.36399999999999999</v>
      </c>
      <c r="U4" s="644">
        <v>7.0000000000000001E-3</v>
      </c>
      <c r="W4">
        <v>68</v>
      </c>
      <c r="X4">
        <v>10.586</v>
      </c>
      <c r="Y4">
        <v>11.013999999999999</v>
      </c>
      <c r="Z4">
        <v>-0.42799999999999999</v>
      </c>
      <c r="AA4">
        <v>-3.161</v>
      </c>
      <c r="AB4">
        <v>1E-3</v>
      </c>
      <c r="AC4" t="s">
        <v>228</v>
      </c>
    </row>
    <row r="5" spans="3:29" x14ac:dyDescent="0.25">
      <c r="C5" t="s">
        <v>765</v>
      </c>
      <c r="I5">
        <f t="shared" si="6"/>
        <v>50</v>
      </c>
      <c r="J5">
        <f t="shared" si="0"/>
        <v>10.33</v>
      </c>
      <c r="K5">
        <f t="shared" si="1"/>
        <v>10.670999999999999</v>
      </c>
      <c r="L5" s="404">
        <f t="shared" si="2"/>
        <v>-0.34100000000000003</v>
      </c>
      <c r="M5">
        <f t="shared" si="3"/>
        <v>-3.0960000000000001</v>
      </c>
      <c r="N5" s="404">
        <f t="shared" si="4"/>
        <v>1E-3</v>
      </c>
      <c r="O5" s="404" t="str">
        <f t="shared" si="5"/>
        <v>NORTHERN ONTARIO WIRES INC.</v>
      </c>
      <c r="R5" s="459" t="s">
        <v>213</v>
      </c>
      <c r="S5" s="616">
        <v>3</v>
      </c>
      <c r="T5" s="644">
        <v>-0.308</v>
      </c>
      <c r="U5" s="644">
        <v>4.0000000000000001E-3</v>
      </c>
      <c r="W5">
        <v>50</v>
      </c>
      <c r="X5">
        <v>10.33</v>
      </c>
      <c r="Y5">
        <v>10.670999999999999</v>
      </c>
      <c r="Z5">
        <v>-0.34100000000000003</v>
      </c>
      <c r="AA5">
        <v>-3.0960000000000001</v>
      </c>
      <c r="AB5">
        <v>1E-3</v>
      </c>
      <c r="AC5" t="s">
        <v>213</v>
      </c>
    </row>
    <row r="6" spans="3:29" x14ac:dyDescent="0.25">
      <c r="C6" t="s">
        <v>768</v>
      </c>
      <c r="I6">
        <f t="shared" si="6"/>
        <v>28</v>
      </c>
      <c r="J6">
        <f t="shared" si="0"/>
        <v>9.2469999999999999</v>
      </c>
      <c r="K6">
        <f t="shared" si="1"/>
        <v>9.5310000000000006</v>
      </c>
      <c r="L6" s="404">
        <f t="shared" si="2"/>
        <v>-0.28399999999999997</v>
      </c>
      <c r="M6">
        <f t="shared" si="3"/>
        <v>-2.4159999999999999</v>
      </c>
      <c r="N6" s="404">
        <f t="shared" si="4"/>
        <v>8.0000000000000002E-3</v>
      </c>
      <c r="O6" s="404" t="str">
        <f t="shared" si="5"/>
        <v>HEARST POWER DISTRIBUTION COMPANY LIMITED</v>
      </c>
      <c r="R6" s="459" t="s">
        <v>193</v>
      </c>
      <c r="S6" s="616">
        <v>4</v>
      </c>
      <c r="T6" s="644">
        <v>-0.28199999999999997</v>
      </c>
      <c r="U6" s="644">
        <v>4.0000000000000001E-3</v>
      </c>
      <c r="W6">
        <v>28</v>
      </c>
      <c r="X6">
        <v>9.2469999999999999</v>
      </c>
      <c r="Y6">
        <v>9.5310000000000006</v>
      </c>
      <c r="Z6">
        <v>-0.28399999999999997</v>
      </c>
      <c r="AA6">
        <v>-2.4159999999999999</v>
      </c>
      <c r="AB6">
        <v>8.0000000000000002E-3</v>
      </c>
      <c r="AC6" t="s">
        <v>194</v>
      </c>
    </row>
    <row r="7" spans="3:29" x14ac:dyDescent="0.25">
      <c r="C7" t="s">
        <v>884</v>
      </c>
      <c r="E7" t="str">
        <f>C7&amp;C8</f>
        <v xml:space="preserve">    31.000      9.542     10.118     -0.575     -5.343      0.000      HYDRO HAWKESBURY INC.</v>
      </c>
      <c r="I7">
        <f t="shared" si="6"/>
        <v>13</v>
      </c>
      <c r="J7">
        <f t="shared" si="0"/>
        <v>10.458</v>
      </c>
      <c r="K7">
        <f t="shared" si="1"/>
        <v>10.723000000000001</v>
      </c>
      <c r="L7" s="404">
        <f t="shared" si="2"/>
        <v>-0.26500000000000001</v>
      </c>
      <c r="M7">
        <f t="shared" si="3"/>
        <v>-2.363</v>
      </c>
      <c r="N7" s="404">
        <f t="shared" si="4"/>
        <v>8.9999999999999993E-3</v>
      </c>
      <c r="O7" s="404" t="str">
        <f t="shared" si="5"/>
        <v>E.L.K. ENERGY INC.</v>
      </c>
      <c r="R7" s="459" t="s">
        <v>191</v>
      </c>
      <c r="S7" s="616">
        <v>5</v>
      </c>
      <c r="T7" s="644">
        <v>-0.20599999999999999</v>
      </c>
      <c r="U7" s="644">
        <v>2.7E-2</v>
      </c>
      <c r="W7">
        <v>13</v>
      </c>
      <c r="X7">
        <v>10.458</v>
      </c>
      <c r="Y7">
        <v>10.723000000000001</v>
      </c>
      <c r="Z7">
        <v>-0.26500000000000001</v>
      </c>
      <c r="AA7">
        <v>-2.363</v>
      </c>
      <c r="AB7">
        <v>8.9999999999999993E-3</v>
      </c>
      <c r="AC7" t="s">
        <v>117</v>
      </c>
    </row>
    <row r="8" spans="3:29" x14ac:dyDescent="0.25">
      <c r="C8" t="s">
        <v>885</v>
      </c>
      <c r="I8">
        <f t="shared" si="6"/>
        <v>27</v>
      </c>
      <c r="J8">
        <f t="shared" si="0"/>
        <v>11.585000000000001</v>
      </c>
      <c r="K8">
        <f t="shared" si="1"/>
        <v>11.84</v>
      </c>
      <c r="L8" s="404">
        <f t="shared" si="2"/>
        <v>-0.255</v>
      </c>
      <c r="M8">
        <f t="shared" si="3"/>
        <v>-2.2210000000000001</v>
      </c>
      <c r="N8" s="404">
        <f t="shared" si="4"/>
        <v>1.2999999999999999E-2</v>
      </c>
      <c r="O8" s="404" t="str">
        <f t="shared" si="5"/>
        <v>HALTON HILLS HYDRO INC.</v>
      </c>
      <c r="R8" s="459" t="s">
        <v>194</v>
      </c>
      <c r="S8" s="616">
        <v>6</v>
      </c>
      <c r="T8" s="644">
        <v>-0.182</v>
      </c>
      <c r="U8" s="644">
        <v>0.06</v>
      </c>
      <c r="W8">
        <v>27</v>
      </c>
      <c r="X8">
        <v>11.585000000000001</v>
      </c>
      <c r="Y8">
        <v>11.84</v>
      </c>
      <c r="Z8">
        <v>-0.255</v>
      </c>
      <c r="AA8">
        <v>-2.2210000000000001</v>
      </c>
      <c r="AB8">
        <v>1.2999999999999999E-2</v>
      </c>
      <c r="AC8" t="s">
        <v>121</v>
      </c>
    </row>
    <row r="9" spans="3:29" x14ac:dyDescent="0.25">
      <c r="C9" t="s">
        <v>886</v>
      </c>
      <c r="E9" t="str">
        <f>C9&amp;C10</f>
        <v xml:space="preserve">    68.000     10.586     11.010     -0.424     -3.139      0.001      WASAGA DISTRIBUTION INC.</v>
      </c>
      <c r="I9">
        <f t="shared" si="6"/>
        <v>26</v>
      </c>
      <c r="J9">
        <f t="shared" si="0"/>
        <v>11.743</v>
      </c>
      <c r="K9">
        <f t="shared" si="1"/>
        <v>11.968999999999999</v>
      </c>
      <c r="L9" s="404">
        <f t="shared" si="2"/>
        <v>-0.22600000000000001</v>
      </c>
      <c r="M9">
        <f t="shared" si="3"/>
        <v>-2.0019999999999998</v>
      </c>
      <c r="N9" s="404">
        <f t="shared" si="4"/>
        <v>2.3E-2</v>
      </c>
      <c r="O9" s="404" t="str">
        <f t="shared" si="5"/>
        <v>HALDIMAND COUNTY HYDRO INC.</v>
      </c>
      <c r="R9" s="459" t="s">
        <v>185</v>
      </c>
      <c r="S9" s="616">
        <v>7</v>
      </c>
      <c r="T9" s="644">
        <v>-0.17100000000000001</v>
      </c>
      <c r="U9" s="644">
        <v>6.8000000000000005E-2</v>
      </c>
      <c r="W9">
        <v>26</v>
      </c>
      <c r="X9">
        <v>11.743</v>
      </c>
      <c r="Y9">
        <v>11.968999999999999</v>
      </c>
      <c r="Z9">
        <v>-0.22600000000000001</v>
      </c>
      <c r="AA9">
        <v>-2.0019999999999998</v>
      </c>
      <c r="AB9">
        <v>2.3E-2</v>
      </c>
      <c r="AC9" t="s">
        <v>193</v>
      </c>
    </row>
    <row r="10" spans="3:29" x14ac:dyDescent="0.25">
      <c r="C10" t="s">
        <v>887</v>
      </c>
      <c r="I10">
        <f t="shared" si="6"/>
        <v>39</v>
      </c>
      <c r="J10">
        <f t="shared" si="0"/>
        <v>12.686999999999999</v>
      </c>
      <c r="K10">
        <f t="shared" si="1"/>
        <v>12.907</v>
      </c>
      <c r="L10" s="404">
        <f t="shared" si="2"/>
        <v>-0.22</v>
      </c>
      <c r="M10">
        <f t="shared" si="3"/>
        <v>-1.9750000000000001</v>
      </c>
      <c r="N10" s="404">
        <f t="shared" si="4"/>
        <v>2.4E-2</v>
      </c>
      <c r="O10" s="404" t="str">
        <f t="shared" si="5"/>
        <v>KITCHENER-WILMOT HYDRO INC.</v>
      </c>
      <c r="R10" s="459" t="s">
        <v>195</v>
      </c>
      <c r="S10" s="616">
        <v>8</v>
      </c>
      <c r="T10" s="644">
        <v>-0.16500000000000001</v>
      </c>
      <c r="U10" s="644">
        <v>6.8000000000000005E-2</v>
      </c>
      <c r="W10">
        <v>39</v>
      </c>
      <c r="X10">
        <v>12.686999999999999</v>
      </c>
      <c r="Y10">
        <v>12.907</v>
      </c>
      <c r="Z10">
        <v>-0.22</v>
      </c>
      <c r="AA10">
        <v>-1.9750000000000001</v>
      </c>
      <c r="AB10">
        <v>2.4E-2</v>
      </c>
      <c r="AC10" t="s">
        <v>202</v>
      </c>
    </row>
    <row r="11" spans="3:29" x14ac:dyDescent="0.25">
      <c r="C11" t="s">
        <v>888</v>
      </c>
      <c r="E11" t="str">
        <f>C11&amp;C12</f>
        <v xml:space="preserve">    50.000     10.330     10.663     -0.333     -3.017      0.001      NORTHERN ONTARIO WIRES INC.</v>
      </c>
      <c r="I11">
        <f t="shared" si="6"/>
        <v>12</v>
      </c>
      <c r="J11">
        <f t="shared" si="0"/>
        <v>9.0069999999999997</v>
      </c>
      <c r="K11">
        <f t="shared" si="1"/>
        <v>9.2040000000000006</v>
      </c>
      <c r="L11" s="404">
        <f t="shared" si="2"/>
        <v>-0.19700000000000001</v>
      </c>
      <c r="M11">
        <f t="shared" si="3"/>
        <v>-1.621</v>
      </c>
      <c r="N11" s="404">
        <f t="shared" si="4"/>
        <v>5.2999999999999999E-2</v>
      </c>
      <c r="O11" s="404" t="str">
        <f t="shared" si="5"/>
        <v>COOPERATIVE HYDRO EMBRUN INC.</v>
      </c>
      <c r="R11" s="459" t="s">
        <v>187</v>
      </c>
      <c r="S11" s="616">
        <v>9</v>
      </c>
      <c r="T11" s="644">
        <v>-0.16</v>
      </c>
      <c r="U11" s="644">
        <v>7.1999999999999995E-2</v>
      </c>
      <c r="W11">
        <v>12</v>
      </c>
      <c r="X11">
        <v>9.0069999999999997</v>
      </c>
      <c r="Y11">
        <v>9.2040000000000006</v>
      </c>
      <c r="Z11">
        <v>-0.19700000000000001</v>
      </c>
      <c r="AA11">
        <v>-1.621</v>
      </c>
      <c r="AB11">
        <v>5.2999999999999999E-2</v>
      </c>
      <c r="AC11" t="s">
        <v>184</v>
      </c>
    </row>
    <row r="12" spans="3:29" x14ac:dyDescent="0.25">
      <c r="C12" t="s">
        <v>889</v>
      </c>
      <c r="I12">
        <f t="shared" si="6"/>
        <v>18</v>
      </c>
      <c r="J12">
        <f t="shared" si="0"/>
        <v>9.7629999999999999</v>
      </c>
      <c r="K12">
        <f t="shared" si="1"/>
        <v>9.9559999999999995</v>
      </c>
      <c r="L12" s="404">
        <f t="shared" si="2"/>
        <v>-0.193</v>
      </c>
      <c r="M12">
        <f t="shared" si="3"/>
        <v>-1.712</v>
      </c>
      <c r="N12" s="404">
        <f t="shared" si="4"/>
        <v>4.3999999999999997E-2</v>
      </c>
      <c r="O12" s="404" t="str">
        <f t="shared" si="5"/>
        <v>ESPANOLA REGIONAL HYDRO DISTRIBUTION CORPORATION</v>
      </c>
      <c r="R12" s="459" t="s">
        <v>230</v>
      </c>
      <c r="S12" s="616">
        <v>10</v>
      </c>
      <c r="T12" s="644">
        <v>-0.155</v>
      </c>
      <c r="U12" s="644">
        <v>7.1999999999999995E-2</v>
      </c>
      <c r="W12">
        <v>18</v>
      </c>
      <c r="X12">
        <v>9.7629999999999999</v>
      </c>
      <c r="Y12">
        <v>9.9559999999999995</v>
      </c>
      <c r="Z12">
        <v>-0.193</v>
      </c>
      <c r="AA12">
        <v>-1.712</v>
      </c>
      <c r="AB12">
        <v>4.3999999999999997E-2</v>
      </c>
      <c r="AC12" t="s">
        <v>187</v>
      </c>
    </row>
    <row r="13" spans="3:29" x14ac:dyDescent="0.25">
      <c r="C13" t="s">
        <v>890</v>
      </c>
      <c r="E13" t="str">
        <f>C13&amp;C14</f>
        <v xml:space="preserve">    28.000      9.247      9.530     -0.283     -2.406      0.008      HEARST POWER DISTRIBUTION COMPANY LIMITED</v>
      </c>
      <c r="I13">
        <f t="shared" si="6"/>
        <v>45</v>
      </c>
      <c r="J13">
        <f t="shared" si="0"/>
        <v>11.872</v>
      </c>
      <c r="K13">
        <f t="shared" si="1"/>
        <v>12.054</v>
      </c>
      <c r="L13" s="404">
        <f t="shared" si="2"/>
        <v>-0.182</v>
      </c>
      <c r="M13">
        <f t="shared" si="3"/>
        <v>-1.631</v>
      </c>
      <c r="N13" s="404">
        <f t="shared" si="4"/>
        <v>5.1999999999999998E-2</v>
      </c>
      <c r="O13" s="404" t="str">
        <f t="shared" si="5"/>
        <v>NEWMARKET-TAY POWER DISTRIBUTION LTD.</v>
      </c>
      <c r="R13" s="459" t="s">
        <v>207</v>
      </c>
      <c r="S13" s="616">
        <v>11</v>
      </c>
      <c r="T13" s="644">
        <v>-0.154</v>
      </c>
      <c r="U13" s="644">
        <v>0.20599999999999999</v>
      </c>
      <c r="W13">
        <v>45</v>
      </c>
      <c r="X13">
        <v>11.872</v>
      </c>
      <c r="Y13">
        <v>12.054</v>
      </c>
      <c r="Z13">
        <v>-0.182</v>
      </c>
      <c r="AA13">
        <v>-1.631</v>
      </c>
      <c r="AB13">
        <v>5.1999999999999998E-2</v>
      </c>
      <c r="AC13" t="s">
        <v>208</v>
      </c>
    </row>
    <row r="14" spans="3:29" x14ac:dyDescent="0.25">
      <c r="C14" t="s">
        <v>891</v>
      </c>
      <c r="I14">
        <f t="shared" si="6"/>
        <v>54</v>
      </c>
      <c r="J14">
        <f t="shared" si="0"/>
        <v>12.21</v>
      </c>
      <c r="K14">
        <f t="shared" si="1"/>
        <v>12.391</v>
      </c>
      <c r="L14" s="404">
        <f t="shared" si="2"/>
        <v>-0.18099999999999999</v>
      </c>
      <c r="M14">
        <f t="shared" si="3"/>
        <v>-1.633</v>
      </c>
      <c r="N14" s="404">
        <f t="shared" si="4"/>
        <v>5.0999999999999997E-2</v>
      </c>
      <c r="O14" s="404" t="str">
        <f t="shared" si="5"/>
        <v>OSHAWA PUC NETWORKS INC.</v>
      </c>
      <c r="R14" s="459" t="s">
        <v>121</v>
      </c>
      <c r="S14" s="652">
        <v>12</v>
      </c>
      <c r="T14" s="644">
        <v>-0.153</v>
      </c>
      <c r="U14" s="644">
        <v>8.5000000000000006E-2</v>
      </c>
      <c r="W14">
        <v>54</v>
      </c>
      <c r="X14">
        <v>12.21</v>
      </c>
      <c r="Y14">
        <v>12.391</v>
      </c>
      <c r="Z14">
        <v>-0.18099999999999999</v>
      </c>
      <c r="AA14">
        <v>-1.633</v>
      </c>
      <c r="AB14">
        <v>5.0999999999999997E-2</v>
      </c>
      <c r="AC14" t="s">
        <v>217</v>
      </c>
    </row>
    <row r="15" spans="3:29" x14ac:dyDescent="0.25">
      <c r="C15" t="s">
        <v>892</v>
      </c>
      <c r="E15" t="str">
        <f>C15&amp;C16</f>
        <v xml:space="preserve">    13.000     10.458     10.724     -0.266     -2.365      0.009      E.L.K. ENERGY INC.</v>
      </c>
      <c r="I15">
        <f t="shared" si="6"/>
        <v>24</v>
      </c>
      <c r="J15">
        <f t="shared" si="0"/>
        <v>10.664999999999999</v>
      </c>
      <c r="K15">
        <f t="shared" si="1"/>
        <v>10.833</v>
      </c>
      <c r="L15" s="404">
        <f t="shared" si="2"/>
        <v>-0.16800000000000001</v>
      </c>
      <c r="M15">
        <f t="shared" si="3"/>
        <v>-1.5089999999999999</v>
      </c>
      <c r="N15" s="404">
        <f t="shared" si="4"/>
        <v>6.6000000000000003E-2</v>
      </c>
      <c r="O15" s="404" t="str">
        <f t="shared" si="5"/>
        <v>GRIMSBY POWER INCORPORATED</v>
      </c>
      <c r="R15" s="459" t="s">
        <v>205</v>
      </c>
      <c r="S15" s="652">
        <v>13</v>
      </c>
      <c r="T15" s="644">
        <v>-0.14099999999999999</v>
      </c>
      <c r="U15" s="644">
        <v>9.4E-2</v>
      </c>
      <c r="W15">
        <v>24</v>
      </c>
      <c r="X15">
        <v>10.664999999999999</v>
      </c>
      <c r="Y15">
        <v>10.833</v>
      </c>
      <c r="Z15">
        <v>-0.16800000000000001</v>
      </c>
      <c r="AA15">
        <v>-1.5089999999999999</v>
      </c>
      <c r="AB15">
        <v>6.6000000000000003E-2</v>
      </c>
      <c r="AC15" t="s">
        <v>191</v>
      </c>
    </row>
    <row r="16" spans="3:29" x14ac:dyDescent="0.25">
      <c r="C16" t="s">
        <v>893</v>
      </c>
      <c r="I16">
        <f t="shared" si="6"/>
        <v>19</v>
      </c>
      <c r="J16">
        <f t="shared" si="0"/>
        <v>11.518000000000001</v>
      </c>
      <c r="K16">
        <f t="shared" si="1"/>
        <v>11.673</v>
      </c>
      <c r="L16" s="404">
        <f t="shared" si="2"/>
        <v>-0.154</v>
      </c>
      <c r="M16">
        <f t="shared" si="3"/>
        <v>-1.381</v>
      </c>
      <c r="N16" s="404">
        <f t="shared" si="4"/>
        <v>8.4000000000000005E-2</v>
      </c>
      <c r="O16" s="404" t="str">
        <f t="shared" si="5"/>
        <v>ESSEX POWERLINES CORPORATION</v>
      </c>
      <c r="R16" s="647" t="s">
        <v>208</v>
      </c>
      <c r="S16" s="648">
        <v>14</v>
      </c>
      <c r="T16" s="649">
        <v>-0.121</v>
      </c>
      <c r="U16" s="649">
        <v>0.13300000000000001</v>
      </c>
      <c r="W16">
        <v>19</v>
      </c>
      <c r="X16">
        <v>11.518000000000001</v>
      </c>
      <c r="Y16">
        <v>11.673</v>
      </c>
      <c r="Z16">
        <v>-0.154</v>
      </c>
      <c r="AA16">
        <v>-1.381</v>
      </c>
      <c r="AB16">
        <v>8.4000000000000005E-2</v>
      </c>
      <c r="AC16" t="s">
        <v>188</v>
      </c>
    </row>
    <row r="17" spans="3:29" x14ac:dyDescent="0.25">
      <c r="C17" t="s">
        <v>894</v>
      </c>
      <c r="E17" t="str">
        <f>C17&amp;C18</f>
        <v xml:space="preserve">    27.000     11.585     11.841     -0.256     -2.227      0.013      HALTON HILLS HYDRO INC.</v>
      </c>
      <c r="I17">
        <f t="shared" si="6"/>
        <v>70</v>
      </c>
      <c r="J17">
        <f t="shared" si="0"/>
        <v>11.42</v>
      </c>
      <c r="K17">
        <f t="shared" si="1"/>
        <v>11.573</v>
      </c>
      <c r="L17" s="404">
        <f t="shared" si="2"/>
        <v>-0.153</v>
      </c>
      <c r="M17">
        <f t="shared" si="3"/>
        <v>-1.3740000000000001</v>
      </c>
      <c r="N17" s="404">
        <f t="shared" si="4"/>
        <v>8.5000000000000006E-2</v>
      </c>
      <c r="O17" s="404" t="str">
        <f t="shared" si="5"/>
        <v>WELLAND HYDRO-ELECTRIC SYSTEM CORP.</v>
      </c>
      <c r="R17" s="459" t="s">
        <v>217</v>
      </c>
      <c r="S17" s="616">
        <v>15</v>
      </c>
      <c r="T17" s="644">
        <v>-0.11700000000000001</v>
      </c>
      <c r="U17" s="644">
        <v>0.13600000000000001</v>
      </c>
      <c r="W17">
        <v>70</v>
      </c>
      <c r="X17">
        <v>11.42</v>
      </c>
      <c r="Y17">
        <v>11.573</v>
      </c>
      <c r="Z17">
        <v>-0.153</v>
      </c>
      <c r="AA17">
        <v>-1.3740000000000001</v>
      </c>
      <c r="AB17">
        <v>8.5000000000000006E-2</v>
      </c>
      <c r="AC17" t="s">
        <v>230</v>
      </c>
    </row>
    <row r="18" spans="3:29" x14ac:dyDescent="0.25">
      <c r="C18" t="s">
        <v>895</v>
      </c>
      <c r="I18">
        <f t="shared" si="6"/>
        <v>15</v>
      </c>
      <c r="J18">
        <f t="shared" si="0"/>
        <v>12.097</v>
      </c>
      <c r="K18">
        <f t="shared" si="1"/>
        <v>12.236000000000001</v>
      </c>
      <c r="L18" s="404">
        <f t="shared" si="2"/>
        <v>-0.13900000000000001</v>
      </c>
      <c r="M18">
        <f t="shared" si="3"/>
        <v>-1.244</v>
      </c>
      <c r="N18" s="404">
        <f t="shared" si="4"/>
        <v>0.107</v>
      </c>
      <c r="O18" s="404" t="str">
        <f t="shared" si="5"/>
        <v>Entegrus Powerlines</v>
      </c>
      <c r="R18" s="459" t="s">
        <v>220</v>
      </c>
      <c r="S18" s="616">
        <v>16</v>
      </c>
      <c r="T18" s="644">
        <v>-0.11</v>
      </c>
      <c r="U18" s="644">
        <v>0.16800000000000001</v>
      </c>
      <c r="W18">
        <v>15</v>
      </c>
      <c r="X18">
        <v>12.097</v>
      </c>
      <c r="Y18">
        <v>12.236000000000001</v>
      </c>
      <c r="Z18">
        <v>-0.13900000000000001</v>
      </c>
      <c r="AA18">
        <v>-1.244</v>
      </c>
      <c r="AB18">
        <v>0.107</v>
      </c>
      <c r="AC18" t="s">
        <v>104</v>
      </c>
    </row>
    <row r="19" spans="3:29" x14ac:dyDescent="0.25">
      <c r="C19" t="s">
        <v>896</v>
      </c>
      <c r="E19" t="str">
        <f>C19&amp;C20</f>
        <v xml:space="preserve">    26.000     11.743     11.969     -0.226     -2.002      0.023      HALDIMAND COUNTY HYDRO INC.</v>
      </c>
      <c r="I19">
        <f t="shared" si="6"/>
        <v>29</v>
      </c>
      <c r="J19">
        <f t="shared" si="0"/>
        <v>13.662000000000001</v>
      </c>
      <c r="K19">
        <f t="shared" si="1"/>
        <v>13.784000000000001</v>
      </c>
      <c r="L19" s="404">
        <f t="shared" si="2"/>
        <v>-0.122</v>
      </c>
      <c r="M19">
        <f t="shared" si="3"/>
        <v>-1.071</v>
      </c>
      <c r="N19" s="404">
        <f t="shared" si="4"/>
        <v>0.14199999999999999</v>
      </c>
      <c r="O19" s="404" t="str">
        <f t="shared" si="5"/>
        <v>HORIZON UTILITIES CORPORATION</v>
      </c>
      <c r="R19" s="459" t="s">
        <v>292</v>
      </c>
      <c r="S19" s="652">
        <v>17</v>
      </c>
      <c r="T19" s="644">
        <v>-0.10299999999999999</v>
      </c>
      <c r="U19" s="644">
        <v>0.16700000000000001</v>
      </c>
      <c r="W19">
        <v>29</v>
      </c>
      <c r="X19">
        <v>13.662000000000001</v>
      </c>
      <c r="Y19">
        <v>13.784000000000001</v>
      </c>
      <c r="Z19">
        <v>-0.122</v>
      </c>
      <c r="AA19">
        <v>-1.071</v>
      </c>
      <c r="AB19">
        <v>0.14199999999999999</v>
      </c>
      <c r="AC19" t="s">
        <v>195</v>
      </c>
    </row>
    <row r="20" spans="3:29" x14ac:dyDescent="0.25">
      <c r="C20" t="s">
        <v>897</v>
      </c>
      <c r="I20">
        <f t="shared" si="6"/>
        <v>14</v>
      </c>
      <c r="J20">
        <f t="shared" si="0"/>
        <v>13.837999999999999</v>
      </c>
      <c r="K20">
        <f t="shared" si="1"/>
        <v>13.957000000000001</v>
      </c>
      <c r="L20" s="404">
        <f t="shared" si="2"/>
        <v>-0.11899999999999999</v>
      </c>
      <c r="M20">
        <f t="shared" si="3"/>
        <v>-1.0069999999999999</v>
      </c>
      <c r="N20" s="404">
        <f t="shared" si="4"/>
        <v>0.157</v>
      </c>
      <c r="O20" s="404" t="str">
        <f t="shared" si="5"/>
        <v>ENERSOURCE HYDRO MISSISSAUGA INC.</v>
      </c>
      <c r="R20" s="459" t="s">
        <v>117</v>
      </c>
      <c r="S20" s="652">
        <v>18</v>
      </c>
      <c r="T20" s="644">
        <v>-8.7999999999999995E-2</v>
      </c>
      <c r="U20" s="644">
        <v>0.20599999999999999</v>
      </c>
      <c r="W20">
        <v>14</v>
      </c>
      <c r="X20">
        <v>13.837999999999999</v>
      </c>
      <c r="Y20">
        <v>13.957000000000001</v>
      </c>
      <c r="Z20">
        <v>-0.11899999999999999</v>
      </c>
      <c r="AA20">
        <v>-1.0069999999999999</v>
      </c>
      <c r="AB20">
        <v>0.157</v>
      </c>
      <c r="AC20" t="s">
        <v>185</v>
      </c>
    </row>
    <row r="21" spans="3:29" x14ac:dyDescent="0.25">
      <c r="C21" t="s">
        <v>898</v>
      </c>
      <c r="E21" t="str">
        <f>C21&amp;C22</f>
        <v xml:space="preserve">    39.000     12.687     12.906     -0.219     -1.965      0.025      KITCHENER</v>
      </c>
      <c r="I21">
        <f t="shared" si="6"/>
        <v>40</v>
      </c>
      <c r="J21">
        <f t="shared" si="0"/>
        <v>10.531000000000001</v>
      </c>
      <c r="K21">
        <f t="shared" si="1"/>
        <v>10.646000000000001</v>
      </c>
      <c r="L21" s="404">
        <f t="shared" si="2"/>
        <v>-0.115</v>
      </c>
      <c r="M21">
        <f t="shared" si="3"/>
        <v>-1.0189999999999999</v>
      </c>
      <c r="N21" s="404">
        <f t="shared" si="4"/>
        <v>0.154</v>
      </c>
      <c r="O21" s="404" t="str">
        <f t="shared" si="5"/>
        <v>LAKEFRONT UTILITIES INC.</v>
      </c>
      <c r="R21" s="459" t="s">
        <v>202</v>
      </c>
      <c r="S21" s="616">
        <v>19</v>
      </c>
      <c r="T21" s="644">
        <v>-8.6999999999999994E-2</v>
      </c>
      <c r="U21" s="644">
        <v>0.20799999999999999</v>
      </c>
      <c r="W21">
        <v>40</v>
      </c>
      <c r="X21">
        <v>10.531000000000001</v>
      </c>
      <c r="Y21">
        <v>10.646000000000001</v>
      </c>
      <c r="Z21">
        <v>-0.115</v>
      </c>
      <c r="AA21">
        <v>-1.0189999999999999</v>
      </c>
      <c r="AB21">
        <v>0.154</v>
      </c>
      <c r="AC21" t="s">
        <v>203</v>
      </c>
    </row>
    <row r="22" spans="3:29" x14ac:dyDescent="0.25">
      <c r="I22">
        <f t="shared" si="6"/>
        <v>42</v>
      </c>
      <c r="J22">
        <f t="shared" si="0"/>
        <v>13.3</v>
      </c>
      <c r="K22">
        <f t="shared" si="1"/>
        <v>13.414</v>
      </c>
      <c r="L22" s="404">
        <f t="shared" si="2"/>
        <v>-0.114</v>
      </c>
      <c r="M22">
        <f t="shared" si="3"/>
        <v>-1.016</v>
      </c>
      <c r="N22" s="404">
        <f t="shared" si="4"/>
        <v>0.155</v>
      </c>
      <c r="O22" s="404" t="str">
        <f t="shared" si="5"/>
        <v>LONDON HYDRO INC.</v>
      </c>
      <c r="R22" s="459" t="s">
        <v>204</v>
      </c>
      <c r="S22" s="616">
        <v>20</v>
      </c>
      <c r="T22" s="644">
        <v>-8.4000000000000005E-2</v>
      </c>
      <c r="U22" s="644">
        <v>0.216</v>
      </c>
      <c r="W22">
        <v>42</v>
      </c>
      <c r="X22">
        <v>13.3</v>
      </c>
      <c r="Y22">
        <v>13.414</v>
      </c>
      <c r="Z22">
        <v>-0.114</v>
      </c>
      <c r="AA22">
        <v>-1.016</v>
      </c>
      <c r="AB22">
        <v>0.155</v>
      </c>
      <c r="AC22" t="s">
        <v>205</v>
      </c>
    </row>
    <row r="23" spans="3:29" x14ac:dyDescent="0.25">
      <c r="C23" t="s">
        <v>899</v>
      </c>
      <c r="E23" t="str">
        <f>C23&amp;C24</f>
        <v xml:space="preserve">    12.000      9.007      9.216     -0.209     -1.717      0.043      COOPERATIVE HYDRO EMBRUN INC.</v>
      </c>
      <c r="I23">
        <f t="shared" si="6"/>
        <v>61</v>
      </c>
      <c r="J23">
        <f t="shared" si="0"/>
        <v>10.087</v>
      </c>
      <c r="K23">
        <f t="shared" si="1"/>
        <v>10.19</v>
      </c>
      <c r="L23" s="404">
        <f t="shared" si="2"/>
        <v>-0.10299999999999999</v>
      </c>
      <c r="M23">
        <f t="shared" si="3"/>
        <v>-0.90900000000000003</v>
      </c>
      <c r="N23" s="404">
        <f t="shared" si="4"/>
        <v>0.182</v>
      </c>
      <c r="O23" s="404" t="str">
        <f t="shared" si="5"/>
        <v>RIDEAU ST. LAWRENCE DISTRIBUTION INC.</v>
      </c>
      <c r="R23" s="459" t="s">
        <v>198</v>
      </c>
      <c r="S23" s="616">
        <v>21</v>
      </c>
      <c r="T23" s="644">
        <v>-6.5000000000000002E-2</v>
      </c>
      <c r="U23" s="644">
        <v>0.27900000000000003</v>
      </c>
      <c r="W23">
        <v>61</v>
      </c>
      <c r="X23">
        <v>10.087</v>
      </c>
      <c r="Y23">
        <v>10.19</v>
      </c>
      <c r="Z23">
        <v>-0.10299999999999999</v>
      </c>
      <c r="AA23">
        <v>-0.90900000000000003</v>
      </c>
      <c r="AB23">
        <v>0.182</v>
      </c>
      <c r="AC23" t="s">
        <v>222</v>
      </c>
    </row>
    <row r="24" spans="3:29" x14ac:dyDescent="0.25">
      <c r="C24" t="s">
        <v>900</v>
      </c>
      <c r="I24">
        <f t="shared" si="6"/>
        <v>41</v>
      </c>
      <c r="J24">
        <f t="shared" si="0"/>
        <v>10.929</v>
      </c>
      <c r="K24">
        <f t="shared" si="1"/>
        <v>11.026999999999999</v>
      </c>
      <c r="L24" s="404">
        <f t="shared" si="2"/>
        <v>-9.8000000000000004E-2</v>
      </c>
      <c r="M24">
        <f t="shared" si="3"/>
        <v>-0.874</v>
      </c>
      <c r="N24" s="404">
        <f t="shared" si="4"/>
        <v>0.191</v>
      </c>
      <c r="O24" s="404" t="str">
        <f t="shared" si="5"/>
        <v>LAKELAND POWER DISTRIBUTION LTD.</v>
      </c>
      <c r="R24" s="459" t="s">
        <v>196</v>
      </c>
      <c r="S24" s="616">
        <v>22</v>
      </c>
      <c r="T24" s="644">
        <v>-4.5999999999999999E-2</v>
      </c>
      <c r="U24" s="644">
        <v>0.34599999999999997</v>
      </c>
      <c r="W24">
        <v>41</v>
      </c>
      <c r="X24">
        <v>10.929</v>
      </c>
      <c r="Y24">
        <v>11.026999999999999</v>
      </c>
      <c r="Z24">
        <v>-9.8000000000000004E-2</v>
      </c>
      <c r="AA24">
        <v>-0.874</v>
      </c>
      <c r="AB24">
        <v>0.191</v>
      </c>
      <c r="AC24" t="s">
        <v>204</v>
      </c>
    </row>
    <row r="25" spans="3:29" x14ac:dyDescent="0.25">
      <c r="C25" t="s">
        <v>901</v>
      </c>
      <c r="E25" t="str">
        <f>C25&amp;C26</f>
        <v xml:space="preserve">    18.000      9.763      9.957     -0.194     -1.723      0.043      ESPANOLA REGIONAL HYDRO DISTRIBUTION CORPORATION</v>
      </c>
      <c r="I25">
        <f t="shared" si="6"/>
        <v>37</v>
      </c>
      <c r="J25">
        <f t="shared" si="0"/>
        <v>10.134</v>
      </c>
      <c r="K25">
        <f t="shared" si="1"/>
        <v>10.221</v>
      </c>
      <c r="L25" s="404">
        <f t="shared" si="2"/>
        <v>-8.6999999999999994E-2</v>
      </c>
      <c r="M25">
        <f t="shared" si="3"/>
        <v>-0.76900000000000002</v>
      </c>
      <c r="N25" s="404">
        <f t="shared" si="4"/>
        <v>0.221</v>
      </c>
      <c r="O25" s="404" t="str">
        <f t="shared" si="5"/>
        <v>KENORA HYDRO ELECTRIC CORPORATION LTD.</v>
      </c>
      <c r="R25" s="459" t="s">
        <v>183</v>
      </c>
      <c r="S25" s="616">
        <v>23</v>
      </c>
      <c r="T25" s="644">
        <v>-4.1000000000000002E-2</v>
      </c>
      <c r="U25" s="644">
        <v>0.35</v>
      </c>
      <c r="W25">
        <v>37</v>
      </c>
      <c r="X25">
        <v>10.134</v>
      </c>
      <c r="Y25">
        <v>10.221</v>
      </c>
      <c r="Z25">
        <v>-8.6999999999999994E-2</v>
      </c>
      <c r="AA25">
        <v>-0.76900000000000002</v>
      </c>
      <c r="AB25">
        <v>0.221</v>
      </c>
      <c r="AC25" t="s">
        <v>200</v>
      </c>
    </row>
    <row r="26" spans="3:29" x14ac:dyDescent="0.25">
      <c r="C26" t="s">
        <v>902</v>
      </c>
      <c r="I26">
        <f t="shared" si="6"/>
        <v>30</v>
      </c>
      <c r="J26">
        <f t="shared" si="0"/>
        <v>8.64</v>
      </c>
      <c r="K26">
        <f t="shared" si="1"/>
        <v>8.7149999999999999</v>
      </c>
      <c r="L26" s="404">
        <f t="shared" si="2"/>
        <v>-7.4999999999999997E-2</v>
      </c>
      <c r="M26">
        <f t="shared" si="3"/>
        <v>-0.63700000000000001</v>
      </c>
      <c r="N26" s="404">
        <f t="shared" si="4"/>
        <v>0.26200000000000001</v>
      </c>
      <c r="O26" s="404" t="str">
        <f t="shared" si="5"/>
        <v>HYDRO 2000 INC.</v>
      </c>
      <c r="R26" s="459" t="s">
        <v>179</v>
      </c>
      <c r="S26" s="616">
        <v>24</v>
      </c>
      <c r="T26" s="644">
        <v>-3.9E-2</v>
      </c>
      <c r="U26" s="644">
        <v>0.35599999999999998</v>
      </c>
      <c r="W26">
        <v>30</v>
      </c>
      <c r="X26">
        <v>8.64</v>
      </c>
      <c r="Y26">
        <v>8.7149999999999999</v>
      </c>
      <c r="Z26">
        <v>-7.4999999999999997E-2</v>
      </c>
      <c r="AA26">
        <v>-0.63700000000000001</v>
      </c>
      <c r="AB26">
        <v>0.26200000000000001</v>
      </c>
      <c r="AC26" t="s">
        <v>196</v>
      </c>
    </row>
    <row r="27" spans="3:29" x14ac:dyDescent="0.25">
      <c r="C27" t="s">
        <v>903</v>
      </c>
      <c r="E27" t="str">
        <f>C27&amp;C28</f>
        <v xml:space="preserve">    45.000     11.872     12.055     -0.183     -1.641      0.051      NEWMARKET</v>
      </c>
      <c r="I27">
        <f t="shared" si="6"/>
        <v>11</v>
      </c>
      <c r="J27">
        <f t="shared" si="0"/>
        <v>11.241</v>
      </c>
      <c r="K27">
        <f t="shared" si="1"/>
        <v>11.31</v>
      </c>
      <c r="L27" s="404">
        <f t="shared" si="2"/>
        <v>-6.9000000000000006E-2</v>
      </c>
      <c r="M27">
        <f t="shared" si="3"/>
        <v>-0.622</v>
      </c>
      <c r="N27" s="404">
        <f t="shared" si="4"/>
        <v>0.26700000000000002</v>
      </c>
      <c r="O27" s="404" t="str">
        <f t="shared" si="5"/>
        <v>COLLUS POWER CORPORATION</v>
      </c>
      <c r="R27" s="459" t="s">
        <v>188</v>
      </c>
      <c r="S27" s="616">
        <v>25</v>
      </c>
      <c r="T27" s="644">
        <v>-2.1999999999999999E-2</v>
      </c>
      <c r="U27" s="644">
        <v>0.41699999999999998</v>
      </c>
      <c r="W27">
        <v>11</v>
      </c>
      <c r="X27">
        <v>11.241</v>
      </c>
      <c r="Y27">
        <v>11.31</v>
      </c>
      <c r="Z27">
        <v>-6.9000000000000006E-2</v>
      </c>
      <c r="AA27">
        <v>-0.622</v>
      </c>
      <c r="AB27">
        <v>0.26700000000000002</v>
      </c>
      <c r="AC27" t="s">
        <v>183</v>
      </c>
    </row>
    <row r="28" spans="3:29" x14ac:dyDescent="0.25">
      <c r="I28">
        <f t="shared" si="6"/>
        <v>32</v>
      </c>
      <c r="J28">
        <f t="shared" si="0"/>
        <v>13.327999999999999</v>
      </c>
      <c r="K28">
        <f t="shared" si="1"/>
        <v>13.397</v>
      </c>
      <c r="L28" s="404">
        <f t="shared" si="2"/>
        <v>-6.8000000000000005E-2</v>
      </c>
      <c r="M28">
        <f t="shared" si="3"/>
        <v>-0.60299999999999998</v>
      </c>
      <c r="N28" s="404">
        <f t="shared" si="4"/>
        <v>0.27300000000000002</v>
      </c>
      <c r="O28" s="404" t="str">
        <f t="shared" si="5"/>
        <v>HYDRO ONE BRAMPTON NETWORKS INC.</v>
      </c>
      <c r="R28" s="459" t="s">
        <v>203</v>
      </c>
      <c r="S28" s="616">
        <v>26</v>
      </c>
      <c r="T28" s="644">
        <v>-2.1999999999999999E-2</v>
      </c>
      <c r="U28" s="644">
        <v>0.41799999999999998</v>
      </c>
      <c r="W28">
        <v>32</v>
      </c>
      <c r="X28">
        <v>13.327999999999999</v>
      </c>
      <c r="Y28">
        <v>13.397</v>
      </c>
      <c r="Z28">
        <v>-6.8000000000000005E-2</v>
      </c>
      <c r="AA28">
        <v>-0.60299999999999998</v>
      </c>
      <c r="AB28">
        <v>0.27300000000000002</v>
      </c>
      <c r="AC28" t="s">
        <v>122</v>
      </c>
    </row>
    <row r="29" spans="3:29" x14ac:dyDescent="0.25">
      <c r="C29" t="s">
        <v>904</v>
      </c>
      <c r="E29" t="str">
        <f>C29&amp;C30</f>
        <v xml:space="preserve">    54.000     12.210     12.389     -0.180     -1.620      0.053      OSHAWA PUC NETWORKS INC.</v>
      </c>
      <c r="I29">
        <f t="shared" si="6"/>
        <v>6</v>
      </c>
      <c r="J29">
        <f t="shared" si="0"/>
        <v>12.625999999999999</v>
      </c>
      <c r="K29">
        <f t="shared" si="1"/>
        <v>12.688000000000001</v>
      </c>
      <c r="L29" s="404">
        <f t="shared" si="2"/>
        <v>-6.2E-2</v>
      </c>
      <c r="M29">
        <f t="shared" si="3"/>
        <v>-0.55100000000000005</v>
      </c>
      <c r="N29" s="404">
        <f t="shared" si="4"/>
        <v>0.29099999999999998</v>
      </c>
      <c r="O29" s="404" t="str">
        <f t="shared" si="5"/>
        <v>BURLINGTON HYDRO INC.</v>
      </c>
      <c r="R29" s="459" t="s">
        <v>180</v>
      </c>
      <c r="S29" s="652">
        <v>27</v>
      </c>
      <c r="T29" s="644">
        <v>-1.9E-2</v>
      </c>
      <c r="U29" s="644">
        <v>0.42699999999999999</v>
      </c>
      <c r="W29">
        <v>6</v>
      </c>
      <c r="X29">
        <v>12.625999999999999</v>
      </c>
      <c r="Y29">
        <v>12.688000000000001</v>
      </c>
      <c r="Z29">
        <v>-6.2E-2</v>
      </c>
      <c r="AA29">
        <v>-0.55100000000000005</v>
      </c>
      <c r="AB29">
        <v>0.29099999999999998</v>
      </c>
      <c r="AC29" t="s">
        <v>179</v>
      </c>
    </row>
    <row r="30" spans="3:29" x14ac:dyDescent="0.25">
      <c r="C30" t="s">
        <v>905</v>
      </c>
      <c r="I30">
        <f t="shared" si="6"/>
        <v>7</v>
      </c>
      <c r="J30">
        <f t="shared" si="0"/>
        <v>12.4</v>
      </c>
      <c r="K30">
        <f t="shared" si="1"/>
        <v>12.458</v>
      </c>
      <c r="L30" s="404">
        <f t="shared" si="2"/>
        <v>-5.8000000000000003E-2</v>
      </c>
      <c r="M30">
        <f t="shared" si="3"/>
        <v>-0.52300000000000002</v>
      </c>
      <c r="N30" s="404">
        <f t="shared" si="4"/>
        <v>0.30099999999999999</v>
      </c>
      <c r="O30" s="404" t="str">
        <f t="shared" si="5"/>
        <v>CAMBRIDGE and NORTH DUMFRIES HYDRO INC.</v>
      </c>
      <c r="R30" s="647" t="s">
        <v>122</v>
      </c>
      <c r="S30" s="648">
        <v>28</v>
      </c>
      <c r="T30" s="649">
        <v>-1.2E-2</v>
      </c>
      <c r="U30" s="649">
        <v>0.45600000000000002</v>
      </c>
      <c r="W30">
        <v>7</v>
      </c>
      <c r="X30">
        <v>12.4</v>
      </c>
      <c r="Y30">
        <v>12.458</v>
      </c>
      <c r="Z30">
        <v>-5.8000000000000003E-2</v>
      </c>
      <c r="AA30">
        <v>-0.52300000000000002</v>
      </c>
      <c r="AB30">
        <v>0.30099999999999999</v>
      </c>
      <c r="AC30" t="s">
        <v>489</v>
      </c>
    </row>
    <row r="31" spans="3:29" x14ac:dyDescent="0.25">
      <c r="C31" t="s">
        <v>906</v>
      </c>
      <c r="E31" t="str">
        <f>C31&amp;C32</f>
        <v xml:space="preserve">    24.000     10.665     10.836     -0.171     -1.533      0.063      GRIMSBY POWER INCORPORATED</v>
      </c>
      <c r="I31">
        <f t="shared" si="6"/>
        <v>36</v>
      </c>
      <c r="J31">
        <f t="shared" si="0"/>
        <v>11.35</v>
      </c>
      <c r="K31">
        <f t="shared" si="1"/>
        <v>11.393000000000001</v>
      </c>
      <c r="L31" s="404">
        <f t="shared" si="2"/>
        <v>-4.2999999999999997E-2</v>
      </c>
      <c r="M31">
        <f t="shared" si="3"/>
        <v>-0.38300000000000001</v>
      </c>
      <c r="N31" s="404">
        <f t="shared" si="4"/>
        <v>0.35099999999999998</v>
      </c>
      <c r="O31" s="404" t="str">
        <f t="shared" si="5"/>
        <v>INNISFIL HYDRO DISTRIBUTION SYSTEMS LIMITED</v>
      </c>
      <c r="R31" s="459" t="s">
        <v>209</v>
      </c>
      <c r="S31" s="616">
        <v>29</v>
      </c>
      <c r="T31" s="644">
        <v>-8.9999999999999993E-3</v>
      </c>
      <c r="U31" s="644">
        <v>0.46600000000000003</v>
      </c>
      <c r="W31">
        <v>36</v>
      </c>
      <c r="X31">
        <v>11.35</v>
      </c>
      <c r="Y31">
        <v>11.393000000000001</v>
      </c>
      <c r="Z31">
        <v>-4.2999999999999997E-2</v>
      </c>
      <c r="AA31">
        <v>-0.38300000000000001</v>
      </c>
      <c r="AB31">
        <v>0.35099999999999998</v>
      </c>
      <c r="AC31" t="s">
        <v>199</v>
      </c>
    </row>
    <row r="32" spans="3:29" x14ac:dyDescent="0.25">
      <c r="C32" t="s">
        <v>907</v>
      </c>
      <c r="I32">
        <f t="shared" si="6"/>
        <v>9</v>
      </c>
      <c r="J32">
        <f t="shared" si="0"/>
        <v>10.358000000000001</v>
      </c>
      <c r="K32">
        <f t="shared" si="1"/>
        <v>10.4</v>
      </c>
      <c r="L32" s="404">
        <f t="shared" si="2"/>
        <v>-4.2999999999999997E-2</v>
      </c>
      <c r="M32">
        <f t="shared" si="3"/>
        <v>-0.38</v>
      </c>
      <c r="N32" s="404">
        <f t="shared" si="4"/>
        <v>0.35199999999999998</v>
      </c>
      <c r="O32" s="404" t="str">
        <f t="shared" si="5"/>
        <v>CENTRE WELLINGTON HYDRO LTD.</v>
      </c>
      <c r="R32" s="459" t="s">
        <v>125</v>
      </c>
      <c r="S32" s="652">
        <v>30</v>
      </c>
      <c r="T32" s="644">
        <v>-6.0000000000000001E-3</v>
      </c>
      <c r="U32" s="644">
        <v>0.47599999999999998</v>
      </c>
      <c r="W32">
        <v>9</v>
      </c>
      <c r="X32">
        <v>10.358000000000001</v>
      </c>
      <c r="Y32">
        <v>10.4</v>
      </c>
      <c r="Z32">
        <v>-4.2999999999999997E-2</v>
      </c>
      <c r="AA32">
        <v>-0.38</v>
      </c>
      <c r="AB32">
        <v>0.35199999999999998</v>
      </c>
      <c r="AC32" t="s">
        <v>181</v>
      </c>
    </row>
    <row r="33" spans="3:29" x14ac:dyDescent="0.25">
      <c r="C33" t="s">
        <v>908</v>
      </c>
      <c r="E33" t="str">
        <f>C33&amp;C34</f>
        <v xml:space="preserve">    19.000     11.518     11.671     -0.153     -1.365      0.086      ESSEX POWERLINES CORPORATION</v>
      </c>
      <c r="I33">
        <f t="shared" si="6"/>
        <v>44</v>
      </c>
      <c r="J33">
        <f t="shared" si="0"/>
        <v>11.989000000000001</v>
      </c>
      <c r="K33">
        <f t="shared" si="1"/>
        <v>12.03</v>
      </c>
      <c r="L33" s="404">
        <f t="shared" si="2"/>
        <v>-0.04</v>
      </c>
      <c r="M33">
        <f t="shared" si="3"/>
        <v>-0.22700000000000001</v>
      </c>
      <c r="N33" s="404">
        <f t="shared" si="4"/>
        <v>0.41</v>
      </c>
      <c r="O33" s="404" t="str">
        <f t="shared" si="5"/>
        <v>MILTON HYDRO DISTRIBUTION INC.</v>
      </c>
      <c r="R33" s="459" t="s">
        <v>199</v>
      </c>
      <c r="S33" s="652">
        <v>31</v>
      </c>
      <c r="T33" s="644">
        <v>2E-3</v>
      </c>
      <c r="U33" s="644">
        <v>0.49299999999999999</v>
      </c>
      <c r="W33">
        <v>44</v>
      </c>
      <c r="X33">
        <v>11.989000000000001</v>
      </c>
      <c r="Y33">
        <v>12.03</v>
      </c>
      <c r="Z33">
        <v>-0.04</v>
      </c>
      <c r="AA33">
        <v>-0.22700000000000001</v>
      </c>
      <c r="AB33">
        <v>0.41</v>
      </c>
      <c r="AC33" t="s">
        <v>207</v>
      </c>
    </row>
    <row r="34" spans="3:29" x14ac:dyDescent="0.25">
      <c r="C34" t="s">
        <v>909</v>
      </c>
      <c r="I34">
        <f t="shared" si="6"/>
        <v>58</v>
      </c>
      <c r="J34">
        <f t="shared" si="0"/>
        <v>14.273999999999999</v>
      </c>
      <c r="K34">
        <f t="shared" si="1"/>
        <v>14.313000000000001</v>
      </c>
      <c r="L34" s="404">
        <f t="shared" si="2"/>
        <v>-3.9E-2</v>
      </c>
      <c r="M34">
        <f t="shared" si="3"/>
        <v>-0.33800000000000002</v>
      </c>
      <c r="N34" s="404">
        <f t="shared" si="4"/>
        <v>0.36799999999999999</v>
      </c>
      <c r="O34" s="404" t="str">
        <f t="shared" si="5"/>
        <v>POWERSTREAM INC.</v>
      </c>
      <c r="R34" s="459" t="s">
        <v>218</v>
      </c>
      <c r="S34" s="652">
        <v>32</v>
      </c>
      <c r="T34" s="644">
        <v>4.0000000000000001E-3</v>
      </c>
      <c r="U34" s="644">
        <v>0.48599999999999999</v>
      </c>
      <c r="W34">
        <v>58</v>
      </c>
      <c r="X34">
        <v>14.273999999999999</v>
      </c>
      <c r="Y34">
        <v>14.313000000000001</v>
      </c>
      <c r="Z34">
        <v>-3.9E-2</v>
      </c>
      <c r="AA34">
        <v>-0.33800000000000002</v>
      </c>
      <c r="AB34">
        <v>0.36799999999999999</v>
      </c>
      <c r="AC34" t="s">
        <v>220</v>
      </c>
    </row>
    <row r="35" spans="3:29" x14ac:dyDescent="0.25">
      <c r="C35" t="s">
        <v>910</v>
      </c>
      <c r="E35" t="str">
        <f>C35&amp;C36</f>
        <v xml:space="preserve">    70.000     11.420     11.571     -0.152     -1.360      0.087      WELLAND HYDRO-ELECTRIC SYSTEM CORP.</v>
      </c>
      <c r="I35">
        <f t="shared" si="6"/>
        <v>74</v>
      </c>
      <c r="J35">
        <f t="shared" si="0"/>
        <v>12.156000000000001</v>
      </c>
      <c r="K35">
        <f t="shared" si="1"/>
        <v>12.186</v>
      </c>
      <c r="L35" s="404">
        <f t="shared" si="2"/>
        <v>-2.9000000000000001E-2</v>
      </c>
      <c r="M35">
        <f t="shared" si="3"/>
        <v>-0.26400000000000001</v>
      </c>
      <c r="N35" s="404">
        <f t="shared" si="4"/>
        <v>0.39600000000000002</v>
      </c>
      <c r="O35" s="404" t="str">
        <f t="shared" si="5"/>
        <v>WHITBY HYDRO ELECTRIC CORPORATION</v>
      </c>
      <c r="R35" s="459" t="s">
        <v>128</v>
      </c>
      <c r="S35" s="616">
        <v>33</v>
      </c>
      <c r="T35" s="644">
        <v>4.0000000000000001E-3</v>
      </c>
      <c r="U35" s="644">
        <v>0.48399999999999999</v>
      </c>
      <c r="W35">
        <v>74</v>
      </c>
      <c r="X35">
        <v>12.156000000000001</v>
      </c>
      <c r="Y35">
        <v>12.186</v>
      </c>
      <c r="Z35">
        <v>-2.9000000000000001E-2</v>
      </c>
      <c r="AA35">
        <v>-0.26400000000000001</v>
      </c>
      <c r="AB35">
        <v>0.39600000000000002</v>
      </c>
      <c r="AC35" t="s">
        <v>232</v>
      </c>
    </row>
    <row r="36" spans="3:29" x14ac:dyDescent="0.25">
      <c r="C36" t="s">
        <v>911</v>
      </c>
      <c r="I36">
        <f t="shared" si="6"/>
        <v>73</v>
      </c>
      <c r="J36">
        <f t="shared" si="0"/>
        <v>11.643000000000001</v>
      </c>
      <c r="K36">
        <f t="shared" si="1"/>
        <v>11.662000000000001</v>
      </c>
      <c r="L36" s="404">
        <f t="shared" si="2"/>
        <v>-0.02</v>
      </c>
      <c r="M36">
        <f t="shared" si="3"/>
        <v>-0.17599999999999999</v>
      </c>
      <c r="N36" s="404">
        <f t="shared" si="4"/>
        <v>0.43</v>
      </c>
      <c r="O36" s="404" t="str">
        <f t="shared" si="5"/>
        <v>WESTARIO POWER INC.</v>
      </c>
      <c r="R36" s="459" t="s">
        <v>212</v>
      </c>
      <c r="S36" s="616">
        <v>34</v>
      </c>
      <c r="T36" s="644">
        <v>6.0000000000000001E-3</v>
      </c>
      <c r="U36" s="644">
        <v>0.47799999999999998</v>
      </c>
      <c r="W36">
        <v>73</v>
      </c>
      <c r="X36">
        <v>11.643000000000001</v>
      </c>
      <c r="Y36">
        <v>11.662000000000001</v>
      </c>
      <c r="Z36">
        <v>-0.02</v>
      </c>
      <c r="AA36">
        <v>-0.17599999999999999</v>
      </c>
      <c r="AB36">
        <v>0.43</v>
      </c>
      <c r="AC36" t="s">
        <v>128</v>
      </c>
    </row>
    <row r="37" spans="3:29" x14ac:dyDescent="0.25">
      <c r="C37" t="s">
        <v>912</v>
      </c>
      <c r="E37" t="str">
        <f>C37&amp;C38</f>
        <v xml:space="preserve">    44.000     11.989     12.138     -0.148     -0.857      0.196      MILTON HYDRO DISTRIBUTION INC.</v>
      </c>
      <c r="I37">
        <f t="shared" si="6"/>
        <v>67</v>
      </c>
      <c r="J37">
        <f t="shared" si="0"/>
        <v>13.042999999999999</v>
      </c>
      <c r="K37">
        <f t="shared" si="1"/>
        <v>13.061999999999999</v>
      </c>
      <c r="L37" s="404">
        <f t="shared" si="2"/>
        <v>-1.9E-2</v>
      </c>
      <c r="M37">
        <f t="shared" si="3"/>
        <v>-0.17</v>
      </c>
      <c r="N37" s="404">
        <f t="shared" si="4"/>
        <v>0.432</v>
      </c>
      <c r="O37" s="404" t="str">
        <f t="shared" si="5"/>
        <v>VERIDIAN CONNECTIONS INC.</v>
      </c>
      <c r="R37" s="459" t="s">
        <v>222</v>
      </c>
      <c r="S37" s="616">
        <v>35</v>
      </c>
      <c r="T37" s="644">
        <v>8.9999999999999993E-3</v>
      </c>
      <c r="U37" s="644">
        <v>0.46800000000000003</v>
      </c>
      <c r="W37">
        <v>67</v>
      </c>
      <c r="X37">
        <v>13.042999999999999</v>
      </c>
      <c r="Y37">
        <v>13.061999999999999</v>
      </c>
      <c r="Z37">
        <v>-1.9E-2</v>
      </c>
      <c r="AA37">
        <v>-0.17</v>
      </c>
      <c r="AB37">
        <v>0.432</v>
      </c>
      <c r="AC37" t="s">
        <v>227</v>
      </c>
    </row>
    <row r="38" spans="3:29" x14ac:dyDescent="0.25">
      <c r="C38" t="s">
        <v>913</v>
      </c>
      <c r="I38">
        <f t="shared" si="6"/>
        <v>53</v>
      </c>
      <c r="J38">
        <f t="shared" si="0"/>
        <v>11.052</v>
      </c>
      <c r="K38">
        <f t="shared" si="1"/>
        <v>11.066000000000001</v>
      </c>
      <c r="L38" s="404">
        <f t="shared" si="2"/>
        <v>-1.4999999999999999E-2</v>
      </c>
      <c r="M38">
        <f t="shared" si="3"/>
        <v>-0.13100000000000001</v>
      </c>
      <c r="N38" s="404">
        <f t="shared" si="4"/>
        <v>0.44800000000000001</v>
      </c>
      <c r="O38" s="404" t="str">
        <f t="shared" si="5"/>
        <v>ORILLIA POWER DISTRIBUTION CORPORATION</v>
      </c>
      <c r="R38" s="459" t="s">
        <v>114</v>
      </c>
      <c r="S38" s="616">
        <v>36</v>
      </c>
      <c r="T38" s="644">
        <v>0.02</v>
      </c>
      <c r="U38" s="644">
        <v>0.42499999999999999</v>
      </c>
      <c r="W38">
        <v>53</v>
      </c>
      <c r="X38">
        <v>11.052</v>
      </c>
      <c r="Y38">
        <v>11.066000000000001</v>
      </c>
      <c r="Z38">
        <v>-1.4999999999999999E-2</v>
      </c>
      <c r="AA38">
        <v>-0.13100000000000001</v>
      </c>
      <c r="AB38">
        <v>0.44800000000000001</v>
      </c>
      <c r="AC38" t="s">
        <v>216</v>
      </c>
    </row>
    <row r="39" spans="3:29" x14ac:dyDescent="0.25">
      <c r="C39" t="s">
        <v>914</v>
      </c>
      <c r="E39" t="str">
        <f>C39&amp;C40</f>
        <v xml:space="preserve">    15.000     12.097     12.233     -0.136     -1.217      0.112      Entegrus Powerlines</v>
      </c>
      <c r="I39">
        <f t="shared" si="6"/>
        <v>5</v>
      </c>
      <c r="J39">
        <f t="shared" si="0"/>
        <v>12.023</v>
      </c>
      <c r="K39">
        <f t="shared" si="1"/>
        <v>12.026</v>
      </c>
      <c r="L39" s="404">
        <f t="shared" si="2"/>
        <v>-3.0000000000000001E-3</v>
      </c>
      <c r="M39">
        <f t="shared" si="3"/>
        <v>-2.5999999999999999E-2</v>
      </c>
      <c r="N39" s="404">
        <f t="shared" si="4"/>
        <v>0.49</v>
      </c>
      <c r="O39" s="404" t="str">
        <f t="shared" si="5"/>
        <v>BRANTFORD POWER INC.</v>
      </c>
      <c r="R39" s="459" t="s">
        <v>211</v>
      </c>
      <c r="S39" s="652">
        <v>37</v>
      </c>
      <c r="T39" s="644">
        <v>2.1999999999999999E-2</v>
      </c>
      <c r="U39" s="644">
        <v>0.41899999999999998</v>
      </c>
      <c r="W39">
        <v>5</v>
      </c>
      <c r="X39">
        <v>12.023</v>
      </c>
      <c r="Y39">
        <v>12.026</v>
      </c>
      <c r="Z39">
        <v>-3.0000000000000001E-3</v>
      </c>
      <c r="AA39">
        <v>-2.5999999999999999E-2</v>
      </c>
      <c r="AB39">
        <v>0.49</v>
      </c>
      <c r="AC39" t="s">
        <v>178</v>
      </c>
    </row>
    <row r="40" spans="3:29" x14ac:dyDescent="0.25">
      <c r="C40" t="s">
        <v>915</v>
      </c>
      <c r="I40">
        <f t="shared" si="6"/>
        <v>55</v>
      </c>
      <c r="J40">
        <f t="shared" si="0"/>
        <v>10.853</v>
      </c>
      <c r="K40">
        <f t="shared" si="1"/>
        <v>10.853999999999999</v>
      </c>
      <c r="L40" s="404">
        <f t="shared" si="2"/>
        <v>-1E-3</v>
      </c>
      <c r="M40">
        <f t="shared" si="3"/>
        <v>-1.2999999999999999E-2</v>
      </c>
      <c r="N40" s="404">
        <f t="shared" si="4"/>
        <v>0.495</v>
      </c>
      <c r="O40" s="404" t="str">
        <f t="shared" si="5"/>
        <v>OTTAWA RIVER POWER CORPORATION</v>
      </c>
      <c r="R40" s="459" t="s">
        <v>178</v>
      </c>
      <c r="S40" s="652">
        <v>38</v>
      </c>
      <c r="T40" s="644">
        <v>3.2000000000000001E-2</v>
      </c>
      <c r="U40" s="644">
        <v>0.38200000000000001</v>
      </c>
      <c r="W40">
        <v>55</v>
      </c>
      <c r="X40">
        <v>10.853</v>
      </c>
      <c r="Y40">
        <v>10.853999999999999</v>
      </c>
      <c r="Z40">
        <v>-1E-3</v>
      </c>
      <c r="AA40">
        <v>-1.2999999999999999E-2</v>
      </c>
      <c r="AB40">
        <v>0.495</v>
      </c>
      <c r="AC40" t="s">
        <v>218</v>
      </c>
    </row>
    <row r="41" spans="3:29" x14ac:dyDescent="0.25">
      <c r="C41" t="s">
        <v>916</v>
      </c>
      <c r="E41" t="str">
        <f>C41&amp;C42</f>
        <v xml:space="preserve">    14.000     13.838     13.957     -0.119     -1.004      0.158      ENERSOURCE HYDRO MISSISSAUGA INC.</v>
      </c>
      <c r="I41">
        <f t="shared" si="6"/>
        <v>52</v>
      </c>
      <c r="J41">
        <f t="shared" si="0"/>
        <v>10.811999999999999</v>
      </c>
      <c r="K41">
        <f t="shared" si="1"/>
        <v>10.811</v>
      </c>
      <c r="L41" s="404">
        <f t="shared" si="2"/>
        <v>1E-3</v>
      </c>
      <c r="M41">
        <f t="shared" si="3"/>
        <v>6.0000000000000001E-3</v>
      </c>
      <c r="N41" s="404">
        <f t="shared" si="4"/>
        <v>0.498</v>
      </c>
      <c r="O41" s="404" t="str">
        <f t="shared" si="5"/>
        <v>ORANGEVILLE HYDRO LIMITED</v>
      </c>
      <c r="R41" s="459" t="s">
        <v>232</v>
      </c>
      <c r="S41" s="652">
        <v>39</v>
      </c>
      <c r="T41" s="644">
        <v>3.6999999999999998E-2</v>
      </c>
      <c r="U41" s="644">
        <v>0.36299999999999999</v>
      </c>
      <c r="W41">
        <v>52</v>
      </c>
      <c r="X41">
        <v>10.811999999999999</v>
      </c>
      <c r="Y41">
        <v>10.811</v>
      </c>
      <c r="Z41">
        <v>1E-3</v>
      </c>
      <c r="AA41">
        <v>6.0000000000000001E-3</v>
      </c>
      <c r="AB41">
        <v>0.498</v>
      </c>
      <c r="AC41" t="s">
        <v>215</v>
      </c>
    </row>
    <row r="42" spans="3:29" x14ac:dyDescent="0.25">
      <c r="C42" t="s">
        <v>917</v>
      </c>
      <c r="I42">
        <f t="shared" si="6"/>
        <v>3</v>
      </c>
      <c r="J42">
        <f t="shared" si="0"/>
        <v>12.098000000000001</v>
      </c>
      <c r="K42">
        <f t="shared" si="1"/>
        <v>12.09</v>
      </c>
      <c r="L42" s="404">
        <f t="shared" si="2"/>
        <v>8.0000000000000002E-3</v>
      </c>
      <c r="M42">
        <f t="shared" si="3"/>
        <v>7.0000000000000007E-2</v>
      </c>
      <c r="N42" s="404">
        <f t="shared" si="4"/>
        <v>0.47199999999999998</v>
      </c>
      <c r="O42" s="404" t="str">
        <f t="shared" si="5"/>
        <v>BLUEWATER POWER DISTRIBUTION CORPORATION</v>
      </c>
      <c r="R42" s="459" t="s">
        <v>227</v>
      </c>
      <c r="S42" s="652">
        <v>40</v>
      </c>
      <c r="T42" s="644">
        <v>3.9E-2</v>
      </c>
      <c r="U42" s="644">
        <v>0.35899999999999999</v>
      </c>
      <c r="W42">
        <v>3</v>
      </c>
      <c r="X42">
        <v>12.098000000000001</v>
      </c>
      <c r="Y42">
        <v>12.09</v>
      </c>
      <c r="Z42">
        <v>8.0000000000000002E-3</v>
      </c>
      <c r="AA42">
        <v>7.0000000000000007E-2</v>
      </c>
      <c r="AB42">
        <v>0.47199999999999998</v>
      </c>
      <c r="AC42" t="s">
        <v>114</v>
      </c>
    </row>
    <row r="43" spans="3:29" x14ac:dyDescent="0.25">
      <c r="C43" t="s">
        <v>918</v>
      </c>
      <c r="E43" t="str">
        <f>C43&amp;C44</f>
        <v xml:space="preserve">    29.000     13.662     13.780     -0.118     -1.028      0.152      HORIZON UTILITIES CORPORATION</v>
      </c>
      <c r="I43">
        <f t="shared" si="6"/>
        <v>63</v>
      </c>
      <c r="J43">
        <f t="shared" si="0"/>
        <v>11.218999999999999</v>
      </c>
      <c r="K43">
        <f t="shared" si="1"/>
        <v>11.21</v>
      </c>
      <c r="L43" s="404">
        <f t="shared" si="2"/>
        <v>8.9999999999999993E-3</v>
      </c>
      <c r="M43">
        <f t="shared" si="3"/>
        <v>8.2000000000000003E-2</v>
      </c>
      <c r="N43" s="404">
        <f t="shared" si="4"/>
        <v>0.46700000000000003</v>
      </c>
      <c r="O43" s="404" t="str">
        <f t="shared" si="5"/>
        <v>ST. THOMAS ENERGY INC.</v>
      </c>
      <c r="R43" s="647" t="s">
        <v>224</v>
      </c>
      <c r="S43" s="648">
        <v>41</v>
      </c>
      <c r="T43" s="649">
        <v>0.04</v>
      </c>
      <c r="U43" s="649">
        <v>0.35499999999999998</v>
      </c>
      <c r="W43">
        <v>63</v>
      </c>
      <c r="X43">
        <v>11.218999999999999</v>
      </c>
      <c r="Y43">
        <v>11.21</v>
      </c>
      <c r="Z43">
        <v>8.9999999999999993E-3</v>
      </c>
      <c r="AA43">
        <v>8.2000000000000003E-2</v>
      </c>
      <c r="AB43">
        <v>0.46700000000000003</v>
      </c>
      <c r="AC43" t="s">
        <v>224</v>
      </c>
    </row>
    <row r="44" spans="3:29" x14ac:dyDescent="0.25">
      <c r="C44" t="s">
        <v>919</v>
      </c>
      <c r="I44">
        <f t="shared" si="6"/>
        <v>48</v>
      </c>
      <c r="J44">
        <f t="shared" si="0"/>
        <v>11.641999999999999</v>
      </c>
      <c r="K44">
        <f t="shared" si="1"/>
        <v>11.632</v>
      </c>
      <c r="L44" s="404">
        <f t="shared" si="2"/>
        <v>0.01</v>
      </c>
      <c r="M44">
        <f t="shared" si="3"/>
        <v>9.2999999999999999E-2</v>
      </c>
      <c r="N44" s="404">
        <f t="shared" si="4"/>
        <v>0.46300000000000002</v>
      </c>
      <c r="O44" s="404" t="str">
        <f t="shared" si="5"/>
        <v>NORFOLK POWER DISTRIBUTION INC.</v>
      </c>
      <c r="R44" s="647" t="s">
        <v>184</v>
      </c>
      <c r="S44" s="648">
        <v>42</v>
      </c>
      <c r="T44" s="649">
        <v>4.3999999999999997E-2</v>
      </c>
      <c r="U44" s="649">
        <v>0.35899999999999999</v>
      </c>
      <c r="W44">
        <v>48</v>
      </c>
      <c r="X44">
        <v>11.641999999999999</v>
      </c>
      <c r="Y44">
        <v>11.632</v>
      </c>
      <c r="Z44">
        <v>0.01</v>
      </c>
      <c r="AA44">
        <v>9.2999999999999999E-2</v>
      </c>
      <c r="AB44">
        <v>0.46300000000000002</v>
      </c>
      <c r="AC44" t="s">
        <v>211</v>
      </c>
    </row>
    <row r="45" spans="3:29" x14ac:dyDescent="0.25">
      <c r="C45" t="s">
        <v>920</v>
      </c>
      <c r="E45" t="str">
        <f>C45&amp;C46</f>
        <v xml:space="preserve">    40.000     10.531     10.647     -0.117     -1.034      0.151      LAKEFRONT UTILITIES INC.</v>
      </c>
      <c r="I45">
        <f t="shared" si="6"/>
        <v>59</v>
      </c>
      <c r="J45">
        <f t="shared" si="0"/>
        <v>12.055</v>
      </c>
      <c r="K45">
        <f t="shared" si="1"/>
        <v>12.044</v>
      </c>
      <c r="L45" s="404">
        <f t="shared" si="2"/>
        <v>1.0999999999999999E-2</v>
      </c>
      <c r="M45">
        <f t="shared" si="3"/>
        <v>9.9000000000000005E-2</v>
      </c>
      <c r="N45" s="404">
        <f t="shared" si="4"/>
        <v>0.46</v>
      </c>
      <c r="O45" s="404" t="str">
        <f t="shared" si="5"/>
        <v>PUC DISTRIBUTION INC.</v>
      </c>
      <c r="R45" s="459" t="s">
        <v>201</v>
      </c>
      <c r="S45" s="652">
        <v>43</v>
      </c>
      <c r="T45" s="644">
        <v>5.7000000000000002E-2</v>
      </c>
      <c r="U45" s="644">
        <v>0.29799999999999999</v>
      </c>
      <c r="W45">
        <v>59</v>
      </c>
      <c r="X45">
        <v>12.055</v>
      </c>
      <c r="Y45">
        <v>12.044</v>
      </c>
      <c r="Z45">
        <v>1.0999999999999999E-2</v>
      </c>
      <c r="AA45">
        <v>9.9000000000000005E-2</v>
      </c>
      <c r="AB45">
        <v>0.46</v>
      </c>
      <c r="AC45" t="s">
        <v>125</v>
      </c>
    </row>
    <row r="46" spans="3:29" x14ac:dyDescent="0.25">
      <c r="C46" t="s">
        <v>921</v>
      </c>
      <c r="I46">
        <f t="shared" si="6"/>
        <v>38</v>
      </c>
      <c r="J46">
        <f t="shared" si="0"/>
        <v>11.726000000000001</v>
      </c>
      <c r="K46">
        <f t="shared" si="1"/>
        <v>11.712999999999999</v>
      </c>
      <c r="L46" s="404">
        <f t="shared" si="2"/>
        <v>1.2999999999999999E-2</v>
      </c>
      <c r="M46">
        <f t="shared" si="3"/>
        <v>0.11700000000000001</v>
      </c>
      <c r="N46" s="404">
        <f t="shared" si="4"/>
        <v>0.45300000000000001</v>
      </c>
      <c r="O46" s="404" t="str">
        <f t="shared" si="5"/>
        <v>KINGSTON HYDRO CORPORATION</v>
      </c>
      <c r="R46" s="459" t="s">
        <v>181</v>
      </c>
      <c r="S46" s="652">
        <v>44</v>
      </c>
      <c r="T46" s="644">
        <v>6.3E-2</v>
      </c>
      <c r="U46" s="644">
        <v>0.28100000000000003</v>
      </c>
      <c r="W46">
        <v>38</v>
      </c>
      <c r="X46">
        <v>11.726000000000001</v>
      </c>
      <c r="Y46">
        <v>11.712999999999999</v>
      </c>
      <c r="Z46">
        <v>1.2999999999999999E-2</v>
      </c>
      <c r="AA46">
        <v>0.11700000000000001</v>
      </c>
      <c r="AB46">
        <v>0.45300000000000001</v>
      </c>
      <c r="AC46" t="s">
        <v>201</v>
      </c>
    </row>
    <row r="47" spans="3:29" x14ac:dyDescent="0.25">
      <c r="C47" t="s">
        <v>922</v>
      </c>
      <c r="E47" t="str">
        <f>C47&amp;C48</f>
        <v xml:space="preserve">    42.000     13.300     13.412     -0.112     -0.991      0.161      LONDON HYDRO INC.</v>
      </c>
      <c r="I47">
        <f t="shared" si="6"/>
        <v>35</v>
      </c>
      <c r="J47">
        <f t="shared" si="0"/>
        <v>14.063000000000001</v>
      </c>
      <c r="K47">
        <f t="shared" si="1"/>
        <v>14.047000000000001</v>
      </c>
      <c r="L47" s="404">
        <f t="shared" si="2"/>
        <v>1.6E-2</v>
      </c>
      <c r="M47">
        <f t="shared" si="3"/>
        <v>0.13800000000000001</v>
      </c>
      <c r="N47" s="404">
        <f t="shared" si="4"/>
        <v>0.44500000000000001</v>
      </c>
      <c r="O47" s="404" t="str">
        <f t="shared" si="5"/>
        <v>HYDRO OTTAWA LIMITED</v>
      </c>
      <c r="R47" s="459" t="s">
        <v>200</v>
      </c>
      <c r="S47" s="652">
        <v>45</v>
      </c>
      <c r="T47" s="644">
        <v>7.0000000000000007E-2</v>
      </c>
      <c r="U47" s="644">
        <v>0.26100000000000001</v>
      </c>
      <c r="W47">
        <v>35</v>
      </c>
      <c r="X47">
        <v>14.063000000000001</v>
      </c>
      <c r="Y47">
        <v>14.047000000000001</v>
      </c>
      <c r="Z47">
        <v>1.6E-2</v>
      </c>
      <c r="AA47">
        <v>0.13800000000000001</v>
      </c>
      <c r="AB47">
        <v>0.44500000000000001</v>
      </c>
      <c r="AC47" t="s">
        <v>198</v>
      </c>
    </row>
    <row r="48" spans="3:29" x14ac:dyDescent="0.25">
      <c r="C48" t="s">
        <v>923</v>
      </c>
      <c r="I48">
        <f t="shared" si="6"/>
        <v>62</v>
      </c>
      <c r="J48">
        <f t="shared" si="0"/>
        <v>9.8640000000000008</v>
      </c>
      <c r="K48">
        <f t="shared" si="1"/>
        <v>9.8360000000000003</v>
      </c>
      <c r="L48" s="404">
        <f t="shared" si="2"/>
        <v>2.8000000000000001E-2</v>
      </c>
      <c r="M48">
        <f t="shared" si="3"/>
        <v>0.22800000000000001</v>
      </c>
      <c r="N48" s="404">
        <f t="shared" si="4"/>
        <v>0.41</v>
      </c>
      <c r="O48" s="404" t="str">
        <f t="shared" si="5"/>
        <v>SIOUX LOOKOUT HYDRO INC.</v>
      </c>
      <c r="R48" s="459" t="s">
        <v>126</v>
      </c>
      <c r="S48" s="652">
        <v>46</v>
      </c>
      <c r="T48" s="644">
        <v>7.3999999999999996E-2</v>
      </c>
      <c r="U48" s="644">
        <v>0.245</v>
      </c>
      <c r="W48">
        <v>62</v>
      </c>
      <c r="X48">
        <v>9.8640000000000008</v>
      </c>
      <c r="Y48">
        <v>9.8360000000000003</v>
      </c>
      <c r="Z48">
        <v>2.8000000000000001E-2</v>
      </c>
      <c r="AA48">
        <v>0.22800000000000001</v>
      </c>
      <c r="AB48">
        <v>0.41</v>
      </c>
      <c r="AC48" t="s">
        <v>223</v>
      </c>
    </row>
    <row r="49" spans="3:29" x14ac:dyDescent="0.25">
      <c r="C49" t="s">
        <v>924</v>
      </c>
      <c r="E49" t="str">
        <f>C49&amp;C50</f>
        <v xml:space="preserve">    61.000     10.087     10.191     -0.104     -0.918      0.180      RIDEAU ST. LAWRENCE DISTRIBUTION INC.</v>
      </c>
      <c r="I49">
        <f t="shared" si="6"/>
        <v>69</v>
      </c>
      <c r="J49">
        <f t="shared" si="0"/>
        <v>12.57</v>
      </c>
      <c r="K49">
        <f t="shared" si="1"/>
        <v>12.535</v>
      </c>
      <c r="L49" s="404">
        <f t="shared" si="2"/>
        <v>3.5000000000000003E-2</v>
      </c>
      <c r="M49">
        <f t="shared" si="3"/>
        <v>0.314</v>
      </c>
      <c r="N49" s="404">
        <f t="shared" si="4"/>
        <v>0.377</v>
      </c>
      <c r="O49" s="404" t="str">
        <f t="shared" si="5"/>
        <v>WATERLOO NORTH HYDRO INC.</v>
      </c>
      <c r="R49" s="459" t="s">
        <v>229</v>
      </c>
      <c r="S49" s="652">
        <v>47</v>
      </c>
      <c r="T49" s="644">
        <v>0.09</v>
      </c>
      <c r="U49" s="644">
        <v>0.19900000000000001</v>
      </c>
      <c r="W49">
        <v>69</v>
      </c>
      <c r="X49">
        <v>12.57</v>
      </c>
      <c r="Y49">
        <v>12.535</v>
      </c>
      <c r="Z49">
        <v>3.5000000000000003E-2</v>
      </c>
      <c r="AA49">
        <v>0.314</v>
      </c>
      <c r="AB49">
        <v>0.377</v>
      </c>
      <c r="AC49" t="s">
        <v>229</v>
      </c>
    </row>
    <row r="50" spans="3:29" x14ac:dyDescent="0.25">
      <c r="C50" t="s">
        <v>925</v>
      </c>
      <c r="I50">
        <f t="shared" si="6"/>
        <v>56</v>
      </c>
      <c r="J50">
        <f t="shared" si="0"/>
        <v>9.9250000000000007</v>
      </c>
      <c r="K50">
        <f t="shared" si="1"/>
        <v>9.8840000000000003</v>
      </c>
      <c r="L50" s="404">
        <f t="shared" si="2"/>
        <v>4.2000000000000003E-2</v>
      </c>
      <c r="M50">
        <f t="shared" si="3"/>
        <v>0.36599999999999999</v>
      </c>
      <c r="N50" s="404">
        <f t="shared" si="4"/>
        <v>0.35699999999999998</v>
      </c>
      <c r="O50" s="404" t="str">
        <f t="shared" si="5"/>
        <v>PARRY SOUND POWER CORPORATION</v>
      </c>
      <c r="R50" s="459" t="s">
        <v>216</v>
      </c>
      <c r="S50" s="652">
        <v>48</v>
      </c>
      <c r="T50" s="644">
        <v>9.0999999999999998E-2</v>
      </c>
      <c r="U50" s="644">
        <v>0.19800000000000001</v>
      </c>
      <c r="W50">
        <v>56</v>
      </c>
      <c r="X50">
        <v>9.9250000000000007</v>
      </c>
      <c r="Y50">
        <v>9.8840000000000003</v>
      </c>
      <c r="Z50">
        <v>4.2000000000000003E-2</v>
      </c>
      <c r="AA50">
        <v>0.36599999999999999</v>
      </c>
      <c r="AB50">
        <v>0.35699999999999998</v>
      </c>
      <c r="AC50" t="s">
        <v>124</v>
      </c>
    </row>
    <row r="51" spans="3:29" x14ac:dyDescent="0.25">
      <c r="C51" t="s">
        <v>926</v>
      </c>
      <c r="E51" t="str">
        <f>C51&amp;C52</f>
        <v xml:space="preserve">    41.000     10.929     11.029     -0.100     -0.889      0.187      LAKELAND POWER DISTRIBUTION LTD.</v>
      </c>
      <c r="I51">
        <f t="shared" si="6"/>
        <v>49</v>
      </c>
      <c r="J51">
        <f t="shared" si="0"/>
        <v>11.824</v>
      </c>
      <c r="K51">
        <f t="shared" si="1"/>
        <v>11.775</v>
      </c>
      <c r="L51" s="404">
        <f t="shared" si="2"/>
        <v>4.8000000000000001E-2</v>
      </c>
      <c r="M51">
        <f t="shared" si="3"/>
        <v>0.435</v>
      </c>
      <c r="N51" s="404">
        <f t="shared" si="4"/>
        <v>0.33200000000000002</v>
      </c>
      <c r="O51" s="404" t="str">
        <f t="shared" si="5"/>
        <v>NORTH BAY HYDRO DISTRIBUTION LIMITED</v>
      </c>
      <c r="R51" s="459" t="s">
        <v>190</v>
      </c>
      <c r="S51" s="652">
        <v>49</v>
      </c>
      <c r="T51" s="644">
        <v>9.8000000000000004E-2</v>
      </c>
      <c r="U51" s="644">
        <v>0.17899999999999999</v>
      </c>
      <c r="W51">
        <v>49</v>
      </c>
      <c r="X51">
        <v>11.824</v>
      </c>
      <c r="Y51">
        <v>11.775</v>
      </c>
      <c r="Z51">
        <v>4.8000000000000001E-2</v>
      </c>
      <c r="AA51">
        <v>0.435</v>
      </c>
      <c r="AB51">
        <v>0.33200000000000002</v>
      </c>
      <c r="AC51" t="s">
        <v>212</v>
      </c>
    </row>
    <row r="52" spans="3:29" x14ac:dyDescent="0.25">
      <c r="C52" t="s">
        <v>927</v>
      </c>
      <c r="I52">
        <f t="shared" si="6"/>
        <v>46</v>
      </c>
      <c r="J52">
        <f t="shared" si="0"/>
        <v>12.667</v>
      </c>
      <c r="K52">
        <f t="shared" si="1"/>
        <v>12.614000000000001</v>
      </c>
      <c r="L52" s="404">
        <f t="shared" si="2"/>
        <v>5.3999999999999999E-2</v>
      </c>
      <c r="M52">
        <f t="shared" si="3"/>
        <v>0.46899999999999997</v>
      </c>
      <c r="N52" s="404">
        <f t="shared" si="4"/>
        <v>0.32</v>
      </c>
      <c r="O52" s="404" t="str">
        <f t="shared" si="5"/>
        <v>NIAGARA PENINSULA ENERGY INC.</v>
      </c>
      <c r="R52" s="459" t="s">
        <v>210</v>
      </c>
      <c r="S52" s="652">
        <v>50</v>
      </c>
      <c r="T52" s="644">
        <v>0.105</v>
      </c>
      <c r="U52" s="644">
        <v>0.16600000000000001</v>
      </c>
      <c r="W52">
        <v>46</v>
      </c>
      <c r="X52">
        <v>12.667</v>
      </c>
      <c r="Y52">
        <v>12.614000000000001</v>
      </c>
      <c r="Z52">
        <v>5.3999999999999999E-2</v>
      </c>
      <c r="AA52">
        <v>0.46899999999999997</v>
      </c>
      <c r="AB52">
        <v>0.32</v>
      </c>
      <c r="AC52" t="s">
        <v>209</v>
      </c>
    </row>
    <row r="53" spans="3:29" x14ac:dyDescent="0.25">
      <c r="C53" t="s">
        <v>928</v>
      </c>
      <c r="E53" t="str">
        <f>C53&amp;C54</f>
        <v xml:space="preserve">    30.000      8.640      8.722     -0.082     -0.692      0.244      HYDRO 2000 INC.</v>
      </c>
      <c r="I53">
        <f t="shared" si="6"/>
        <v>47</v>
      </c>
      <c r="J53">
        <f t="shared" si="0"/>
        <v>10.888</v>
      </c>
      <c r="K53">
        <f t="shared" si="1"/>
        <v>10.816000000000001</v>
      </c>
      <c r="L53" s="404">
        <f t="shared" si="2"/>
        <v>7.1999999999999995E-2</v>
      </c>
      <c r="M53">
        <f t="shared" si="3"/>
        <v>0.64100000000000001</v>
      </c>
      <c r="N53" s="404">
        <f t="shared" si="4"/>
        <v>0.26100000000000001</v>
      </c>
      <c r="O53" s="404" t="str">
        <f t="shared" si="5"/>
        <v>NIAGARA-ON-THE-LAKE HYDRO INC.</v>
      </c>
      <c r="R53" s="459" t="s">
        <v>124</v>
      </c>
      <c r="S53" s="652">
        <v>51</v>
      </c>
      <c r="T53" s="644">
        <v>0.11</v>
      </c>
      <c r="U53" s="644">
        <v>0.16400000000000001</v>
      </c>
      <c r="W53">
        <v>47</v>
      </c>
      <c r="X53">
        <v>10.888</v>
      </c>
      <c r="Y53">
        <v>10.816000000000001</v>
      </c>
      <c r="Z53">
        <v>7.1999999999999995E-2</v>
      </c>
      <c r="AA53">
        <v>0.64100000000000001</v>
      </c>
      <c r="AB53">
        <v>0.26100000000000001</v>
      </c>
      <c r="AC53" t="s">
        <v>210</v>
      </c>
    </row>
    <row r="54" spans="3:29" x14ac:dyDescent="0.25">
      <c r="C54" t="s">
        <v>929</v>
      </c>
      <c r="I54">
        <f t="shared" si="6"/>
        <v>23</v>
      </c>
      <c r="J54">
        <f t="shared" si="0"/>
        <v>12.38</v>
      </c>
      <c r="K54">
        <f t="shared" si="1"/>
        <v>12.29</v>
      </c>
      <c r="L54" s="404">
        <f t="shared" si="2"/>
        <v>9.0999999999999998E-2</v>
      </c>
      <c r="M54">
        <f t="shared" si="3"/>
        <v>0.81299999999999994</v>
      </c>
      <c r="N54" s="404">
        <f t="shared" si="4"/>
        <v>0.20799999999999999</v>
      </c>
      <c r="O54" s="404" t="str">
        <f t="shared" si="5"/>
        <v>GREATER SUDBURY HYDRO INC.</v>
      </c>
      <c r="R54" s="459" t="s">
        <v>223</v>
      </c>
      <c r="S54" s="652">
        <v>52</v>
      </c>
      <c r="T54" s="644">
        <v>0.121</v>
      </c>
      <c r="U54" s="644">
        <v>0.155</v>
      </c>
      <c r="W54">
        <v>23</v>
      </c>
      <c r="X54">
        <v>12.38</v>
      </c>
      <c r="Y54">
        <v>12.29</v>
      </c>
      <c r="Z54">
        <v>9.0999999999999998E-2</v>
      </c>
      <c r="AA54">
        <v>0.81299999999999994</v>
      </c>
      <c r="AB54">
        <v>0.20799999999999999</v>
      </c>
      <c r="AC54" t="s">
        <v>190</v>
      </c>
    </row>
    <row r="55" spans="3:29" x14ac:dyDescent="0.25">
      <c r="C55" t="s">
        <v>930</v>
      </c>
      <c r="E55" t="str">
        <f>C55&amp;C56</f>
        <v xml:space="preserve">    32.000     13.328     13.402     -0.074     -0.649      0.258      HYDRO ONE BRAMPTON NETWORKS INC.</v>
      </c>
      <c r="I55">
        <f t="shared" si="6"/>
        <v>64</v>
      </c>
      <c r="J55">
        <f t="shared" si="0"/>
        <v>12.473000000000001</v>
      </c>
      <c r="K55">
        <f t="shared" si="1"/>
        <v>12.38</v>
      </c>
      <c r="L55" s="404">
        <f t="shared" si="2"/>
        <v>9.4E-2</v>
      </c>
      <c r="M55">
        <f t="shared" si="3"/>
        <v>0.83599999999999997</v>
      </c>
      <c r="N55" s="404">
        <f t="shared" si="4"/>
        <v>0.20200000000000001</v>
      </c>
      <c r="O55" s="404" t="str">
        <f t="shared" si="5"/>
        <v>THUNDER BAY HYDRO ELECTRICITY DISTRIBUTION INC.</v>
      </c>
      <c r="R55" s="459" t="s">
        <v>112</v>
      </c>
      <c r="S55" s="652">
        <v>53</v>
      </c>
      <c r="T55" s="644">
        <v>0.13</v>
      </c>
      <c r="U55" s="644">
        <v>0.152</v>
      </c>
      <c r="W55">
        <v>64</v>
      </c>
      <c r="X55">
        <v>12.473000000000001</v>
      </c>
      <c r="Y55">
        <v>12.38</v>
      </c>
      <c r="Z55">
        <v>9.4E-2</v>
      </c>
      <c r="AA55">
        <v>0.83599999999999997</v>
      </c>
      <c r="AB55">
        <v>0.20200000000000001</v>
      </c>
      <c r="AC55" t="s">
        <v>126</v>
      </c>
    </row>
    <row r="56" spans="3:29" x14ac:dyDescent="0.25">
      <c r="C56" t="s">
        <v>931</v>
      </c>
      <c r="I56">
        <f t="shared" si="6"/>
        <v>25</v>
      </c>
      <c r="J56">
        <f t="shared" si="0"/>
        <v>12.555</v>
      </c>
      <c r="K56">
        <f t="shared" si="1"/>
        <v>12.458</v>
      </c>
      <c r="L56" s="404">
        <f t="shared" si="2"/>
        <v>9.7000000000000003E-2</v>
      </c>
      <c r="M56">
        <f t="shared" si="3"/>
        <v>0.86799999999999999</v>
      </c>
      <c r="N56" s="404">
        <f t="shared" si="4"/>
        <v>0.193</v>
      </c>
      <c r="O56" s="404" t="str">
        <f t="shared" si="5"/>
        <v>GUELPH HYDRO ELECTRIC SYSTEMS INC.</v>
      </c>
      <c r="R56" s="459" t="s">
        <v>115</v>
      </c>
      <c r="S56" s="652">
        <v>54</v>
      </c>
      <c r="T56" s="644">
        <v>0.13500000000000001</v>
      </c>
      <c r="U56" s="644">
        <v>0.104</v>
      </c>
      <c r="W56">
        <v>25</v>
      </c>
      <c r="X56">
        <v>12.555</v>
      </c>
      <c r="Y56">
        <v>12.458</v>
      </c>
      <c r="Z56">
        <v>9.7000000000000003E-2</v>
      </c>
      <c r="AA56">
        <v>0.86799999999999999</v>
      </c>
      <c r="AB56">
        <v>0.193</v>
      </c>
      <c r="AC56" t="s">
        <v>192</v>
      </c>
    </row>
    <row r="57" spans="3:29" x14ac:dyDescent="0.25">
      <c r="C57" t="s">
        <v>932</v>
      </c>
      <c r="E57" t="str">
        <f>C57&amp;C58</f>
        <v xml:space="preserve">    11.000     11.241     11.312     -0.071     -0.638      0.262      COLLUS POWER CORPORATION</v>
      </c>
      <c r="I57">
        <f t="shared" si="6"/>
        <v>17</v>
      </c>
      <c r="J57">
        <f t="shared" si="0"/>
        <v>11.477</v>
      </c>
      <c r="K57">
        <f t="shared" si="1"/>
        <v>11.367000000000001</v>
      </c>
      <c r="L57" s="404">
        <f t="shared" si="2"/>
        <v>0.109</v>
      </c>
      <c r="M57">
        <f t="shared" si="3"/>
        <v>0.98</v>
      </c>
      <c r="N57" s="404">
        <f t="shared" si="4"/>
        <v>0.16400000000000001</v>
      </c>
      <c r="O57" s="404" t="str">
        <f t="shared" si="5"/>
        <v>ERIE THAMES POWERLINES CORPORATION</v>
      </c>
      <c r="R57" s="459" t="s">
        <v>215</v>
      </c>
      <c r="S57" s="652">
        <v>55</v>
      </c>
      <c r="T57" s="644">
        <v>0.13600000000000001</v>
      </c>
      <c r="U57" s="644">
        <v>0.10199999999999999</v>
      </c>
      <c r="W57">
        <v>17</v>
      </c>
      <c r="X57">
        <v>11.477</v>
      </c>
      <c r="Y57">
        <v>11.367000000000001</v>
      </c>
      <c r="Z57">
        <v>0.109</v>
      </c>
      <c r="AA57">
        <v>0.98</v>
      </c>
      <c r="AB57">
        <v>0.16400000000000001</v>
      </c>
      <c r="AC57" t="s">
        <v>186</v>
      </c>
    </row>
    <row r="58" spans="3:29" x14ac:dyDescent="0.25">
      <c r="C58" t="s">
        <v>933</v>
      </c>
      <c r="I58">
        <f t="shared" si="6"/>
        <v>51</v>
      </c>
      <c r="J58">
        <f t="shared" si="0"/>
        <v>12.749000000000001</v>
      </c>
      <c r="K58">
        <f t="shared" si="1"/>
        <v>12.637</v>
      </c>
      <c r="L58" s="404">
        <f t="shared" si="2"/>
        <v>0.113</v>
      </c>
      <c r="M58">
        <f t="shared" si="3"/>
        <v>1.014</v>
      </c>
      <c r="N58" s="404">
        <f t="shared" si="4"/>
        <v>0.156</v>
      </c>
      <c r="O58" s="404" t="str">
        <f t="shared" si="5"/>
        <v>OAKVILLE HYDRO ELECTRICITY DISTRIBUTION INC.</v>
      </c>
      <c r="R58" s="647" t="s">
        <v>186</v>
      </c>
      <c r="S58" s="648">
        <v>56</v>
      </c>
      <c r="T58" s="649">
        <v>0.14000000000000001</v>
      </c>
      <c r="U58" s="649">
        <v>0.13600000000000001</v>
      </c>
      <c r="W58">
        <v>51</v>
      </c>
      <c r="X58">
        <v>12.749000000000001</v>
      </c>
      <c r="Y58">
        <v>12.637</v>
      </c>
      <c r="Z58">
        <v>0.113</v>
      </c>
      <c r="AA58">
        <v>1.014</v>
      </c>
      <c r="AB58">
        <v>0.156</v>
      </c>
      <c r="AC58" t="s">
        <v>214</v>
      </c>
    </row>
    <row r="59" spans="3:29" x14ac:dyDescent="0.25">
      <c r="C59" t="s">
        <v>934</v>
      </c>
      <c r="E59" t="str">
        <f>C59&amp;C60</f>
        <v xml:space="preserve">    37.000     10.134     10.204     -0.070     -0.621      0.267      KENORA HYDRO ELECTRIC CORPORATION LTD.</v>
      </c>
      <c r="I59">
        <f t="shared" si="6"/>
        <v>65</v>
      </c>
      <c r="J59">
        <f t="shared" si="0"/>
        <v>10.539</v>
      </c>
      <c r="K59">
        <f t="shared" si="1"/>
        <v>10.416</v>
      </c>
      <c r="L59" s="404">
        <f t="shared" si="2"/>
        <v>0.123</v>
      </c>
      <c r="M59">
        <f t="shared" si="3"/>
        <v>1.0840000000000001</v>
      </c>
      <c r="N59" s="404">
        <f t="shared" si="4"/>
        <v>0.13900000000000001</v>
      </c>
      <c r="O59" s="404" t="str">
        <f t="shared" si="5"/>
        <v>TILLSONBURG HYDRO INC.</v>
      </c>
      <c r="R59" s="459" t="s">
        <v>192</v>
      </c>
      <c r="S59" s="652">
        <v>57</v>
      </c>
      <c r="T59" s="644">
        <v>0.157</v>
      </c>
      <c r="U59" s="644">
        <v>7.0000000000000007E-2</v>
      </c>
      <c r="W59">
        <v>65</v>
      </c>
      <c r="X59">
        <v>10.539</v>
      </c>
      <c r="Y59">
        <v>10.416</v>
      </c>
      <c r="Z59">
        <v>0.123</v>
      </c>
      <c r="AA59">
        <v>1.0840000000000001</v>
      </c>
      <c r="AB59">
        <v>0.13900000000000001</v>
      </c>
      <c r="AC59" t="s">
        <v>225</v>
      </c>
    </row>
    <row r="60" spans="3:29" x14ac:dyDescent="0.25">
      <c r="C60" t="s">
        <v>935</v>
      </c>
      <c r="I60">
        <f t="shared" si="6"/>
        <v>22</v>
      </c>
      <c r="J60">
        <f t="shared" si="0"/>
        <v>9.9949999999999992</v>
      </c>
      <c r="K60">
        <f t="shared" si="1"/>
        <v>9.8659999999999997</v>
      </c>
      <c r="L60" s="404">
        <f t="shared" si="2"/>
        <v>0.129</v>
      </c>
      <c r="M60">
        <f t="shared" si="3"/>
        <v>1.1439999999999999</v>
      </c>
      <c r="N60" s="404">
        <f t="shared" si="4"/>
        <v>0.127</v>
      </c>
      <c r="O60" s="404" t="str">
        <f t="shared" si="5"/>
        <v>FORT FRANCES POWER CORPORATION</v>
      </c>
      <c r="R60" s="459" t="s">
        <v>221</v>
      </c>
      <c r="S60" s="652">
        <v>58</v>
      </c>
      <c r="T60" s="644">
        <v>0.16500000000000001</v>
      </c>
      <c r="U60" s="644">
        <v>6.6000000000000003E-2</v>
      </c>
      <c r="W60">
        <v>22</v>
      </c>
      <c r="X60">
        <v>9.9949999999999992</v>
      </c>
      <c r="Y60">
        <v>9.8659999999999997</v>
      </c>
      <c r="Z60">
        <v>0.129</v>
      </c>
      <c r="AA60">
        <v>1.1439999999999999</v>
      </c>
      <c r="AB60">
        <v>0.127</v>
      </c>
      <c r="AC60" t="s">
        <v>120</v>
      </c>
    </row>
    <row r="61" spans="3:29" x14ac:dyDescent="0.25">
      <c r="C61" t="s">
        <v>936</v>
      </c>
      <c r="E61" t="str">
        <f>C61&amp;C62</f>
        <v xml:space="preserve">     6.000     12.626     12.688     -0.061     -0.549      0.291      BURLINGTON HYDRO INC.</v>
      </c>
      <c r="I61">
        <f t="shared" si="6"/>
        <v>71</v>
      </c>
      <c r="J61">
        <f t="shared" si="0"/>
        <v>10.071999999999999</v>
      </c>
      <c r="K61">
        <f t="shared" si="1"/>
        <v>9.9369999999999994</v>
      </c>
      <c r="L61" s="404">
        <f t="shared" si="2"/>
        <v>0.13500000000000001</v>
      </c>
      <c r="M61">
        <f t="shared" si="3"/>
        <v>1.1879999999999999</v>
      </c>
      <c r="N61" s="404">
        <f t="shared" si="4"/>
        <v>0.11799999999999999</v>
      </c>
      <c r="O61" s="404" t="str">
        <f t="shared" si="5"/>
        <v>WELLINGTON NORTH POWER INC.</v>
      </c>
      <c r="R61" s="459" t="s">
        <v>120</v>
      </c>
      <c r="S61" s="652">
        <v>59</v>
      </c>
      <c r="T61" s="644">
        <v>0.17</v>
      </c>
      <c r="U61" s="644">
        <v>0.06</v>
      </c>
      <c r="W61">
        <v>71</v>
      </c>
      <c r="X61">
        <v>10.071999999999999</v>
      </c>
      <c r="Y61">
        <v>9.9369999999999994</v>
      </c>
      <c r="Z61">
        <v>0.13500000000000001</v>
      </c>
      <c r="AA61">
        <v>1.1879999999999999</v>
      </c>
      <c r="AB61">
        <v>0.11799999999999999</v>
      </c>
      <c r="AC61" t="s">
        <v>231</v>
      </c>
    </row>
    <row r="62" spans="3:29" x14ac:dyDescent="0.25">
      <c r="C62" t="s">
        <v>937</v>
      </c>
      <c r="I62">
        <f t="shared" si="6"/>
        <v>8</v>
      </c>
      <c r="J62">
        <f t="shared" si="0"/>
        <v>12.113</v>
      </c>
      <c r="K62">
        <f t="shared" si="1"/>
        <v>11.974</v>
      </c>
      <c r="L62" s="404">
        <f t="shared" si="2"/>
        <v>0.13900000000000001</v>
      </c>
      <c r="M62">
        <f t="shared" si="3"/>
        <v>1.234</v>
      </c>
      <c r="N62" s="404">
        <f t="shared" si="4"/>
        <v>0.109</v>
      </c>
      <c r="O62" s="404" t="str">
        <f t="shared" si="5"/>
        <v>CANADIAN NIAGARA POWER INC.</v>
      </c>
      <c r="R62" s="459" t="s">
        <v>219</v>
      </c>
      <c r="S62" s="652">
        <v>60</v>
      </c>
      <c r="T62" s="644">
        <v>0.17100000000000001</v>
      </c>
      <c r="U62" s="644">
        <v>5.2999999999999999E-2</v>
      </c>
      <c r="W62">
        <v>8</v>
      </c>
      <c r="X62">
        <v>12.113</v>
      </c>
      <c r="Y62">
        <v>11.974</v>
      </c>
      <c r="Z62">
        <v>0.13900000000000001</v>
      </c>
      <c r="AA62">
        <v>1.234</v>
      </c>
      <c r="AB62">
        <v>0.109</v>
      </c>
      <c r="AC62" t="s">
        <v>115</v>
      </c>
    </row>
    <row r="63" spans="3:29" x14ac:dyDescent="0.25">
      <c r="C63" t="s">
        <v>938</v>
      </c>
      <c r="E63" t="str">
        <f>C63&amp;C64</f>
        <v xml:space="preserve">     7.000     12.400     12.458     -0.058     -0.522      0.301      CAMBRIDGE and NORTH DUMFRIES HYDRO INC.</v>
      </c>
      <c r="I63">
        <f t="shared" si="6"/>
        <v>57</v>
      </c>
      <c r="J63">
        <f t="shared" si="0"/>
        <v>12.125</v>
      </c>
      <c r="K63">
        <f t="shared" si="1"/>
        <v>11.973000000000001</v>
      </c>
      <c r="L63" s="404">
        <f t="shared" si="2"/>
        <v>0.152</v>
      </c>
      <c r="M63">
        <f t="shared" si="3"/>
        <v>1.3879999999999999</v>
      </c>
      <c r="N63" s="404">
        <f t="shared" si="4"/>
        <v>8.3000000000000004E-2</v>
      </c>
      <c r="O63" s="404" t="str">
        <f t="shared" si="5"/>
        <v>PETERBOROUGH DISTRIBUTION INCORPORATED</v>
      </c>
      <c r="R63" s="459" t="s">
        <v>177</v>
      </c>
      <c r="S63" s="652">
        <v>61</v>
      </c>
      <c r="T63" s="644">
        <v>0.20399999999999999</v>
      </c>
      <c r="U63" s="644">
        <v>0.03</v>
      </c>
      <c r="W63">
        <v>57</v>
      </c>
      <c r="X63">
        <v>12.125</v>
      </c>
      <c r="Y63">
        <v>11.973000000000001</v>
      </c>
      <c r="Z63">
        <v>0.152</v>
      </c>
      <c r="AA63">
        <v>1.3879999999999999</v>
      </c>
      <c r="AB63">
        <v>8.3000000000000004E-2</v>
      </c>
      <c r="AC63" t="s">
        <v>219</v>
      </c>
    </row>
    <row r="64" spans="3:29" x14ac:dyDescent="0.25">
      <c r="C64" t="s">
        <v>939</v>
      </c>
      <c r="I64">
        <f t="shared" si="6"/>
        <v>2</v>
      </c>
      <c r="J64">
        <f t="shared" si="0"/>
        <v>9.5510000000000002</v>
      </c>
      <c r="K64">
        <f t="shared" si="1"/>
        <v>9.3810000000000002</v>
      </c>
      <c r="L64" s="404">
        <f t="shared" si="2"/>
        <v>0.17</v>
      </c>
      <c r="M64">
        <f t="shared" si="3"/>
        <v>1.4139999999999999</v>
      </c>
      <c r="N64" s="404">
        <f t="shared" si="4"/>
        <v>7.9000000000000001E-2</v>
      </c>
      <c r="O64" s="404" t="str">
        <f t="shared" si="5"/>
        <v>ATIKOKAN HYDRO INC.</v>
      </c>
      <c r="R64" s="459" t="s">
        <v>214</v>
      </c>
      <c r="S64" s="652">
        <v>62</v>
      </c>
      <c r="T64" s="644">
        <v>0.20399999999999999</v>
      </c>
      <c r="U64" s="644">
        <v>2.7E-2</v>
      </c>
      <c r="W64">
        <v>2</v>
      </c>
      <c r="X64">
        <v>9.5510000000000002</v>
      </c>
      <c r="Y64">
        <v>9.3810000000000002</v>
      </c>
      <c r="Z64">
        <v>0.17</v>
      </c>
      <c r="AA64">
        <v>1.4139999999999999</v>
      </c>
      <c r="AB64">
        <v>7.9000000000000001E-2</v>
      </c>
      <c r="AC64" t="s">
        <v>112</v>
      </c>
    </row>
    <row r="65" spans="3:29" x14ac:dyDescent="0.25">
      <c r="C65" t="s">
        <v>940</v>
      </c>
      <c r="E65" t="str">
        <f>C65&amp;C66</f>
        <v xml:space="preserve">     9.000     10.358     10.403     -0.045     -0.405      0.343      CENTRE WELLINGTON HYDRO LTD.</v>
      </c>
      <c r="I65">
        <f t="shared" si="6"/>
        <v>4</v>
      </c>
      <c r="J65">
        <f t="shared" si="0"/>
        <v>11.14</v>
      </c>
      <c r="K65">
        <f t="shared" si="1"/>
        <v>10.965999999999999</v>
      </c>
      <c r="L65" s="404">
        <f t="shared" si="2"/>
        <v>0.17299999999999999</v>
      </c>
      <c r="M65">
        <f t="shared" si="3"/>
        <v>1.5469999999999999</v>
      </c>
      <c r="N65" s="404">
        <f t="shared" si="4"/>
        <v>6.0999999999999999E-2</v>
      </c>
      <c r="O65" s="404" t="str">
        <f t="shared" si="5"/>
        <v>BRANT COUNTY POWER INC.</v>
      </c>
      <c r="R65" s="459" t="s">
        <v>225</v>
      </c>
      <c r="S65" s="652">
        <v>63</v>
      </c>
      <c r="T65" s="644">
        <v>0.20399999999999999</v>
      </c>
      <c r="U65" s="644">
        <v>2.9000000000000001E-2</v>
      </c>
      <c r="W65">
        <v>4</v>
      </c>
      <c r="X65">
        <v>11.14</v>
      </c>
      <c r="Y65">
        <v>10.965999999999999</v>
      </c>
      <c r="Z65">
        <v>0.17299999999999999</v>
      </c>
      <c r="AA65">
        <v>1.5469999999999999</v>
      </c>
      <c r="AB65">
        <v>6.0999999999999999E-2</v>
      </c>
      <c r="AC65" t="s">
        <v>177</v>
      </c>
    </row>
    <row r="66" spans="3:29" x14ac:dyDescent="0.25">
      <c r="C66" t="s">
        <v>941</v>
      </c>
      <c r="I66">
        <f t="shared" si="6"/>
        <v>60</v>
      </c>
      <c r="J66">
        <f t="shared" si="0"/>
        <v>10.087</v>
      </c>
      <c r="K66">
        <f t="shared" si="1"/>
        <v>9.9130000000000003</v>
      </c>
      <c r="L66" s="404">
        <f t="shared" si="2"/>
        <v>0.17399999999999999</v>
      </c>
      <c r="M66">
        <f t="shared" si="3"/>
        <v>1.5469999999999999</v>
      </c>
      <c r="N66" s="404">
        <f t="shared" si="4"/>
        <v>6.0999999999999999E-2</v>
      </c>
      <c r="O66" s="404" t="str">
        <f t="shared" si="5"/>
        <v>RENFREW HYDRO INC.</v>
      </c>
      <c r="R66" s="459" t="s">
        <v>231</v>
      </c>
      <c r="S66" s="652">
        <v>64</v>
      </c>
      <c r="T66" s="644">
        <v>0.20399999999999999</v>
      </c>
      <c r="U66" s="644">
        <v>3.2000000000000001E-2</v>
      </c>
      <c r="W66">
        <v>60</v>
      </c>
      <c r="X66">
        <v>10.087</v>
      </c>
      <c r="Y66">
        <v>9.9130000000000003</v>
      </c>
      <c r="Z66">
        <v>0.17399999999999999</v>
      </c>
      <c r="AA66">
        <v>1.5469999999999999</v>
      </c>
      <c r="AB66">
        <v>6.0999999999999999E-2</v>
      </c>
      <c r="AC66" t="s">
        <v>221</v>
      </c>
    </row>
    <row r="67" spans="3:29" x14ac:dyDescent="0.25">
      <c r="C67" t="s">
        <v>942</v>
      </c>
      <c r="E67" t="str">
        <f>C67&amp;C68</f>
        <v xml:space="preserve">    36.000     11.350     11.394     -0.044     -0.395      0.347      INNISFIL HYDRO DISTRIBUTION SYSTEMS LIMITED</v>
      </c>
      <c r="I67">
        <f t="shared" si="6"/>
        <v>16</v>
      </c>
      <c r="J67">
        <f t="shared" ref="J67:J75" si="7">X67</f>
        <v>12.996</v>
      </c>
      <c r="K67">
        <f t="shared" ref="K67:K75" si="8">Y67</f>
        <v>12.814</v>
      </c>
      <c r="L67" s="404">
        <f t="shared" ref="L67:L75" si="9">Z67</f>
        <v>0.182</v>
      </c>
      <c r="M67">
        <f t="shared" ref="M67:M75" si="10">AA67</f>
        <v>1.6</v>
      </c>
      <c r="N67" s="404">
        <f t="shared" ref="N67:N75" si="11">AB67</f>
        <v>5.5E-2</v>
      </c>
      <c r="O67" s="404" t="str">
        <f t="shared" ref="O67:O75" si="12">AC67</f>
        <v>ENWIN UTILITIES LTD.</v>
      </c>
      <c r="R67" s="459" t="s">
        <v>119</v>
      </c>
      <c r="S67" s="652">
        <v>65</v>
      </c>
      <c r="T67" s="644">
        <v>0.22800000000000001</v>
      </c>
      <c r="U67" s="644">
        <v>1.9E-2</v>
      </c>
      <c r="W67">
        <v>16</v>
      </c>
      <c r="X67">
        <v>12.996</v>
      </c>
      <c r="Y67">
        <v>12.814</v>
      </c>
      <c r="Z67">
        <v>0.182</v>
      </c>
      <c r="AA67">
        <v>1.6</v>
      </c>
      <c r="AB67">
        <v>5.5E-2</v>
      </c>
      <c r="AC67" t="s">
        <v>119</v>
      </c>
    </row>
    <row r="68" spans="3:29" x14ac:dyDescent="0.25">
      <c r="C68" t="s">
        <v>943</v>
      </c>
      <c r="I68">
        <f t="shared" ref="I68:I75" si="13">W68</f>
        <v>10</v>
      </c>
      <c r="J68">
        <f t="shared" si="7"/>
        <v>8.8940000000000001</v>
      </c>
      <c r="K68">
        <f t="shared" si="8"/>
        <v>8.7040000000000006</v>
      </c>
      <c r="L68" s="404">
        <f t="shared" si="9"/>
        <v>0.19</v>
      </c>
      <c r="M68">
        <f t="shared" si="10"/>
        <v>1.577</v>
      </c>
      <c r="N68" s="404">
        <f t="shared" si="11"/>
        <v>5.8000000000000003E-2</v>
      </c>
      <c r="O68" s="404" t="str">
        <f t="shared" si="12"/>
        <v>CHAPLEAU PUBLIC UTILITIES CORPORATION</v>
      </c>
      <c r="R68" s="459" t="s">
        <v>206</v>
      </c>
      <c r="S68" s="652">
        <v>66</v>
      </c>
      <c r="T68" s="644">
        <v>0.23799999999999999</v>
      </c>
      <c r="U68" s="644">
        <v>1.2999999999999999E-2</v>
      </c>
      <c r="W68">
        <v>10</v>
      </c>
      <c r="X68">
        <v>8.8940000000000001</v>
      </c>
      <c r="Y68">
        <v>8.7040000000000006</v>
      </c>
      <c r="Z68">
        <v>0.19</v>
      </c>
      <c r="AA68">
        <v>1.577</v>
      </c>
      <c r="AB68">
        <v>5.8000000000000003E-2</v>
      </c>
      <c r="AC68" t="s">
        <v>182</v>
      </c>
    </row>
    <row r="69" spans="3:29" x14ac:dyDescent="0.25">
      <c r="C69" t="s">
        <v>944</v>
      </c>
      <c r="E69" t="str">
        <f>C69&amp;C70</f>
        <v xml:space="preserve">    58.000     14.274     14.316     -0.042     -0.358      0.360      POWERSTREAM INC.</v>
      </c>
      <c r="I69">
        <f t="shared" si="13"/>
        <v>43</v>
      </c>
      <c r="J69">
        <f t="shared" si="7"/>
        <v>10.672000000000001</v>
      </c>
      <c r="K69">
        <f t="shared" si="8"/>
        <v>10.475</v>
      </c>
      <c r="L69" s="404">
        <f t="shared" si="9"/>
        <v>0.19700000000000001</v>
      </c>
      <c r="M69">
        <f t="shared" si="10"/>
        <v>1.7549999999999999</v>
      </c>
      <c r="N69" s="404">
        <f t="shared" si="11"/>
        <v>0.04</v>
      </c>
      <c r="O69" s="404" t="str">
        <f t="shared" si="12"/>
        <v>MIDLAND POWER UTILITY CORPORATION</v>
      </c>
      <c r="R69" s="459" t="s">
        <v>189</v>
      </c>
      <c r="S69" s="652">
        <v>67</v>
      </c>
      <c r="T69" s="644">
        <v>0.24</v>
      </c>
      <c r="U69" s="644">
        <v>1.2E-2</v>
      </c>
      <c r="W69">
        <v>43</v>
      </c>
      <c r="X69">
        <v>10.672000000000001</v>
      </c>
      <c r="Y69">
        <v>10.475</v>
      </c>
      <c r="Z69">
        <v>0.19700000000000001</v>
      </c>
      <c r="AA69">
        <v>1.7549999999999999</v>
      </c>
      <c r="AB69">
        <v>0.04</v>
      </c>
      <c r="AC69" t="s">
        <v>206</v>
      </c>
    </row>
    <row r="70" spans="3:29" x14ac:dyDescent="0.25">
      <c r="C70" t="s">
        <v>945</v>
      </c>
      <c r="I70">
        <f t="shared" si="13"/>
        <v>20</v>
      </c>
      <c r="J70">
        <f t="shared" si="7"/>
        <v>11.6</v>
      </c>
      <c r="K70">
        <f t="shared" si="8"/>
        <v>11.396000000000001</v>
      </c>
      <c r="L70" s="404">
        <f t="shared" si="9"/>
        <v>0.20399999999999999</v>
      </c>
      <c r="M70">
        <f t="shared" si="10"/>
        <v>1.829</v>
      </c>
      <c r="N70" s="404">
        <f t="shared" si="11"/>
        <v>3.4000000000000002E-2</v>
      </c>
      <c r="O70" s="404" t="str">
        <f t="shared" si="12"/>
        <v>FESTIVAL HYDRO INC.</v>
      </c>
      <c r="R70" s="459" t="s">
        <v>127</v>
      </c>
      <c r="S70" s="652">
        <v>68</v>
      </c>
      <c r="T70" s="644">
        <v>0.35099999999999998</v>
      </c>
      <c r="U70" s="644">
        <v>1E-3</v>
      </c>
      <c r="W70">
        <v>20</v>
      </c>
      <c r="X70">
        <v>11.6</v>
      </c>
      <c r="Y70">
        <v>11.396000000000001</v>
      </c>
      <c r="Z70">
        <v>0.20399999999999999</v>
      </c>
      <c r="AA70">
        <v>1.829</v>
      </c>
      <c r="AB70">
        <v>3.4000000000000002E-2</v>
      </c>
      <c r="AC70" t="s">
        <v>189</v>
      </c>
    </row>
    <row r="71" spans="3:29" x14ac:dyDescent="0.25">
      <c r="C71" t="s">
        <v>946</v>
      </c>
      <c r="E71" t="str">
        <f>C71&amp;C72</f>
        <v xml:space="preserve">    74.000     12.156     12.189     -0.032     -0.291      0.386      WHITBY HYDRO ELECTRIC CORPORATION</v>
      </c>
      <c r="I71">
        <f t="shared" si="13"/>
        <v>72</v>
      </c>
      <c r="J71">
        <f t="shared" si="7"/>
        <v>9.9</v>
      </c>
      <c r="K71">
        <f t="shared" si="8"/>
        <v>9.6820000000000004</v>
      </c>
      <c r="L71" s="404">
        <f t="shared" si="9"/>
        <v>0.217</v>
      </c>
      <c r="M71">
        <f t="shared" si="10"/>
        <v>1.885</v>
      </c>
      <c r="N71" s="404">
        <f t="shared" si="11"/>
        <v>0.03</v>
      </c>
      <c r="O71" s="404" t="str">
        <f t="shared" si="12"/>
        <v>WEST COAST HURON ENERGY INC.</v>
      </c>
      <c r="R71" s="647" t="s">
        <v>233</v>
      </c>
      <c r="S71" s="648">
        <v>69</v>
      </c>
      <c r="T71" s="649">
        <v>0.36599999999999999</v>
      </c>
      <c r="U71" s="649">
        <v>0</v>
      </c>
      <c r="W71">
        <v>72</v>
      </c>
      <c r="X71">
        <v>9.9</v>
      </c>
      <c r="Y71">
        <v>9.6820000000000004</v>
      </c>
      <c r="Z71">
        <v>0.217</v>
      </c>
      <c r="AA71">
        <v>1.885</v>
      </c>
      <c r="AB71">
        <v>0.03</v>
      </c>
      <c r="AC71" t="s">
        <v>127</v>
      </c>
    </row>
    <row r="72" spans="3:29" x14ac:dyDescent="0.25">
      <c r="C72" t="s">
        <v>947</v>
      </c>
      <c r="I72">
        <f t="shared" si="13"/>
        <v>75</v>
      </c>
      <c r="J72">
        <f t="shared" si="7"/>
        <v>11.471</v>
      </c>
      <c r="K72">
        <f t="shared" si="8"/>
        <v>11.153</v>
      </c>
      <c r="L72" s="404">
        <f t="shared" si="9"/>
        <v>0.31900000000000001</v>
      </c>
      <c r="M72">
        <f t="shared" si="10"/>
        <v>2.9380000000000002</v>
      </c>
      <c r="N72" s="404">
        <f t="shared" si="11"/>
        <v>2E-3</v>
      </c>
      <c r="O72" s="404" t="str">
        <f t="shared" si="12"/>
        <v>WOODSTOCK HYDRO SERVICES INC.</v>
      </c>
      <c r="R72" s="459" t="s">
        <v>226</v>
      </c>
      <c r="S72" s="652">
        <v>70</v>
      </c>
      <c r="T72" s="644">
        <v>0.43099999999999999</v>
      </c>
      <c r="U72" s="644">
        <v>1E-3</v>
      </c>
      <c r="W72">
        <v>75</v>
      </c>
      <c r="X72">
        <v>11.471</v>
      </c>
      <c r="Y72">
        <v>11.153</v>
      </c>
      <c r="Z72">
        <v>0.31900000000000001</v>
      </c>
      <c r="AA72">
        <v>2.9380000000000002</v>
      </c>
      <c r="AB72">
        <v>2E-3</v>
      </c>
      <c r="AC72" t="s">
        <v>233</v>
      </c>
    </row>
    <row r="73" spans="3:29" x14ac:dyDescent="0.25">
      <c r="C73" t="s">
        <v>948</v>
      </c>
      <c r="E73" t="str">
        <f>C73&amp;C74</f>
        <v xml:space="preserve">    73.000     11.643     11.662     -0.020     -0.175      0.430      WESTARIO POWER INC.</v>
      </c>
      <c r="I73">
        <f t="shared" si="13"/>
        <v>66</v>
      </c>
      <c r="J73">
        <f t="shared" si="7"/>
        <v>15.414</v>
      </c>
      <c r="K73">
        <f t="shared" si="8"/>
        <v>14.965</v>
      </c>
      <c r="L73" s="404">
        <f t="shared" si="9"/>
        <v>0.44900000000000001</v>
      </c>
      <c r="M73">
        <f t="shared" si="10"/>
        <v>3.4950000000000001</v>
      </c>
      <c r="N73" s="404">
        <f t="shared" si="11"/>
        <v>0</v>
      </c>
      <c r="O73" s="404" t="str">
        <f t="shared" si="12"/>
        <v>TORONTO HYDRO-ELECTRIC SYSTEM LIMITED</v>
      </c>
      <c r="R73" s="459" t="s">
        <v>182</v>
      </c>
      <c r="S73" s="652">
        <v>71</v>
      </c>
      <c r="T73" s="644">
        <v>0.437</v>
      </c>
      <c r="U73" s="644">
        <v>0</v>
      </c>
      <c r="W73">
        <v>66</v>
      </c>
      <c r="X73">
        <v>15.414</v>
      </c>
      <c r="Y73">
        <v>14.965</v>
      </c>
      <c r="Z73">
        <v>0.44900000000000001</v>
      </c>
      <c r="AA73">
        <v>3.4950000000000001</v>
      </c>
      <c r="AB73">
        <v>0</v>
      </c>
      <c r="AC73" t="s">
        <v>226</v>
      </c>
    </row>
    <row r="74" spans="3:29" x14ac:dyDescent="0.25">
      <c r="C74" t="s">
        <v>949</v>
      </c>
      <c r="I74">
        <f t="shared" si="13"/>
        <v>33</v>
      </c>
      <c r="J74">
        <f t="shared" si="7"/>
        <v>16.152000000000001</v>
      </c>
      <c r="K74">
        <f t="shared" si="8"/>
        <v>15.573</v>
      </c>
      <c r="L74" s="404">
        <f t="shared" si="9"/>
        <v>0.57899999999999996</v>
      </c>
      <c r="M74">
        <f t="shared" si="10"/>
        <v>3.8610000000000002</v>
      </c>
      <c r="N74" s="404">
        <f t="shared" si="11"/>
        <v>0</v>
      </c>
      <c r="O74" s="404" t="str">
        <f t="shared" si="12"/>
        <v>HYDRO ONE NETWORKS INC.</v>
      </c>
      <c r="R74" s="459" t="s">
        <v>110</v>
      </c>
      <c r="S74" s="652">
        <v>72</v>
      </c>
      <c r="T74" s="644">
        <v>0.51500000000000001</v>
      </c>
      <c r="U74" s="644">
        <v>0</v>
      </c>
      <c r="W74">
        <v>33</v>
      </c>
      <c r="X74">
        <v>16.152000000000001</v>
      </c>
      <c r="Y74">
        <v>15.573</v>
      </c>
      <c r="Z74">
        <v>0.57899999999999996</v>
      </c>
      <c r="AA74">
        <v>3.8610000000000002</v>
      </c>
      <c r="AB74">
        <v>0</v>
      </c>
      <c r="AC74" t="s">
        <v>123</v>
      </c>
    </row>
    <row r="75" spans="3:29" x14ac:dyDescent="0.25">
      <c r="C75" t="s">
        <v>950</v>
      </c>
      <c r="E75" t="str">
        <f>C75&amp;C76</f>
        <v xml:space="preserve">    67.000     13.043     13.061     -0.018     -0.161      0.436      VERIDIAN CONNECTIONS INC.</v>
      </c>
      <c r="I75">
        <f t="shared" si="13"/>
        <v>1</v>
      </c>
      <c r="J75">
        <f t="shared" si="7"/>
        <v>12.201000000000001</v>
      </c>
      <c r="K75">
        <f t="shared" si="8"/>
        <v>11.545999999999999</v>
      </c>
      <c r="L75" s="404">
        <f t="shared" si="9"/>
        <v>0.65500000000000003</v>
      </c>
      <c r="M75">
        <f t="shared" si="10"/>
        <v>5.8280000000000003</v>
      </c>
      <c r="N75" s="404">
        <f t="shared" si="11"/>
        <v>0</v>
      </c>
      <c r="O75" s="404" t="str">
        <f t="shared" si="12"/>
        <v>ALGOMA POWER INC.</v>
      </c>
      <c r="R75" s="645" t="s">
        <v>123</v>
      </c>
      <c r="S75" s="651">
        <v>73</v>
      </c>
      <c r="T75" s="646">
        <v>0.73</v>
      </c>
      <c r="U75" s="646">
        <v>0</v>
      </c>
      <c r="W75">
        <v>1</v>
      </c>
      <c r="X75">
        <v>12.201000000000001</v>
      </c>
      <c r="Y75">
        <v>11.545999999999999</v>
      </c>
      <c r="Z75">
        <v>0.65500000000000003</v>
      </c>
      <c r="AA75">
        <v>5.8280000000000003</v>
      </c>
      <c r="AB75">
        <v>0</v>
      </c>
      <c r="AC75" t="s">
        <v>110</v>
      </c>
    </row>
    <row r="76" spans="3:29" x14ac:dyDescent="0.25">
      <c r="C76" t="s">
        <v>951</v>
      </c>
    </row>
    <row r="77" spans="3:29" x14ac:dyDescent="0.25">
      <c r="C77" t="s">
        <v>952</v>
      </c>
      <c r="E77" t="str">
        <f>C77&amp;C78</f>
        <v xml:space="preserve">    53.000     11.052     11.066     -0.015     -0.131      0.448      ORILLIA POWER DISTRIBUTION CORPORATION</v>
      </c>
    </row>
    <row r="78" spans="3:29" x14ac:dyDescent="0.25">
      <c r="C78" t="s">
        <v>953</v>
      </c>
    </row>
    <row r="79" spans="3:29" x14ac:dyDescent="0.25">
      <c r="C79" t="s">
        <v>954</v>
      </c>
      <c r="E79" t="str">
        <f>C79&amp;C80</f>
        <v xml:space="preserve">     5.000     12.023     12.024     -0.002     -0.015      0.494      BRANTFORD POWER INC.</v>
      </c>
    </row>
    <row r="80" spans="3:29" x14ac:dyDescent="0.25">
      <c r="C80" t="s">
        <v>955</v>
      </c>
    </row>
    <row r="81" spans="3:5" x14ac:dyDescent="0.25">
      <c r="C81" t="s">
        <v>956</v>
      </c>
      <c r="E81" t="str">
        <f>C81&amp;C82</f>
        <v xml:space="preserve">    55.000     10.853     10.854     -0.001     -0.009      0.497      OTTAWA RIVER POWER CORPORATION</v>
      </c>
    </row>
    <row r="82" spans="3:5" x14ac:dyDescent="0.25">
      <c r="C82" t="s">
        <v>957</v>
      </c>
    </row>
    <row r="83" spans="3:5" x14ac:dyDescent="0.25">
      <c r="C83" t="s">
        <v>958</v>
      </c>
      <c r="E83" t="str">
        <f>C83&amp;C84</f>
        <v xml:space="preserve">    52.000     10.812     10.812     -0.001     -0.005      0.498      ORANGEVILLE HYDRO LIMITED</v>
      </c>
    </row>
    <row r="84" spans="3:5" x14ac:dyDescent="0.25">
      <c r="C84" t="s">
        <v>959</v>
      </c>
    </row>
    <row r="85" spans="3:5" x14ac:dyDescent="0.25">
      <c r="C85" t="s">
        <v>960</v>
      </c>
      <c r="E85" t="str">
        <f>C85&amp;C86</f>
        <v xml:space="preserve">    63.000     11.219     11.210      0.009      0.077      0.469      ST. THOMAS ENERGY INC.</v>
      </c>
    </row>
    <row r="86" spans="3:5" x14ac:dyDescent="0.25">
      <c r="C86" t="s">
        <v>961</v>
      </c>
    </row>
    <row r="87" spans="3:5" x14ac:dyDescent="0.25">
      <c r="C87" t="s">
        <v>962</v>
      </c>
      <c r="E87" t="str">
        <f>C87&amp;C88</f>
        <v xml:space="preserve">     3.000     12.098     12.088      0.010      0.089      0.464      BLUEWATER POWER DISTRIBUTION CORPORATION</v>
      </c>
    </row>
    <row r="88" spans="3:5" x14ac:dyDescent="0.25">
      <c r="C88" t="s">
        <v>963</v>
      </c>
    </row>
    <row r="89" spans="3:5" x14ac:dyDescent="0.25">
      <c r="C89" t="s">
        <v>964</v>
      </c>
      <c r="E89" t="str">
        <f>C89&amp;C90</f>
        <v xml:space="preserve">    48.000     11.642     11.632      0.010      0.092      0.463      NORFOLK POWER DISTRIBUTION INC.</v>
      </c>
    </row>
    <row r="90" spans="3:5" x14ac:dyDescent="0.25">
      <c r="C90" t="s">
        <v>965</v>
      </c>
    </row>
    <row r="91" spans="3:5" x14ac:dyDescent="0.25">
      <c r="C91" t="s">
        <v>966</v>
      </c>
      <c r="E91" t="str">
        <f>C91&amp;C92</f>
        <v xml:space="preserve">    59.000     12.055     12.041      0.013      0.119      0.453      PUC DISTRIBUTION INC.</v>
      </c>
    </row>
    <row r="92" spans="3:5" x14ac:dyDescent="0.25">
      <c r="C92" t="s">
        <v>967</v>
      </c>
    </row>
    <row r="93" spans="3:5" x14ac:dyDescent="0.25">
      <c r="C93" t="s">
        <v>968</v>
      </c>
      <c r="E93" t="str">
        <f>C93&amp;C94</f>
        <v xml:space="preserve">    38.000     11.726     11.710      0.016      0.138      0.445      KINGSTON HYDRO CORPORATION</v>
      </c>
    </row>
    <row r="94" spans="3:5" x14ac:dyDescent="0.25">
      <c r="C94" t="s">
        <v>969</v>
      </c>
    </row>
    <row r="95" spans="3:5" x14ac:dyDescent="0.25">
      <c r="C95" t="s">
        <v>970</v>
      </c>
      <c r="E95" t="str">
        <f>C95&amp;C96</f>
        <v xml:space="preserve">    35.000     14.063     14.046      0.017      0.145      0.443      HYDRO OTTAWA LIMITED</v>
      </c>
    </row>
    <row r="96" spans="3:5" x14ac:dyDescent="0.25">
      <c r="C96" t="s">
        <v>971</v>
      </c>
    </row>
    <row r="97" spans="3:5" x14ac:dyDescent="0.25">
      <c r="C97" t="s">
        <v>972</v>
      </c>
      <c r="E97" t="str">
        <f>C97&amp;C98</f>
        <v xml:space="preserve">    62.000      9.864      9.837      0.027      0.220      0.413      SIOUX LOOKOUT HYDRO INC.</v>
      </c>
    </row>
    <row r="98" spans="3:5" x14ac:dyDescent="0.25">
      <c r="C98" t="s">
        <v>973</v>
      </c>
    </row>
    <row r="99" spans="3:5" x14ac:dyDescent="0.25">
      <c r="C99" t="s">
        <v>974</v>
      </c>
      <c r="E99" t="str">
        <f>C99&amp;C100</f>
        <v xml:space="preserve">    69.000     12.570     12.536      0.034      0.305      0.380      WATERLOO NORTH HYDRO INC.</v>
      </c>
    </row>
    <row r="100" spans="3:5" x14ac:dyDescent="0.25">
      <c r="C100" t="s">
        <v>975</v>
      </c>
    </row>
    <row r="101" spans="3:5" x14ac:dyDescent="0.25">
      <c r="C101" t="s">
        <v>976</v>
      </c>
      <c r="E101" t="str">
        <f>C101&amp;C102</f>
        <v xml:space="preserve">    56.000      9.925      9.887      0.039      0.338      0.368      PARRY SOUND POWER CORPORATION</v>
      </c>
    </row>
    <row r="102" spans="3:5" x14ac:dyDescent="0.25">
      <c r="C102" t="s">
        <v>977</v>
      </c>
    </row>
    <row r="103" spans="3:5" x14ac:dyDescent="0.25">
      <c r="C103" t="s">
        <v>978</v>
      </c>
      <c r="E103" t="str">
        <f>C103&amp;C104</f>
        <v xml:space="preserve">    49.000     11.824     11.774      0.050      0.448      0.327      NORTH BAY HYDRO DISTRIBUTION LIMITED</v>
      </c>
    </row>
    <row r="104" spans="3:5" x14ac:dyDescent="0.25">
      <c r="C104" t="s">
        <v>979</v>
      </c>
    </row>
    <row r="105" spans="3:5" x14ac:dyDescent="0.25">
      <c r="C105" t="s">
        <v>980</v>
      </c>
      <c r="E105" t="str">
        <f>C105&amp;C106</f>
        <v xml:space="preserve">    46.000     12.670     12.611      0.059      0.518      0.302      NIAGARA PENINSULA ENERGY INC.</v>
      </c>
    </row>
    <row r="106" spans="3:5" x14ac:dyDescent="0.25">
      <c r="C106" t="s">
        <v>981</v>
      </c>
    </row>
    <row r="107" spans="3:5" x14ac:dyDescent="0.25">
      <c r="C107" t="s">
        <v>982</v>
      </c>
      <c r="E107" t="str">
        <f>C107&amp;C108</f>
        <v xml:space="preserve">    64.000     12.471     12.405      0.066      0.591      0.277      THUNDER BAY HYDRO ELECTRICITY DISTRIBUTION INC.</v>
      </c>
    </row>
    <row r="108" spans="3:5" x14ac:dyDescent="0.25">
      <c r="C108" t="s">
        <v>983</v>
      </c>
    </row>
    <row r="109" spans="3:5" x14ac:dyDescent="0.25">
      <c r="C109" t="s">
        <v>984</v>
      </c>
      <c r="E109" t="str">
        <f>C109&amp;C110</f>
        <v xml:space="preserve">    47.000     10.888     10.819      0.069      0.610      0.271      NIAGARA-ON-THE-LAKE HYDRO INC.</v>
      </c>
    </row>
    <row r="110" spans="3:5" x14ac:dyDescent="0.25">
      <c r="C110" t="s">
        <v>985</v>
      </c>
    </row>
    <row r="111" spans="3:5" x14ac:dyDescent="0.25">
      <c r="C111" t="s">
        <v>986</v>
      </c>
      <c r="E111" t="str">
        <f>C111&amp;C112</f>
        <v xml:space="preserve">    23.000     12.380     12.287      0.094      0.844      0.200      GREATER SUDBURY HYDRO INC.</v>
      </c>
    </row>
    <row r="112" spans="3:5" x14ac:dyDescent="0.25">
      <c r="C112" t="s">
        <v>987</v>
      </c>
    </row>
    <row r="113" spans="3:5" x14ac:dyDescent="0.25">
      <c r="C113" t="s">
        <v>988</v>
      </c>
      <c r="E113" t="str">
        <f>C113&amp;C114</f>
        <v xml:space="preserve">    25.000     12.555     12.460      0.095      0.848      0.198      GUELPH HYDRO ELECTRIC SYSTEMS INC.</v>
      </c>
    </row>
    <row r="114" spans="3:5" x14ac:dyDescent="0.25">
      <c r="C114" t="s">
        <v>989</v>
      </c>
    </row>
    <row r="115" spans="3:5" x14ac:dyDescent="0.25">
      <c r="C115" t="s">
        <v>990</v>
      </c>
      <c r="E115" t="str">
        <f>C115&amp;C116</f>
        <v xml:space="preserve">    17.000     11.477     11.367      0.110      0.981      0.163      ERIE THAMES POWERLINES CORPORATION</v>
      </c>
    </row>
    <row r="116" spans="3:5" x14ac:dyDescent="0.25">
      <c r="C116" t="s">
        <v>991</v>
      </c>
    </row>
    <row r="117" spans="3:5" x14ac:dyDescent="0.25">
      <c r="C117" t="s">
        <v>992</v>
      </c>
      <c r="E117" t="str">
        <f>C117&amp;C118</f>
        <v xml:space="preserve">    51.000     12.749     12.638      0.111      0.999      0.159      OAKVILLE HYDRO ELECTRICITY DISTRIBUTION INC.</v>
      </c>
    </row>
    <row r="118" spans="3:5" x14ac:dyDescent="0.25">
      <c r="C118" t="s">
        <v>993</v>
      </c>
    </row>
    <row r="119" spans="3:5" x14ac:dyDescent="0.25">
      <c r="C119" t="s">
        <v>994</v>
      </c>
      <c r="E119" t="str">
        <f>C119&amp;C120</f>
        <v xml:space="preserve">    65.000     10.539     10.417      0.122      1.080      0.140      TILLSONBURG HYDRO INC.</v>
      </c>
    </row>
    <row r="120" spans="3:5" x14ac:dyDescent="0.25">
      <c r="C120" t="s">
        <v>995</v>
      </c>
    </row>
    <row r="121" spans="3:5" x14ac:dyDescent="0.25">
      <c r="C121" t="s">
        <v>996</v>
      </c>
      <c r="E121" t="str">
        <f>C121&amp;C122</f>
        <v xml:space="preserve">    71.000     10.072      9.942      0.130      1.146      0.126      WELLINGTON NORTH POWER INC.</v>
      </c>
    </row>
    <row r="122" spans="3:5" x14ac:dyDescent="0.25">
      <c r="C122" t="s">
        <v>997</v>
      </c>
    </row>
    <row r="123" spans="3:5" x14ac:dyDescent="0.25">
      <c r="C123" t="s">
        <v>998</v>
      </c>
      <c r="E123" t="str">
        <f>C123&amp;C124</f>
        <v xml:space="preserve">    22.000      9.995      9.865      0.130      1.149      0.126      FORT FRANCES POWER CORPORATION</v>
      </c>
    </row>
    <row r="124" spans="3:5" x14ac:dyDescent="0.25">
      <c r="C124" t="s">
        <v>999</v>
      </c>
    </row>
    <row r="125" spans="3:5" x14ac:dyDescent="0.25">
      <c r="C125" t="s">
        <v>1000</v>
      </c>
      <c r="E125" t="str">
        <f>C125&amp;C126</f>
        <v xml:space="preserve">     8.000     12.113     11.972      0.141      1.253      0.105      CANADIAN NIAGARA POWER INC.</v>
      </c>
    </row>
    <row r="126" spans="3:5" x14ac:dyDescent="0.25">
      <c r="C126" t="s">
        <v>1001</v>
      </c>
    </row>
    <row r="127" spans="3:5" x14ac:dyDescent="0.25">
      <c r="C127" t="s">
        <v>1002</v>
      </c>
      <c r="E127" t="str">
        <f>C127&amp;C128</f>
        <v xml:space="preserve">    57.000     12.125     11.971      0.154      1.408      0.080      PETERBOROUGH DISTRIBUTION INCORPORATED</v>
      </c>
    </row>
    <row r="128" spans="3:5" x14ac:dyDescent="0.25">
      <c r="C128" t="s">
        <v>1003</v>
      </c>
    </row>
    <row r="129" spans="3:5" x14ac:dyDescent="0.25">
      <c r="C129" t="s">
        <v>1004</v>
      </c>
      <c r="E129" t="str">
        <f>C129&amp;C130</f>
        <v xml:space="preserve">    60.000     10.087      9.916      0.171      1.522      0.064      RENFREW HYDRO INC.</v>
      </c>
    </row>
    <row r="130" spans="3:5" x14ac:dyDescent="0.25">
      <c r="C130" t="s">
        <v>1005</v>
      </c>
    </row>
    <row r="131" spans="3:5" x14ac:dyDescent="0.25">
      <c r="C131" t="s">
        <v>1006</v>
      </c>
      <c r="E131" t="str">
        <f>C131&amp;C132</f>
        <v xml:space="preserve">     4.000     11.140     10.967      0.173      1.541      0.062      BRANT COUNTY POWER INC.</v>
      </c>
    </row>
    <row r="132" spans="3:5" x14ac:dyDescent="0.25">
      <c r="C132" t="s">
        <v>1007</v>
      </c>
    </row>
    <row r="133" spans="3:5" x14ac:dyDescent="0.25">
      <c r="C133" t="s">
        <v>1008</v>
      </c>
      <c r="E133" t="str">
        <f>C133&amp;C134</f>
        <v xml:space="preserve">     2.000      9.551      9.366      0.185      1.541      0.062      ATIKOKAN HYDRO INC.</v>
      </c>
    </row>
    <row r="134" spans="3:5" x14ac:dyDescent="0.25">
      <c r="C134" t="s">
        <v>1009</v>
      </c>
    </row>
    <row r="135" spans="3:5" x14ac:dyDescent="0.25">
      <c r="C135" t="s">
        <v>1010</v>
      </c>
      <c r="E135" t="str">
        <f>C135&amp;C136</f>
        <v xml:space="preserve">    16.000     12.996     12.810      0.186      1.628      0.052      ENWIN UTILITIES LTD.</v>
      </c>
    </row>
    <row r="136" spans="3:5" x14ac:dyDescent="0.25">
      <c r="C136" t="s">
        <v>1011</v>
      </c>
    </row>
    <row r="137" spans="3:5" x14ac:dyDescent="0.25">
      <c r="C137" t="s">
        <v>1012</v>
      </c>
      <c r="E137" t="str">
        <f>C137&amp;C138</f>
        <v xml:space="preserve">    43.000     10.672     10.477      0.195      1.735      0.042      MIDLAND POWER UTILITY CORPORATION</v>
      </c>
    </row>
    <row r="138" spans="3:5" x14ac:dyDescent="0.25">
      <c r="C138" t="s">
        <v>1013</v>
      </c>
    </row>
    <row r="139" spans="3:5" x14ac:dyDescent="0.25">
      <c r="C139" t="s">
        <v>1014</v>
      </c>
      <c r="E139" t="str">
        <f>C139&amp;C140</f>
        <v xml:space="preserve">    20.000     11.600     11.396      0.204      1.831      0.034      FESTIVAL HYDRO INC.</v>
      </c>
    </row>
    <row r="140" spans="3:5" x14ac:dyDescent="0.25">
      <c r="C140" t="s">
        <v>1009</v>
      </c>
    </row>
    <row r="141" spans="3:5" x14ac:dyDescent="0.25">
      <c r="C141" t="s">
        <v>1015</v>
      </c>
      <c r="E141" t="str">
        <f>C141&amp;C142</f>
        <v xml:space="preserve">    10.000      8.894      8.689      0.206      1.709      0.044      CHAPLEAU PUBLIC UTILITIES CORPORATION</v>
      </c>
    </row>
    <row r="142" spans="3:5" x14ac:dyDescent="0.25">
      <c r="C142" t="s">
        <v>1016</v>
      </c>
    </row>
    <row r="143" spans="3:5" x14ac:dyDescent="0.25">
      <c r="C143" t="s">
        <v>1017</v>
      </c>
      <c r="E143" t="str">
        <f>C143&amp;C144</f>
        <v xml:space="preserve">    72.000      9.900      9.682      0.218      1.889      0.030      WEST COAST HURON ENERGY INC.</v>
      </c>
    </row>
    <row r="144" spans="3:5" x14ac:dyDescent="0.25">
      <c r="C144" t="s">
        <v>1018</v>
      </c>
    </row>
    <row r="145" spans="3:5" x14ac:dyDescent="0.25">
      <c r="C145" t="s">
        <v>1019</v>
      </c>
      <c r="E145" t="str">
        <f>C145&amp;C146</f>
        <v xml:space="preserve">    75.000     11.471     11.153      0.318      2.933      0.002      WOODSTOCK HYDRO SERVICES INC.</v>
      </c>
    </row>
    <row r="146" spans="3:5" x14ac:dyDescent="0.25">
      <c r="C146" t="s">
        <v>1020</v>
      </c>
    </row>
    <row r="147" spans="3:5" x14ac:dyDescent="0.25">
      <c r="C147" t="s">
        <v>1021</v>
      </c>
      <c r="E147" t="str">
        <f>C147&amp;C148</f>
        <v xml:space="preserve">    66.000     15.414     14.967      0.448      3.481      0.000      TORONTO HYDRO-ELECTRIC SYSTEM LIMITED</v>
      </c>
    </row>
    <row r="148" spans="3:5" x14ac:dyDescent="0.25">
      <c r="C148" t="s">
        <v>1022</v>
      </c>
    </row>
    <row r="149" spans="3:5" x14ac:dyDescent="0.25">
      <c r="C149" t="s">
        <v>1023</v>
      </c>
      <c r="E149" t="str">
        <f>C149&amp;C150</f>
        <v xml:space="preserve">    33.000     16.152     15.569      0.583      3.895      0.000      HYDRO ONE NETWORKS INC.</v>
      </c>
    </row>
    <row r="150" spans="3:5" x14ac:dyDescent="0.25">
      <c r="C150" t="s">
        <v>1024</v>
      </c>
    </row>
    <row r="151" spans="3:5" x14ac:dyDescent="0.25">
      <c r="C151" t="s">
        <v>1025</v>
      </c>
      <c r="E151" t="str">
        <f>C151&amp;C152</f>
        <v xml:space="preserve">     1.000     12.201     11.546      0.655      5.834      0.000      ALGOMA POWER INC.</v>
      </c>
    </row>
    <row r="152" spans="3:5" x14ac:dyDescent="0.25">
      <c r="C152" t="s">
        <v>1026</v>
      </c>
    </row>
  </sheetData>
  <sortState ref="R3:U75">
    <sortCondition ref="S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M35"/>
  <sheetViews>
    <sheetView zoomScaleNormal="100" zoomScaleSheetLayoutView="110" workbookViewId="0">
      <selection activeCell="B15" sqref="B15"/>
    </sheetView>
  </sheetViews>
  <sheetFormatPr defaultRowHeight="15" x14ac:dyDescent="0.25"/>
  <cols>
    <col min="1" max="1" width="25.42578125" customWidth="1"/>
    <col min="2" max="2" width="15.7109375" customWidth="1"/>
    <col min="3" max="3" width="23.28515625" customWidth="1"/>
    <col min="4" max="4" width="15.7109375" hidden="1" customWidth="1"/>
    <col min="5" max="5" width="1.28515625" customWidth="1"/>
    <col min="6" max="7" width="15.7109375" customWidth="1"/>
    <col min="8" max="8" width="15.7109375" hidden="1" customWidth="1"/>
    <col min="9" max="9" width="1.28515625" customWidth="1"/>
    <col min="10" max="11" width="15.7109375" customWidth="1"/>
    <col min="12" max="12" width="15.7109375" hidden="1" customWidth="1"/>
    <col min="13" max="13" width="1.7109375" customWidth="1"/>
    <col min="261" max="261" width="27.42578125" customWidth="1"/>
    <col min="262" max="264" width="11.140625" customWidth="1"/>
    <col min="265" max="265" width="1.28515625" customWidth="1"/>
    <col min="266" max="268" width="11.140625" customWidth="1"/>
    <col min="269" max="269" width="1.7109375" customWidth="1"/>
    <col min="517" max="517" width="27.42578125" customWidth="1"/>
    <col min="518" max="520" width="11.140625" customWidth="1"/>
    <col min="521" max="521" width="1.28515625" customWidth="1"/>
    <col min="522" max="524" width="11.140625" customWidth="1"/>
    <col min="525" max="525" width="1.7109375" customWidth="1"/>
    <col min="773" max="773" width="27.42578125" customWidth="1"/>
    <col min="774" max="776" width="11.140625" customWidth="1"/>
    <col min="777" max="777" width="1.28515625" customWidth="1"/>
    <col min="778" max="780" width="11.140625" customWidth="1"/>
    <col min="781" max="781" width="1.7109375" customWidth="1"/>
    <col min="1029" max="1029" width="27.42578125" customWidth="1"/>
    <col min="1030" max="1032" width="11.140625" customWidth="1"/>
    <col min="1033" max="1033" width="1.28515625" customWidth="1"/>
    <col min="1034" max="1036" width="11.140625" customWidth="1"/>
    <col min="1037" max="1037" width="1.7109375" customWidth="1"/>
    <col min="1285" max="1285" width="27.42578125" customWidth="1"/>
    <col min="1286" max="1288" width="11.140625" customWidth="1"/>
    <col min="1289" max="1289" width="1.28515625" customWidth="1"/>
    <col min="1290" max="1292" width="11.140625" customWidth="1"/>
    <col min="1293" max="1293" width="1.7109375" customWidth="1"/>
    <col min="1541" max="1541" width="27.42578125" customWidth="1"/>
    <col min="1542" max="1544" width="11.140625" customWidth="1"/>
    <col min="1545" max="1545" width="1.28515625" customWidth="1"/>
    <col min="1546" max="1548" width="11.140625" customWidth="1"/>
    <col min="1549" max="1549" width="1.7109375" customWidth="1"/>
    <col min="1797" max="1797" width="27.42578125" customWidth="1"/>
    <col min="1798" max="1800" width="11.140625" customWidth="1"/>
    <col min="1801" max="1801" width="1.28515625" customWidth="1"/>
    <col min="1802" max="1804" width="11.140625" customWidth="1"/>
    <col min="1805" max="1805" width="1.7109375" customWidth="1"/>
    <col min="2053" max="2053" width="27.42578125" customWidth="1"/>
    <col min="2054" max="2056" width="11.140625" customWidth="1"/>
    <col min="2057" max="2057" width="1.28515625" customWidth="1"/>
    <col min="2058" max="2060" width="11.140625" customWidth="1"/>
    <col min="2061" max="2061" width="1.7109375" customWidth="1"/>
    <col min="2309" max="2309" width="27.42578125" customWidth="1"/>
    <col min="2310" max="2312" width="11.140625" customWidth="1"/>
    <col min="2313" max="2313" width="1.28515625" customWidth="1"/>
    <col min="2314" max="2316" width="11.140625" customWidth="1"/>
    <col min="2317" max="2317" width="1.7109375" customWidth="1"/>
    <col min="2565" max="2565" width="27.42578125" customWidth="1"/>
    <col min="2566" max="2568" width="11.140625" customWidth="1"/>
    <col min="2569" max="2569" width="1.28515625" customWidth="1"/>
    <col min="2570" max="2572" width="11.140625" customWidth="1"/>
    <col min="2573" max="2573" width="1.7109375" customWidth="1"/>
    <col min="2821" max="2821" width="27.42578125" customWidth="1"/>
    <col min="2822" max="2824" width="11.140625" customWidth="1"/>
    <col min="2825" max="2825" width="1.28515625" customWidth="1"/>
    <col min="2826" max="2828" width="11.140625" customWidth="1"/>
    <col min="2829" max="2829" width="1.7109375" customWidth="1"/>
    <col min="3077" max="3077" width="27.42578125" customWidth="1"/>
    <col min="3078" max="3080" width="11.140625" customWidth="1"/>
    <col min="3081" max="3081" width="1.28515625" customWidth="1"/>
    <col min="3082" max="3084" width="11.140625" customWidth="1"/>
    <col min="3085" max="3085" width="1.7109375" customWidth="1"/>
    <col min="3333" max="3333" width="27.42578125" customWidth="1"/>
    <col min="3334" max="3336" width="11.140625" customWidth="1"/>
    <col min="3337" max="3337" width="1.28515625" customWidth="1"/>
    <col min="3338" max="3340" width="11.140625" customWidth="1"/>
    <col min="3341" max="3341" width="1.7109375" customWidth="1"/>
    <col min="3589" max="3589" width="27.42578125" customWidth="1"/>
    <col min="3590" max="3592" width="11.140625" customWidth="1"/>
    <col min="3593" max="3593" width="1.28515625" customWidth="1"/>
    <col min="3594" max="3596" width="11.140625" customWidth="1"/>
    <col min="3597" max="3597" width="1.7109375" customWidth="1"/>
    <col min="3845" max="3845" width="27.42578125" customWidth="1"/>
    <col min="3846" max="3848" width="11.140625" customWidth="1"/>
    <col min="3849" max="3849" width="1.28515625" customWidth="1"/>
    <col min="3850" max="3852" width="11.140625" customWidth="1"/>
    <col min="3853" max="3853" width="1.7109375" customWidth="1"/>
    <col min="4101" max="4101" width="27.42578125" customWidth="1"/>
    <col min="4102" max="4104" width="11.140625" customWidth="1"/>
    <col min="4105" max="4105" width="1.28515625" customWidth="1"/>
    <col min="4106" max="4108" width="11.140625" customWidth="1"/>
    <col min="4109" max="4109" width="1.7109375" customWidth="1"/>
    <col min="4357" max="4357" width="27.42578125" customWidth="1"/>
    <col min="4358" max="4360" width="11.140625" customWidth="1"/>
    <col min="4361" max="4361" width="1.28515625" customWidth="1"/>
    <col min="4362" max="4364" width="11.140625" customWidth="1"/>
    <col min="4365" max="4365" width="1.7109375" customWidth="1"/>
    <col min="4613" max="4613" width="27.42578125" customWidth="1"/>
    <col min="4614" max="4616" width="11.140625" customWidth="1"/>
    <col min="4617" max="4617" width="1.28515625" customWidth="1"/>
    <col min="4618" max="4620" width="11.140625" customWidth="1"/>
    <col min="4621" max="4621" width="1.7109375" customWidth="1"/>
    <col min="4869" max="4869" width="27.42578125" customWidth="1"/>
    <col min="4870" max="4872" width="11.140625" customWidth="1"/>
    <col min="4873" max="4873" width="1.28515625" customWidth="1"/>
    <col min="4874" max="4876" width="11.140625" customWidth="1"/>
    <col min="4877" max="4877" width="1.7109375" customWidth="1"/>
    <col min="5125" max="5125" width="27.42578125" customWidth="1"/>
    <col min="5126" max="5128" width="11.140625" customWidth="1"/>
    <col min="5129" max="5129" width="1.28515625" customWidth="1"/>
    <col min="5130" max="5132" width="11.140625" customWidth="1"/>
    <col min="5133" max="5133" width="1.7109375" customWidth="1"/>
    <col min="5381" max="5381" width="27.42578125" customWidth="1"/>
    <col min="5382" max="5384" width="11.140625" customWidth="1"/>
    <col min="5385" max="5385" width="1.28515625" customWidth="1"/>
    <col min="5386" max="5388" width="11.140625" customWidth="1"/>
    <col min="5389" max="5389" width="1.7109375" customWidth="1"/>
    <col min="5637" max="5637" width="27.42578125" customWidth="1"/>
    <col min="5638" max="5640" width="11.140625" customWidth="1"/>
    <col min="5641" max="5641" width="1.28515625" customWidth="1"/>
    <col min="5642" max="5644" width="11.140625" customWidth="1"/>
    <col min="5645" max="5645" width="1.7109375" customWidth="1"/>
    <col min="5893" max="5893" width="27.42578125" customWidth="1"/>
    <col min="5894" max="5896" width="11.140625" customWidth="1"/>
    <col min="5897" max="5897" width="1.28515625" customWidth="1"/>
    <col min="5898" max="5900" width="11.140625" customWidth="1"/>
    <col min="5901" max="5901" width="1.7109375" customWidth="1"/>
    <col min="6149" max="6149" width="27.42578125" customWidth="1"/>
    <col min="6150" max="6152" width="11.140625" customWidth="1"/>
    <col min="6153" max="6153" width="1.28515625" customWidth="1"/>
    <col min="6154" max="6156" width="11.140625" customWidth="1"/>
    <col min="6157" max="6157" width="1.7109375" customWidth="1"/>
    <col min="6405" max="6405" width="27.42578125" customWidth="1"/>
    <col min="6406" max="6408" width="11.140625" customWidth="1"/>
    <col min="6409" max="6409" width="1.28515625" customWidth="1"/>
    <col min="6410" max="6412" width="11.140625" customWidth="1"/>
    <col min="6413" max="6413" width="1.7109375" customWidth="1"/>
    <col min="6661" max="6661" width="27.42578125" customWidth="1"/>
    <col min="6662" max="6664" width="11.140625" customWidth="1"/>
    <col min="6665" max="6665" width="1.28515625" customWidth="1"/>
    <col min="6666" max="6668" width="11.140625" customWidth="1"/>
    <col min="6669" max="6669" width="1.7109375" customWidth="1"/>
    <col min="6917" max="6917" width="27.42578125" customWidth="1"/>
    <col min="6918" max="6920" width="11.140625" customWidth="1"/>
    <col min="6921" max="6921" width="1.28515625" customWidth="1"/>
    <col min="6922" max="6924" width="11.140625" customWidth="1"/>
    <col min="6925" max="6925" width="1.7109375" customWidth="1"/>
    <col min="7173" max="7173" width="27.42578125" customWidth="1"/>
    <col min="7174" max="7176" width="11.140625" customWidth="1"/>
    <col min="7177" max="7177" width="1.28515625" customWidth="1"/>
    <col min="7178" max="7180" width="11.140625" customWidth="1"/>
    <col min="7181" max="7181" width="1.7109375" customWidth="1"/>
    <col min="7429" max="7429" width="27.42578125" customWidth="1"/>
    <col min="7430" max="7432" width="11.140625" customWidth="1"/>
    <col min="7433" max="7433" width="1.28515625" customWidth="1"/>
    <col min="7434" max="7436" width="11.140625" customWidth="1"/>
    <col min="7437" max="7437" width="1.7109375" customWidth="1"/>
    <col min="7685" max="7685" width="27.42578125" customWidth="1"/>
    <col min="7686" max="7688" width="11.140625" customWidth="1"/>
    <col min="7689" max="7689" width="1.28515625" customWidth="1"/>
    <col min="7690" max="7692" width="11.140625" customWidth="1"/>
    <col min="7693" max="7693" width="1.7109375" customWidth="1"/>
    <col min="7941" max="7941" width="27.42578125" customWidth="1"/>
    <col min="7942" max="7944" width="11.140625" customWidth="1"/>
    <col min="7945" max="7945" width="1.28515625" customWidth="1"/>
    <col min="7946" max="7948" width="11.140625" customWidth="1"/>
    <col min="7949" max="7949" width="1.7109375" customWidth="1"/>
    <col min="8197" max="8197" width="27.42578125" customWidth="1"/>
    <col min="8198" max="8200" width="11.140625" customWidth="1"/>
    <col min="8201" max="8201" width="1.28515625" customWidth="1"/>
    <col min="8202" max="8204" width="11.140625" customWidth="1"/>
    <col min="8205" max="8205" width="1.7109375" customWidth="1"/>
    <col min="8453" max="8453" width="27.42578125" customWidth="1"/>
    <col min="8454" max="8456" width="11.140625" customWidth="1"/>
    <col min="8457" max="8457" width="1.28515625" customWidth="1"/>
    <col min="8458" max="8460" width="11.140625" customWidth="1"/>
    <col min="8461" max="8461" width="1.7109375" customWidth="1"/>
    <col min="8709" max="8709" width="27.42578125" customWidth="1"/>
    <col min="8710" max="8712" width="11.140625" customWidth="1"/>
    <col min="8713" max="8713" width="1.28515625" customWidth="1"/>
    <col min="8714" max="8716" width="11.140625" customWidth="1"/>
    <col min="8717" max="8717" width="1.7109375" customWidth="1"/>
    <col min="8965" max="8965" width="27.42578125" customWidth="1"/>
    <col min="8966" max="8968" width="11.140625" customWidth="1"/>
    <col min="8969" max="8969" width="1.28515625" customWidth="1"/>
    <col min="8970" max="8972" width="11.140625" customWidth="1"/>
    <col min="8973" max="8973" width="1.7109375" customWidth="1"/>
    <col min="9221" max="9221" width="27.42578125" customWidth="1"/>
    <col min="9222" max="9224" width="11.140625" customWidth="1"/>
    <col min="9225" max="9225" width="1.28515625" customWidth="1"/>
    <col min="9226" max="9228" width="11.140625" customWidth="1"/>
    <col min="9229" max="9229" width="1.7109375" customWidth="1"/>
    <col min="9477" max="9477" width="27.42578125" customWidth="1"/>
    <col min="9478" max="9480" width="11.140625" customWidth="1"/>
    <col min="9481" max="9481" width="1.28515625" customWidth="1"/>
    <col min="9482" max="9484" width="11.140625" customWidth="1"/>
    <col min="9485" max="9485" width="1.7109375" customWidth="1"/>
    <col min="9733" max="9733" width="27.42578125" customWidth="1"/>
    <col min="9734" max="9736" width="11.140625" customWidth="1"/>
    <col min="9737" max="9737" width="1.28515625" customWidth="1"/>
    <col min="9738" max="9740" width="11.140625" customWidth="1"/>
    <col min="9741" max="9741" width="1.7109375" customWidth="1"/>
    <col min="9989" max="9989" width="27.42578125" customWidth="1"/>
    <col min="9990" max="9992" width="11.140625" customWidth="1"/>
    <col min="9993" max="9993" width="1.28515625" customWidth="1"/>
    <col min="9994" max="9996" width="11.140625" customWidth="1"/>
    <col min="9997" max="9997" width="1.7109375" customWidth="1"/>
    <col min="10245" max="10245" width="27.42578125" customWidth="1"/>
    <col min="10246" max="10248" width="11.140625" customWidth="1"/>
    <col min="10249" max="10249" width="1.28515625" customWidth="1"/>
    <col min="10250" max="10252" width="11.140625" customWidth="1"/>
    <col min="10253" max="10253" width="1.7109375" customWidth="1"/>
    <col min="10501" max="10501" width="27.42578125" customWidth="1"/>
    <col min="10502" max="10504" width="11.140625" customWidth="1"/>
    <col min="10505" max="10505" width="1.28515625" customWidth="1"/>
    <col min="10506" max="10508" width="11.140625" customWidth="1"/>
    <col min="10509" max="10509" width="1.7109375" customWidth="1"/>
    <col min="10757" max="10757" width="27.42578125" customWidth="1"/>
    <col min="10758" max="10760" width="11.140625" customWidth="1"/>
    <col min="10761" max="10761" width="1.28515625" customWidth="1"/>
    <col min="10762" max="10764" width="11.140625" customWidth="1"/>
    <col min="10765" max="10765" width="1.7109375" customWidth="1"/>
    <col min="11013" max="11013" width="27.42578125" customWidth="1"/>
    <col min="11014" max="11016" width="11.140625" customWidth="1"/>
    <col min="11017" max="11017" width="1.28515625" customWidth="1"/>
    <col min="11018" max="11020" width="11.140625" customWidth="1"/>
    <col min="11021" max="11021" width="1.7109375" customWidth="1"/>
    <col min="11269" max="11269" width="27.42578125" customWidth="1"/>
    <col min="11270" max="11272" width="11.140625" customWidth="1"/>
    <col min="11273" max="11273" width="1.28515625" customWidth="1"/>
    <col min="11274" max="11276" width="11.140625" customWidth="1"/>
    <col min="11277" max="11277" width="1.7109375" customWidth="1"/>
    <col min="11525" max="11525" width="27.42578125" customWidth="1"/>
    <col min="11526" max="11528" width="11.140625" customWidth="1"/>
    <col min="11529" max="11529" width="1.28515625" customWidth="1"/>
    <col min="11530" max="11532" width="11.140625" customWidth="1"/>
    <col min="11533" max="11533" width="1.7109375" customWidth="1"/>
    <col min="11781" max="11781" width="27.42578125" customWidth="1"/>
    <col min="11782" max="11784" width="11.140625" customWidth="1"/>
    <col min="11785" max="11785" width="1.28515625" customWidth="1"/>
    <col min="11786" max="11788" width="11.140625" customWidth="1"/>
    <col min="11789" max="11789" width="1.7109375" customWidth="1"/>
    <col min="12037" max="12037" width="27.42578125" customWidth="1"/>
    <col min="12038" max="12040" width="11.140625" customWidth="1"/>
    <col min="12041" max="12041" width="1.28515625" customWidth="1"/>
    <col min="12042" max="12044" width="11.140625" customWidth="1"/>
    <col min="12045" max="12045" width="1.7109375" customWidth="1"/>
    <col min="12293" max="12293" width="27.42578125" customWidth="1"/>
    <col min="12294" max="12296" width="11.140625" customWidth="1"/>
    <col min="12297" max="12297" width="1.28515625" customWidth="1"/>
    <col min="12298" max="12300" width="11.140625" customWidth="1"/>
    <col min="12301" max="12301" width="1.7109375" customWidth="1"/>
    <col min="12549" max="12549" width="27.42578125" customWidth="1"/>
    <col min="12550" max="12552" width="11.140625" customWidth="1"/>
    <col min="12553" max="12553" width="1.28515625" customWidth="1"/>
    <col min="12554" max="12556" width="11.140625" customWidth="1"/>
    <col min="12557" max="12557" width="1.7109375" customWidth="1"/>
    <col min="12805" max="12805" width="27.42578125" customWidth="1"/>
    <col min="12806" max="12808" width="11.140625" customWidth="1"/>
    <col min="12809" max="12809" width="1.28515625" customWidth="1"/>
    <col min="12810" max="12812" width="11.140625" customWidth="1"/>
    <col min="12813" max="12813" width="1.7109375" customWidth="1"/>
    <col min="13061" max="13061" width="27.42578125" customWidth="1"/>
    <col min="13062" max="13064" width="11.140625" customWidth="1"/>
    <col min="13065" max="13065" width="1.28515625" customWidth="1"/>
    <col min="13066" max="13068" width="11.140625" customWidth="1"/>
    <col min="13069" max="13069" width="1.7109375" customWidth="1"/>
    <col min="13317" max="13317" width="27.42578125" customWidth="1"/>
    <col min="13318" max="13320" width="11.140625" customWidth="1"/>
    <col min="13321" max="13321" width="1.28515625" customWidth="1"/>
    <col min="13322" max="13324" width="11.140625" customWidth="1"/>
    <col min="13325" max="13325" width="1.7109375" customWidth="1"/>
    <col min="13573" max="13573" width="27.42578125" customWidth="1"/>
    <col min="13574" max="13576" width="11.140625" customWidth="1"/>
    <col min="13577" max="13577" width="1.28515625" customWidth="1"/>
    <col min="13578" max="13580" width="11.140625" customWidth="1"/>
    <col min="13581" max="13581" width="1.7109375" customWidth="1"/>
    <col min="13829" max="13829" width="27.42578125" customWidth="1"/>
    <col min="13830" max="13832" width="11.140625" customWidth="1"/>
    <col min="13833" max="13833" width="1.28515625" customWidth="1"/>
    <col min="13834" max="13836" width="11.140625" customWidth="1"/>
    <col min="13837" max="13837" width="1.7109375" customWidth="1"/>
    <col min="14085" max="14085" width="27.42578125" customWidth="1"/>
    <col min="14086" max="14088" width="11.140625" customWidth="1"/>
    <col min="14089" max="14089" width="1.28515625" customWidth="1"/>
    <col min="14090" max="14092" width="11.140625" customWidth="1"/>
    <col min="14093" max="14093" width="1.7109375" customWidth="1"/>
    <col min="14341" max="14341" width="27.42578125" customWidth="1"/>
    <col min="14342" max="14344" width="11.140625" customWidth="1"/>
    <col min="14345" max="14345" width="1.28515625" customWidth="1"/>
    <col min="14346" max="14348" width="11.140625" customWidth="1"/>
    <col min="14349" max="14349" width="1.7109375" customWidth="1"/>
    <col min="14597" max="14597" width="27.42578125" customWidth="1"/>
    <col min="14598" max="14600" width="11.140625" customWidth="1"/>
    <col min="14601" max="14601" width="1.28515625" customWidth="1"/>
    <col min="14602" max="14604" width="11.140625" customWidth="1"/>
    <col min="14605" max="14605" width="1.7109375" customWidth="1"/>
    <col min="14853" max="14853" width="27.42578125" customWidth="1"/>
    <col min="14854" max="14856" width="11.140625" customWidth="1"/>
    <col min="14857" max="14857" width="1.28515625" customWidth="1"/>
    <col min="14858" max="14860" width="11.140625" customWidth="1"/>
    <col min="14861" max="14861" width="1.7109375" customWidth="1"/>
    <col min="15109" max="15109" width="27.42578125" customWidth="1"/>
    <col min="15110" max="15112" width="11.140625" customWidth="1"/>
    <col min="15113" max="15113" width="1.28515625" customWidth="1"/>
    <col min="15114" max="15116" width="11.140625" customWidth="1"/>
    <col min="15117" max="15117" width="1.7109375" customWidth="1"/>
    <col min="15365" max="15365" width="27.42578125" customWidth="1"/>
    <col min="15366" max="15368" width="11.140625" customWidth="1"/>
    <col min="15369" max="15369" width="1.28515625" customWidth="1"/>
    <col min="15370" max="15372" width="11.140625" customWidth="1"/>
    <col min="15373" max="15373" width="1.7109375" customWidth="1"/>
    <col min="15621" max="15621" width="27.42578125" customWidth="1"/>
    <col min="15622" max="15624" width="11.140625" customWidth="1"/>
    <col min="15625" max="15625" width="1.28515625" customWidth="1"/>
    <col min="15626" max="15628" width="11.140625" customWidth="1"/>
    <col min="15629" max="15629" width="1.7109375" customWidth="1"/>
    <col min="15877" max="15877" width="27.42578125" customWidth="1"/>
    <col min="15878" max="15880" width="11.140625" customWidth="1"/>
    <col min="15881" max="15881" width="1.28515625" customWidth="1"/>
    <col min="15882" max="15884" width="11.140625" customWidth="1"/>
    <col min="15885" max="15885" width="1.7109375" customWidth="1"/>
    <col min="16133" max="16133" width="27.42578125" customWidth="1"/>
    <col min="16134" max="16136" width="11.140625" customWidth="1"/>
    <col min="16137" max="16137" width="1.28515625" customWidth="1"/>
    <col min="16138" max="16140" width="11.140625" customWidth="1"/>
    <col min="16141" max="16141" width="1.7109375" customWidth="1"/>
  </cols>
  <sheetData>
    <row r="1" spans="1:13" s="236" customFormat="1" ht="23.25" x14ac:dyDescent="0.35">
      <c r="A1" s="705" t="s">
        <v>429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235"/>
    </row>
    <row r="2" spans="1:13" s="236" customFormat="1" ht="23.25" x14ac:dyDescent="0.35">
      <c r="A2" s="706" t="s">
        <v>745</v>
      </c>
      <c r="B2" s="706"/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235"/>
    </row>
    <row r="3" spans="1:13" s="237" customFormat="1" ht="30" customHeight="1" x14ac:dyDescent="0.3">
      <c r="A3" s="273"/>
      <c r="B3" s="707" t="s">
        <v>430</v>
      </c>
      <c r="C3" s="707"/>
      <c r="D3" s="707"/>
      <c r="E3" s="274"/>
      <c r="F3" s="707" t="s">
        <v>431</v>
      </c>
      <c r="G3" s="707"/>
      <c r="H3" s="707"/>
      <c r="I3" s="274"/>
      <c r="J3" s="707" t="s">
        <v>397</v>
      </c>
      <c r="K3" s="707"/>
      <c r="L3" s="707"/>
      <c r="M3" s="238"/>
    </row>
    <row r="4" spans="1:13" ht="39.75" customHeight="1" x14ac:dyDescent="0.25">
      <c r="A4" s="198" t="s">
        <v>108</v>
      </c>
      <c r="B4" s="307" t="s">
        <v>432</v>
      </c>
      <c r="C4" s="291" t="s">
        <v>421</v>
      </c>
      <c r="D4" s="291" t="s">
        <v>424</v>
      </c>
      <c r="E4" s="308"/>
      <c r="F4" s="307" t="s">
        <v>641</v>
      </c>
      <c r="G4" s="291" t="s">
        <v>421</v>
      </c>
      <c r="H4" s="291" t="s">
        <v>424</v>
      </c>
      <c r="I4" s="308"/>
      <c r="J4" s="307" t="s">
        <v>320</v>
      </c>
      <c r="K4" s="291" t="s">
        <v>421</v>
      </c>
      <c r="L4" s="291" t="s">
        <v>424</v>
      </c>
      <c r="M4" s="199"/>
    </row>
    <row r="5" spans="1:13" x14ac:dyDescent="0.25">
      <c r="A5" s="198"/>
      <c r="B5" s="198"/>
      <c r="C5" s="198"/>
      <c r="D5" s="299"/>
      <c r="E5" s="308"/>
      <c r="F5" s="198"/>
      <c r="G5" s="198"/>
      <c r="H5" s="299"/>
      <c r="I5" s="308"/>
      <c r="J5" s="585"/>
      <c r="K5" s="585"/>
      <c r="L5" s="299"/>
      <c r="M5" s="199"/>
    </row>
    <row r="6" spans="1:13" hidden="1" x14ac:dyDescent="0.25">
      <c r="A6" s="198">
        <v>1997</v>
      </c>
      <c r="B6" s="309">
        <f>[16]OMA!B7</f>
        <v>82.425000000000011</v>
      </c>
      <c r="C6" s="198"/>
      <c r="D6" s="198"/>
      <c r="E6" s="308"/>
      <c r="F6" s="309">
        <f>[16]OMA!B7</f>
        <v>82.425000000000011</v>
      </c>
      <c r="G6" s="198"/>
      <c r="H6" s="198"/>
      <c r="I6" s="308"/>
      <c r="J6" s="309">
        <f>[16]OMA!E7</f>
        <v>0</v>
      </c>
      <c r="K6" s="585"/>
      <c r="L6" s="585"/>
      <c r="M6" s="199"/>
    </row>
    <row r="7" spans="1:13" hidden="1" x14ac:dyDescent="0.25">
      <c r="A7" s="198">
        <v>1998</v>
      </c>
      <c r="B7" s="309">
        <f>[16]OMA!B8</f>
        <v>83.574999999999989</v>
      </c>
      <c r="C7" s="302">
        <f>LN(B7/B6)</f>
        <v>1.3855643348367272E-2</v>
      </c>
      <c r="D7" s="310"/>
      <c r="E7" s="311"/>
      <c r="F7" s="309">
        <f>[16]OMA!B8</f>
        <v>83.574999999999989</v>
      </c>
      <c r="G7" s="198"/>
      <c r="H7" s="310"/>
      <c r="I7" s="311"/>
      <c r="J7" s="309">
        <f>[16]OMA!E8</f>
        <v>0</v>
      </c>
      <c r="K7" s="585"/>
      <c r="L7" s="310"/>
      <c r="M7" s="199"/>
    </row>
    <row r="8" spans="1:13" hidden="1" x14ac:dyDescent="0.25">
      <c r="A8" s="198">
        <v>1999</v>
      </c>
      <c r="B8" s="309">
        <f>[16]OMA!B9</f>
        <v>84.55</v>
      </c>
      <c r="C8" s="302">
        <f>LN(B8/B7)</f>
        <v>1.1598643038427068E-2</v>
      </c>
      <c r="D8" s="310"/>
      <c r="E8" s="311"/>
      <c r="F8" s="309">
        <f>[16]OMA!B9</f>
        <v>84.55</v>
      </c>
      <c r="G8" s="198"/>
      <c r="H8" s="310"/>
      <c r="I8" s="311"/>
      <c r="J8" s="309">
        <f>[16]OMA!E9</f>
        <v>0</v>
      </c>
      <c r="K8" s="585"/>
      <c r="L8" s="310"/>
      <c r="M8" s="199"/>
    </row>
    <row r="9" spans="1:13" hidden="1" x14ac:dyDescent="0.25">
      <c r="A9" s="198">
        <v>2000</v>
      </c>
      <c r="B9" s="309"/>
      <c r="C9" s="302"/>
      <c r="D9" s="310"/>
      <c r="E9" s="311"/>
      <c r="F9" s="309"/>
      <c r="G9" s="198"/>
      <c r="H9" s="310"/>
      <c r="I9" s="311"/>
      <c r="J9" s="309"/>
      <c r="K9" s="585"/>
      <c r="L9" s="310"/>
      <c r="M9" s="199"/>
    </row>
    <row r="10" spans="1:13" hidden="1" x14ac:dyDescent="0.25">
      <c r="A10" s="198">
        <f t="shared" ref="A10:A20" si="0">A9+1</f>
        <v>2001</v>
      </c>
      <c r="B10" s="309">
        <f>[16]OMA!F11</f>
        <v>696.12</v>
      </c>
      <c r="C10" s="302"/>
      <c r="D10" s="310"/>
      <c r="E10" s="311"/>
      <c r="F10" s="309">
        <f>[16]OMA!B11</f>
        <v>90.313653136531372</v>
      </c>
      <c r="G10" s="198"/>
      <c r="H10" s="310"/>
      <c r="I10" s="311"/>
      <c r="J10" s="309">
        <f>[16]OMA!E11</f>
        <v>0</v>
      </c>
      <c r="K10" s="585"/>
      <c r="L10" s="310"/>
      <c r="M10" s="240"/>
    </row>
    <row r="11" spans="1:13" x14ac:dyDescent="0.25">
      <c r="A11" s="198">
        <f t="shared" si="0"/>
        <v>2002</v>
      </c>
      <c r="B11" s="309">
        <f>AWE!B9</f>
        <v>710.73</v>
      </c>
      <c r="C11" s="302"/>
      <c r="D11" s="310"/>
      <c r="E11" s="311"/>
      <c r="F11" s="309">
        <f>'gdpipi fdd can'!H10</f>
        <v>90.225000000000009</v>
      </c>
      <c r="G11" s="302"/>
      <c r="H11" s="310"/>
      <c r="I11" s="311"/>
      <c r="J11" s="309">
        <f>'T10'!F8</f>
        <v>100</v>
      </c>
      <c r="K11" s="302"/>
      <c r="L11" s="310"/>
      <c r="M11" s="240"/>
    </row>
    <row r="12" spans="1:13" x14ac:dyDescent="0.25">
      <c r="A12" s="198">
        <f t="shared" si="0"/>
        <v>2003</v>
      </c>
      <c r="B12" s="309">
        <f>AWE!B10</f>
        <v>728.23</v>
      </c>
      <c r="C12" s="302">
        <f t="shared" ref="C12:C21" si="1">LN(B12/B11)</f>
        <v>2.4324321520253198E-2</v>
      </c>
      <c r="D12" s="310"/>
      <c r="E12" s="311"/>
      <c r="F12" s="309">
        <f>'gdpipi fdd can'!H11</f>
        <v>91.7</v>
      </c>
      <c r="G12" s="302">
        <f t="shared" ref="G12:G21" si="2">LN(F12/F11)</f>
        <v>1.6215828733566858E-2</v>
      </c>
      <c r="H12" s="310"/>
      <c r="I12" s="311"/>
      <c r="J12" s="309">
        <f>'T10'!F9</f>
        <v>102.21331567783656</v>
      </c>
      <c r="K12" s="302">
        <f t="shared" ref="K12:K21" si="3">LN(J12/J11)</f>
        <v>2.1891773684247232E-2</v>
      </c>
      <c r="L12" s="310"/>
      <c r="M12" s="240"/>
    </row>
    <row r="13" spans="1:13" x14ac:dyDescent="0.25">
      <c r="A13" s="198">
        <f t="shared" si="0"/>
        <v>2004</v>
      </c>
      <c r="B13" s="309">
        <f>AWE!B11</f>
        <v>748.78</v>
      </c>
      <c r="C13" s="302">
        <f t="shared" si="1"/>
        <v>2.7828283039008347E-2</v>
      </c>
      <c r="D13" s="310"/>
      <c r="E13" s="311"/>
      <c r="F13" s="309">
        <f>'gdpipi fdd can'!H12</f>
        <v>93.375</v>
      </c>
      <c r="G13" s="302">
        <f t="shared" si="2"/>
        <v>1.8101264190562089E-2</v>
      </c>
      <c r="H13" s="310"/>
      <c r="I13" s="311"/>
      <c r="J13" s="309">
        <f>'T10'!F10</f>
        <v>104.79144501899948</v>
      </c>
      <c r="K13" s="302">
        <f t="shared" si="3"/>
        <v>2.4910177384474527E-2</v>
      </c>
      <c r="L13" s="310"/>
      <c r="M13" s="240"/>
    </row>
    <row r="14" spans="1:13" x14ac:dyDescent="0.25">
      <c r="A14" s="198">
        <f t="shared" si="0"/>
        <v>2005</v>
      </c>
      <c r="B14" s="309">
        <f>AWE!B12</f>
        <v>776.19</v>
      </c>
      <c r="C14" s="302">
        <f t="shared" si="1"/>
        <v>3.5952120169339574E-2</v>
      </c>
      <c r="D14" s="310">
        <f t="shared" ref="D14:D21" si="4">AVERAGE(C12:C14)</f>
        <v>2.9368241576200372E-2</v>
      </c>
      <c r="E14" s="311"/>
      <c r="F14" s="309">
        <f>'gdpipi fdd can'!H13</f>
        <v>95.4</v>
      </c>
      <c r="G14" s="302">
        <f t="shared" si="2"/>
        <v>2.1454935001259466E-2</v>
      </c>
      <c r="H14" s="310">
        <f t="shared" ref="H14:H21" si="5">AVERAGE(G12:G14)</f>
        <v>1.8590675975129471E-2</v>
      </c>
      <c r="I14" s="311"/>
      <c r="J14" s="309">
        <f>'T10'!F11</f>
        <v>108.15605108354615</v>
      </c>
      <c r="K14" s="302">
        <f t="shared" si="3"/>
        <v>3.1602964618915243E-2</v>
      </c>
      <c r="L14" s="310">
        <f t="shared" ref="L14:L21" si="6">AVERAGE(K12:K14)</f>
        <v>2.6134971895878999E-2</v>
      </c>
      <c r="M14" s="240"/>
    </row>
    <row r="15" spans="1:13" x14ac:dyDescent="0.25">
      <c r="A15" s="198">
        <f t="shared" si="0"/>
        <v>2006</v>
      </c>
      <c r="B15" s="309">
        <f>AWE!B13</f>
        <v>788.62</v>
      </c>
      <c r="C15" s="302">
        <f t="shared" si="1"/>
        <v>1.5887246947571057E-2</v>
      </c>
      <c r="D15" s="310">
        <f t="shared" si="4"/>
        <v>2.6555883385306327E-2</v>
      </c>
      <c r="E15" s="311"/>
      <c r="F15" s="309">
        <f>'gdpipi fdd can'!H14</f>
        <v>97.674999999999983</v>
      </c>
      <c r="G15" s="302">
        <f t="shared" si="2"/>
        <v>2.3567062486893262E-2</v>
      </c>
      <c r="H15" s="310">
        <f t="shared" si="5"/>
        <v>2.1041087226238275E-2</v>
      </c>
      <c r="I15" s="311"/>
      <c r="J15" s="309">
        <f>'T10'!F12</f>
        <v>110.14154301171513</v>
      </c>
      <c r="K15" s="302">
        <f t="shared" si="3"/>
        <v>1.8191191609367715E-2</v>
      </c>
      <c r="L15" s="310">
        <f t="shared" si="6"/>
        <v>2.4901444537585828E-2</v>
      </c>
      <c r="M15" s="240"/>
    </row>
    <row r="16" spans="1:13" x14ac:dyDescent="0.25">
      <c r="A16" s="198">
        <f t="shared" si="0"/>
        <v>2007</v>
      </c>
      <c r="B16" s="309">
        <f>AWE!B14</f>
        <v>818.93</v>
      </c>
      <c r="C16" s="302">
        <f t="shared" si="1"/>
        <v>3.7714027592942109E-2</v>
      </c>
      <c r="D16" s="310">
        <f t="shared" si="4"/>
        <v>2.9851131569950912E-2</v>
      </c>
      <c r="E16" s="311"/>
      <c r="F16" s="309">
        <f>'gdpipi fdd can'!H15</f>
        <v>99.975000000000009</v>
      </c>
      <c r="G16" s="302">
        <f t="shared" si="2"/>
        <v>2.3274513791748122E-2</v>
      </c>
      <c r="H16" s="310">
        <f t="shared" si="5"/>
        <v>2.2765503759966953E-2</v>
      </c>
      <c r="I16" s="311"/>
      <c r="J16" s="309">
        <f>'T10'!F13</f>
        <v>113.88036490943941</v>
      </c>
      <c r="K16" s="302">
        <f t="shared" si="3"/>
        <v>3.3382173452583756E-2</v>
      </c>
      <c r="L16" s="310">
        <f t="shared" si="6"/>
        <v>2.7725443226955571E-2</v>
      </c>
      <c r="M16" s="240"/>
    </row>
    <row r="17" spans="1:13" x14ac:dyDescent="0.25">
      <c r="A17" s="198">
        <f t="shared" si="0"/>
        <v>2008</v>
      </c>
      <c r="B17" s="309">
        <f>AWE!B15</f>
        <v>838.14</v>
      </c>
      <c r="C17" s="302">
        <f t="shared" si="1"/>
        <v>2.318654085269118E-2</v>
      </c>
      <c r="D17" s="310">
        <f t="shared" si="4"/>
        <v>2.5595938464401446E-2</v>
      </c>
      <c r="E17" s="311"/>
      <c r="F17" s="309">
        <f>'gdpipi fdd can'!H16</f>
        <v>102.47499999999999</v>
      </c>
      <c r="G17" s="302">
        <f t="shared" si="2"/>
        <v>2.4698711657519083E-2</v>
      </c>
      <c r="H17" s="310">
        <f t="shared" si="5"/>
        <v>2.3846762645386821E-2</v>
      </c>
      <c r="I17" s="311"/>
      <c r="J17" s="309">
        <f>'T10'!F14</f>
        <v>116.60459237157332</v>
      </c>
      <c r="K17" s="302">
        <f t="shared" si="3"/>
        <v>2.3640192094139475E-2</v>
      </c>
      <c r="L17" s="310">
        <f t="shared" si="6"/>
        <v>2.5071185718696983E-2</v>
      </c>
      <c r="M17" s="240"/>
    </row>
    <row r="18" spans="1:13" x14ac:dyDescent="0.25">
      <c r="A18" s="198">
        <f t="shared" si="0"/>
        <v>2009</v>
      </c>
      <c r="B18" s="309">
        <f>AWE!B16</f>
        <v>849.15</v>
      </c>
      <c r="C18" s="302">
        <f t="shared" si="1"/>
        <v>1.305069818326412E-2</v>
      </c>
      <c r="D18" s="310">
        <f t="shared" si="4"/>
        <v>2.4650422209632469E-2</v>
      </c>
      <c r="E18" s="311"/>
      <c r="F18" s="309">
        <f>'gdpipi fdd can'!H17</f>
        <v>103.75</v>
      </c>
      <c r="G18" s="302">
        <f t="shared" si="2"/>
        <v>1.2365292720406394E-2</v>
      </c>
      <c r="H18" s="310">
        <f t="shared" si="5"/>
        <v>2.01128393898912E-2</v>
      </c>
      <c r="I18" s="311"/>
      <c r="J18" s="309">
        <f>'T10'!F15</f>
        <v>118.11204825214439</v>
      </c>
      <c r="K18" s="302">
        <f t="shared" si="3"/>
        <v>1.2845076544407044E-2</v>
      </c>
      <c r="L18" s="310">
        <f t="shared" si="6"/>
        <v>2.3289147363710089E-2</v>
      </c>
      <c r="M18" s="240"/>
    </row>
    <row r="19" spans="1:13" x14ac:dyDescent="0.25">
      <c r="A19" s="198">
        <f t="shared" si="0"/>
        <v>2010</v>
      </c>
      <c r="B19" s="309">
        <f>AWE!B17</f>
        <v>882.21</v>
      </c>
      <c r="C19" s="302">
        <f t="shared" si="1"/>
        <v>3.8194273753935047E-2</v>
      </c>
      <c r="D19" s="310">
        <f t="shared" si="4"/>
        <v>2.4810504263296784E-2</v>
      </c>
      <c r="E19" s="311"/>
      <c r="F19" s="309">
        <f>'gdpipi fdd can'!H18</f>
        <v>104.8</v>
      </c>
      <c r="G19" s="302">
        <f t="shared" si="2"/>
        <v>1.0069612776134022E-2</v>
      </c>
      <c r="H19" s="310">
        <f t="shared" si="5"/>
        <v>1.5711205718019833E-2</v>
      </c>
      <c r="I19" s="311"/>
      <c r="J19" s="309">
        <f>'T10'!F16</f>
        <v>121.67950876493376</v>
      </c>
      <c r="K19" s="302">
        <f t="shared" si="3"/>
        <v>2.9756875460594811E-2</v>
      </c>
      <c r="L19" s="310">
        <f t="shared" si="6"/>
        <v>2.2080714699713778E-2</v>
      </c>
      <c r="M19" s="240"/>
    </row>
    <row r="20" spans="1:13" x14ac:dyDescent="0.25">
      <c r="A20" s="198">
        <f t="shared" si="0"/>
        <v>2011</v>
      </c>
      <c r="B20" s="309">
        <f>AWE!B18</f>
        <v>894.71</v>
      </c>
      <c r="C20" s="302">
        <f t="shared" si="1"/>
        <v>1.4069520517189885E-2</v>
      </c>
      <c r="D20" s="310">
        <f t="shared" si="4"/>
        <v>2.1771497484796353E-2</v>
      </c>
      <c r="E20" s="311"/>
      <c r="F20" s="309">
        <f>'gdpipi fdd can'!H19</f>
        <v>107.22500000000001</v>
      </c>
      <c r="G20" s="302">
        <f t="shared" si="2"/>
        <v>2.2875658516002498E-2</v>
      </c>
      <c r="H20" s="310">
        <f t="shared" si="5"/>
        <v>1.5103521337514305E-2</v>
      </c>
      <c r="I20" s="311"/>
      <c r="J20" s="309">
        <f>'T10'!F17</f>
        <v>123.73002481130351</v>
      </c>
      <c r="K20" s="302">
        <f t="shared" si="3"/>
        <v>1.6711361916833457E-2</v>
      </c>
      <c r="L20" s="310">
        <f t="shared" si="6"/>
        <v>1.9771104640611773E-2</v>
      </c>
      <c r="M20" s="240"/>
    </row>
    <row r="21" spans="1:13" x14ac:dyDescent="0.25">
      <c r="A21" s="580">
        <v>2012</v>
      </c>
      <c r="B21" s="309">
        <f>AWE!B19</f>
        <v>908</v>
      </c>
      <c r="C21" s="302">
        <f t="shared" si="1"/>
        <v>1.4744735179389476E-2</v>
      </c>
      <c r="D21" s="310">
        <f t="shared" si="4"/>
        <v>2.2336176483504801E-2</v>
      </c>
      <c r="E21" s="311"/>
      <c r="F21" s="309">
        <f>'gdpipi fdd can'!H20</f>
        <v>109.15</v>
      </c>
      <c r="G21" s="302">
        <f t="shared" si="2"/>
        <v>1.779365259300876E-2</v>
      </c>
      <c r="H21" s="310">
        <f t="shared" si="5"/>
        <v>1.6912974628381761E-2</v>
      </c>
      <c r="I21" s="311"/>
      <c r="J21" s="309">
        <f>'T10'!F18</f>
        <v>125.68281390738362</v>
      </c>
      <c r="K21" s="302">
        <f t="shared" si="3"/>
        <v>1.5659410403475189E-2</v>
      </c>
      <c r="L21" s="310">
        <f t="shared" si="6"/>
        <v>2.0709215926967818E-2</v>
      </c>
      <c r="M21" s="240"/>
    </row>
    <row r="22" spans="1:13" x14ac:dyDescent="0.25">
      <c r="A22" s="299"/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</row>
    <row r="23" spans="1:13" ht="18" customHeight="1" x14ac:dyDescent="0.25">
      <c r="A23" s="301" t="s">
        <v>425</v>
      </c>
      <c r="B23" s="305"/>
      <c r="C23" s="109">
        <f>AVERAGE(C12:C22)</f>
        <v>2.4495176775558399E-2</v>
      </c>
      <c r="D23" s="109">
        <f>AVERAGE(D12:D22)</f>
        <v>2.5617474429636182E-2</v>
      </c>
      <c r="E23" s="305"/>
      <c r="F23" s="301"/>
      <c r="G23" s="109">
        <f>AVERAGE(G12:G22)</f>
        <v>1.9041653246710054E-2</v>
      </c>
      <c r="H23" s="109">
        <f>AVERAGE(H12:H22)</f>
        <v>1.9260571335066076E-2</v>
      </c>
      <c r="I23" s="305"/>
      <c r="J23" s="301"/>
      <c r="K23" s="109">
        <f>AVERAGE(K12:K22)</f>
        <v>2.2859119716903846E-2</v>
      </c>
      <c r="L23" s="109">
        <f>AVERAGE(L12:L22)</f>
        <v>2.3710403501265107E-2</v>
      </c>
      <c r="M23" s="227"/>
    </row>
    <row r="24" spans="1:13" x14ac:dyDescent="0.25">
      <c r="C24" s="243"/>
      <c r="G24" s="199"/>
      <c r="K24" s="586"/>
    </row>
    <row r="25" spans="1:13" hidden="1" x14ac:dyDescent="0.25">
      <c r="A25" s="227" t="s">
        <v>428</v>
      </c>
      <c r="C25" s="240">
        <f>AVERAGE(C13:C20)</f>
        <v>2.5735338881992666E-2</v>
      </c>
      <c r="D25" s="240">
        <f>AVERAGE(D13:D20)</f>
        <v>2.6086231279083522E-2</v>
      </c>
      <c r="E25" s="199"/>
      <c r="F25" s="227"/>
      <c r="G25" s="244">
        <f>AVERAGE(G13:G20)</f>
        <v>1.9550881392565618E-2</v>
      </c>
      <c r="H25" s="240">
        <f>AVERAGE(H13:H20)</f>
        <v>1.9595942293163835E-2</v>
      </c>
      <c r="I25" s="586"/>
      <c r="J25" s="227"/>
      <c r="K25" s="244">
        <f>AVERAGE(K13:K20)</f>
        <v>2.3880001635164499E-2</v>
      </c>
      <c r="L25" s="240">
        <f>AVERAGE(L13:L20)</f>
        <v>2.4139144583307577E-2</v>
      </c>
      <c r="M25" s="227"/>
    </row>
    <row r="26" spans="1:13" hidden="1" x14ac:dyDescent="0.25">
      <c r="A26" s="230" t="s">
        <v>426</v>
      </c>
      <c r="C26" s="228">
        <f>STDEV(C13:C20)</f>
        <v>1.0743435141081668E-2</v>
      </c>
      <c r="D26" s="228">
        <f>STDEV(D13:D20)</f>
        <v>2.8199580597901503E-3</v>
      </c>
      <c r="E26" s="199"/>
      <c r="F26" s="230"/>
      <c r="G26" s="245">
        <f>STDEV(G13:G20)</f>
        <v>5.5395125817490794E-3</v>
      </c>
      <c r="H26" s="228">
        <f>STDEV(H13:H20)</f>
        <v>3.3355360567707644E-3</v>
      </c>
      <c r="I26" s="586"/>
      <c r="J26" s="230"/>
      <c r="K26" s="245">
        <f>STDEV(K13:K20)</f>
        <v>7.4748470584073958E-3</v>
      </c>
      <c r="L26" s="228">
        <f>STDEV(L13:L20)</f>
        <v>2.6562526336102866E-3</v>
      </c>
      <c r="M26" s="230"/>
    </row>
    <row r="27" spans="1:13" ht="30" hidden="1" x14ac:dyDescent="0.25">
      <c r="A27" s="230" t="s">
        <v>427</v>
      </c>
      <c r="C27" s="233">
        <f>C26/C25</f>
        <v>0.4174584679201167</v>
      </c>
      <c r="D27" s="233">
        <f>D26/D25</f>
        <v>0.10810139761550189</v>
      </c>
      <c r="E27" s="199"/>
      <c r="F27" s="230"/>
      <c r="G27" s="246">
        <f>G26/G25</f>
        <v>0.28333825317233646</v>
      </c>
      <c r="H27" s="233">
        <f>H26/H25</f>
        <v>0.17021565010090822</v>
      </c>
      <c r="I27" s="586"/>
      <c r="J27" s="230"/>
      <c r="K27" s="246">
        <f>K26/K25</f>
        <v>0.31301702456336139</v>
      </c>
      <c r="L27" s="233">
        <f>L26/L25</f>
        <v>0.11003921967670337</v>
      </c>
      <c r="M27" s="230"/>
    </row>
    <row r="28" spans="1:13" x14ac:dyDescent="0.25">
      <c r="C28" s="243"/>
    </row>
    <row r="30" spans="1:13" x14ac:dyDescent="0.25">
      <c r="A30" s="234"/>
      <c r="F30" s="234"/>
      <c r="G30" s="234"/>
      <c r="J30" s="234"/>
      <c r="K30" s="234"/>
      <c r="M30" s="234"/>
    </row>
    <row r="35" spans="1:1" x14ac:dyDescent="0.25">
      <c r="A35" s="299"/>
    </row>
  </sheetData>
  <mergeCells count="5">
    <mergeCell ref="B3:D3"/>
    <mergeCell ref="F3:H3"/>
    <mergeCell ref="J3:L3"/>
    <mergeCell ref="A2:L2"/>
    <mergeCell ref="A1:L1"/>
  </mergeCells>
  <printOptions horizontalCentered="1"/>
  <pageMargins left="0.7" right="0.7" top="0.75" bottom="0.75" header="0.3" footer="0.3"/>
  <pageSetup scale="9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46" workbookViewId="0">
      <selection activeCell="F63" sqref="F63"/>
    </sheetView>
  </sheetViews>
  <sheetFormatPr defaultRowHeight="15" x14ac:dyDescent="0.25"/>
  <cols>
    <col min="1" max="1" width="5.7109375" customWidth="1"/>
    <col min="2" max="2" width="21.85546875" customWidth="1"/>
    <col min="3" max="3" width="14.42578125" customWidth="1"/>
    <col min="4" max="4" width="8.28515625" customWidth="1"/>
    <col min="5" max="5" width="10.5703125" customWidth="1"/>
    <col min="6" max="6" width="18.5703125" customWidth="1"/>
    <col min="7" max="7" width="8.28515625" customWidth="1"/>
    <col min="8" max="8" width="10.5703125" customWidth="1"/>
    <col min="9" max="9" width="14.85546875" customWidth="1"/>
    <col min="10" max="10" width="8.28515625" customWidth="1"/>
    <col min="11" max="11" width="11.85546875" customWidth="1"/>
    <col min="12" max="12" width="14" customWidth="1"/>
    <col min="13" max="13" width="10.28515625" customWidth="1"/>
    <col min="14" max="14" width="15.140625" customWidth="1"/>
    <col min="15" max="15" width="18.28515625" customWidth="1"/>
    <col min="16" max="16" width="14" customWidth="1"/>
    <col min="17" max="17" width="15.5703125" customWidth="1"/>
    <col min="19" max="19" width="13.5703125" bestFit="1" customWidth="1"/>
    <col min="21" max="21" width="14.5703125" bestFit="1" customWidth="1"/>
  </cols>
  <sheetData>
    <row r="1" spans="1:26" ht="23.25" x14ac:dyDescent="0.35">
      <c r="B1" s="618" t="s">
        <v>465</v>
      </c>
    </row>
    <row r="4" spans="1:26" x14ac:dyDescent="0.25">
      <c r="C4" s="730" t="s">
        <v>466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</row>
    <row r="5" spans="1:26" ht="45" x14ac:dyDescent="0.25">
      <c r="A5" s="29"/>
      <c r="B5" s="370"/>
      <c r="C5" s="371" t="s">
        <v>316</v>
      </c>
      <c r="D5" s="371" t="s">
        <v>319</v>
      </c>
      <c r="E5" s="371" t="s">
        <v>706</v>
      </c>
      <c r="F5" s="372" t="s">
        <v>468</v>
      </c>
      <c r="G5" s="371" t="s">
        <v>319</v>
      </c>
      <c r="H5" s="371" t="s">
        <v>706</v>
      </c>
      <c r="I5" s="373" t="s">
        <v>359</v>
      </c>
      <c r="J5" s="372" t="s">
        <v>319</v>
      </c>
      <c r="K5" s="371" t="s">
        <v>706</v>
      </c>
      <c r="L5" s="372" t="s">
        <v>469</v>
      </c>
      <c r="M5" s="372" t="s">
        <v>319</v>
      </c>
      <c r="N5" s="371" t="s">
        <v>706</v>
      </c>
      <c r="O5" s="29"/>
      <c r="P5" s="29"/>
      <c r="Q5" s="619" t="s">
        <v>794</v>
      </c>
      <c r="R5" s="619">
        <v>0</v>
      </c>
      <c r="S5" s="29"/>
      <c r="T5" s="29"/>
      <c r="U5" s="29"/>
      <c r="V5" s="29"/>
      <c r="W5" s="29"/>
      <c r="X5" s="29"/>
      <c r="Y5" s="29"/>
      <c r="Z5" s="29"/>
    </row>
    <row r="6" spans="1:26" ht="15.75" thickBot="1" x14ac:dyDescent="0.3">
      <c r="A6" s="29"/>
      <c r="B6" s="370"/>
      <c r="C6" s="620"/>
      <c r="D6" s="371"/>
      <c r="E6" s="371"/>
      <c r="F6" s="372"/>
      <c r="G6" s="371"/>
      <c r="H6" s="371"/>
      <c r="I6" s="373"/>
      <c r="J6" s="372"/>
      <c r="K6" s="372"/>
      <c r="L6" s="372"/>
      <c r="M6" s="372"/>
      <c r="N6" s="372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5.75" thickBot="1" x14ac:dyDescent="0.3">
      <c r="B7" s="374" t="s">
        <v>470</v>
      </c>
      <c r="C7" s="621">
        <v>0.40774610999999999</v>
      </c>
      <c r="D7" s="376">
        <v>0.60568644507149916</v>
      </c>
      <c r="E7" s="375"/>
      <c r="F7" s="621">
        <v>7.1223919999999996E-2</v>
      </c>
      <c r="G7" s="376">
        <v>0.10579956951362908</v>
      </c>
      <c r="H7" s="375"/>
      <c r="I7" s="621">
        <v>0.19422666</v>
      </c>
      <c r="J7" s="376">
        <v>0.28851398541487189</v>
      </c>
      <c r="K7" s="243"/>
      <c r="L7" s="243">
        <v>1</v>
      </c>
      <c r="M7" s="621">
        <v>0.67319668999999993</v>
      </c>
      <c r="P7" t="s">
        <v>795</v>
      </c>
      <c r="Q7" t="s">
        <v>796</v>
      </c>
      <c r="T7" t="s">
        <v>82</v>
      </c>
      <c r="U7" t="s">
        <v>797</v>
      </c>
    </row>
    <row r="8" spans="1:26" x14ac:dyDescent="0.25">
      <c r="C8" s="621"/>
      <c r="D8" s="377"/>
      <c r="E8" s="378"/>
      <c r="F8" s="622"/>
      <c r="G8" s="377"/>
      <c r="H8" s="378"/>
      <c r="I8" s="622"/>
      <c r="J8" s="379"/>
      <c r="K8" s="243"/>
      <c r="P8" t="s">
        <v>475</v>
      </c>
      <c r="Q8" t="s">
        <v>798</v>
      </c>
      <c r="U8" t="s">
        <v>799</v>
      </c>
      <c r="Y8" t="s">
        <v>726</v>
      </c>
      <c r="Z8">
        <v>0.40774610999999999</v>
      </c>
    </row>
    <row r="9" spans="1:26" x14ac:dyDescent="0.25">
      <c r="C9" s="621"/>
      <c r="D9" s="377"/>
      <c r="E9" s="378"/>
      <c r="F9" s="622"/>
      <c r="G9" s="377"/>
      <c r="H9" s="378"/>
      <c r="I9" s="622"/>
      <c r="J9" s="379"/>
      <c r="K9" s="243"/>
      <c r="U9">
        <v>0.6</v>
      </c>
      <c r="Y9" t="s">
        <v>727</v>
      </c>
      <c r="Z9">
        <v>0.19422666</v>
      </c>
    </row>
    <row r="10" spans="1:26" x14ac:dyDescent="0.25">
      <c r="C10" s="621"/>
      <c r="D10" s="377"/>
      <c r="E10" s="378"/>
      <c r="F10" s="622"/>
      <c r="G10" s="377"/>
      <c r="H10" s="378"/>
      <c r="I10" s="622"/>
      <c r="J10" s="379"/>
      <c r="K10" s="243"/>
      <c r="Y10" t="s">
        <v>728</v>
      </c>
      <c r="Z10">
        <v>7.1223919999999996E-2</v>
      </c>
    </row>
    <row r="11" spans="1:26" x14ac:dyDescent="0.25">
      <c r="B11" s="380">
        <v>2002</v>
      </c>
      <c r="C11" s="125">
        <v>2528664</v>
      </c>
      <c r="D11" s="381"/>
      <c r="E11" s="381"/>
      <c r="F11" s="125">
        <v>65523878635.100006</v>
      </c>
      <c r="G11" s="381"/>
      <c r="H11" s="381"/>
      <c r="I11" s="125">
        <v>14953754.189999999</v>
      </c>
      <c r="L11" s="638">
        <v>100</v>
      </c>
      <c r="P11">
        <v>0</v>
      </c>
      <c r="Q11" s="623">
        <v>47733726399</v>
      </c>
      <c r="R11" s="357">
        <v>0.42146155558055604</v>
      </c>
      <c r="S11" s="378"/>
      <c r="T11" s="378"/>
      <c r="U11" s="378"/>
      <c r="V11" s="378"/>
      <c r="W11" s="378"/>
      <c r="X11" s="378"/>
    </row>
    <row r="12" spans="1:26" x14ac:dyDescent="0.25">
      <c r="B12" s="380">
        <v>2003</v>
      </c>
      <c r="C12" s="125">
        <v>2590817</v>
      </c>
      <c r="D12" s="353">
        <v>2.4282169961061466E-2</v>
      </c>
      <c r="E12" s="353"/>
      <c r="F12" s="125">
        <v>67480321397.399994</v>
      </c>
      <c r="G12" s="353">
        <v>2.942138500049496E-2</v>
      </c>
      <c r="H12" s="353"/>
      <c r="I12" s="125">
        <v>15124270.189999999</v>
      </c>
      <c r="J12" s="354">
        <v>1.1338366151705718E-2</v>
      </c>
      <c r="K12" s="354"/>
      <c r="L12" s="638">
        <v>102.13154244779317</v>
      </c>
      <c r="M12" s="354">
        <v>2.1091428276406074E-2</v>
      </c>
      <c r="N12" s="354"/>
      <c r="P12">
        <v>0</v>
      </c>
      <c r="Q12" s="623">
        <v>48008161559</v>
      </c>
      <c r="R12" s="357">
        <v>0.41569652947233166</v>
      </c>
      <c r="S12" s="378"/>
      <c r="T12" s="378"/>
      <c r="U12" s="378"/>
      <c r="V12" s="378"/>
      <c r="W12" s="378"/>
      <c r="X12" s="378"/>
    </row>
    <row r="13" spans="1:26" x14ac:dyDescent="0.25">
      <c r="B13" s="380">
        <v>2004</v>
      </c>
      <c r="C13" s="125">
        <v>2647118</v>
      </c>
      <c r="D13" s="353">
        <v>2.1498231034890302E-2</v>
      </c>
      <c r="E13" s="353"/>
      <c r="F13" s="125">
        <v>68588997365.099998</v>
      </c>
      <c r="G13" s="353">
        <v>1.6296113083813884E-2</v>
      </c>
      <c r="H13" s="353"/>
      <c r="I13" s="125">
        <v>15282376.26</v>
      </c>
      <c r="J13" s="354">
        <v>1.0399535193251534E-2</v>
      </c>
      <c r="K13" s="354"/>
      <c r="L13" s="638">
        <v>103.96011692555533</v>
      </c>
      <c r="M13" s="354">
        <v>1.7745720224928631E-2</v>
      </c>
      <c r="N13" s="354"/>
      <c r="P13">
        <v>0</v>
      </c>
      <c r="Q13" s="623">
        <v>48106984089.400002</v>
      </c>
      <c r="R13" s="357">
        <v>0.4122419940240788</v>
      </c>
      <c r="S13" s="624"/>
      <c r="T13" s="624"/>
      <c r="U13" s="625"/>
      <c r="V13" s="625"/>
      <c r="W13" s="378"/>
      <c r="X13" s="378"/>
    </row>
    <row r="14" spans="1:26" x14ac:dyDescent="0.25">
      <c r="B14" s="380">
        <v>2005</v>
      </c>
      <c r="C14" s="125">
        <v>2703821</v>
      </c>
      <c r="D14" s="353">
        <v>2.1194456744888887E-2</v>
      </c>
      <c r="E14" s="353"/>
      <c r="F14" s="125">
        <v>72989180570.180008</v>
      </c>
      <c r="G14" s="353">
        <v>6.2179085192185832E-2</v>
      </c>
      <c r="H14" s="353"/>
      <c r="I14" s="125">
        <v>15710004.26</v>
      </c>
      <c r="J14" s="354">
        <v>2.7597437387186327E-2</v>
      </c>
      <c r="K14" s="354"/>
      <c r="L14" s="638">
        <v>106.8456528939594</v>
      </c>
      <c r="M14" s="354">
        <v>2.7377962254932456E-2</v>
      </c>
      <c r="N14" s="354"/>
      <c r="P14" s="382">
        <v>0</v>
      </c>
      <c r="Q14" s="623">
        <v>49348978042</v>
      </c>
      <c r="R14" s="357">
        <v>0.40338172980385867</v>
      </c>
      <c r="S14" s="625"/>
      <c r="T14" s="625"/>
      <c r="U14" s="625"/>
      <c r="V14" s="625"/>
      <c r="W14" s="378"/>
      <c r="X14" s="378"/>
    </row>
    <row r="15" spans="1:26" x14ac:dyDescent="0.25">
      <c r="B15" s="380">
        <v>2006</v>
      </c>
      <c r="C15" s="125">
        <v>2748114</v>
      </c>
      <c r="D15" s="353">
        <v>1.6248900451126695E-2</v>
      </c>
      <c r="E15" s="353"/>
      <c r="F15" s="125">
        <v>71323881577.200012</v>
      </c>
      <c r="G15" s="353">
        <v>-2.3080002476134204E-2</v>
      </c>
      <c r="H15" s="353"/>
      <c r="I15" s="125">
        <v>16004095.26</v>
      </c>
      <c r="J15" s="354">
        <v>1.8546919806852389E-2</v>
      </c>
      <c r="K15" s="354"/>
      <c r="L15" s="638">
        <v>108.21675720432094</v>
      </c>
      <c r="M15" s="354">
        <v>1.2750930174860124E-2</v>
      </c>
      <c r="N15" s="354"/>
      <c r="P15" s="626">
        <v>1621</v>
      </c>
      <c r="Q15" s="623">
        <v>47839313667.599998</v>
      </c>
      <c r="R15" s="357">
        <v>0.40146048089196051</v>
      </c>
      <c r="S15" s="118">
        <v>1621000000</v>
      </c>
      <c r="T15" s="363">
        <v>1.3603193474880712E-2</v>
      </c>
      <c r="U15" s="118">
        <v>972600000</v>
      </c>
    </row>
    <row r="16" spans="1:26" x14ac:dyDescent="0.25">
      <c r="B16" s="380">
        <v>2007</v>
      </c>
      <c r="C16" s="125">
        <v>2781589</v>
      </c>
      <c r="D16" s="353">
        <v>1.2107488929374797E-2</v>
      </c>
      <c r="E16" s="353"/>
      <c r="F16" s="125">
        <v>75581326412.979996</v>
      </c>
      <c r="G16" s="353">
        <v>5.7978031234916579E-2</v>
      </c>
      <c r="H16" s="353"/>
      <c r="I16" s="125">
        <v>16030411.26</v>
      </c>
      <c r="J16" s="354">
        <v>1.6429786988169817E-3</v>
      </c>
      <c r="K16" s="354"/>
      <c r="L16" s="638">
        <v>109.73601764003467</v>
      </c>
      <c r="M16" s="354">
        <v>1.3941415006624894E-2</v>
      </c>
      <c r="N16" s="354"/>
      <c r="P16" s="626">
        <v>3501</v>
      </c>
      <c r="Q16" s="623">
        <v>48823106917</v>
      </c>
      <c r="R16" s="357">
        <v>0.39245471893672629</v>
      </c>
      <c r="S16" s="118">
        <v>3501000000</v>
      </c>
      <c r="T16" s="363">
        <v>2.8142083897554321E-2</v>
      </c>
      <c r="U16" s="118">
        <v>2100600000</v>
      </c>
    </row>
    <row r="17" spans="1:26" x14ac:dyDescent="0.25">
      <c r="B17" s="380">
        <v>2008</v>
      </c>
      <c r="C17" s="125">
        <v>2823654</v>
      </c>
      <c r="D17" s="353">
        <v>1.50094437330279E-2</v>
      </c>
      <c r="E17" s="353"/>
      <c r="F17" s="125">
        <v>74626460192.789993</v>
      </c>
      <c r="G17" s="353">
        <v>-1.2714108961490089E-2</v>
      </c>
      <c r="H17" s="353"/>
      <c r="I17" s="125">
        <v>16040362.26</v>
      </c>
      <c r="J17" s="354">
        <v>6.205650333402506E-4</v>
      </c>
      <c r="K17" s="354"/>
      <c r="L17" s="638">
        <v>110.60912088239688</v>
      </c>
      <c r="M17" s="354">
        <v>7.9249110532614436E-3</v>
      </c>
      <c r="N17" s="354"/>
      <c r="P17" s="626">
        <v>4037</v>
      </c>
      <c r="Q17" s="623">
        <v>47680059221</v>
      </c>
      <c r="R17" s="357">
        <v>0.3898407006390871</v>
      </c>
      <c r="S17" s="118">
        <v>4037000000</v>
      </c>
      <c r="T17" s="363">
        <v>3.3007234768425847E-2</v>
      </c>
      <c r="U17" s="118">
        <v>2422200000</v>
      </c>
    </row>
    <row r="18" spans="1:26" x14ac:dyDescent="0.25">
      <c r="B18" s="380">
        <v>2009</v>
      </c>
      <c r="C18" s="125">
        <v>2864567</v>
      </c>
      <c r="D18" s="353">
        <v>1.4385413486102196E-2</v>
      </c>
      <c r="E18" s="353"/>
      <c r="F18" s="125">
        <v>71454871565.359985</v>
      </c>
      <c r="G18" s="353">
        <v>-4.3429055081668277E-2</v>
      </c>
      <c r="H18" s="353"/>
      <c r="I18" s="125">
        <v>16095983.26</v>
      </c>
      <c r="J18" s="354">
        <v>3.4615669354815504E-3</v>
      </c>
      <c r="K18" s="354"/>
      <c r="L18" s="638">
        <v>111.17655664744255</v>
      </c>
      <c r="M18" s="354">
        <v>5.1169850955927786E-3</v>
      </c>
      <c r="N18" s="354"/>
      <c r="P18" s="626">
        <v>4859</v>
      </c>
      <c r="Q18" s="623">
        <v>46350094032</v>
      </c>
      <c r="R18" s="357">
        <v>0.3934477107732266</v>
      </c>
      <c r="S18" s="118">
        <v>4859000000</v>
      </c>
      <c r="T18" s="363">
        <v>4.124613911952868E-2</v>
      </c>
      <c r="U18" s="118">
        <v>2915400000</v>
      </c>
    </row>
    <row r="19" spans="1:26" x14ac:dyDescent="0.25">
      <c r="B19" s="380">
        <v>2010</v>
      </c>
      <c r="C19" s="125">
        <v>2885251</v>
      </c>
      <c r="D19" s="353">
        <v>7.1946935444361362E-3</v>
      </c>
      <c r="E19" s="353"/>
      <c r="F19" s="125">
        <v>71603206532.479996</v>
      </c>
      <c r="G19" s="353">
        <v>2.0737734247840652E-3</v>
      </c>
      <c r="H19" s="353"/>
      <c r="I19" s="125">
        <v>16172034.26</v>
      </c>
      <c r="J19" s="354">
        <v>4.7137163458117757E-3</v>
      </c>
      <c r="K19" s="354"/>
      <c r="L19" s="638">
        <v>111.83858695192568</v>
      </c>
      <c r="M19" s="354">
        <v>5.9371057809647276E-3</v>
      </c>
      <c r="N19" s="354"/>
      <c r="P19" s="626">
        <v>5439</v>
      </c>
      <c r="Q19" s="623">
        <v>46243686671</v>
      </c>
      <c r="R19" s="357">
        <v>0.39240480095774333</v>
      </c>
      <c r="S19" s="118">
        <v>5439000000</v>
      </c>
      <c r="T19" s="363">
        <v>4.615310469499409E-2</v>
      </c>
      <c r="U19" s="118">
        <v>3263400000</v>
      </c>
    </row>
    <row r="20" spans="1:26" x14ac:dyDescent="0.25">
      <c r="A20" s="382"/>
      <c r="B20" s="380">
        <v>2011</v>
      </c>
      <c r="C20" s="125">
        <v>2919186</v>
      </c>
      <c r="D20" s="355">
        <v>1.1692912385391649E-2</v>
      </c>
      <c r="E20" s="356">
        <v>1.5957078918922223E-2</v>
      </c>
      <c r="F20" s="125">
        <v>71223956582.160004</v>
      </c>
      <c r="G20" s="355">
        <v>-5.310626261469613E-3</v>
      </c>
      <c r="H20" s="356">
        <v>9.2682883506036828E-3</v>
      </c>
      <c r="I20" s="125">
        <v>16287524.26</v>
      </c>
      <c r="J20" s="357">
        <v>7.1159616829967257E-3</v>
      </c>
      <c r="K20" s="358">
        <v>9.4930052483825841E-3</v>
      </c>
      <c r="L20" s="638">
        <v>112.80154941112076</v>
      </c>
      <c r="M20" s="354">
        <v>8.5734310281500182E-3</v>
      </c>
      <c r="N20" s="358">
        <v>1.3384432099524569E-2</v>
      </c>
      <c r="O20" s="382"/>
      <c r="P20" s="626">
        <v>6545</v>
      </c>
      <c r="Q20" s="623">
        <v>47970469348</v>
      </c>
      <c r="R20" s="357">
        <v>0.40245564315320836</v>
      </c>
      <c r="S20" s="118">
        <v>6545000000</v>
      </c>
      <c r="T20" s="363">
        <v>5.4910285853760767E-2</v>
      </c>
      <c r="U20" s="118">
        <v>3927000000</v>
      </c>
      <c r="V20" s="382"/>
      <c r="W20" s="382"/>
      <c r="X20" s="382"/>
      <c r="Y20" s="382"/>
      <c r="Z20" s="382"/>
    </row>
    <row r="21" spans="1:26" x14ac:dyDescent="0.25">
      <c r="B21" s="380">
        <v>2012</v>
      </c>
      <c r="C21" s="125">
        <v>2954040.0361008286</v>
      </c>
      <c r="D21" s="355">
        <v>1.1868926905625259E-2</v>
      </c>
      <c r="E21" s="356">
        <v>1.5548263717592528E-2</v>
      </c>
      <c r="F21" s="125">
        <v>71808750725</v>
      </c>
      <c r="G21" s="355">
        <v>8.1771143450695659E-3</v>
      </c>
      <c r="H21" s="356">
        <v>9.1591709500502723E-3</v>
      </c>
      <c r="I21" s="125">
        <v>16391549.26</v>
      </c>
      <c r="J21" s="355">
        <v>6.3664810630922834E-3</v>
      </c>
      <c r="K21" s="356">
        <v>9.1803528298535549E-3</v>
      </c>
      <c r="L21" s="638">
        <v>113.92278302743468</v>
      </c>
      <c r="M21" s="354">
        <v>9.8908021464347781E-3</v>
      </c>
      <c r="N21" s="356">
        <v>1.3035069104215591E-2</v>
      </c>
      <c r="P21" s="627">
        <v>6545</v>
      </c>
      <c r="Q21" s="623">
        <v>47746366530</v>
      </c>
      <c r="R21" s="357">
        <v>0.3993669834153683</v>
      </c>
      <c r="S21" s="118">
        <v>6545000000</v>
      </c>
      <c r="T21" s="363">
        <v>5.4744624490143078E-2</v>
      </c>
      <c r="U21" s="118">
        <v>3927000000</v>
      </c>
    </row>
    <row r="22" spans="1:26" x14ac:dyDescent="0.25">
      <c r="B22" s="382"/>
    </row>
    <row r="23" spans="1:26" x14ac:dyDescent="0.25">
      <c r="B23" s="382"/>
      <c r="C23" s="730" t="s">
        <v>471</v>
      </c>
      <c r="D23" s="730"/>
      <c r="E23" s="730"/>
      <c r="F23" s="730"/>
      <c r="G23" s="730"/>
      <c r="H23" s="730"/>
      <c r="I23" s="730"/>
      <c r="J23" s="730"/>
      <c r="K23" s="730"/>
      <c r="L23" s="730" t="s">
        <v>472</v>
      </c>
      <c r="M23" s="730"/>
      <c r="N23" s="730"/>
      <c r="R23" s="415">
        <v>0.40220116796801331</v>
      </c>
    </row>
    <row r="24" spans="1:26" ht="30" x14ac:dyDescent="0.25">
      <c r="B24" s="382"/>
      <c r="C24" s="616" t="s">
        <v>473</v>
      </c>
      <c r="D24" s="383" t="s">
        <v>319</v>
      </c>
      <c r="E24" s="371" t="s">
        <v>706</v>
      </c>
      <c r="F24" s="616" t="s">
        <v>474</v>
      </c>
      <c r="G24" s="616" t="s">
        <v>319</v>
      </c>
      <c r="H24" s="371" t="s">
        <v>706</v>
      </c>
      <c r="I24" s="616" t="s">
        <v>475</v>
      </c>
      <c r="J24" s="616" t="s">
        <v>319</v>
      </c>
      <c r="K24" s="371" t="s">
        <v>706</v>
      </c>
      <c r="L24" s="616" t="s">
        <v>473</v>
      </c>
      <c r="M24" s="616" t="s">
        <v>474</v>
      </c>
      <c r="N24" s="616" t="s">
        <v>475</v>
      </c>
    </row>
    <row r="25" spans="1:26" x14ac:dyDescent="0.25">
      <c r="B25" s="382"/>
      <c r="F25" t="s">
        <v>800</v>
      </c>
    </row>
    <row r="26" spans="1:26" x14ac:dyDescent="0.25">
      <c r="B26" s="380">
        <v>2002</v>
      </c>
      <c r="C26" s="125">
        <v>770273587.42194808</v>
      </c>
      <c r="D26" s="125"/>
      <c r="E26" s="125"/>
      <c r="F26" s="125">
        <v>447353913.24999988</v>
      </c>
      <c r="G26" s="125"/>
      <c r="H26" s="125"/>
      <c r="I26" s="125">
        <v>1217627500.671948</v>
      </c>
      <c r="J26" s="125"/>
      <c r="K26" s="125"/>
      <c r="L26" s="359">
        <v>0.63260199609229628</v>
      </c>
      <c r="M26" s="359">
        <v>0.36739800390770372</v>
      </c>
      <c r="N26" s="359">
        <v>1</v>
      </c>
    </row>
    <row r="27" spans="1:26" x14ac:dyDescent="0.25">
      <c r="B27" s="380">
        <v>2003</v>
      </c>
      <c r="C27" s="125">
        <v>781793957.88137424</v>
      </c>
      <c r="D27" s="353">
        <v>1.4845464777130947E-2</v>
      </c>
      <c r="E27" s="125"/>
      <c r="F27" s="125">
        <v>465426584.09000003</v>
      </c>
      <c r="G27" s="353">
        <v>3.9604336606326153E-2</v>
      </c>
      <c r="H27" s="125"/>
      <c r="I27" s="125">
        <v>1247220541.9713743</v>
      </c>
      <c r="J27" s="353">
        <v>2.401321526073039E-2</v>
      </c>
      <c r="K27" s="125"/>
      <c r="L27" s="359">
        <v>0.62682896213821149</v>
      </c>
      <c r="M27" s="359">
        <v>0.37317103786178846</v>
      </c>
      <c r="N27" s="359">
        <v>1</v>
      </c>
    </row>
    <row r="28" spans="1:26" x14ac:dyDescent="0.25">
      <c r="B28" s="380">
        <v>2004</v>
      </c>
      <c r="C28" s="125">
        <v>796377975.03600776</v>
      </c>
      <c r="D28" s="353">
        <v>1.8482691294184502E-2</v>
      </c>
      <c r="E28" s="125"/>
      <c r="F28" s="125">
        <v>470003912.07000005</v>
      </c>
      <c r="G28" s="353">
        <v>9.7866480360824272E-3</v>
      </c>
      <c r="H28" s="125"/>
      <c r="I28" s="125">
        <v>1266381887.1060078</v>
      </c>
      <c r="J28" s="353">
        <v>1.5246417721395058E-2</v>
      </c>
      <c r="K28" s="125"/>
      <c r="L28" s="359">
        <v>0.62886083822307826</v>
      </c>
      <c r="M28" s="359">
        <v>0.37113916177692174</v>
      </c>
      <c r="N28" s="359">
        <v>1</v>
      </c>
    </row>
    <row r="29" spans="1:26" x14ac:dyDescent="0.25">
      <c r="B29" s="380">
        <v>2005</v>
      </c>
      <c r="C29" s="125">
        <v>817100996.79084313</v>
      </c>
      <c r="D29" s="353">
        <v>2.568879015065632E-2</v>
      </c>
      <c r="E29" s="125"/>
      <c r="F29" s="125">
        <v>479592541.45000011</v>
      </c>
      <c r="G29" s="353">
        <v>2.0195853204271964E-2</v>
      </c>
      <c r="H29" s="125"/>
      <c r="I29" s="125">
        <v>1296693538.2408433</v>
      </c>
      <c r="J29" s="353">
        <v>2.3653665508428946E-2</v>
      </c>
      <c r="K29" s="125"/>
      <c r="L29" s="359">
        <v>0.63014195158199182</v>
      </c>
      <c r="M29" s="359">
        <v>0.36985804841800812</v>
      </c>
      <c r="N29" s="359">
        <v>1</v>
      </c>
    </row>
    <row r="30" spans="1:26" x14ac:dyDescent="0.25">
      <c r="B30" s="380">
        <v>2006</v>
      </c>
      <c r="C30" s="125">
        <v>817581549.5265975</v>
      </c>
      <c r="D30" s="353">
        <v>5.879462659952227E-4</v>
      </c>
      <c r="E30" s="125"/>
      <c r="F30" s="125">
        <v>495789232.49999988</v>
      </c>
      <c r="G30" s="353">
        <v>3.3214030511954276E-2</v>
      </c>
      <c r="H30" s="125"/>
      <c r="I30" s="125">
        <v>1313370782.0265975</v>
      </c>
      <c r="J30" s="353">
        <v>1.2779356142088173E-2</v>
      </c>
      <c r="K30" s="125"/>
      <c r="L30" s="359">
        <v>0.62250627219301147</v>
      </c>
      <c r="M30" s="359">
        <v>0.37749372780698837</v>
      </c>
      <c r="N30" s="359">
        <v>0.99999999999999978</v>
      </c>
    </row>
    <row r="31" spans="1:26" x14ac:dyDescent="0.25">
      <c r="B31" s="380">
        <v>2007</v>
      </c>
      <c r="C31" s="125">
        <v>858284420.76029897</v>
      </c>
      <c r="D31" s="353">
        <v>4.8584884715180077E-2</v>
      </c>
      <c r="E31" s="125"/>
      <c r="F31" s="125">
        <v>532580274.03500003</v>
      </c>
      <c r="G31" s="353">
        <v>7.1582733644657753E-2</v>
      </c>
      <c r="H31" s="125"/>
      <c r="I31" s="125">
        <v>1390864694.7952991</v>
      </c>
      <c r="J31" s="353">
        <v>5.7328687847323159E-2</v>
      </c>
      <c r="K31" s="125"/>
      <c r="L31" s="359">
        <v>0.61708692727053316</v>
      </c>
      <c r="M31" s="359">
        <v>0.38291307272946684</v>
      </c>
      <c r="N31" s="359">
        <v>1</v>
      </c>
    </row>
    <row r="32" spans="1:26" x14ac:dyDescent="0.25">
      <c r="B32" s="380">
        <v>2008</v>
      </c>
      <c r="C32" s="125">
        <v>889315927.5721072</v>
      </c>
      <c r="D32" s="353">
        <v>3.5517009196336359E-2</v>
      </c>
      <c r="E32" s="125"/>
      <c r="F32" s="125">
        <v>554515731.27100015</v>
      </c>
      <c r="G32" s="353">
        <v>4.0361540995619616E-2</v>
      </c>
      <c r="H32" s="125"/>
      <c r="I32" s="125">
        <v>1443831658.8431072</v>
      </c>
      <c r="J32" s="353">
        <v>3.7374817610164028E-2</v>
      </c>
      <c r="K32" s="125"/>
      <c r="L32" s="359">
        <v>0.61594156224880503</v>
      </c>
      <c r="M32" s="359">
        <v>0.38405843775119503</v>
      </c>
      <c r="N32" s="359">
        <v>1</v>
      </c>
    </row>
    <row r="33" spans="2:14" x14ac:dyDescent="0.25">
      <c r="B33" s="380">
        <v>2009</v>
      </c>
      <c r="C33" s="125">
        <v>901859278.07338822</v>
      </c>
      <c r="D33" s="353">
        <v>1.4005950406183174E-2</v>
      </c>
      <c r="E33" s="125"/>
      <c r="F33" s="125">
        <v>564187063.36349344</v>
      </c>
      <c r="G33" s="353">
        <v>1.7290692557999778E-2</v>
      </c>
      <c r="H33" s="125"/>
      <c r="I33" s="125">
        <v>1466046341.4368815</v>
      </c>
      <c r="J33" s="353">
        <v>1.5268759841486337E-2</v>
      </c>
      <c r="K33" s="125"/>
      <c r="L33" s="359">
        <v>0.61516423634294537</v>
      </c>
      <c r="M33" s="359">
        <v>0.38483576365705469</v>
      </c>
      <c r="N33" s="359">
        <v>1</v>
      </c>
    </row>
    <row r="34" spans="2:14" x14ac:dyDescent="0.25">
      <c r="B34" s="380">
        <v>2010</v>
      </c>
      <c r="C34" s="125">
        <v>937110602.36470819</v>
      </c>
      <c r="D34" s="353">
        <v>3.8342817195582489E-2</v>
      </c>
      <c r="E34" s="125"/>
      <c r="F34" s="125">
        <v>567487950.60263979</v>
      </c>
      <c r="G34" s="353">
        <v>5.833647574732365E-3</v>
      </c>
      <c r="H34" s="125"/>
      <c r="I34" s="125">
        <v>1504598552.9673481</v>
      </c>
      <c r="J34" s="353">
        <v>2.5956906636787305E-2</v>
      </c>
      <c r="K34" s="125"/>
      <c r="L34" s="359">
        <v>0.62283098738633758</v>
      </c>
      <c r="M34" s="359">
        <v>0.37716901261366231</v>
      </c>
      <c r="N34" s="359">
        <v>0.99999999999999989</v>
      </c>
    </row>
    <row r="35" spans="2:14" x14ac:dyDescent="0.25">
      <c r="B35" s="380">
        <v>2011</v>
      </c>
      <c r="C35" s="125">
        <v>950874068.62525117</v>
      </c>
      <c r="D35" s="355">
        <v>1.4580319742566369E-2</v>
      </c>
      <c r="E35" s="356">
        <v>2.3403985971535052E-2</v>
      </c>
      <c r="F35" s="125">
        <v>596309912.24192071</v>
      </c>
      <c r="G35" s="355">
        <v>4.9541002190163601E-2</v>
      </c>
      <c r="H35" s="356">
        <v>3.1934498369089764E-2</v>
      </c>
      <c r="I35" s="360">
        <v>1547183980.8671718</v>
      </c>
      <c r="J35" s="355">
        <v>2.7910371631140605E-2</v>
      </c>
      <c r="K35" s="356">
        <v>2.661468868883822E-2</v>
      </c>
      <c r="L35" s="361">
        <v>0.61458370845612142</v>
      </c>
      <c r="M35" s="361">
        <v>0.38541629154387869</v>
      </c>
      <c r="N35" s="361">
        <v>1</v>
      </c>
    </row>
    <row r="36" spans="2:14" x14ac:dyDescent="0.25">
      <c r="B36" s="380">
        <v>2012</v>
      </c>
      <c r="C36" s="125">
        <v>935806566.24449134</v>
      </c>
      <c r="D36" s="355">
        <v>-1.5972838699405904E-2</v>
      </c>
      <c r="E36" s="356">
        <v>1.9466303504440959E-2</v>
      </c>
      <c r="F36" s="125">
        <v>666609500.41502094</v>
      </c>
      <c r="G36" s="355">
        <v>0.11144389891776152</v>
      </c>
      <c r="H36" s="356">
        <v>3.9885438423956941E-2</v>
      </c>
      <c r="I36" s="360">
        <v>1602416066.6595123</v>
      </c>
      <c r="J36" s="355">
        <v>3.5076039905906208E-2</v>
      </c>
      <c r="K36" s="356">
        <v>2.7460823810545022E-2</v>
      </c>
      <c r="L36" s="361">
        <v>0.5839972437341614</v>
      </c>
      <c r="M36" s="361">
        <v>0.41600275626583866</v>
      </c>
      <c r="N36" s="361">
        <v>1</v>
      </c>
    </row>
    <row r="37" spans="2:14" ht="30" x14ac:dyDescent="0.25">
      <c r="B37" s="380"/>
      <c r="F37" s="628" t="s">
        <v>801</v>
      </c>
      <c r="G37" s="629">
        <v>0</v>
      </c>
      <c r="H37" s="381"/>
    </row>
    <row r="38" spans="2:14" x14ac:dyDescent="0.25">
      <c r="B38" s="382"/>
      <c r="L38" s="249">
        <v>0.61914042596977203</v>
      </c>
      <c r="M38" s="249">
        <v>0.38085957403022785</v>
      </c>
    </row>
    <row r="39" spans="2:14" x14ac:dyDescent="0.25">
      <c r="B39" s="382"/>
      <c r="C39" s="730" t="s">
        <v>476</v>
      </c>
      <c r="D39" s="730"/>
      <c r="E39" s="730"/>
      <c r="F39" s="730"/>
      <c r="G39" s="730"/>
      <c r="H39" s="730"/>
      <c r="I39" s="730"/>
      <c r="J39" s="730"/>
      <c r="K39" s="730"/>
      <c r="L39" s="384"/>
    </row>
    <row r="40" spans="2:14" ht="45" x14ac:dyDescent="0.25">
      <c r="B40" s="382"/>
      <c r="C40" s="383" t="s">
        <v>473</v>
      </c>
      <c r="D40" s="616" t="s">
        <v>319</v>
      </c>
      <c r="E40" s="371" t="s">
        <v>706</v>
      </c>
      <c r="F40" s="616" t="s">
        <v>474</v>
      </c>
      <c r="G40" s="371" t="s">
        <v>706</v>
      </c>
      <c r="H40" s="615" t="s">
        <v>425</v>
      </c>
      <c r="I40" s="384" t="s">
        <v>307</v>
      </c>
      <c r="J40" s="615" t="s">
        <v>477</v>
      </c>
      <c r="K40" s="371" t="s">
        <v>706</v>
      </c>
      <c r="L40" s="616"/>
      <c r="M40" s="616"/>
      <c r="N40" s="371"/>
    </row>
    <row r="41" spans="2:14" x14ac:dyDescent="0.25">
      <c r="B41" s="382"/>
    </row>
    <row r="42" spans="2:14" x14ac:dyDescent="0.25">
      <c r="B42" s="380">
        <v>2002</v>
      </c>
      <c r="C42" s="125">
        <v>46009649.719861835</v>
      </c>
      <c r="D42" s="118"/>
      <c r="E42" s="118"/>
      <c r="F42" s="118">
        <v>4473539.1324999984</v>
      </c>
      <c r="G42" s="118"/>
      <c r="H42" s="118"/>
      <c r="I42" s="362">
        <v>100</v>
      </c>
      <c r="J42" s="118"/>
      <c r="K42" s="118"/>
      <c r="L42" s="386"/>
      <c r="M42" s="387"/>
      <c r="N42" s="118"/>
    </row>
    <row r="43" spans="2:14" ht="15.75" thickBot="1" x14ac:dyDescent="0.3">
      <c r="B43" s="380">
        <v>2003</v>
      </c>
      <c r="C43" s="125">
        <v>46477755.417475142</v>
      </c>
      <c r="D43" s="354">
        <v>1.0122669007366095E-2</v>
      </c>
      <c r="E43" s="354"/>
      <c r="F43" s="118">
        <v>4553482.8902035207</v>
      </c>
      <c r="G43" s="354">
        <v>1.7712562922079005E-2</v>
      </c>
      <c r="H43" s="354"/>
      <c r="I43" s="387">
        <v>101.30170833482852</v>
      </c>
      <c r="J43" s="354">
        <v>1.2933089239141615E-2</v>
      </c>
      <c r="K43" s="354"/>
      <c r="L43" s="386"/>
      <c r="M43" s="363"/>
      <c r="N43" s="354"/>
    </row>
    <row r="44" spans="2:14" x14ac:dyDescent="0.25">
      <c r="B44" s="380">
        <v>2004</v>
      </c>
      <c r="C44" s="125">
        <v>47256993.595681846</v>
      </c>
      <c r="D44" s="354">
        <v>1.6626835578810388E-2</v>
      </c>
      <c r="E44" s="354"/>
      <c r="F44" s="118">
        <v>4485136.2817335399</v>
      </c>
      <c r="G44" s="354">
        <v>-1.5123529348392093E-2</v>
      </c>
      <c r="H44" s="354"/>
      <c r="I44" s="387">
        <v>101.79022221931595</v>
      </c>
      <c r="J44" s="354">
        <v>4.8107753500263957E-3</v>
      </c>
      <c r="K44" s="354"/>
      <c r="L44" s="388" t="s">
        <v>478</v>
      </c>
      <c r="M44" s="389"/>
      <c r="N44" s="354"/>
    </row>
    <row r="45" spans="2:14" x14ac:dyDescent="0.25">
      <c r="B45" s="380">
        <v>2005</v>
      </c>
      <c r="C45" s="125">
        <v>48041320.352776259</v>
      </c>
      <c r="D45" s="354">
        <v>1.6460825685903076E-2</v>
      </c>
      <c r="E45" s="354"/>
      <c r="F45" s="118">
        <v>4434264.5339328665</v>
      </c>
      <c r="G45" s="354">
        <v>-1.1407111414643277E-2</v>
      </c>
      <c r="H45" s="354"/>
      <c r="I45" s="387">
        <v>102.41670606251829</v>
      </c>
      <c r="J45" s="354">
        <v>6.1357938632067592E-3</v>
      </c>
      <c r="K45" s="354"/>
      <c r="L45" s="390" t="s">
        <v>479</v>
      </c>
      <c r="M45" s="391">
        <v>0</v>
      </c>
      <c r="N45" s="354"/>
    </row>
    <row r="46" spans="2:14" x14ac:dyDescent="0.25">
      <c r="B46" s="380">
        <v>2006</v>
      </c>
      <c r="C46" s="125">
        <v>48428136.035030469</v>
      </c>
      <c r="D46" s="354">
        <v>8.0194865777304981E-3</v>
      </c>
      <c r="E46" s="354"/>
      <c r="F46" s="118">
        <v>4501382.6658236077</v>
      </c>
      <c r="G46" s="354">
        <v>1.5022838902586461E-2</v>
      </c>
      <c r="H46" s="354"/>
      <c r="I46" s="387">
        <v>103.51187235987662</v>
      </c>
      <c r="J46" s="354">
        <v>1.0636470477485779E-2</v>
      </c>
      <c r="K46" s="354"/>
      <c r="L46" s="390" t="s">
        <v>282</v>
      </c>
      <c r="M46" s="391">
        <v>0</v>
      </c>
      <c r="N46" s="354"/>
    </row>
    <row r="47" spans="2:14" ht="15.75" thickBot="1" x14ac:dyDescent="0.3">
      <c r="B47" s="380">
        <v>2007</v>
      </c>
      <c r="C47" s="125">
        <v>49622371.739208072</v>
      </c>
      <c r="D47" s="354">
        <v>2.4360807313077701E-2</v>
      </c>
      <c r="E47" s="354"/>
      <c r="F47" s="118">
        <v>4676664.6248325715</v>
      </c>
      <c r="G47" s="354">
        <v>3.8200560192073893E-2</v>
      </c>
      <c r="H47" s="354"/>
      <c r="I47" s="387">
        <v>106.62404438013523</v>
      </c>
      <c r="J47" s="354">
        <v>2.9622728416544043E-2</v>
      </c>
      <c r="K47" s="354"/>
      <c r="L47" s="630" t="s">
        <v>480</v>
      </c>
      <c r="M47" s="631">
        <v>1</v>
      </c>
      <c r="N47" s="354" t="s">
        <v>707</v>
      </c>
    </row>
    <row r="48" spans="2:14" x14ac:dyDescent="0.25">
      <c r="B48" s="380">
        <v>2008</v>
      </c>
      <c r="C48" s="125">
        <v>50200296.757981859</v>
      </c>
      <c r="D48" s="354">
        <v>1.1579163023092484E-2</v>
      </c>
      <c r="E48" s="354"/>
      <c r="F48" s="118">
        <v>4755522.2310968228</v>
      </c>
      <c r="G48" s="354">
        <v>1.6721348901480092E-2</v>
      </c>
      <c r="H48" s="354"/>
      <c r="I48" s="387">
        <v>108.07875360061308</v>
      </c>
      <c r="J48" s="354">
        <v>1.3551118058252121E-2</v>
      </c>
      <c r="K48" s="354"/>
      <c r="L48" s="386"/>
      <c r="M48" s="363"/>
      <c r="N48" s="354"/>
    </row>
    <row r="49" spans="2:18" x14ac:dyDescent="0.25">
      <c r="B49" s="380">
        <v>2009</v>
      </c>
      <c r="C49" s="125">
        <v>50297395.906843446</v>
      </c>
      <c r="D49" s="354">
        <v>1.9323663360065603E-3</v>
      </c>
      <c r="E49" s="354"/>
      <c r="F49" s="118">
        <v>4776710.5194812352</v>
      </c>
      <c r="G49" s="354">
        <v>4.445616013592806E-3</v>
      </c>
      <c r="H49" s="354"/>
      <c r="I49" s="387">
        <v>108.39248275048371</v>
      </c>
      <c r="J49" s="354">
        <v>2.8985778879001695E-3</v>
      </c>
      <c r="K49" s="354"/>
      <c r="L49" s="386"/>
      <c r="M49" s="363"/>
      <c r="N49" s="354"/>
    </row>
    <row r="50" spans="2:18" x14ac:dyDescent="0.25">
      <c r="B50" s="380">
        <v>2010</v>
      </c>
      <c r="C50" s="125">
        <v>51209677.31353946</v>
      </c>
      <c r="D50" s="354">
        <v>1.797521968558433E-2</v>
      </c>
      <c r="E50" s="354"/>
      <c r="F50" s="118">
        <v>4663792.2552673994</v>
      </c>
      <c r="G50" s="354">
        <v>-2.3923227885862555E-2</v>
      </c>
      <c r="H50" s="354"/>
      <c r="I50" s="387">
        <v>108.61076745079005</v>
      </c>
      <c r="J50" s="354">
        <v>2.0118111016989536E-3</v>
      </c>
      <c r="K50" s="354"/>
      <c r="L50" s="386"/>
      <c r="M50" s="363"/>
      <c r="N50" s="354"/>
    </row>
    <row r="51" spans="2:18" x14ac:dyDescent="0.25">
      <c r="B51" s="380">
        <v>2011</v>
      </c>
      <c r="C51" s="125">
        <v>51878889.982838012</v>
      </c>
      <c r="D51" s="357">
        <v>1.2983439145020655E-2</v>
      </c>
      <c r="E51" s="358">
        <v>1.3340090261399087E-2</v>
      </c>
      <c r="F51" s="118">
        <v>4819443.8912570551</v>
      </c>
      <c r="G51" s="357">
        <v>3.2829640273330039E-2</v>
      </c>
      <c r="H51" s="358">
        <v>8.2754109506938192E-3</v>
      </c>
      <c r="I51" s="387">
        <v>110.86588196610315</v>
      </c>
      <c r="J51" s="357">
        <v>2.0550649806922429E-2</v>
      </c>
      <c r="K51" s="358">
        <v>1.1461223800130919E-2</v>
      </c>
      <c r="L51" s="394"/>
      <c r="M51" s="358"/>
      <c r="N51" s="357"/>
    </row>
    <row r="52" spans="2:18" x14ac:dyDescent="0.25">
      <c r="B52" s="380">
        <v>2012</v>
      </c>
      <c r="C52" s="125">
        <v>53771973.853402644</v>
      </c>
      <c r="D52" s="357">
        <v>3.584043598218313E-2</v>
      </c>
      <c r="E52" s="358">
        <v>1.5590124833477492E-2</v>
      </c>
      <c r="F52" s="118">
        <v>5303903.3714366788</v>
      </c>
      <c r="G52" s="357">
        <v>9.5784488514286323E-2</v>
      </c>
      <c r="H52" s="358">
        <v>1.7026318707053067E-2</v>
      </c>
      <c r="I52" s="387">
        <v>117.70503468472286</v>
      </c>
      <c r="J52" s="357">
        <v>5.9860588733250043E-2</v>
      </c>
      <c r="K52" s="358">
        <v>1.6301160293442831E-2</v>
      </c>
    </row>
    <row r="53" spans="2:18" x14ac:dyDescent="0.25">
      <c r="B53" s="382"/>
    </row>
    <row r="54" spans="2:18" x14ac:dyDescent="0.25">
      <c r="B54" s="382"/>
      <c r="C54" s="395"/>
      <c r="D54" s="616"/>
      <c r="E54" s="383"/>
      <c r="F54" s="616"/>
      <c r="G54" s="616"/>
      <c r="H54" s="383"/>
      <c r="I54" s="615"/>
      <c r="J54" s="396"/>
    </row>
    <row r="55" spans="2:18" x14ac:dyDescent="0.25">
      <c r="B55" s="382"/>
      <c r="C55" s="730" t="s">
        <v>481</v>
      </c>
      <c r="D55" s="730"/>
      <c r="E55" s="730"/>
      <c r="F55" s="730"/>
      <c r="G55" s="730"/>
      <c r="H55" s="730"/>
      <c r="I55" s="730"/>
      <c r="J55" s="730"/>
      <c r="K55" s="730"/>
    </row>
    <row r="56" spans="2:18" ht="30" x14ac:dyDescent="0.25">
      <c r="B56" s="382"/>
      <c r="C56" s="616" t="s">
        <v>473</v>
      </c>
      <c r="D56" s="616" t="s">
        <v>319</v>
      </c>
      <c r="E56" s="371" t="s">
        <v>706</v>
      </c>
      <c r="F56" s="616" t="s">
        <v>474</v>
      </c>
      <c r="G56" s="616" t="s">
        <v>319</v>
      </c>
      <c r="H56" s="371" t="s">
        <v>706</v>
      </c>
      <c r="I56" s="616" t="s">
        <v>475</v>
      </c>
      <c r="J56" s="615" t="s">
        <v>477</v>
      </c>
      <c r="K56" s="371" t="s">
        <v>706</v>
      </c>
      <c r="M56" s="629" t="s">
        <v>866</v>
      </c>
      <c r="N56" s="629"/>
      <c r="O56" s="629"/>
    </row>
    <row r="57" spans="2:18" x14ac:dyDescent="0.25">
      <c r="B57" s="382"/>
      <c r="C57" s="616"/>
      <c r="D57" s="616"/>
      <c r="E57" s="615"/>
      <c r="F57" s="616"/>
      <c r="G57" s="616"/>
      <c r="H57" s="615"/>
      <c r="I57" s="616"/>
      <c r="J57" s="615"/>
      <c r="K57" s="615"/>
      <c r="M57" s="629" t="s">
        <v>865</v>
      </c>
      <c r="N57" s="629"/>
      <c r="O57" s="629"/>
    </row>
    <row r="58" spans="2:18" x14ac:dyDescent="0.25">
      <c r="B58" s="382"/>
      <c r="F58" s="243"/>
      <c r="G58" s="363"/>
      <c r="I58" s="364"/>
    </row>
    <row r="59" spans="2:18" x14ac:dyDescent="0.25">
      <c r="B59" s="380">
        <v>2002</v>
      </c>
      <c r="C59" s="365">
        <v>100</v>
      </c>
      <c r="D59" s="363"/>
      <c r="F59" s="362">
        <v>100</v>
      </c>
      <c r="I59" s="362">
        <v>100</v>
      </c>
    </row>
    <row r="60" spans="2:18" x14ac:dyDescent="0.25">
      <c r="B60" s="380">
        <v>2003</v>
      </c>
      <c r="C60" s="397">
        <v>101.10291366620893</v>
      </c>
      <c r="D60" s="363">
        <v>1.0968759269039979E-2</v>
      </c>
      <c r="E60" s="354"/>
      <c r="F60" s="387">
        <v>100.33845801545691</v>
      </c>
      <c r="G60" s="363">
        <v>3.3788653543270694E-3</v>
      </c>
      <c r="H60" s="354"/>
      <c r="I60" s="387">
        <v>100.81917089712033</v>
      </c>
      <c r="J60" s="243">
        <v>8.1583390372644594E-3</v>
      </c>
      <c r="K60" s="354"/>
      <c r="R60" s="584"/>
    </row>
    <row r="61" spans="2:18" ht="15.75" thickBot="1" x14ac:dyDescent="0.3">
      <c r="B61" s="380">
        <v>2004</v>
      </c>
      <c r="C61" s="397">
        <v>101.21609947311049</v>
      </c>
      <c r="D61" s="363">
        <v>1.1188846461182428E-3</v>
      </c>
      <c r="E61" s="354"/>
      <c r="F61" s="387">
        <v>103.69130881927049</v>
      </c>
      <c r="G61" s="363">
        <v>3.2869249573320727E-2</v>
      </c>
      <c r="H61" s="354"/>
      <c r="I61" s="387">
        <v>102.13173196691146</v>
      </c>
      <c r="J61" s="243">
        <v>1.2934944874902234E-2</v>
      </c>
      <c r="K61" s="354"/>
      <c r="R61" s="584"/>
    </row>
    <row r="62" spans="2:18" x14ac:dyDescent="0.25">
      <c r="B62" s="380">
        <v>2005</v>
      </c>
      <c r="C62" s="397">
        <v>102.32714312684217</v>
      </c>
      <c r="D62" s="363">
        <v>1.091713656902938E-2</v>
      </c>
      <c r="E62" s="354"/>
      <c r="F62" s="387">
        <v>107.7919924941211</v>
      </c>
      <c r="G62" s="363">
        <v>3.8785073669575731E-2</v>
      </c>
      <c r="H62" s="354"/>
      <c r="I62" s="387">
        <v>104.32443787904829</v>
      </c>
      <c r="J62" s="243">
        <v>2.1242168391725696E-2</v>
      </c>
      <c r="K62" s="354"/>
      <c r="M62" s="632" t="s">
        <v>802</v>
      </c>
      <c r="P62" s="632" t="s">
        <v>803</v>
      </c>
      <c r="R62" s="584"/>
    </row>
    <row r="63" spans="2:18" x14ac:dyDescent="0.25">
      <c r="B63" s="380">
        <v>2006</v>
      </c>
      <c r="C63" s="397">
        <v>102.8124454178573</v>
      </c>
      <c r="D63" s="363">
        <v>4.7314435971296254E-3</v>
      </c>
      <c r="E63" s="354"/>
      <c r="F63" s="387">
        <v>107.54737690295963</v>
      </c>
      <c r="G63" s="363">
        <v>-2.2719087277263371E-3</v>
      </c>
      <c r="H63" s="354"/>
      <c r="I63" s="387">
        <v>104.54526107699699</v>
      </c>
      <c r="J63" s="243">
        <v>2.1144596973743449E-3</v>
      </c>
      <c r="K63" s="354"/>
      <c r="M63" s="633"/>
      <c r="P63" s="633"/>
      <c r="R63" s="584"/>
    </row>
    <row r="64" spans="2:18" x14ac:dyDescent="0.25">
      <c r="B64" s="380">
        <v>2007</v>
      </c>
      <c r="C64" s="397">
        <v>101.74676373401307</v>
      </c>
      <c r="D64" s="363">
        <v>-1.0419392306452807E-2</v>
      </c>
      <c r="E64" s="354"/>
      <c r="F64" s="387">
        <v>104.96976125906825</v>
      </c>
      <c r="G64" s="363">
        <v>-2.4259145185448999E-2</v>
      </c>
      <c r="H64" s="354"/>
      <c r="I64" s="387">
        <v>102.91864117328416</v>
      </c>
      <c r="J64" s="243">
        <v>-1.568131340991915E-2</v>
      </c>
      <c r="K64" s="354"/>
      <c r="M64" s="633"/>
      <c r="P64" s="633" t="s">
        <v>804</v>
      </c>
      <c r="R64" s="584"/>
    </row>
    <row r="65" spans="2:18" x14ac:dyDescent="0.25">
      <c r="B65" s="380">
        <v>2008</v>
      </c>
      <c r="C65" s="397">
        <v>101.37563393610348</v>
      </c>
      <c r="D65" s="363">
        <v>-3.6542519698310408E-3</v>
      </c>
      <c r="E65" s="354"/>
      <c r="F65" s="387">
        <v>104.05045053583949</v>
      </c>
      <c r="G65" s="363">
        <v>-8.7964378482186488E-3</v>
      </c>
      <c r="H65" s="354"/>
      <c r="I65" s="387">
        <v>102.34122544670925</v>
      </c>
      <c r="J65" s="243">
        <v>-5.6262070049906774E-3</v>
      </c>
      <c r="K65" s="354"/>
      <c r="M65" s="633" t="s">
        <v>805</v>
      </c>
      <c r="N65" t="s">
        <v>806</v>
      </c>
      <c r="O65" t="s">
        <v>807</v>
      </c>
      <c r="P65" s="633" t="s">
        <v>808</v>
      </c>
      <c r="R65" s="584"/>
    </row>
    <row r="66" spans="2:18" x14ac:dyDescent="0.25">
      <c r="B66" s="380">
        <v>2009</v>
      </c>
      <c r="C66" s="397">
        <v>101.69899129336902</v>
      </c>
      <c r="D66" s="363">
        <v>3.1846187595862183E-3</v>
      </c>
      <c r="E66" s="354"/>
      <c r="F66" s="387">
        <v>104.12033024621114</v>
      </c>
      <c r="G66" s="363">
        <v>6.7136908199997257E-4</v>
      </c>
      <c r="H66" s="354"/>
      <c r="I66" s="387">
        <v>102.56851197270539</v>
      </c>
      <c r="J66" s="243">
        <v>2.2184072076926091E-3</v>
      </c>
      <c r="K66" s="354"/>
      <c r="M66" s="633" t="s">
        <v>809</v>
      </c>
      <c r="N66" t="s">
        <v>810</v>
      </c>
      <c r="O66" t="s">
        <v>811</v>
      </c>
      <c r="P66" s="633" t="s">
        <v>812</v>
      </c>
      <c r="R66" s="584"/>
    </row>
    <row r="67" spans="2:18" x14ac:dyDescent="0.25">
      <c r="B67" s="380">
        <v>2010</v>
      </c>
      <c r="C67" s="397">
        <v>100.48206668667946</v>
      </c>
      <c r="D67" s="363">
        <v>-1.2038113904619601E-2</v>
      </c>
      <c r="E67" s="354"/>
      <c r="F67" s="387">
        <v>107.27628244758888</v>
      </c>
      <c r="G67" s="363">
        <v>2.9860333666827284E-2</v>
      </c>
      <c r="H67" s="354"/>
      <c r="I67" s="387">
        <v>102.97191482658296</v>
      </c>
      <c r="J67" s="243">
        <v>3.925294679265774E-3</v>
      </c>
      <c r="K67" s="354"/>
      <c r="M67" s="633"/>
      <c r="P67" s="633"/>
      <c r="R67" s="584"/>
    </row>
    <row r="68" spans="2:18" x14ac:dyDescent="0.25">
      <c r="B68" s="380">
        <v>2011</v>
      </c>
      <c r="C68" s="397">
        <v>100.03991561847668</v>
      </c>
      <c r="D68" s="363">
        <v>-4.4100081168706364E-3</v>
      </c>
      <c r="E68" s="358">
        <v>4.4341838125484543E-5</v>
      </c>
      <c r="F68" s="387">
        <v>104.70547160279526</v>
      </c>
      <c r="G68" s="363">
        <v>-2.4256209245180023E-2</v>
      </c>
      <c r="H68" s="358">
        <v>5.1090211488307516E-3</v>
      </c>
      <c r="I68" s="387">
        <v>101.74595413006264</v>
      </c>
      <c r="J68" s="243">
        <v>-1.1977218778772411E-2</v>
      </c>
      <c r="K68" s="358">
        <v>1.9232082993936538E-3</v>
      </c>
      <c r="L68" s="243"/>
      <c r="M68" s="634">
        <v>1.1999999999999999E-3</v>
      </c>
      <c r="N68" s="363">
        <v>8.9909865694177396E-4</v>
      </c>
      <c r="O68" s="363">
        <v>-1.8355630905261637E-3</v>
      </c>
      <c r="P68" s="635">
        <v>1.3337782822001177E-3</v>
      </c>
      <c r="R68" s="584"/>
    </row>
    <row r="69" spans="2:18" ht="15.75" thickBot="1" x14ac:dyDescent="0.3">
      <c r="B69" s="380">
        <v>2012</v>
      </c>
      <c r="C69" s="397">
        <v>97.477309583129738</v>
      </c>
      <c r="D69" s="363">
        <v>-2.5949633835748352E-2</v>
      </c>
      <c r="E69" s="358">
        <v>-2.5550557292618992E-3</v>
      </c>
      <c r="F69" s="387">
        <v>96.087351572260786</v>
      </c>
      <c r="G69" s="363">
        <v>-8.5893686367851552E-2</v>
      </c>
      <c r="H69" s="358">
        <v>-3.9912496028374784E-3</v>
      </c>
      <c r="I69" s="387">
        <v>96.786669603879616</v>
      </c>
      <c r="J69" s="243">
        <v>-4.9969786586815265E-2</v>
      </c>
      <c r="K69" s="358">
        <v>-3.2660911892272381E-3</v>
      </c>
      <c r="M69" s="636">
        <v>-4.7999999999999996E-3</v>
      </c>
      <c r="N69" s="363">
        <v>-5.0421732337499999E-3</v>
      </c>
      <c r="O69" s="363">
        <v>-7.2718560266076676E-3</v>
      </c>
      <c r="P69" s="636"/>
      <c r="R69" s="584"/>
    </row>
    <row r="70" spans="2:18" x14ac:dyDescent="0.25">
      <c r="B70" s="380"/>
      <c r="C70" s="397"/>
      <c r="D70" s="363"/>
      <c r="E70" s="358"/>
      <c r="F70" s="387"/>
      <c r="G70" s="363"/>
      <c r="H70" s="358"/>
      <c r="L70" t="s">
        <v>813</v>
      </c>
    </row>
    <row r="71" spans="2:18" x14ac:dyDescent="0.25">
      <c r="B71" s="382"/>
      <c r="C71" s="637"/>
      <c r="E71" s="243">
        <v>-2.5550557292619014E-3</v>
      </c>
      <c r="H71" s="243">
        <v>-3.9912496028374767E-3</v>
      </c>
      <c r="K71" s="243">
        <v>-3.2660911892272403E-3</v>
      </c>
    </row>
    <row r="72" spans="2:18" x14ac:dyDescent="0.25">
      <c r="B72" s="382"/>
      <c r="K72" s="243"/>
    </row>
    <row r="73" spans="2:18" x14ac:dyDescent="0.25">
      <c r="B73" s="382"/>
      <c r="K73" s="616" t="s">
        <v>708</v>
      </c>
      <c r="L73" s="616" t="s">
        <v>425</v>
      </c>
    </row>
    <row r="74" spans="2:18" x14ac:dyDescent="0.25">
      <c r="B74" s="382"/>
    </row>
    <row r="75" spans="2:18" x14ac:dyDescent="0.25">
      <c r="B75" s="382"/>
      <c r="I75" t="s">
        <v>709</v>
      </c>
      <c r="K75" s="596"/>
      <c r="L75" s="597"/>
    </row>
    <row r="76" spans="2:18" x14ac:dyDescent="0.25">
      <c r="B76" s="382"/>
      <c r="K76" s="596"/>
      <c r="L76" s="597"/>
    </row>
    <row r="77" spans="2:18" x14ac:dyDescent="0.25">
      <c r="B77" s="382"/>
      <c r="I77" t="s">
        <v>710</v>
      </c>
      <c r="K77" s="596"/>
      <c r="L77" s="597"/>
    </row>
    <row r="78" spans="2:18" x14ac:dyDescent="0.25">
      <c r="B78" s="382"/>
      <c r="I78" t="s">
        <v>711</v>
      </c>
      <c r="K78" s="596"/>
      <c r="L78" s="597"/>
    </row>
    <row r="79" spans="2:18" x14ac:dyDescent="0.25">
      <c r="B79" s="382"/>
      <c r="I79" t="s">
        <v>601</v>
      </c>
      <c r="K79" s="596"/>
      <c r="L79" s="597"/>
    </row>
    <row r="80" spans="2:18" x14ac:dyDescent="0.25">
      <c r="B80" s="382"/>
      <c r="I80" t="s">
        <v>712</v>
      </c>
      <c r="K80" s="596"/>
      <c r="L80" s="597"/>
    </row>
    <row r="81" spans="2:12" x14ac:dyDescent="0.25">
      <c r="B81" s="382"/>
      <c r="K81" s="596"/>
      <c r="L81" s="597"/>
    </row>
    <row r="82" spans="2:12" x14ac:dyDescent="0.25">
      <c r="B82" s="382"/>
      <c r="I82" t="s">
        <v>713</v>
      </c>
      <c r="K82" s="596"/>
      <c r="L82" s="597"/>
    </row>
    <row r="83" spans="2:12" x14ac:dyDescent="0.25">
      <c r="B83" s="382"/>
      <c r="I83" t="s">
        <v>714</v>
      </c>
      <c r="K83" s="596"/>
      <c r="L83" s="597"/>
    </row>
    <row r="84" spans="2:12" x14ac:dyDescent="0.25">
      <c r="B84" s="382"/>
      <c r="K84" s="596"/>
      <c r="L84" s="597"/>
    </row>
    <row r="85" spans="2:12" x14ac:dyDescent="0.25">
      <c r="B85" s="382"/>
      <c r="I85" t="s">
        <v>715</v>
      </c>
      <c r="K85" s="596"/>
      <c r="L85" s="597"/>
    </row>
    <row r="86" spans="2:12" x14ac:dyDescent="0.25">
      <c r="B86" s="382"/>
    </row>
    <row r="87" spans="2:12" x14ac:dyDescent="0.25">
      <c r="B87" s="382"/>
    </row>
    <row r="88" spans="2:12" x14ac:dyDescent="0.25">
      <c r="B88" s="382"/>
      <c r="L88" t="s">
        <v>814</v>
      </c>
    </row>
    <row r="89" spans="2:12" x14ac:dyDescent="0.25">
      <c r="B89" s="382"/>
      <c r="L89" t="s">
        <v>815</v>
      </c>
    </row>
    <row r="90" spans="2:12" x14ac:dyDescent="0.25">
      <c r="B90" s="382"/>
    </row>
  </sheetData>
  <mergeCells count="5">
    <mergeCell ref="C4:N4"/>
    <mergeCell ref="C23:K23"/>
    <mergeCell ref="L23:N23"/>
    <mergeCell ref="C39:K39"/>
    <mergeCell ref="C55:K5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"/>
  <sheetViews>
    <sheetView workbookViewId="0">
      <selection activeCell="N21" sqref="N21"/>
    </sheetView>
  </sheetViews>
  <sheetFormatPr defaultRowHeight="15" x14ac:dyDescent="0.25"/>
  <cols>
    <col min="1" max="1" width="5.7109375" customWidth="1"/>
    <col min="2" max="2" width="21.85546875" customWidth="1"/>
    <col min="3" max="3" width="14.42578125" customWidth="1"/>
    <col min="4" max="4" width="8.28515625" customWidth="1"/>
    <col min="5" max="5" width="10.5703125" customWidth="1"/>
    <col min="6" max="6" width="18.5703125" customWidth="1"/>
    <col min="7" max="7" width="8.28515625" customWidth="1"/>
    <col min="8" max="8" width="10.5703125" customWidth="1"/>
    <col min="9" max="9" width="14.85546875" customWidth="1"/>
    <col min="10" max="10" width="8.28515625" customWidth="1"/>
    <col min="11" max="11" width="11.85546875" customWidth="1"/>
    <col min="12" max="12" width="14" customWidth="1"/>
    <col min="13" max="13" width="10.28515625" customWidth="1"/>
    <col min="14" max="14" width="15.140625" customWidth="1"/>
    <col min="15" max="15" width="18.28515625" customWidth="1"/>
    <col min="16" max="16" width="14" customWidth="1"/>
    <col min="17" max="17" width="15.5703125" customWidth="1"/>
    <col min="19" max="19" width="13.5703125" bestFit="1" customWidth="1"/>
    <col min="21" max="21" width="14.5703125" bestFit="1" customWidth="1"/>
  </cols>
  <sheetData>
    <row r="1" spans="1:26" ht="23.25" x14ac:dyDescent="0.35">
      <c r="B1" s="618" t="s">
        <v>465</v>
      </c>
    </row>
    <row r="4" spans="1:26" x14ac:dyDescent="0.25">
      <c r="C4" s="730" t="s">
        <v>466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</row>
    <row r="5" spans="1:26" ht="45" x14ac:dyDescent="0.25">
      <c r="A5" s="29"/>
      <c r="B5" s="370"/>
      <c r="C5" s="371" t="s">
        <v>316</v>
      </c>
      <c r="D5" s="371" t="s">
        <v>319</v>
      </c>
      <c r="E5" s="371" t="s">
        <v>706</v>
      </c>
      <c r="F5" s="372" t="s">
        <v>468</v>
      </c>
      <c r="G5" s="371" t="s">
        <v>319</v>
      </c>
      <c r="H5" s="371" t="s">
        <v>706</v>
      </c>
      <c r="I5" s="373" t="s">
        <v>359</v>
      </c>
      <c r="J5" s="372" t="s">
        <v>319</v>
      </c>
      <c r="K5" s="371" t="s">
        <v>706</v>
      </c>
      <c r="L5" s="372" t="s">
        <v>469</v>
      </c>
      <c r="M5" s="372" t="s">
        <v>319</v>
      </c>
      <c r="N5" s="371" t="s">
        <v>706</v>
      </c>
      <c r="O5" s="29"/>
      <c r="P5" s="29"/>
      <c r="Q5" s="619" t="s">
        <v>794</v>
      </c>
      <c r="R5" s="619">
        <v>1</v>
      </c>
      <c r="S5" s="29"/>
      <c r="T5" s="29"/>
      <c r="U5" s="29"/>
      <c r="V5" s="29"/>
      <c r="W5" s="29"/>
      <c r="X5" s="29"/>
      <c r="Y5" s="29"/>
      <c r="Z5" s="29"/>
    </row>
    <row r="6" spans="1:26" ht="15.75" thickBot="1" x14ac:dyDescent="0.3">
      <c r="A6" s="29"/>
      <c r="B6" s="370"/>
      <c r="C6" s="620"/>
      <c r="D6" s="371"/>
      <c r="E6" s="371"/>
      <c r="F6" s="372"/>
      <c r="G6" s="371"/>
      <c r="H6" s="371"/>
      <c r="I6" s="373"/>
      <c r="J6" s="372"/>
      <c r="K6" s="372"/>
      <c r="L6" s="372"/>
      <c r="M6" s="372"/>
      <c r="N6" s="372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5.75" thickBot="1" x14ac:dyDescent="0.3">
      <c r="B7" s="374" t="s">
        <v>470</v>
      </c>
      <c r="C7" s="621">
        <v>0.40774610999999999</v>
      </c>
      <c r="D7" s="376">
        <v>0.60568644507149916</v>
      </c>
      <c r="E7" s="375"/>
      <c r="F7" s="621">
        <v>7.1223919999999996E-2</v>
      </c>
      <c r="G7" s="376">
        <v>0.10579956951362908</v>
      </c>
      <c r="H7" s="375"/>
      <c r="I7" s="621">
        <v>0.19422666</v>
      </c>
      <c r="J7" s="376">
        <v>0.28851398541487189</v>
      </c>
      <c r="K7" s="243"/>
      <c r="L7" s="243">
        <v>1</v>
      </c>
      <c r="M7" s="621">
        <v>0.67319668999999993</v>
      </c>
      <c r="P7" t="s">
        <v>795</v>
      </c>
      <c r="Q7" t="s">
        <v>796</v>
      </c>
      <c r="T7" t="s">
        <v>82</v>
      </c>
      <c r="U7" t="s">
        <v>797</v>
      </c>
    </row>
    <row r="8" spans="1:26" x14ac:dyDescent="0.25">
      <c r="C8" s="621"/>
      <c r="D8" s="377"/>
      <c r="E8" s="378"/>
      <c r="F8" s="622"/>
      <c r="G8" s="377"/>
      <c r="H8" s="378"/>
      <c r="I8" s="622"/>
      <c r="J8" s="379"/>
      <c r="K8" s="243"/>
      <c r="P8" t="s">
        <v>475</v>
      </c>
      <c r="Q8" t="s">
        <v>798</v>
      </c>
      <c r="U8" t="s">
        <v>799</v>
      </c>
      <c r="Y8" t="s">
        <v>726</v>
      </c>
      <c r="Z8">
        <v>0.40774610999999999</v>
      </c>
    </row>
    <row r="9" spans="1:26" x14ac:dyDescent="0.25">
      <c r="C9" s="621"/>
      <c r="D9" s="377"/>
      <c r="E9" s="378"/>
      <c r="F9" s="622"/>
      <c r="G9" s="377"/>
      <c r="H9" s="378"/>
      <c r="I9" s="622"/>
      <c r="J9" s="379"/>
      <c r="K9" s="243"/>
      <c r="U9">
        <v>0.6</v>
      </c>
      <c r="Y9" t="s">
        <v>727</v>
      </c>
      <c r="Z9">
        <v>0.19422666</v>
      </c>
    </row>
    <row r="10" spans="1:26" x14ac:dyDescent="0.25">
      <c r="C10" s="621"/>
      <c r="D10" s="377"/>
      <c r="E10" s="378"/>
      <c r="F10" s="622"/>
      <c r="G10" s="377"/>
      <c r="H10" s="378"/>
      <c r="I10" s="622"/>
      <c r="J10" s="379"/>
      <c r="K10" s="243"/>
      <c r="Y10" t="s">
        <v>728</v>
      </c>
      <c r="Z10">
        <v>7.1223919999999996E-2</v>
      </c>
    </row>
    <row r="11" spans="1:26" x14ac:dyDescent="0.25">
      <c r="B11" s="380">
        <v>2002</v>
      </c>
      <c r="C11" s="125">
        <v>2528664</v>
      </c>
      <c r="D11" s="381"/>
      <c r="E11" s="381"/>
      <c r="F11" s="125">
        <v>65523878635.100006</v>
      </c>
      <c r="G11" s="381"/>
      <c r="H11" s="381"/>
      <c r="I11" s="125">
        <v>14953754.189999999</v>
      </c>
      <c r="L11" s="638">
        <v>100</v>
      </c>
      <c r="P11">
        <v>0</v>
      </c>
      <c r="Q11" s="623">
        <v>47733726399</v>
      </c>
      <c r="R11" s="357">
        <v>0.42146155558055604</v>
      </c>
      <c r="S11" s="378"/>
      <c r="T11" s="378"/>
      <c r="U11" s="378"/>
      <c r="V11" s="378"/>
      <c r="W11" s="378"/>
      <c r="X11" s="378"/>
    </row>
    <row r="12" spans="1:26" x14ac:dyDescent="0.25">
      <c r="B12" s="380">
        <v>2003</v>
      </c>
      <c r="C12" s="125">
        <v>2590817</v>
      </c>
      <c r="D12" s="353">
        <v>2.4282169961061466E-2</v>
      </c>
      <c r="E12" s="353"/>
      <c r="F12" s="125">
        <v>67480321397.399994</v>
      </c>
      <c r="G12" s="353">
        <v>2.942138500049496E-2</v>
      </c>
      <c r="H12" s="353"/>
      <c r="I12" s="125">
        <v>15124270.189999999</v>
      </c>
      <c r="J12" s="354">
        <v>1.1338366151705718E-2</v>
      </c>
      <c r="K12" s="354"/>
      <c r="L12" s="638">
        <v>102.13154244779317</v>
      </c>
      <c r="M12" s="354">
        <v>2.1091428276406074E-2</v>
      </c>
      <c r="N12" s="354"/>
      <c r="P12">
        <v>0</v>
      </c>
      <c r="Q12" s="623">
        <v>48008161559</v>
      </c>
      <c r="R12" s="357">
        <v>0.41569652947233166</v>
      </c>
      <c r="S12" s="378"/>
      <c r="T12" s="378"/>
      <c r="U12" s="378"/>
      <c r="V12" s="378"/>
      <c r="W12" s="378"/>
      <c r="X12" s="378"/>
    </row>
    <row r="13" spans="1:26" x14ac:dyDescent="0.25">
      <c r="B13" s="380">
        <v>2004</v>
      </c>
      <c r="C13" s="125">
        <v>2647118</v>
      </c>
      <c r="D13" s="353">
        <v>2.1498231034890302E-2</v>
      </c>
      <c r="E13" s="353"/>
      <c r="F13" s="125">
        <v>68588997365.099998</v>
      </c>
      <c r="G13" s="353">
        <v>1.6296113083813884E-2</v>
      </c>
      <c r="H13" s="353"/>
      <c r="I13" s="125">
        <v>15282376.26</v>
      </c>
      <c r="J13" s="354">
        <v>1.0399535193251534E-2</v>
      </c>
      <c r="K13" s="354"/>
      <c r="L13" s="638">
        <v>103.96011692555533</v>
      </c>
      <c r="M13" s="354">
        <v>1.7745720224928631E-2</v>
      </c>
      <c r="N13" s="354"/>
      <c r="P13">
        <v>0</v>
      </c>
      <c r="Q13" s="623">
        <v>48106984089.400002</v>
      </c>
      <c r="R13" s="357">
        <v>0.4122419940240788</v>
      </c>
      <c r="S13" s="624"/>
      <c r="T13" s="624"/>
      <c r="U13" s="625"/>
      <c r="V13" s="625"/>
      <c r="W13" s="378"/>
      <c r="X13" s="378"/>
    </row>
    <row r="14" spans="1:26" x14ac:dyDescent="0.25">
      <c r="B14" s="380">
        <v>2005</v>
      </c>
      <c r="C14" s="125">
        <v>2703821</v>
      </c>
      <c r="D14" s="353">
        <v>2.1194456744888887E-2</v>
      </c>
      <c r="E14" s="353"/>
      <c r="F14" s="125">
        <v>72989180570.180008</v>
      </c>
      <c r="G14" s="353">
        <v>6.2179085192185832E-2</v>
      </c>
      <c r="H14" s="353"/>
      <c r="I14" s="125">
        <v>15710004.26</v>
      </c>
      <c r="J14" s="354">
        <v>2.7597437387186327E-2</v>
      </c>
      <c r="K14" s="354"/>
      <c r="L14" s="638">
        <v>106.8456528939594</v>
      </c>
      <c r="M14" s="354">
        <v>2.7377962254932456E-2</v>
      </c>
      <c r="N14" s="354"/>
      <c r="P14" s="382">
        <v>0</v>
      </c>
      <c r="Q14" s="623">
        <v>49348978042</v>
      </c>
      <c r="R14" s="357">
        <v>0.40338172980385867</v>
      </c>
      <c r="S14" s="625"/>
      <c r="T14" s="625"/>
      <c r="U14" s="625"/>
      <c r="V14" s="625"/>
      <c r="W14" s="378"/>
      <c r="X14" s="378"/>
    </row>
    <row r="15" spans="1:26" x14ac:dyDescent="0.25">
      <c r="B15" s="380">
        <v>2006</v>
      </c>
      <c r="C15" s="125">
        <v>2748114</v>
      </c>
      <c r="D15" s="353">
        <v>1.6248900451126695E-2</v>
      </c>
      <c r="E15" s="353"/>
      <c r="F15" s="125">
        <v>72296481577.200012</v>
      </c>
      <c r="G15" s="353">
        <v>-9.5357550317937013E-3</v>
      </c>
      <c r="H15" s="353"/>
      <c r="I15" s="125">
        <v>16004095.26</v>
      </c>
      <c r="J15" s="354">
        <v>1.8546919806852389E-2</v>
      </c>
      <c r="K15" s="354"/>
      <c r="L15" s="638">
        <v>108.37194033164538</v>
      </c>
      <c r="M15" s="354">
        <v>1.4183905723857419E-2</v>
      </c>
      <c r="N15" s="354"/>
      <c r="P15" s="626">
        <v>1621</v>
      </c>
      <c r="Q15" s="623">
        <v>47839313667.599998</v>
      </c>
      <c r="R15" s="357">
        <v>0.39821032166239967</v>
      </c>
      <c r="S15" s="118">
        <v>1621000000</v>
      </c>
      <c r="T15" s="363">
        <v>1.3493064217012903E-2</v>
      </c>
      <c r="U15" s="118">
        <v>972600000</v>
      </c>
    </row>
    <row r="16" spans="1:26" x14ac:dyDescent="0.25">
      <c r="B16" s="380">
        <v>2007</v>
      </c>
      <c r="C16" s="125">
        <v>2781589</v>
      </c>
      <c r="D16" s="353">
        <v>1.2107488929374797E-2</v>
      </c>
      <c r="E16" s="353"/>
      <c r="F16" s="125">
        <v>77681926412.979996</v>
      </c>
      <c r="G16" s="353">
        <v>7.1847159253963497E-2</v>
      </c>
      <c r="H16" s="353"/>
      <c r="I16" s="125">
        <v>16030411.26</v>
      </c>
      <c r="J16" s="354">
        <v>1.6429786988169817E-3</v>
      </c>
      <c r="K16" s="354"/>
      <c r="L16" s="638">
        <v>110.05474956074679</v>
      </c>
      <c r="M16" s="354">
        <v>1.540876278056947E-2</v>
      </c>
      <c r="N16" s="354"/>
      <c r="P16" s="626">
        <v>3501</v>
      </c>
      <c r="Q16" s="623">
        <v>48823106917</v>
      </c>
      <c r="R16" s="357">
        <v>0.38593805820870514</v>
      </c>
      <c r="S16" s="118">
        <v>3501000000</v>
      </c>
      <c r="T16" s="363">
        <v>2.7674788171217452E-2</v>
      </c>
      <c r="U16" s="118">
        <v>2100600000</v>
      </c>
    </row>
    <row r="17" spans="1:26" x14ac:dyDescent="0.25">
      <c r="B17" s="380">
        <v>2008</v>
      </c>
      <c r="C17" s="125">
        <v>2823654</v>
      </c>
      <c r="D17" s="353">
        <v>1.50094437330279E-2</v>
      </c>
      <c r="E17" s="353"/>
      <c r="F17" s="125">
        <v>77048660192.789993</v>
      </c>
      <c r="G17" s="353">
        <v>-8.1854502060423311E-3</v>
      </c>
      <c r="H17" s="353"/>
      <c r="I17" s="125">
        <v>16040362.26</v>
      </c>
      <c r="J17" s="354">
        <v>6.205650333402506E-4</v>
      </c>
      <c r="K17" s="354"/>
      <c r="L17" s="638">
        <v>110.98355158896811</v>
      </c>
      <c r="M17" s="354">
        <v>8.4040412000619437E-3</v>
      </c>
      <c r="N17" s="354"/>
      <c r="P17" s="626">
        <v>4037</v>
      </c>
      <c r="Q17" s="623">
        <v>47680059221</v>
      </c>
      <c r="R17" s="357">
        <v>0.38227009340824275</v>
      </c>
      <c r="S17" s="118">
        <v>4037000000</v>
      </c>
      <c r="T17" s="363">
        <v>3.2366242666271375E-2</v>
      </c>
      <c r="U17" s="118">
        <v>2422200000</v>
      </c>
    </row>
    <row r="18" spans="1:26" x14ac:dyDescent="0.25">
      <c r="B18" s="380">
        <v>2009</v>
      </c>
      <c r="C18" s="125">
        <v>2864567</v>
      </c>
      <c r="D18" s="353">
        <v>1.4385413486102196E-2</v>
      </c>
      <c r="E18" s="353"/>
      <c r="F18" s="125">
        <v>74370271565.359985</v>
      </c>
      <c r="G18" s="353">
        <v>-3.538088655974958E-2</v>
      </c>
      <c r="H18" s="353"/>
      <c r="I18" s="125">
        <v>16095983.26</v>
      </c>
      <c r="J18" s="354">
        <v>3.4615669354815504E-3</v>
      </c>
      <c r="K18" s="354"/>
      <c r="L18" s="638">
        <v>111.64793516659115</v>
      </c>
      <c r="M18" s="354">
        <v>5.9684778605849174E-3</v>
      </c>
      <c r="N18" s="354"/>
      <c r="P18" s="626">
        <v>4859</v>
      </c>
      <c r="Q18" s="623">
        <v>46350094032</v>
      </c>
      <c r="R18" s="357">
        <v>0.38394593822381218</v>
      </c>
      <c r="S18" s="118">
        <v>4859000000</v>
      </c>
      <c r="T18" s="363">
        <v>4.0250043776426908E-2</v>
      </c>
      <c r="U18" s="118">
        <v>2915400000</v>
      </c>
    </row>
    <row r="19" spans="1:26" x14ac:dyDescent="0.25">
      <c r="B19" s="380">
        <v>2010</v>
      </c>
      <c r="C19" s="125">
        <v>2885251</v>
      </c>
      <c r="D19" s="353">
        <v>7.1946935444361362E-3</v>
      </c>
      <c r="E19" s="353"/>
      <c r="F19" s="125">
        <v>74866606532.479996</v>
      </c>
      <c r="G19" s="353">
        <v>6.651664165831685E-3</v>
      </c>
      <c r="H19" s="353"/>
      <c r="I19" s="125">
        <v>16172034.26</v>
      </c>
      <c r="J19" s="354">
        <v>4.7137163458117757E-3</v>
      </c>
      <c r="K19" s="354"/>
      <c r="L19" s="638">
        <v>112.36718303630441</v>
      </c>
      <c r="M19" s="354">
        <v>6.4214446506479939E-3</v>
      </c>
      <c r="N19" s="354"/>
      <c r="P19" s="626">
        <v>5439</v>
      </c>
      <c r="Q19" s="623">
        <v>46243686671</v>
      </c>
      <c r="R19" s="357">
        <v>0.38183118418601292</v>
      </c>
      <c r="S19" s="118">
        <v>5439000000</v>
      </c>
      <c r="T19" s="363">
        <v>4.4909477602055013E-2</v>
      </c>
      <c r="U19" s="118">
        <v>3263400000</v>
      </c>
    </row>
    <row r="20" spans="1:26" x14ac:dyDescent="0.25">
      <c r="A20" s="382"/>
      <c r="B20" s="380">
        <v>2011</v>
      </c>
      <c r="C20" s="125">
        <v>2919186</v>
      </c>
      <c r="D20" s="355">
        <v>1.1692912385391649E-2</v>
      </c>
      <c r="E20" s="356">
        <v>1.5957078918922223E-2</v>
      </c>
      <c r="F20" s="125">
        <v>75150956582.160004</v>
      </c>
      <c r="G20" s="355">
        <v>3.7908946700158002E-3</v>
      </c>
      <c r="H20" s="356">
        <v>1.5231578840968894E-2</v>
      </c>
      <c r="I20" s="125">
        <v>16287524.26</v>
      </c>
      <c r="J20" s="357">
        <v>7.1159616829967257E-3</v>
      </c>
      <c r="K20" s="358">
        <v>9.4930052483825841E-3</v>
      </c>
      <c r="L20" s="638">
        <v>113.44388359422373</v>
      </c>
      <c r="M20" s="354">
        <v>9.5363680246204584E-3</v>
      </c>
      <c r="N20" s="358">
        <v>1.4015345666289928E-2</v>
      </c>
      <c r="O20" s="382"/>
      <c r="P20" s="626">
        <v>6545</v>
      </c>
      <c r="Q20" s="623">
        <v>47970469348</v>
      </c>
      <c r="R20" s="357">
        <v>0.3896191827343764</v>
      </c>
      <c r="S20" s="118">
        <v>6545000000</v>
      </c>
      <c r="T20" s="363">
        <v>5.3158903501593767E-2</v>
      </c>
      <c r="U20" s="118">
        <v>3927000000</v>
      </c>
      <c r="V20" s="382"/>
      <c r="W20" s="382"/>
      <c r="X20" s="382"/>
      <c r="Y20" s="382"/>
      <c r="Z20" s="382"/>
    </row>
    <row r="21" spans="1:26" x14ac:dyDescent="0.25">
      <c r="B21" s="380">
        <v>2012</v>
      </c>
      <c r="C21" s="125">
        <v>2954040.0361008286</v>
      </c>
      <c r="D21" s="355">
        <v>1.1868926905625259E-2</v>
      </c>
      <c r="E21" s="356">
        <v>1.5548263717592528E-2</v>
      </c>
      <c r="F21" s="125">
        <v>75735750725</v>
      </c>
      <c r="G21" s="355">
        <v>7.7514723649628947E-3</v>
      </c>
      <c r="H21" s="356">
        <v>1.4483568193368296E-2</v>
      </c>
      <c r="I21" s="125">
        <v>16391549.26</v>
      </c>
      <c r="J21" s="355">
        <v>6.3664810630922834E-3</v>
      </c>
      <c r="K21" s="356">
        <v>9.1803528298535549E-3</v>
      </c>
      <c r="L21" s="638">
        <v>114.56634258153356</v>
      </c>
      <c r="M21" s="354">
        <v>9.8457694081725642E-3</v>
      </c>
      <c r="N21" s="356">
        <v>1.359838804047819E-2</v>
      </c>
      <c r="P21" s="627">
        <v>6545</v>
      </c>
      <c r="Q21" s="623">
        <v>47746366530</v>
      </c>
      <c r="R21" s="357">
        <v>0.38666624440363384</v>
      </c>
      <c r="S21" s="118">
        <v>6545000000</v>
      </c>
      <c r="T21" s="363">
        <v>5.3003626318490114E-2</v>
      </c>
      <c r="U21" s="118">
        <v>3927000000</v>
      </c>
    </row>
    <row r="22" spans="1:26" x14ac:dyDescent="0.25">
      <c r="B22" s="382"/>
    </row>
    <row r="23" spans="1:26" x14ac:dyDescent="0.25">
      <c r="B23" s="382"/>
      <c r="C23" s="730" t="s">
        <v>471</v>
      </c>
      <c r="D23" s="730"/>
      <c r="E23" s="730"/>
      <c r="F23" s="730"/>
      <c r="G23" s="730"/>
      <c r="H23" s="730"/>
      <c r="I23" s="730"/>
      <c r="J23" s="730"/>
      <c r="K23" s="730"/>
      <c r="L23" s="730" t="s">
        <v>472</v>
      </c>
      <c r="M23" s="730"/>
      <c r="N23" s="730"/>
      <c r="R23" s="415">
        <v>0.39647843924618248</v>
      </c>
    </row>
    <row r="24" spans="1:26" ht="30" x14ac:dyDescent="0.25">
      <c r="B24" s="382"/>
      <c r="C24" s="616" t="s">
        <v>473</v>
      </c>
      <c r="D24" s="383" t="s">
        <v>319</v>
      </c>
      <c r="E24" s="371" t="s">
        <v>706</v>
      </c>
      <c r="F24" s="616" t="s">
        <v>474</v>
      </c>
      <c r="G24" s="616" t="s">
        <v>319</v>
      </c>
      <c r="H24" s="371" t="s">
        <v>706</v>
      </c>
      <c r="I24" s="616" t="s">
        <v>475</v>
      </c>
      <c r="J24" s="616" t="s">
        <v>319</v>
      </c>
      <c r="K24" s="371" t="s">
        <v>706</v>
      </c>
      <c r="L24" s="616" t="s">
        <v>473</v>
      </c>
      <c r="M24" s="616" t="s">
        <v>474</v>
      </c>
      <c r="N24" s="616" t="s">
        <v>475</v>
      </c>
    </row>
    <row r="25" spans="1:26" x14ac:dyDescent="0.25">
      <c r="B25" s="382"/>
      <c r="F25" t="s">
        <v>800</v>
      </c>
    </row>
    <row r="26" spans="1:26" x14ac:dyDescent="0.25">
      <c r="B26" s="380">
        <v>2002</v>
      </c>
      <c r="C26" s="125">
        <v>770273587.42194808</v>
      </c>
      <c r="D26" s="125"/>
      <c r="E26" s="125"/>
      <c r="F26" s="125">
        <v>447353913.24999988</v>
      </c>
      <c r="G26" s="125"/>
      <c r="H26" s="125"/>
      <c r="I26" s="125">
        <v>1217627500.671948</v>
      </c>
      <c r="J26" s="125"/>
      <c r="K26" s="125"/>
      <c r="L26" s="359">
        <v>0.63260199609229628</v>
      </c>
      <c r="M26" s="359">
        <v>0.36739800390770372</v>
      </c>
      <c r="N26" s="359">
        <v>1</v>
      </c>
    </row>
    <row r="27" spans="1:26" x14ac:dyDescent="0.25">
      <c r="B27" s="380">
        <v>2003</v>
      </c>
      <c r="C27" s="125">
        <v>781793957.88137424</v>
      </c>
      <c r="D27" s="353">
        <v>1.4845464777130947E-2</v>
      </c>
      <c r="E27" s="125"/>
      <c r="F27" s="125">
        <v>465426584.09000003</v>
      </c>
      <c r="G27" s="353">
        <v>3.9604336606326153E-2</v>
      </c>
      <c r="H27" s="125"/>
      <c r="I27" s="125">
        <v>1247220541.9713743</v>
      </c>
      <c r="J27" s="353">
        <v>2.401321526073039E-2</v>
      </c>
      <c r="K27" s="125"/>
      <c r="L27" s="359">
        <v>0.62682896213821149</v>
      </c>
      <c r="M27" s="359">
        <v>0.37317103786178846</v>
      </c>
      <c r="N27" s="359">
        <v>1</v>
      </c>
    </row>
    <row r="28" spans="1:26" x14ac:dyDescent="0.25">
      <c r="B28" s="380">
        <v>2004</v>
      </c>
      <c r="C28" s="125">
        <v>796377975.03600776</v>
      </c>
      <c r="D28" s="353">
        <v>1.8482691294184502E-2</v>
      </c>
      <c r="E28" s="125"/>
      <c r="F28" s="125">
        <v>470003912.07000005</v>
      </c>
      <c r="G28" s="353">
        <v>9.7866480360824272E-3</v>
      </c>
      <c r="H28" s="125"/>
      <c r="I28" s="125">
        <v>1266381887.1060078</v>
      </c>
      <c r="J28" s="353">
        <v>1.5246417721395058E-2</v>
      </c>
      <c r="K28" s="125"/>
      <c r="L28" s="359">
        <v>0.62886083822307826</v>
      </c>
      <c r="M28" s="359">
        <v>0.37113916177692174</v>
      </c>
      <c r="N28" s="359">
        <v>1</v>
      </c>
    </row>
    <row r="29" spans="1:26" x14ac:dyDescent="0.25">
      <c r="B29" s="380">
        <v>2005</v>
      </c>
      <c r="C29" s="125">
        <v>817100996.79084313</v>
      </c>
      <c r="D29" s="353">
        <v>2.568879015065632E-2</v>
      </c>
      <c r="E29" s="125"/>
      <c r="F29" s="125">
        <v>479592541.45000011</v>
      </c>
      <c r="G29" s="353">
        <v>2.0195853204271964E-2</v>
      </c>
      <c r="H29" s="125"/>
      <c r="I29" s="125">
        <v>1296693538.2408433</v>
      </c>
      <c r="J29" s="353">
        <v>2.3653665508428946E-2</v>
      </c>
      <c r="K29" s="125"/>
      <c r="L29" s="359">
        <v>0.63014195158199182</v>
      </c>
      <c r="M29" s="359">
        <v>0.36985804841800812</v>
      </c>
      <c r="N29" s="359">
        <v>1</v>
      </c>
    </row>
    <row r="30" spans="1:26" x14ac:dyDescent="0.25">
      <c r="B30" s="380">
        <v>2006</v>
      </c>
      <c r="C30" s="125">
        <v>817581549.5265975</v>
      </c>
      <c r="D30" s="353">
        <v>5.879462659952227E-4</v>
      </c>
      <c r="E30" s="125"/>
      <c r="F30" s="125">
        <v>495789232.49999988</v>
      </c>
      <c r="G30" s="353">
        <v>3.3214030511954276E-2</v>
      </c>
      <c r="H30" s="125"/>
      <c r="I30" s="125">
        <v>1313370782.0265975</v>
      </c>
      <c r="J30" s="353">
        <v>1.2779356142088173E-2</v>
      </c>
      <c r="K30" s="125"/>
      <c r="L30" s="359">
        <v>0.62250627219301147</v>
      </c>
      <c r="M30" s="359">
        <v>0.37749372780698837</v>
      </c>
      <c r="N30" s="359">
        <v>0.99999999999999978</v>
      </c>
    </row>
    <row r="31" spans="1:26" x14ac:dyDescent="0.25">
      <c r="B31" s="380">
        <v>2007</v>
      </c>
      <c r="C31" s="125">
        <v>858284420.76029897</v>
      </c>
      <c r="D31" s="353">
        <v>4.8584884715180077E-2</v>
      </c>
      <c r="E31" s="125"/>
      <c r="F31" s="125">
        <v>532580274.03500003</v>
      </c>
      <c r="G31" s="353">
        <v>7.1582733644657753E-2</v>
      </c>
      <c r="H31" s="125"/>
      <c r="I31" s="125">
        <v>1390864694.7952991</v>
      </c>
      <c r="J31" s="353">
        <v>5.7328687847323159E-2</v>
      </c>
      <c r="K31" s="125"/>
      <c r="L31" s="359">
        <v>0.61708692727053316</v>
      </c>
      <c r="M31" s="359">
        <v>0.38291307272946684</v>
      </c>
      <c r="N31" s="359">
        <v>1</v>
      </c>
    </row>
    <row r="32" spans="1:26" x14ac:dyDescent="0.25">
      <c r="B32" s="380">
        <v>2008</v>
      </c>
      <c r="C32" s="125">
        <v>889315927.5721072</v>
      </c>
      <c r="D32" s="353">
        <v>3.5517009196336359E-2</v>
      </c>
      <c r="E32" s="125"/>
      <c r="F32" s="125">
        <v>554515731.27100015</v>
      </c>
      <c r="G32" s="353">
        <v>4.0361540995619616E-2</v>
      </c>
      <c r="H32" s="125"/>
      <c r="I32" s="125">
        <v>1443831658.8431072</v>
      </c>
      <c r="J32" s="353">
        <v>3.7374817610164028E-2</v>
      </c>
      <c r="K32" s="125"/>
      <c r="L32" s="359">
        <v>0.61594156224880503</v>
      </c>
      <c r="M32" s="359">
        <v>0.38405843775119503</v>
      </c>
      <c r="N32" s="359">
        <v>1</v>
      </c>
    </row>
    <row r="33" spans="2:14" x14ac:dyDescent="0.25">
      <c r="B33" s="380">
        <v>2009</v>
      </c>
      <c r="C33" s="125">
        <v>901859278.07338822</v>
      </c>
      <c r="D33" s="353">
        <v>1.4005950406183174E-2</v>
      </c>
      <c r="E33" s="125"/>
      <c r="F33" s="125">
        <v>564187063.36349344</v>
      </c>
      <c r="G33" s="353">
        <v>1.7290692557999778E-2</v>
      </c>
      <c r="H33" s="125"/>
      <c r="I33" s="125">
        <v>1466046341.4368815</v>
      </c>
      <c r="J33" s="353">
        <v>1.5268759841486337E-2</v>
      </c>
      <c r="K33" s="125"/>
      <c r="L33" s="359">
        <v>0.61516423634294537</v>
      </c>
      <c r="M33" s="359">
        <v>0.38483576365705469</v>
      </c>
      <c r="N33" s="359">
        <v>1</v>
      </c>
    </row>
    <row r="34" spans="2:14" x14ac:dyDescent="0.25">
      <c r="B34" s="380">
        <v>2010</v>
      </c>
      <c r="C34" s="125">
        <v>937110602.36470819</v>
      </c>
      <c r="D34" s="353">
        <v>3.8342817195582489E-2</v>
      </c>
      <c r="E34" s="125"/>
      <c r="F34" s="125">
        <v>567487950.60263979</v>
      </c>
      <c r="G34" s="353">
        <v>5.833647574732365E-3</v>
      </c>
      <c r="H34" s="125"/>
      <c r="I34" s="125">
        <v>1504598552.9673481</v>
      </c>
      <c r="J34" s="353">
        <v>2.5956906636787305E-2</v>
      </c>
      <c r="K34" s="125"/>
      <c r="L34" s="359">
        <v>0.62283098738633758</v>
      </c>
      <c r="M34" s="359">
        <v>0.37716901261366231</v>
      </c>
      <c r="N34" s="359">
        <v>0.99999999999999989</v>
      </c>
    </row>
    <row r="35" spans="2:14" x14ac:dyDescent="0.25">
      <c r="B35" s="380">
        <v>2011</v>
      </c>
      <c r="C35" s="125">
        <v>950874068.62525117</v>
      </c>
      <c r="D35" s="355">
        <v>1.4580319742566369E-2</v>
      </c>
      <c r="E35" s="356">
        <v>2.3403985971535052E-2</v>
      </c>
      <c r="F35" s="125">
        <v>596309912.24192071</v>
      </c>
      <c r="G35" s="355">
        <v>4.9541002190163601E-2</v>
      </c>
      <c r="H35" s="356">
        <v>3.1934498369089764E-2</v>
      </c>
      <c r="I35" s="360">
        <v>1547183980.8671718</v>
      </c>
      <c r="J35" s="355">
        <v>2.7910371631140605E-2</v>
      </c>
      <c r="K35" s="356">
        <v>2.661468868883822E-2</v>
      </c>
      <c r="L35" s="361">
        <v>0.61458370845612142</v>
      </c>
      <c r="M35" s="361">
        <v>0.38541629154387869</v>
      </c>
      <c r="N35" s="361">
        <v>1</v>
      </c>
    </row>
    <row r="36" spans="2:14" x14ac:dyDescent="0.25">
      <c r="B36" s="380">
        <v>2012</v>
      </c>
      <c r="C36" s="125">
        <v>935806566.24449134</v>
      </c>
      <c r="D36" s="355">
        <v>-1.5972838699405904E-2</v>
      </c>
      <c r="E36" s="356">
        <v>1.9466303504440959E-2</v>
      </c>
      <c r="F36" s="125">
        <v>666609500.41502094</v>
      </c>
      <c r="G36" s="355">
        <v>0.11144389891776152</v>
      </c>
      <c r="H36" s="356">
        <v>3.9885438423956941E-2</v>
      </c>
      <c r="I36" s="360">
        <v>1602416066.6595123</v>
      </c>
      <c r="J36" s="355">
        <v>3.5076039905906208E-2</v>
      </c>
      <c r="K36" s="356">
        <v>2.7460823810545022E-2</v>
      </c>
      <c r="L36" s="361">
        <v>0.5839972437341614</v>
      </c>
      <c r="M36" s="361">
        <v>0.41600275626583866</v>
      </c>
      <c r="N36" s="361">
        <v>1</v>
      </c>
    </row>
    <row r="37" spans="2:14" ht="30" x14ac:dyDescent="0.25">
      <c r="B37" s="380"/>
      <c r="F37" s="628" t="s">
        <v>801</v>
      </c>
      <c r="G37" s="629">
        <v>0</v>
      </c>
      <c r="H37" s="381"/>
    </row>
    <row r="38" spans="2:14" x14ac:dyDescent="0.25">
      <c r="B38" s="382"/>
      <c r="L38" s="249">
        <v>0.61914042596977203</v>
      </c>
      <c r="M38" s="249">
        <v>0.38085957403022785</v>
      </c>
    </row>
    <row r="39" spans="2:14" x14ac:dyDescent="0.25">
      <c r="B39" s="382"/>
      <c r="C39" s="730" t="s">
        <v>476</v>
      </c>
      <c r="D39" s="730"/>
      <c r="E39" s="730"/>
      <c r="F39" s="730"/>
      <c r="G39" s="730"/>
      <c r="H39" s="730"/>
      <c r="I39" s="730"/>
      <c r="J39" s="730"/>
      <c r="K39" s="730"/>
      <c r="L39" s="384"/>
    </row>
    <row r="40" spans="2:14" ht="45" x14ac:dyDescent="0.25">
      <c r="B40" s="382"/>
      <c r="C40" s="383" t="s">
        <v>473</v>
      </c>
      <c r="D40" s="616" t="s">
        <v>319</v>
      </c>
      <c r="E40" s="371" t="s">
        <v>706</v>
      </c>
      <c r="F40" s="616" t="s">
        <v>474</v>
      </c>
      <c r="G40" s="371" t="s">
        <v>706</v>
      </c>
      <c r="H40" s="615" t="s">
        <v>425</v>
      </c>
      <c r="I40" s="384" t="s">
        <v>307</v>
      </c>
      <c r="J40" s="615" t="s">
        <v>477</v>
      </c>
      <c r="K40" s="371" t="s">
        <v>706</v>
      </c>
      <c r="L40" s="616"/>
      <c r="M40" s="616"/>
      <c r="N40" s="371"/>
    </row>
    <row r="41" spans="2:14" x14ac:dyDescent="0.25">
      <c r="B41" s="382"/>
    </row>
    <row r="42" spans="2:14" x14ac:dyDescent="0.25">
      <c r="B42" s="380">
        <v>2002</v>
      </c>
      <c r="C42" s="125">
        <v>46009649.719861835</v>
      </c>
      <c r="D42" s="118"/>
      <c r="E42" s="118"/>
      <c r="F42" s="118">
        <v>4473539.1324999984</v>
      </c>
      <c r="G42" s="118"/>
      <c r="H42" s="118"/>
      <c r="I42" s="362">
        <v>100</v>
      </c>
      <c r="J42" s="118"/>
      <c r="K42" s="118"/>
      <c r="L42" s="386"/>
      <c r="M42" s="387"/>
      <c r="N42" s="118"/>
    </row>
    <row r="43" spans="2:14" ht="15.75" thickBot="1" x14ac:dyDescent="0.3">
      <c r="B43" s="380">
        <v>2003</v>
      </c>
      <c r="C43" s="125">
        <v>46477755.417475142</v>
      </c>
      <c r="D43" s="354">
        <v>1.0122669007366095E-2</v>
      </c>
      <c r="E43" s="354"/>
      <c r="F43" s="118">
        <v>4553482.8902035207</v>
      </c>
      <c r="G43" s="354">
        <v>1.7712562922079005E-2</v>
      </c>
      <c r="H43" s="354"/>
      <c r="I43" s="387">
        <v>101.30170833482852</v>
      </c>
      <c r="J43" s="354">
        <v>1.2933089239141615E-2</v>
      </c>
      <c r="K43" s="354"/>
      <c r="L43" s="386"/>
      <c r="M43" s="363"/>
      <c r="N43" s="354"/>
    </row>
    <row r="44" spans="2:14" x14ac:dyDescent="0.25">
      <c r="B44" s="380">
        <v>2004</v>
      </c>
      <c r="C44" s="125">
        <v>47256993.595681846</v>
      </c>
      <c r="D44" s="354">
        <v>1.6626835578810388E-2</v>
      </c>
      <c r="E44" s="354"/>
      <c r="F44" s="118">
        <v>4485136.2817335399</v>
      </c>
      <c r="G44" s="354">
        <v>-1.5123529348392093E-2</v>
      </c>
      <c r="H44" s="354"/>
      <c r="I44" s="387">
        <v>101.79022221931595</v>
      </c>
      <c r="J44" s="354">
        <v>4.8107753500263957E-3</v>
      </c>
      <c r="K44" s="354"/>
      <c r="L44" s="388" t="s">
        <v>478</v>
      </c>
      <c r="M44" s="389"/>
      <c r="N44" s="354"/>
    </row>
    <row r="45" spans="2:14" x14ac:dyDescent="0.25">
      <c r="B45" s="380">
        <v>2005</v>
      </c>
      <c r="C45" s="125">
        <v>48041320.352776259</v>
      </c>
      <c r="D45" s="354">
        <v>1.6460825685903076E-2</v>
      </c>
      <c r="E45" s="354"/>
      <c r="F45" s="118">
        <v>4434264.5339328665</v>
      </c>
      <c r="G45" s="354">
        <v>-1.1407111414643277E-2</v>
      </c>
      <c r="H45" s="354"/>
      <c r="I45" s="387">
        <v>102.41670606251829</v>
      </c>
      <c r="J45" s="354">
        <v>6.1357938632067592E-3</v>
      </c>
      <c r="K45" s="354"/>
      <c r="L45" s="390" t="s">
        <v>479</v>
      </c>
      <c r="M45" s="391">
        <v>0</v>
      </c>
      <c r="N45" s="354"/>
    </row>
    <row r="46" spans="2:14" x14ac:dyDescent="0.25">
      <c r="B46" s="380">
        <v>2006</v>
      </c>
      <c r="C46" s="125">
        <v>48428136.035030469</v>
      </c>
      <c r="D46" s="354">
        <v>8.0194865777304981E-3</v>
      </c>
      <c r="E46" s="354"/>
      <c r="F46" s="118">
        <v>4501382.6658236077</v>
      </c>
      <c r="G46" s="354">
        <v>1.5022838902586461E-2</v>
      </c>
      <c r="H46" s="354"/>
      <c r="I46" s="387">
        <v>103.51187235987662</v>
      </c>
      <c r="J46" s="354">
        <v>1.0636470477485779E-2</v>
      </c>
      <c r="K46" s="354"/>
      <c r="L46" s="390" t="s">
        <v>282</v>
      </c>
      <c r="M46" s="391">
        <v>0</v>
      </c>
      <c r="N46" s="354"/>
    </row>
    <row r="47" spans="2:14" ht="15.75" thickBot="1" x14ac:dyDescent="0.3">
      <c r="B47" s="380">
        <v>2007</v>
      </c>
      <c r="C47" s="125">
        <v>49622371.739208072</v>
      </c>
      <c r="D47" s="354">
        <v>2.4360807313077701E-2</v>
      </c>
      <c r="E47" s="354"/>
      <c r="F47" s="118">
        <v>4676664.6248325715</v>
      </c>
      <c r="G47" s="354">
        <v>3.8200560192073893E-2</v>
      </c>
      <c r="H47" s="354"/>
      <c r="I47" s="387">
        <v>106.62404438013523</v>
      </c>
      <c r="J47" s="354">
        <v>2.9622728416544043E-2</v>
      </c>
      <c r="K47" s="354"/>
      <c r="L47" s="630" t="s">
        <v>480</v>
      </c>
      <c r="M47" s="631">
        <v>1</v>
      </c>
      <c r="N47" s="354" t="s">
        <v>707</v>
      </c>
    </row>
    <row r="48" spans="2:14" x14ac:dyDescent="0.25">
      <c r="B48" s="380">
        <v>2008</v>
      </c>
      <c r="C48" s="125">
        <v>50200296.757981859</v>
      </c>
      <c r="D48" s="354">
        <v>1.1579163023092484E-2</v>
      </c>
      <c r="E48" s="354"/>
      <c r="F48" s="118">
        <v>4755522.2310968228</v>
      </c>
      <c r="G48" s="354">
        <v>1.6721348901480092E-2</v>
      </c>
      <c r="H48" s="354"/>
      <c r="I48" s="387">
        <v>108.07875360061308</v>
      </c>
      <c r="J48" s="354">
        <v>1.3551118058252121E-2</v>
      </c>
      <c r="K48" s="354"/>
      <c r="L48" s="386"/>
      <c r="M48" s="363"/>
      <c r="N48" s="354"/>
    </row>
    <row r="49" spans="2:16" x14ac:dyDescent="0.25">
      <c r="B49" s="380">
        <v>2009</v>
      </c>
      <c r="C49" s="125">
        <v>50297395.906843446</v>
      </c>
      <c r="D49" s="354">
        <v>1.9323663360065603E-3</v>
      </c>
      <c r="E49" s="354"/>
      <c r="F49" s="118">
        <v>4776710.5194812352</v>
      </c>
      <c r="G49" s="354">
        <v>4.445616013592806E-3</v>
      </c>
      <c r="H49" s="354"/>
      <c r="I49" s="387">
        <v>108.39248275048371</v>
      </c>
      <c r="J49" s="354">
        <v>2.8985778879001695E-3</v>
      </c>
      <c r="K49" s="354"/>
      <c r="L49" s="386"/>
      <c r="M49" s="363"/>
      <c r="N49" s="354"/>
    </row>
    <row r="50" spans="2:16" x14ac:dyDescent="0.25">
      <c r="B50" s="380">
        <v>2010</v>
      </c>
      <c r="C50" s="125">
        <v>51209677.31353946</v>
      </c>
      <c r="D50" s="354">
        <v>1.797521968558433E-2</v>
      </c>
      <c r="E50" s="354"/>
      <c r="F50" s="118">
        <v>4663792.2552673994</v>
      </c>
      <c r="G50" s="354">
        <v>-2.3923227885862555E-2</v>
      </c>
      <c r="H50" s="354"/>
      <c r="I50" s="387">
        <v>108.61076745079005</v>
      </c>
      <c r="J50" s="354">
        <v>2.0118111016989536E-3</v>
      </c>
      <c r="K50" s="354"/>
      <c r="L50" s="386"/>
      <c r="M50" s="363"/>
      <c r="N50" s="354"/>
    </row>
    <row r="51" spans="2:16" x14ac:dyDescent="0.25">
      <c r="B51" s="380">
        <v>2011</v>
      </c>
      <c r="C51" s="125">
        <v>51878889.982838012</v>
      </c>
      <c r="D51" s="357">
        <v>1.2983439145020655E-2</v>
      </c>
      <c r="E51" s="358">
        <v>1.3340090261399087E-2</v>
      </c>
      <c r="F51" s="118">
        <v>4819443.8912570551</v>
      </c>
      <c r="G51" s="357">
        <v>3.2829640273330039E-2</v>
      </c>
      <c r="H51" s="358">
        <v>8.2754109506938192E-3</v>
      </c>
      <c r="I51" s="387">
        <v>110.86588196610315</v>
      </c>
      <c r="J51" s="357">
        <v>2.0550649806922429E-2</v>
      </c>
      <c r="K51" s="358">
        <v>1.1461223800130919E-2</v>
      </c>
      <c r="L51" s="394"/>
      <c r="M51" s="358"/>
      <c r="N51" s="357"/>
    </row>
    <row r="52" spans="2:16" x14ac:dyDescent="0.25">
      <c r="B52" s="380">
        <v>2012</v>
      </c>
      <c r="C52" s="125">
        <v>53771973.853402644</v>
      </c>
      <c r="D52" s="357">
        <v>3.584043598218313E-2</v>
      </c>
      <c r="E52" s="358">
        <v>1.5590124833477492E-2</v>
      </c>
      <c r="F52" s="118">
        <v>5303903.3714366788</v>
      </c>
      <c r="G52" s="357">
        <v>9.5784488514286323E-2</v>
      </c>
      <c r="H52" s="358">
        <v>1.7026318707053067E-2</v>
      </c>
      <c r="I52" s="387">
        <v>117.70503468472286</v>
      </c>
      <c r="J52" s="357">
        <v>5.9860588733250043E-2</v>
      </c>
      <c r="K52" s="358">
        <v>1.6301160293442831E-2</v>
      </c>
    </row>
    <row r="53" spans="2:16" x14ac:dyDescent="0.25">
      <c r="B53" s="382"/>
    </row>
    <row r="54" spans="2:16" x14ac:dyDescent="0.25">
      <c r="B54" s="382"/>
      <c r="C54" s="395"/>
      <c r="D54" s="616"/>
      <c r="E54" s="383"/>
      <c r="F54" s="616"/>
      <c r="G54" s="616"/>
      <c r="H54" s="383"/>
      <c r="I54" s="615"/>
      <c r="J54" s="396"/>
    </row>
    <row r="55" spans="2:16" x14ac:dyDescent="0.25">
      <c r="B55" s="382"/>
      <c r="C55" s="730" t="s">
        <v>481</v>
      </c>
      <c r="D55" s="730"/>
      <c r="E55" s="730"/>
      <c r="F55" s="730"/>
      <c r="G55" s="730"/>
      <c r="H55" s="730"/>
      <c r="I55" s="730"/>
      <c r="J55" s="730"/>
      <c r="K55" s="730"/>
    </row>
    <row r="56" spans="2:16" ht="30" x14ac:dyDescent="0.25">
      <c r="B56" s="382"/>
      <c r="C56" s="616" t="s">
        <v>473</v>
      </c>
      <c r="D56" s="616" t="s">
        <v>319</v>
      </c>
      <c r="E56" s="371" t="s">
        <v>706</v>
      </c>
      <c r="F56" s="616" t="s">
        <v>474</v>
      </c>
      <c r="G56" s="616" t="s">
        <v>319</v>
      </c>
      <c r="H56" s="371" t="s">
        <v>706</v>
      </c>
      <c r="I56" s="616" t="s">
        <v>475</v>
      </c>
      <c r="J56" s="615" t="s">
        <v>477</v>
      </c>
      <c r="K56" s="371" t="s">
        <v>706</v>
      </c>
    </row>
    <row r="57" spans="2:16" x14ac:dyDescent="0.25">
      <c r="B57" s="382"/>
      <c r="C57" s="616"/>
      <c r="D57" s="616"/>
      <c r="E57" s="615"/>
      <c r="F57" s="616"/>
      <c r="G57" s="616"/>
      <c r="H57" s="615"/>
      <c r="I57" s="616"/>
      <c r="J57" s="615"/>
      <c r="K57" s="615"/>
    </row>
    <row r="58" spans="2:16" x14ac:dyDescent="0.25">
      <c r="B58" s="382"/>
      <c r="F58" s="243"/>
      <c r="G58" s="363"/>
      <c r="I58" s="364"/>
    </row>
    <row r="59" spans="2:16" x14ac:dyDescent="0.25">
      <c r="B59" s="380">
        <v>2002</v>
      </c>
      <c r="C59" s="365">
        <v>100</v>
      </c>
      <c r="D59" s="363"/>
      <c r="F59" s="362">
        <v>100</v>
      </c>
      <c r="I59" s="362">
        <v>100</v>
      </c>
    </row>
    <row r="60" spans="2:16" x14ac:dyDescent="0.25">
      <c r="B60" s="380">
        <v>2003</v>
      </c>
      <c r="C60" s="397">
        <v>101.10291366620893</v>
      </c>
      <c r="D60" s="363">
        <v>1.0968759269039979E-2</v>
      </c>
      <c r="E60" s="354"/>
      <c r="F60" s="387">
        <v>100.33845801545691</v>
      </c>
      <c r="G60" s="363">
        <v>3.3788653543270694E-3</v>
      </c>
      <c r="H60" s="354"/>
      <c r="I60" s="387">
        <v>100.81917089712033</v>
      </c>
      <c r="J60" s="243">
        <v>8.1583390372644594E-3</v>
      </c>
      <c r="K60" s="354"/>
    </row>
    <row r="61" spans="2:16" ht="15.75" thickBot="1" x14ac:dyDescent="0.3">
      <c r="B61" s="380">
        <v>2004</v>
      </c>
      <c r="C61" s="397">
        <v>101.21609947311049</v>
      </c>
      <c r="D61" s="363">
        <v>1.1188846461182428E-3</v>
      </c>
      <c r="E61" s="354"/>
      <c r="F61" s="387">
        <v>103.69130881927049</v>
      </c>
      <c r="G61" s="363">
        <v>3.2869249573320727E-2</v>
      </c>
      <c r="H61" s="354"/>
      <c r="I61" s="387">
        <v>102.13173196691146</v>
      </c>
      <c r="J61" s="243">
        <v>1.2934944874902234E-2</v>
      </c>
      <c r="K61" s="354"/>
    </row>
    <row r="62" spans="2:16" x14ac:dyDescent="0.25">
      <c r="B62" s="380">
        <v>2005</v>
      </c>
      <c r="C62" s="397">
        <v>102.32714312684217</v>
      </c>
      <c r="D62" s="363">
        <v>1.091713656902938E-2</v>
      </c>
      <c r="E62" s="354"/>
      <c r="F62" s="387">
        <v>107.7919924941211</v>
      </c>
      <c r="G62" s="363">
        <v>3.8785073669575731E-2</v>
      </c>
      <c r="H62" s="354"/>
      <c r="I62" s="387">
        <v>104.32443787904829</v>
      </c>
      <c r="J62" s="243">
        <v>2.1242168391725696E-2</v>
      </c>
      <c r="K62" s="354"/>
      <c r="M62" s="632" t="s">
        <v>802</v>
      </c>
      <c r="P62" s="632" t="s">
        <v>803</v>
      </c>
    </row>
    <row r="63" spans="2:16" x14ac:dyDescent="0.25">
      <c r="B63" s="380">
        <v>2006</v>
      </c>
      <c r="C63" s="397">
        <v>102.95987874722324</v>
      </c>
      <c r="D63" s="363">
        <v>6.1644191461269204E-3</v>
      </c>
      <c r="E63" s="354"/>
      <c r="F63" s="387">
        <v>107.70160013709176</v>
      </c>
      <c r="G63" s="363">
        <v>-8.3893317872904202E-4</v>
      </c>
      <c r="H63" s="354"/>
      <c r="I63" s="387">
        <v>104.69517926878171</v>
      </c>
      <c r="J63" s="243">
        <v>3.5474352463716399E-3</v>
      </c>
      <c r="K63" s="354"/>
      <c r="M63" s="633"/>
      <c r="P63" s="633"/>
    </row>
    <row r="64" spans="2:16" x14ac:dyDescent="0.25">
      <c r="B64" s="380">
        <v>2007</v>
      </c>
      <c r="C64" s="397">
        <v>102.04229060047516</v>
      </c>
      <c r="D64" s="363">
        <v>-8.9520445325082312E-3</v>
      </c>
      <c r="E64" s="354"/>
      <c r="F64" s="387">
        <v>105.27464942926362</v>
      </c>
      <c r="G64" s="363">
        <v>-2.2791797411504423E-2</v>
      </c>
      <c r="H64" s="354"/>
      <c r="I64" s="387">
        <v>103.21757179682699</v>
      </c>
      <c r="J64" s="243">
        <v>-1.4213965635974574E-2</v>
      </c>
      <c r="K64" s="354"/>
      <c r="M64" s="633"/>
      <c r="P64" s="633" t="s">
        <v>804</v>
      </c>
    </row>
    <row r="65" spans="2:16" x14ac:dyDescent="0.25">
      <c r="B65" s="380">
        <v>2008</v>
      </c>
      <c r="C65" s="397">
        <v>101.71880771726177</v>
      </c>
      <c r="D65" s="363">
        <v>-3.1751218230305408E-3</v>
      </c>
      <c r="E65" s="354"/>
      <c r="F65" s="387">
        <v>104.40267902660395</v>
      </c>
      <c r="G65" s="363">
        <v>-8.3173077014181487E-3</v>
      </c>
      <c r="H65" s="354"/>
      <c r="I65" s="387">
        <v>102.68766791953317</v>
      </c>
      <c r="J65" s="243">
        <v>-5.1470768581901773E-3</v>
      </c>
      <c r="K65" s="354"/>
      <c r="M65" s="633" t="s">
        <v>805</v>
      </c>
      <c r="N65" t="s">
        <v>806</v>
      </c>
      <c r="O65" t="s">
        <v>807</v>
      </c>
      <c r="P65" s="633" t="s">
        <v>808</v>
      </c>
    </row>
    <row r="66" spans="2:16" x14ac:dyDescent="0.25">
      <c r="B66" s="380">
        <v>2009</v>
      </c>
      <c r="C66" s="397">
        <v>102.13018579480332</v>
      </c>
      <c r="D66" s="363">
        <v>4.0361115245783567E-3</v>
      </c>
      <c r="E66" s="354"/>
      <c r="F66" s="387">
        <v>104.56179100524835</v>
      </c>
      <c r="G66" s="363">
        <v>1.5228618469921113E-3</v>
      </c>
      <c r="H66" s="354"/>
      <c r="I66" s="387">
        <v>103.00339316297548</v>
      </c>
      <c r="J66" s="243">
        <v>3.0698999726847479E-3</v>
      </c>
      <c r="K66" s="354"/>
      <c r="M66" s="633" t="s">
        <v>809</v>
      </c>
      <c r="N66" t="s">
        <v>810</v>
      </c>
      <c r="O66" t="s">
        <v>811</v>
      </c>
      <c r="P66" s="633" t="s">
        <v>812</v>
      </c>
    </row>
    <row r="67" spans="2:16" x14ac:dyDescent="0.25">
      <c r="B67" s="380">
        <v>2010</v>
      </c>
      <c r="C67" s="397">
        <v>100.95698709159923</v>
      </c>
      <c r="D67" s="363">
        <v>-1.1553775034936336E-2</v>
      </c>
      <c r="E67" s="354"/>
      <c r="F67" s="387">
        <v>107.78331516674224</v>
      </c>
      <c r="G67" s="363">
        <v>3.0344672536510547E-2</v>
      </c>
      <c r="H67" s="354"/>
      <c r="I67" s="387">
        <v>103.45860329844027</v>
      </c>
      <c r="J67" s="243">
        <v>4.4096335489490403E-3</v>
      </c>
      <c r="K67" s="354"/>
      <c r="M67" s="633"/>
      <c r="P67" s="633"/>
    </row>
    <row r="68" spans="2:16" x14ac:dyDescent="0.25">
      <c r="B68" s="380">
        <v>2011</v>
      </c>
      <c r="C68" s="397">
        <v>100.60958028897059</v>
      </c>
      <c r="D68" s="363">
        <v>-3.4470711204001962E-3</v>
      </c>
      <c r="E68" s="358">
        <v>6.7525540489084138E-4</v>
      </c>
      <c r="F68" s="387">
        <v>105.30170369286409</v>
      </c>
      <c r="G68" s="363">
        <v>-2.3293272248709581E-2</v>
      </c>
      <c r="H68" s="358">
        <v>5.7399347155961088E-3</v>
      </c>
      <c r="I68" s="387">
        <v>102.3253336214912</v>
      </c>
      <c r="J68" s="243">
        <v>-1.101428178230197E-2</v>
      </c>
      <c r="K68" s="358">
        <v>2.5541218661590107E-3</v>
      </c>
      <c r="L68" s="243"/>
      <c r="M68" s="634">
        <v>1.1999999999999999E-3</v>
      </c>
      <c r="N68" s="363">
        <v>8.9909865694177396E-4</v>
      </c>
      <c r="O68" s="363">
        <v>-1.8355630905261637E-3</v>
      </c>
      <c r="P68" s="635">
        <v>1.3337782822001177E-3</v>
      </c>
    </row>
    <row r="69" spans="2:16" ht="15.75" thickBot="1" x14ac:dyDescent="0.3">
      <c r="B69" s="380">
        <v>2012</v>
      </c>
      <c r="C69" s="397">
        <v>98.027967249866833</v>
      </c>
      <c r="D69" s="363">
        <v>-2.5994666574010568E-2</v>
      </c>
      <c r="E69" s="358">
        <v>-1.9917367929992999E-3</v>
      </c>
      <c r="F69" s="387">
        <v>96.630157247202007</v>
      </c>
      <c r="G69" s="363">
        <v>-8.5938719106113753E-2</v>
      </c>
      <c r="H69" s="358">
        <v>-3.4279306665748769E-3</v>
      </c>
      <c r="I69" s="387">
        <v>97.333425786249137</v>
      </c>
      <c r="J69" s="243">
        <v>-5.0014819325077481E-2</v>
      </c>
      <c r="K69" s="358">
        <v>-2.7027722529646384E-3</v>
      </c>
      <c r="M69" s="636">
        <v>-4.7999999999999996E-3</v>
      </c>
      <c r="N69" s="363">
        <v>-5.0421732337499999E-3</v>
      </c>
      <c r="O69" s="363">
        <v>-7.2718560266076676E-3</v>
      </c>
      <c r="P69" s="636"/>
    </row>
    <row r="70" spans="2:16" x14ac:dyDescent="0.25">
      <c r="B70" s="380"/>
      <c r="C70" s="397"/>
      <c r="D70" s="363"/>
      <c r="E70" s="358"/>
      <c r="F70" s="387"/>
      <c r="G70" s="363"/>
      <c r="H70" s="358"/>
      <c r="L70" t="s">
        <v>813</v>
      </c>
    </row>
    <row r="71" spans="2:16" x14ac:dyDescent="0.25">
      <c r="B71" s="382"/>
      <c r="C71" s="637"/>
      <c r="E71" s="243">
        <v>-1.9917367929993025E-3</v>
      </c>
      <c r="H71" s="243">
        <v>-3.4279306665748778E-3</v>
      </c>
      <c r="K71" s="243">
        <v>-2.7027722529646414E-3</v>
      </c>
    </row>
    <row r="72" spans="2:16" x14ac:dyDescent="0.25">
      <c r="B72" s="382"/>
      <c r="K72" s="243"/>
    </row>
    <row r="73" spans="2:16" x14ac:dyDescent="0.25">
      <c r="B73" s="382"/>
      <c r="K73" s="616" t="s">
        <v>708</v>
      </c>
      <c r="L73" s="616" t="s">
        <v>425</v>
      </c>
    </row>
    <row r="74" spans="2:16" x14ac:dyDescent="0.25">
      <c r="B74" s="382"/>
    </row>
    <row r="75" spans="2:16" x14ac:dyDescent="0.25">
      <c r="B75" s="382"/>
      <c r="I75" t="s">
        <v>709</v>
      </c>
      <c r="K75" s="596"/>
      <c r="L75" s="597"/>
    </row>
    <row r="76" spans="2:16" x14ac:dyDescent="0.25">
      <c r="B76" s="382"/>
      <c r="K76" s="596"/>
      <c r="L76" s="597"/>
    </row>
    <row r="77" spans="2:16" x14ac:dyDescent="0.25">
      <c r="B77" s="382"/>
      <c r="I77" t="s">
        <v>710</v>
      </c>
      <c r="K77" s="596"/>
      <c r="L77" s="597"/>
    </row>
    <row r="78" spans="2:16" x14ac:dyDescent="0.25">
      <c r="B78" s="382"/>
      <c r="I78" t="s">
        <v>711</v>
      </c>
      <c r="K78" s="596"/>
      <c r="L78" s="597"/>
    </row>
    <row r="79" spans="2:16" x14ac:dyDescent="0.25">
      <c r="B79" s="382"/>
      <c r="I79" t="s">
        <v>601</v>
      </c>
      <c r="K79" s="596"/>
      <c r="L79" s="597"/>
    </row>
    <row r="80" spans="2:16" x14ac:dyDescent="0.25">
      <c r="B80" s="382"/>
      <c r="I80" t="s">
        <v>712</v>
      </c>
      <c r="K80" s="596"/>
      <c r="L80" s="597"/>
    </row>
    <row r="81" spans="2:12" x14ac:dyDescent="0.25">
      <c r="B81" s="382"/>
      <c r="K81" s="596"/>
      <c r="L81" s="597"/>
    </row>
    <row r="82" spans="2:12" x14ac:dyDescent="0.25">
      <c r="B82" s="382"/>
      <c r="I82" t="s">
        <v>713</v>
      </c>
      <c r="K82" s="596"/>
      <c r="L82" s="597"/>
    </row>
    <row r="83" spans="2:12" x14ac:dyDescent="0.25">
      <c r="B83" s="382"/>
      <c r="I83" t="s">
        <v>714</v>
      </c>
      <c r="K83" s="596"/>
      <c r="L83" s="597"/>
    </row>
    <row r="84" spans="2:12" x14ac:dyDescent="0.25">
      <c r="B84" s="382"/>
      <c r="K84" s="596"/>
      <c r="L84" s="597"/>
    </row>
    <row r="85" spans="2:12" x14ac:dyDescent="0.25">
      <c r="B85" s="382"/>
      <c r="I85" t="s">
        <v>715</v>
      </c>
      <c r="K85" s="596"/>
      <c r="L85" s="597"/>
    </row>
    <row r="86" spans="2:12" x14ac:dyDescent="0.25">
      <c r="B86" s="382"/>
    </row>
    <row r="87" spans="2:12" x14ac:dyDescent="0.25">
      <c r="B87" s="382"/>
    </row>
    <row r="88" spans="2:12" x14ac:dyDescent="0.25">
      <c r="B88" s="382"/>
      <c r="L88" t="s">
        <v>814</v>
      </c>
    </row>
    <row r="89" spans="2:12" x14ac:dyDescent="0.25">
      <c r="B89" s="382"/>
      <c r="L89" t="s">
        <v>815</v>
      </c>
    </row>
    <row r="90" spans="2:12" x14ac:dyDescent="0.25">
      <c r="B90" s="382"/>
    </row>
    <row r="91" spans="2:12" x14ac:dyDescent="0.25">
      <c r="B91" s="382"/>
    </row>
    <row r="92" spans="2:12" x14ac:dyDescent="0.25">
      <c r="B92" s="382"/>
    </row>
    <row r="93" spans="2:12" x14ac:dyDescent="0.25">
      <c r="B93" s="382"/>
    </row>
    <row r="94" spans="2:12" x14ac:dyDescent="0.25">
      <c r="B94" s="382"/>
    </row>
    <row r="95" spans="2:12" x14ac:dyDescent="0.25">
      <c r="B95" s="382"/>
    </row>
    <row r="96" spans="2:12" x14ac:dyDescent="0.25">
      <c r="B96" s="382"/>
    </row>
    <row r="97" spans="2:2" x14ac:dyDescent="0.25">
      <c r="B97" s="382"/>
    </row>
    <row r="98" spans="2:2" x14ac:dyDescent="0.25">
      <c r="B98" s="382"/>
    </row>
  </sheetData>
  <mergeCells count="5">
    <mergeCell ref="C4:N4"/>
    <mergeCell ref="C23:K23"/>
    <mergeCell ref="L23:N23"/>
    <mergeCell ref="C39:K39"/>
    <mergeCell ref="C55:K5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zoomScaleNormal="100" workbookViewId="0">
      <selection activeCell="D25" sqref="D25"/>
    </sheetView>
  </sheetViews>
  <sheetFormatPr defaultRowHeight="12.75" x14ac:dyDescent="0.2"/>
  <cols>
    <col min="1" max="1" width="4.7109375" style="147" customWidth="1"/>
    <col min="2" max="2" width="4.42578125" style="149" customWidth="1"/>
    <col min="3" max="3" width="41.85546875" style="150" bestFit="1" customWidth="1"/>
    <col min="4" max="4" width="18.28515625" style="148" customWidth="1"/>
    <col min="5" max="5" width="18" style="152" bestFit="1" customWidth="1"/>
    <col min="6" max="6" width="1.5703125" style="148" hidden="1" customWidth="1"/>
    <col min="7" max="7" width="0" style="148" hidden="1" customWidth="1"/>
    <col min="8" max="8" width="9" style="148" hidden="1" customWidth="1"/>
    <col min="9" max="10" width="8.140625" style="148" hidden="1" customWidth="1"/>
    <col min="11" max="11" width="14" style="148" hidden="1" customWidth="1"/>
    <col min="12" max="12" width="13.7109375" style="148" hidden="1" customWidth="1"/>
    <col min="13" max="13" width="12.42578125" style="148" hidden="1" customWidth="1"/>
    <col min="14" max="14" width="22" style="148" hidden="1" customWidth="1"/>
    <col min="15" max="15" width="16.42578125" style="148" hidden="1" customWidth="1"/>
    <col min="16" max="248" width="9.140625" style="21"/>
    <col min="249" max="249" width="0" style="21" hidden="1" customWidth="1"/>
    <col min="250" max="250" width="2.140625" style="21" customWidth="1"/>
    <col min="251" max="251" width="36.42578125" style="21" bestFit="1" customWidth="1"/>
    <col min="252" max="257" width="0" style="21" hidden="1" customWidth="1"/>
    <col min="258" max="258" width="18.28515625" style="21" customWidth="1"/>
    <col min="259" max="259" width="17.85546875" style="21" customWidth="1"/>
    <col min="260" max="260" width="25.42578125" style="21" customWidth="1"/>
    <col min="261" max="261" width="18" style="21" bestFit="1" customWidth="1"/>
    <col min="262" max="271" width="0" style="21" hidden="1" customWidth="1"/>
    <col min="272" max="504" width="9.140625" style="21"/>
    <col min="505" max="505" width="0" style="21" hidden="1" customWidth="1"/>
    <col min="506" max="506" width="2.140625" style="21" customWidth="1"/>
    <col min="507" max="507" width="36.42578125" style="21" bestFit="1" customWidth="1"/>
    <col min="508" max="513" width="0" style="21" hidden="1" customWidth="1"/>
    <col min="514" max="514" width="18.28515625" style="21" customWidth="1"/>
    <col min="515" max="515" width="17.85546875" style="21" customWidth="1"/>
    <col min="516" max="516" width="25.42578125" style="21" customWidth="1"/>
    <col min="517" max="517" width="18" style="21" bestFit="1" customWidth="1"/>
    <col min="518" max="527" width="0" style="21" hidden="1" customWidth="1"/>
    <col min="528" max="760" width="9.140625" style="21"/>
    <col min="761" max="761" width="0" style="21" hidden="1" customWidth="1"/>
    <col min="762" max="762" width="2.140625" style="21" customWidth="1"/>
    <col min="763" max="763" width="36.42578125" style="21" bestFit="1" customWidth="1"/>
    <col min="764" max="769" width="0" style="21" hidden="1" customWidth="1"/>
    <col min="770" max="770" width="18.28515625" style="21" customWidth="1"/>
    <col min="771" max="771" width="17.85546875" style="21" customWidth="1"/>
    <col min="772" max="772" width="25.42578125" style="21" customWidth="1"/>
    <col min="773" max="773" width="18" style="21" bestFit="1" customWidth="1"/>
    <col min="774" max="783" width="0" style="21" hidden="1" customWidth="1"/>
    <col min="784" max="1016" width="9.140625" style="21"/>
    <col min="1017" max="1017" width="0" style="21" hidden="1" customWidth="1"/>
    <col min="1018" max="1018" width="2.140625" style="21" customWidth="1"/>
    <col min="1019" max="1019" width="36.42578125" style="21" bestFit="1" customWidth="1"/>
    <col min="1020" max="1025" width="0" style="21" hidden="1" customWidth="1"/>
    <col min="1026" max="1026" width="18.28515625" style="21" customWidth="1"/>
    <col min="1027" max="1027" width="17.85546875" style="21" customWidth="1"/>
    <col min="1028" max="1028" width="25.42578125" style="21" customWidth="1"/>
    <col min="1029" max="1029" width="18" style="21" bestFit="1" customWidth="1"/>
    <col min="1030" max="1039" width="0" style="21" hidden="1" customWidth="1"/>
    <col min="1040" max="1272" width="9.140625" style="21"/>
    <col min="1273" max="1273" width="0" style="21" hidden="1" customWidth="1"/>
    <col min="1274" max="1274" width="2.140625" style="21" customWidth="1"/>
    <col min="1275" max="1275" width="36.42578125" style="21" bestFit="1" customWidth="1"/>
    <col min="1276" max="1281" width="0" style="21" hidden="1" customWidth="1"/>
    <col min="1282" max="1282" width="18.28515625" style="21" customWidth="1"/>
    <col min="1283" max="1283" width="17.85546875" style="21" customWidth="1"/>
    <col min="1284" max="1284" width="25.42578125" style="21" customWidth="1"/>
    <col min="1285" max="1285" width="18" style="21" bestFit="1" customWidth="1"/>
    <col min="1286" max="1295" width="0" style="21" hidden="1" customWidth="1"/>
    <col min="1296" max="1528" width="9.140625" style="21"/>
    <col min="1529" max="1529" width="0" style="21" hidden="1" customWidth="1"/>
    <col min="1530" max="1530" width="2.140625" style="21" customWidth="1"/>
    <col min="1531" max="1531" width="36.42578125" style="21" bestFit="1" customWidth="1"/>
    <col min="1532" max="1537" width="0" style="21" hidden="1" customWidth="1"/>
    <col min="1538" max="1538" width="18.28515625" style="21" customWidth="1"/>
    <col min="1539" max="1539" width="17.85546875" style="21" customWidth="1"/>
    <col min="1540" max="1540" width="25.42578125" style="21" customWidth="1"/>
    <col min="1541" max="1541" width="18" style="21" bestFit="1" customWidth="1"/>
    <col min="1542" max="1551" width="0" style="21" hidden="1" customWidth="1"/>
    <col min="1552" max="1784" width="9.140625" style="21"/>
    <col min="1785" max="1785" width="0" style="21" hidden="1" customWidth="1"/>
    <col min="1786" max="1786" width="2.140625" style="21" customWidth="1"/>
    <col min="1787" max="1787" width="36.42578125" style="21" bestFit="1" customWidth="1"/>
    <col min="1788" max="1793" width="0" style="21" hidden="1" customWidth="1"/>
    <col min="1794" max="1794" width="18.28515625" style="21" customWidth="1"/>
    <col min="1795" max="1795" width="17.85546875" style="21" customWidth="1"/>
    <col min="1796" max="1796" width="25.42578125" style="21" customWidth="1"/>
    <col min="1797" max="1797" width="18" style="21" bestFit="1" customWidth="1"/>
    <col min="1798" max="1807" width="0" style="21" hidden="1" customWidth="1"/>
    <col min="1808" max="2040" width="9.140625" style="21"/>
    <col min="2041" max="2041" width="0" style="21" hidden="1" customWidth="1"/>
    <col min="2042" max="2042" width="2.140625" style="21" customWidth="1"/>
    <col min="2043" max="2043" width="36.42578125" style="21" bestFit="1" customWidth="1"/>
    <col min="2044" max="2049" width="0" style="21" hidden="1" customWidth="1"/>
    <col min="2050" max="2050" width="18.28515625" style="21" customWidth="1"/>
    <col min="2051" max="2051" width="17.85546875" style="21" customWidth="1"/>
    <col min="2052" max="2052" width="25.42578125" style="21" customWidth="1"/>
    <col min="2053" max="2053" width="18" style="21" bestFit="1" customWidth="1"/>
    <col min="2054" max="2063" width="0" style="21" hidden="1" customWidth="1"/>
    <col min="2064" max="2296" width="9.140625" style="21"/>
    <col min="2297" max="2297" width="0" style="21" hidden="1" customWidth="1"/>
    <col min="2298" max="2298" width="2.140625" style="21" customWidth="1"/>
    <col min="2299" max="2299" width="36.42578125" style="21" bestFit="1" customWidth="1"/>
    <col min="2300" max="2305" width="0" style="21" hidden="1" customWidth="1"/>
    <col min="2306" max="2306" width="18.28515625" style="21" customWidth="1"/>
    <col min="2307" max="2307" width="17.85546875" style="21" customWidth="1"/>
    <col min="2308" max="2308" width="25.42578125" style="21" customWidth="1"/>
    <col min="2309" max="2309" width="18" style="21" bestFit="1" customWidth="1"/>
    <col min="2310" max="2319" width="0" style="21" hidden="1" customWidth="1"/>
    <col min="2320" max="2552" width="9.140625" style="21"/>
    <col min="2553" max="2553" width="0" style="21" hidden="1" customWidth="1"/>
    <col min="2554" max="2554" width="2.140625" style="21" customWidth="1"/>
    <col min="2555" max="2555" width="36.42578125" style="21" bestFit="1" customWidth="1"/>
    <col min="2556" max="2561" width="0" style="21" hidden="1" customWidth="1"/>
    <col min="2562" max="2562" width="18.28515625" style="21" customWidth="1"/>
    <col min="2563" max="2563" width="17.85546875" style="21" customWidth="1"/>
    <col min="2564" max="2564" width="25.42578125" style="21" customWidth="1"/>
    <col min="2565" max="2565" width="18" style="21" bestFit="1" customWidth="1"/>
    <col min="2566" max="2575" width="0" style="21" hidden="1" customWidth="1"/>
    <col min="2576" max="2808" width="9.140625" style="21"/>
    <col min="2809" max="2809" width="0" style="21" hidden="1" customWidth="1"/>
    <col min="2810" max="2810" width="2.140625" style="21" customWidth="1"/>
    <col min="2811" max="2811" width="36.42578125" style="21" bestFit="1" customWidth="1"/>
    <col min="2812" max="2817" width="0" style="21" hidden="1" customWidth="1"/>
    <col min="2818" max="2818" width="18.28515625" style="21" customWidth="1"/>
    <col min="2819" max="2819" width="17.85546875" style="21" customWidth="1"/>
    <col min="2820" max="2820" width="25.42578125" style="21" customWidth="1"/>
    <col min="2821" max="2821" width="18" style="21" bestFit="1" customWidth="1"/>
    <col min="2822" max="2831" width="0" style="21" hidden="1" customWidth="1"/>
    <col min="2832" max="3064" width="9.140625" style="21"/>
    <col min="3065" max="3065" width="0" style="21" hidden="1" customWidth="1"/>
    <col min="3066" max="3066" width="2.140625" style="21" customWidth="1"/>
    <col min="3067" max="3067" width="36.42578125" style="21" bestFit="1" customWidth="1"/>
    <col min="3068" max="3073" width="0" style="21" hidden="1" customWidth="1"/>
    <col min="3074" max="3074" width="18.28515625" style="21" customWidth="1"/>
    <col min="3075" max="3075" width="17.85546875" style="21" customWidth="1"/>
    <col min="3076" max="3076" width="25.42578125" style="21" customWidth="1"/>
    <col min="3077" max="3077" width="18" style="21" bestFit="1" customWidth="1"/>
    <col min="3078" max="3087" width="0" style="21" hidden="1" customWidth="1"/>
    <col min="3088" max="3320" width="9.140625" style="21"/>
    <col min="3321" max="3321" width="0" style="21" hidden="1" customWidth="1"/>
    <col min="3322" max="3322" width="2.140625" style="21" customWidth="1"/>
    <col min="3323" max="3323" width="36.42578125" style="21" bestFit="1" customWidth="1"/>
    <col min="3324" max="3329" width="0" style="21" hidden="1" customWidth="1"/>
    <col min="3330" max="3330" width="18.28515625" style="21" customWidth="1"/>
    <col min="3331" max="3331" width="17.85546875" style="21" customWidth="1"/>
    <col min="3332" max="3332" width="25.42578125" style="21" customWidth="1"/>
    <col min="3333" max="3333" width="18" style="21" bestFit="1" customWidth="1"/>
    <col min="3334" max="3343" width="0" style="21" hidden="1" customWidth="1"/>
    <col min="3344" max="3576" width="9.140625" style="21"/>
    <col min="3577" max="3577" width="0" style="21" hidden="1" customWidth="1"/>
    <col min="3578" max="3578" width="2.140625" style="21" customWidth="1"/>
    <col min="3579" max="3579" width="36.42578125" style="21" bestFit="1" customWidth="1"/>
    <col min="3580" max="3585" width="0" style="21" hidden="1" customWidth="1"/>
    <col min="3586" max="3586" width="18.28515625" style="21" customWidth="1"/>
    <col min="3587" max="3587" width="17.85546875" style="21" customWidth="1"/>
    <col min="3588" max="3588" width="25.42578125" style="21" customWidth="1"/>
    <col min="3589" max="3589" width="18" style="21" bestFit="1" customWidth="1"/>
    <col min="3590" max="3599" width="0" style="21" hidden="1" customWidth="1"/>
    <col min="3600" max="3832" width="9.140625" style="21"/>
    <col min="3833" max="3833" width="0" style="21" hidden="1" customWidth="1"/>
    <col min="3834" max="3834" width="2.140625" style="21" customWidth="1"/>
    <col min="3835" max="3835" width="36.42578125" style="21" bestFit="1" customWidth="1"/>
    <col min="3836" max="3841" width="0" style="21" hidden="1" customWidth="1"/>
    <col min="3842" max="3842" width="18.28515625" style="21" customWidth="1"/>
    <col min="3843" max="3843" width="17.85546875" style="21" customWidth="1"/>
    <col min="3844" max="3844" width="25.42578125" style="21" customWidth="1"/>
    <col min="3845" max="3845" width="18" style="21" bestFit="1" customWidth="1"/>
    <col min="3846" max="3855" width="0" style="21" hidden="1" customWidth="1"/>
    <col min="3856" max="4088" width="9.140625" style="21"/>
    <col min="4089" max="4089" width="0" style="21" hidden="1" customWidth="1"/>
    <col min="4090" max="4090" width="2.140625" style="21" customWidth="1"/>
    <col min="4091" max="4091" width="36.42578125" style="21" bestFit="1" customWidth="1"/>
    <col min="4092" max="4097" width="0" style="21" hidden="1" customWidth="1"/>
    <col min="4098" max="4098" width="18.28515625" style="21" customWidth="1"/>
    <col min="4099" max="4099" width="17.85546875" style="21" customWidth="1"/>
    <col min="4100" max="4100" width="25.42578125" style="21" customWidth="1"/>
    <col min="4101" max="4101" width="18" style="21" bestFit="1" customWidth="1"/>
    <col min="4102" max="4111" width="0" style="21" hidden="1" customWidth="1"/>
    <col min="4112" max="4344" width="9.140625" style="21"/>
    <col min="4345" max="4345" width="0" style="21" hidden="1" customWidth="1"/>
    <col min="4346" max="4346" width="2.140625" style="21" customWidth="1"/>
    <col min="4347" max="4347" width="36.42578125" style="21" bestFit="1" customWidth="1"/>
    <col min="4348" max="4353" width="0" style="21" hidden="1" customWidth="1"/>
    <col min="4354" max="4354" width="18.28515625" style="21" customWidth="1"/>
    <col min="4355" max="4355" width="17.85546875" style="21" customWidth="1"/>
    <col min="4356" max="4356" width="25.42578125" style="21" customWidth="1"/>
    <col min="4357" max="4357" width="18" style="21" bestFit="1" customWidth="1"/>
    <col min="4358" max="4367" width="0" style="21" hidden="1" customWidth="1"/>
    <col min="4368" max="4600" width="9.140625" style="21"/>
    <col min="4601" max="4601" width="0" style="21" hidden="1" customWidth="1"/>
    <col min="4602" max="4602" width="2.140625" style="21" customWidth="1"/>
    <col min="4603" max="4603" width="36.42578125" style="21" bestFit="1" customWidth="1"/>
    <col min="4604" max="4609" width="0" style="21" hidden="1" customWidth="1"/>
    <col min="4610" max="4610" width="18.28515625" style="21" customWidth="1"/>
    <col min="4611" max="4611" width="17.85546875" style="21" customWidth="1"/>
    <col min="4612" max="4612" width="25.42578125" style="21" customWidth="1"/>
    <col min="4613" max="4613" width="18" style="21" bestFit="1" customWidth="1"/>
    <col min="4614" max="4623" width="0" style="21" hidden="1" customWidth="1"/>
    <col min="4624" max="4856" width="9.140625" style="21"/>
    <col min="4857" max="4857" width="0" style="21" hidden="1" customWidth="1"/>
    <col min="4858" max="4858" width="2.140625" style="21" customWidth="1"/>
    <col min="4859" max="4859" width="36.42578125" style="21" bestFit="1" customWidth="1"/>
    <col min="4860" max="4865" width="0" style="21" hidden="1" customWidth="1"/>
    <col min="4866" max="4866" width="18.28515625" style="21" customWidth="1"/>
    <col min="4867" max="4867" width="17.85546875" style="21" customWidth="1"/>
    <col min="4868" max="4868" width="25.42578125" style="21" customWidth="1"/>
    <col min="4869" max="4869" width="18" style="21" bestFit="1" customWidth="1"/>
    <col min="4870" max="4879" width="0" style="21" hidden="1" customWidth="1"/>
    <col min="4880" max="5112" width="9.140625" style="21"/>
    <col min="5113" max="5113" width="0" style="21" hidden="1" customWidth="1"/>
    <col min="5114" max="5114" width="2.140625" style="21" customWidth="1"/>
    <col min="5115" max="5115" width="36.42578125" style="21" bestFit="1" customWidth="1"/>
    <col min="5116" max="5121" width="0" style="21" hidden="1" customWidth="1"/>
    <col min="5122" max="5122" width="18.28515625" style="21" customWidth="1"/>
    <col min="5123" max="5123" width="17.85546875" style="21" customWidth="1"/>
    <col min="5124" max="5124" width="25.42578125" style="21" customWidth="1"/>
    <col min="5125" max="5125" width="18" style="21" bestFit="1" customWidth="1"/>
    <col min="5126" max="5135" width="0" style="21" hidden="1" customWidth="1"/>
    <col min="5136" max="5368" width="9.140625" style="21"/>
    <col min="5369" max="5369" width="0" style="21" hidden="1" customWidth="1"/>
    <col min="5370" max="5370" width="2.140625" style="21" customWidth="1"/>
    <col min="5371" max="5371" width="36.42578125" style="21" bestFit="1" customWidth="1"/>
    <col min="5372" max="5377" width="0" style="21" hidden="1" customWidth="1"/>
    <col min="5378" max="5378" width="18.28515625" style="21" customWidth="1"/>
    <col min="5379" max="5379" width="17.85546875" style="21" customWidth="1"/>
    <col min="5380" max="5380" width="25.42578125" style="21" customWidth="1"/>
    <col min="5381" max="5381" width="18" style="21" bestFit="1" customWidth="1"/>
    <col min="5382" max="5391" width="0" style="21" hidden="1" customWidth="1"/>
    <col min="5392" max="5624" width="9.140625" style="21"/>
    <col min="5625" max="5625" width="0" style="21" hidden="1" customWidth="1"/>
    <col min="5626" max="5626" width="2.140625" style="21" customWidth="1"/>
    <col min="5627" max="5627" width="36.42578125" style="21" bestFit="1" customWidth="1"/>
    <col min="5628" max="5633" width="0" style="21" hidden="1" customWidth="1"/>
    <col min="5634" max="5634" width="18.28515625" style="21" customWidth="1"/>
    <col min="5635" max="5635" width="17.85546875" style="21" customWidth="1"/>
    <col min="5636" max="5636" width="25.42578125" style="21" customWidth="1"/>
    <col min="5637" max="5637" width="18" style="21" bestFit="1" customWidth="1"/>
    <col min="5638" max="5647" width="0" style="21" hidden="1" customWidth="1"/>
    <col min="5648" max="5880" width="9.140625" style="21"/>
    <col min="5881" max="5881" width="0" style="21" hidden="1" customWidth="1"/>
    <col min="5882" max="5882" width="2.140625" style="21" customWidth="1"/>
    <col min="5883" max="5883" width="36.42578125" style="21" bestFit="1" customWidth="1"/>
    <col min="5884" max="5889" width="0" style="21" hidden="1" customWidth="1"/>
    <col min="5890" max="5890" width="18.28515625" style="21" customWidth="1"/>
    <col min="5891" max="5891" width="17.85546875" style="21" customWidth="1"/>
    <col min="5892" max="5892" width="25.42578125" style="21" customWidth="1"/>
    <col min="5893" max="5893" width="18" style="21" bestFit="1" customWidth="1"/>
    <col min="5894" max="5903" width="0" style="21" hidden="1" customWidth="1"/>
    <col min="5904" max="6136" width="9.140625" style="21"/>
    <col min="6137" max="6137" width="0" style="21" hidden="1" customWidth="1"/>
    <col min="6138" max="6138" width="2.140625" style="21" customWidth="1"/>
    <col min="6139" max="6139" width="36.42578125" style="21" bestFit="1" customWidth="1"/>
    <col min="6140" max="6145" width="0" style="21" hidden="1" customWidth="1"/>
    <col min="6146" max="6146" width="18.28515625" style="21" customWidth="1"/>
    <col min="6147" max="6147" width="17.85546875" style="21" customWidth="1"/>
    <col min="6148" max="6148" width="25.42578125" style="21" customWidth="1"/>
    <col min="6149" max="6149" width="18" style="21" bestFit="1" customWidth="1"/>
    <col min="6150" max="6159" width="0" style="21" hidden="1" customWidth="1"/>
    <col min="6160" max="6392" width="9.140625" style="21"/>
    <col min="6393" max="6393" width="0" style="21" hidden="1" customWidth="1"/>
    <col min="6394" max="6394" width="2.140625" style="21" customWidth="1"/>
    <col min="6395" max="6395" width="36.42578125" style="21" bestFit="1" customWidth="1"/>
    <col min="6396" max="6401" width="0" style="21" hidden="1" customWidth="1"/>
    <col min="6402" max="6402" width="18.28515625" style="21" customWidth="1"/>
    <col min="6403" max="6403" width="17.85546875" style="21" customWidth="1"/>
    <col min="6404" max="6404" width="25.42578125" style="21" customWidth="1"/>
    <col min="6405" max="6405" width="18" style="21" bestFit="1" customWidth="1"/>
    <col min="6406" max="6415" width="0" style="21" hidden="1" customWidth="1"/>
    <col min="6416" max="6648" width="9.140625" style="21"/>
    <col min="6649" max="6649" width="0" style="21" hidden="1" customWidth="1"/>
    <col min="6650" max="6650" width="2.140625" style="21" customWidth="1"/>
    <col min="6651" max="6651" width="36.42578125" style="21" bestFit="1" customWidth="1"/>
    <col min="6652" max="6657" width="0" style="21" hidden="1" customWidth="1"/>
    <col min="6658" max="6658" width="18.28515625" style="21" customWidth="1"/>
    <col min="6659" max="6659" width="17.85546875" style="21" customWidth="1"/>
    <col min="6660" max="6660" width="25.42578125" style="21" customWidth="1"/>
    <col min="6661" max="6661" width="18" style="21" bestFit="1" customWidth="1"/>
    <col min="6662" max="6671" width="0" style="21" hidden="1" customWidth="1"/>
    <col min="6672" max="6904" width="9.140625" style="21"/>
    <col min="6905" max="6905" width="0" style="21" hidden="1" customWidth="1"/>
    <col min="6906" max="6906" width="2.140625" style="21" customWidth="1"/>
    <col min="6907" max="6907" width="36.42578125" style="21" bestFit="1" customWidth="1"/>
    <col min="6908" max="6913" width="0" style="21" hidden="1" customWidth="1"/>
    <col min="6914" max="6914" width="18.28515625" style="21" customWidth="1"/>
    <col min="6915" max="6915" width="17.85546875" style="21" customWidth="1"/>
    <col min="6916" max="6916" width="25.42578125" style="21" customWidth="1"/>
    <col min="6917" max="6917" width="18" style="21" bestFit="1" customWidth="1"/>
    <col min="6918" max="6927" width="0" style="21" hidden="1" customWidth="1"/>
    <col min="6928" max="7160" width="9.140625" style="21"/>
    <col min="7161" max="7161" width="0" style="21" hidden="1" customWidth="1"/>
    <col min="7162" max="7162" width="2.140625" style="21" customWidth="1"/>
    <col min="7163" max="7163" width="36.42578125" style="21" bestFit="1" customWidth="1"/>
    <col min="7164" max="7169" width="0" style="21" hidden="1" customWidth="1"/>
    <col min="7170" max="7170" width="18.28515625" style="21" customWidth="1"/>
    <col min="7171" max="7171" width="17.85546875" style="21" customWidth="1"/>
    <col min="7172" max="7172" width="25.42578125" style="21" customWidth="1"/>
    <col min="7173" max="7173" width="18" style="21" bestFit="1" customWidth="1"/>
    <col min="7174" max="7183" width="0" style="21" hidden="1" customWidth="1"/>
    <col min="7184" max="7416" width="9.140625" style="21"/>
    <col min="7417" max="7417" width="0" style="21" hidden="1" customWidth="1"/>
    <col min="7418" max="7418" width="2.140625" style="21" customWidth="1"/>
    <col min="7419" max="7419" width="36.42578125" style="21" bestFit="1" customWidth="1"/>
    <col min="7420" max="7425" width="0" style="21" hidden="1" customWidth="1"/>
    <col min="7426" max="7426" width="18.28515625" style="21" customWidth="1"/>
    <col min="7427" max="7427" width="17.85546875" style="21" customWidth="1"/>
    <col min="7428" max="7428" width="25.42578125" style="21" customWidth="1"/>
    <col min="7429" max="7429" width="18" style="21" bestFit="1" customWidth="1"/>
    <col min="7430" max="7439" width="0" style="21" hidden="1" customWidth="1"/>
    <col min="7440" max="7672" width="9.140625" style="21"/>
    <col min="7673" max="7673" width="0" style="21" hidden="1" customWidth="1"/>
    <col min="7674" max="7674" width="2.140625" style="21" customWidth="1"/>
    <col min="7675" max="7675" width="36.42578125" style="21" bestFit="1" customWidth="1"/>
    <col min="7676" max="7681" width="0" style="21" hidden="1" customWidth="1"/>
    <col min="7682" max="7682" width="18.28515625" style="21" customWidth="1"/>
    <col min="7683" max="7683" width="17.85546875" style="21" customWidth="1"/>
    <col min="7684" max="7684" width="25.42578125" style="21" customWidth="1"/>
    <col min="7685" max="7685" width="18" style="21" bestFit="1" customWidth="1"/>
    <col min="7686" max="7695" width="0" style="21" hidden="1" customWidth="1"/>
    <col min="7696" max="7928" width="9.140625" style="21"/>
    <col min="7929" max="7929" width="0" style="21" hidden="1" customWidth="1"/>
    <col min="7930" max="7930" width="2.140625" style="21" customWidth="1"/>
    <col min="7931" max="7931" width="36.42578125" style="21" bestFit="1" customWidth="1"/>
    <col min="7932" max="7937" width="0" style="21" hidden="1" customWidth="1"/>
    <col min="7938" max="7938" width="18.28515625" style="21" customWidth="1"/>
    <col min="7939" max="7939" width="17.85546875" style="21" customWidth="1"/>
    <col min="7940" max="7940" width="25.42578125" style="21" customWidth="1"/>
    <col min="7941" max="7941" width="18" style="21" bestFit="1" customWidth="1"/>
    <col min="7942" max="7951" width="0" style="21" hidden="1" customWidth="1"/>
    <col min="7952" max="8184" width="9.140625" style="21"/>
    <col min="8185" max="8185" width="0" style="21" hidden="1" customWidth="1"/>
    <col min="8186" max="8186" width="2.140625" style="21" customWidth="1"/>
    <col min="8187" max="8187" width="36.42578125" style="21" bestFit="1" customWidth="1"/>
    <col min="8188" max="8193" width="0" style="21" hidden="1" customWidth="1"/>
    <col min="8194" max="8194" width="18.28515625" style="21" customWidth="1"/>
    <col min="8195" max="8195" width="17.85546875" style="21" customWidth="1"/>
    <col min="8196" max="8196" width="25.42578125" style="21" customWidth="1"/>
    <col min="8197" max="8197" width="18" style="21" bestFit="1" customWidth="1"/>
    <col min="8198" max="8207" width="0" style="21" hidden="1" customWidth="1"/>
    <col min="8208" max="8440" width="9.140625" style="21"/>
    <col min="8441" max="8441" width="0" style="21" hidden="1" customWidth="1"/>
    <col min="8442" max="8442" width="2.140625" style="21" customWidth="1"/>
    <col min="8443" max="8443" width="36.42578125" style="21" bestFit="1" customWidth="1"/>
    <col min="8444" max="8449" width="0" style="21" hidden="1" customWidth="1"/>
    <col min="8450" max="8450" width="18.28515625" style="21" customWidth="1"/>
    <col min="8451" max="8451" width="17.85546875" style="21" customWidth="1"/>
    <col min="8452" max="8452" width="25.42578125" style="21" customWidth="1"/>
    <col min="8453" max="8453" width="18" style="21" bestFit="1" customWidth="1"/>
    <col min="8454" max="8463" width="0" style="21" hidden="1" customWidth="1"/>
    <col min="8464" max="8696" width="9.140625" style="21"/>
    <col min="8697" max="8697" width="0" style="21" hidden="1" customWidth="1"/>
    <col min="8698" max="8698" width="2.140625" style="21" customWidth="1"/>
    <col min="8699" max="8699" width="36.42578125" style="21" bestFit="1" customWidth="1"/>
    <col min="8700" max="8705" width="0" style="21" hidden="1" customWidth="1"/>
    <col min="8706" max="8706" width="18.28515625" style="21" customWidth="1"/>
    <col min="8707" max="8707" width="17.85546875" style="21" customWidth="1"/>
    <col min="8708" max="8708" width="25.42578125" style="21" customWidth="1"/>
    <col min="8709" max="8709" width="18" style="21" bestFit="1" customWidth="1"/>
    <col min="8710" max="8719" width="0" style="21" hidden="1" customWidth="1"/>
    <col min="8720" max="8952" width="9.140625" style="21"/>
    <col min="8953" max="8953" width="0" style="21" hidden="1" customWidth="1"/>
    <col min="8954" max="8954" width="2.140625" style="21" customWidth="1"/>
    <col min="8955" max="8955" width="36.42578125" style="21" bestFit="1" customWidth="1"/>
    <col min="8956" max="8961" width="0" style="21" hidden="1" customWidth="1"/>
    <col min="8962" max="8962" width="18.28515625" style="21" customWidth="1"/>
    <col min="8963" max="8963" width="17.85546875" style="21" customWidth="1"/>
    <col min="8964" max="8964" width="25.42578125" style="21" customWidth="1"/>
    <col min="8965" max="8965" width="18" style="21" bestFit="1" customWidth="1"/>
    <col min="8966" max="8975" width="0" style="21" hidden="1" customWidth="1"/>
    <col min="8976" max="9208" width="9.140625" style="21"/>
    <col min="9209" max="9209" width="0" style="21" hidden="1" customWidth="1"/>
    <col min="9210" max="9210" width="2.140625" style="21" customWidth="1"/>
    <col min="9211" max="9211" width="36.42578125" style="21" bestFit="1" customWidth="1"/>
    <col min="9212" max="9217" width="0" style="21" hidden="1" customWidth="1"/>
    <col min="9218" max="9218" width="18.28515625" style="21" customWidth="1"/>
    <col min="9219" max="9219" width="17.85546875" style="21" customWidth="1"/>
    <col min="9220" max="9220" width="25.42578125" style="21" customWidth="1"/>
    <col min="9221" max="9221" width="18" style="21" bestFit="1" customWidth="1"/>
    <col min="9222" max="9231" width="0" style="21" hidden="1" customWidth="1"/>
    <col min="9232" max="9464" width="9.140625" style="21"/>
    <col min="9465" max="9465" width="0" style="21" hidden="1" customWidth="1"/>
    <col min="9466" max="9466" width="2.140625" style="21" customWidth="1"/>
    <col min="9467" max="9467" width="36.42578125" style="21" bestFit="1" customWidth="1"/>
    <col min="9468" max="9473" width="0" style="21" hidden="1" customWidth="1"/>
    <col min="9474" max="9474" width="18.28515625" style="21" customWidth="1"/>
    <col min="9475" max="9475" width="17.85546875" style="21" customWidth="1"/>
    <col min="9476" max="9476" width="25.42578125" style="21" customWidth="1"/>
    <col min="9477" max="9477" width="18" style="21" bestFit="1" customWidth="1"/>
    <col min="9478" max="9487" width="0" style="21" hidden="1" customWidth="1"/>
    <col min="9488" max="9720" width="9.140625" style="21"/>
    <col min="9721" max="9721" width="0" style="21" hidden="1" customWidth="1"/>
    <col min="9722" max="9722" width="2.140625" style="21" customWidth="1"/>
    <col min="9723" max="9723" width="36.42578125" style="21" bestFit="1" customWidth="1"/>
    <col min="9724" max="9729" width="0" style="21" hidden="1" customWidth="1"/>
    <col min="9730" max="9730" width="18.28515625" style="21" customWidth="1"/>
    <col min="9731" max="9731" width="17.85546875" style="21" customWidth="1"/>
    <col min="9732" max="9732" width="25.42578125" style="21" customWidth="1"/>
    <col min="9733" max="9733" width="18" style="21" bestFit="1" customWidth="1"/>
    <col min="9734" max="9743" width="0" style="21" hidden="1" customWidth="1"/>
    <col min="9744" max="9976" width="9.140625" style="21"/>
    <col min="9977" max="9977" width="0" style="21" hidden="1" customWidth="1"/>
    <col min="9978" max="9978" width="2.140625" style="21" customWidth="1"/>
    <col min="9979" max="9979" width="36.42578125" style="21" bestFit="1" customWidth="1"/>
    <col min="9980" max="9985" width="0" style="21" hidden="1" customWidth="1"/>
    <col min="9986" max="9986" width="18.28515625" style="21" customWidth="1"/>
    <col min="9987" max="9987" width="17.85546875" style="21" customWidth="1"/>
    <col min="9988" max="9988" width="25.42578125" style="21" customWidth="1"/>
    <col min="9989" max="9989" width="18" style="21" bestFit="1" customWidth="1"/>
    <col min="9990" max="9999" width="0" style="21" hidden="1" customWidth="1"/>
    <col min="10000" max="10232" width="9.140625" style="21"/>
    <col min="10233" max="10233" width="0" style="21" hidden="1" customWidth="1"/>
    <col min="10234" max="10234" width="2.140625" style="21" customWidth="1"/>
    <col min="10235" max="10235" width="36.42578125" style="21" bestFit="1" customWidth="1"/>
    <col min="10236" max="10241" width="0" style="21" hidden="1" customWidth="1"/>
    <col min="10242" max="10242" width="18.28515625" style="21" customWidth="1"/>
    <col min="10243" max="10243" width="17.85546875" style="21" customWidth="1"/>
    <col min="10244" max="10244" width="25.42578125" style="21" customWidth="1"/>
    <col min="10245" max="10245" width="18" style="21" bestFit="1" customWidth="1"/>
    <col min="10246" max="10255" width="0" style="21" hidden="1" customWidth="1"/>
    <col min="10256" max="10488" width="9.140625" style="21"/>
    <col min="10489" max="10489" width="0" style="21" hidden="1" customWidth="1"/>
    <col min="10490" max="10490" width="2.140625" style="21" customWidth="1"/>
    <col min="10491" max="10491" width="36.42578125" style="21" bestFit="1" customWidth="1"/>
    <col min="10492" max="10497" width="0" style="21" hidden="1" customWidth="1"/>
    <col min="10498" max="10498" width="18.28515625" style="21" customWidth="1"/>
    <col min="10499" max="10499" width="17.85546875" style="21" customWidth="1"/>
    <col min="10500" max="10500" width="25.42578125" style="21" customWidth="1"/>
    <col min="10501" max="10501" width="18" style="21" bestFit="1" customWidth="1"/>
    <col min="10502" max="10511" width="0" style="21" hidden="1" customWidth="1"/>
    <col min="10512" max="10744" width="9.140625" style="21"/>
    <col min="10745" max="10745" width="0" style="21" hidden="1" customWidth="1"/>
    <col min="10746" max="10746" width="2.140625" style="21" customWidth="1"/>
    <col min="10747" max="10747" width="36.42578125" style="21" bestFit="1" customWidth="1"/>
    <col min="10748" max="10753" width="0" style="21" hidden="1" customWidth="1"/>
    <col min="10754" max="10754" width="18.28515625" style="21" customWidth="1"/>
    <col min="10755" max="10755" width="17.85546875" style="21" customWidth="1"/>
    <col min="10756" max="10756" width="25.42578125" style="21" customWidth="1"/>
    <col min="10757" max="10757" width="18" style="21" bestFit="1" customWidth="1"/>
    <col min="10758" max="10767" width="0" style="21" hidden="1" customWidth="1"/>
    <col min="10768" max="11000" width="9.140625" style="21"/>
    <col min="11001" max="11001" width="0" style="21" hidden="1" customWidth="1"/>
    <col min="11002" max="11002" width="2.140625" style="21" customWidth="1"/>
    <col min="11003" max="11003" width="36.42578125" style="21" bestFit="1" customWidth="1"/>
    <col min="11004" max="11009" width="0" style="21" hidden="1" customWidth="1"/>
    <col min="11010" max="11010" width="18.28515625" style="21" customWidth="1"/>
    <col min="11011" max="11011" width="17.85546875" style="21" customWidth="1"/>
    <col min="11012" max="11012" width="25.42578125" style="21" customWidth="1"/>
    <col min="11013" max="11013" width="18" style="21" bestFit="1" customWidth="1"/>
    <col min="11014" max="11023" width="0" style="21" hidden="1" customWidth="1"/>
    <col min="11024" max="11256" width="9.140625" style="21"/>
    <col min="11257" max="11257" width="0" style="21" hidden="1" customWidth="1"/>
    <col min="11258" max="11258" width="2.140625" style="21" customWidth="1"/>
    <col min="11259" max="11259" width="36.42578125" style="21" bestFit="1" customWidth="1"/>
    <col min="11260" max="11265" width="0" style="21" hidden="1" customWidth="1"/>
    <col min="11266" max="11266" width="18.28515625" style="21" customWidth="1"/>
    <col min="11267" max="11267" width="17.85546875" style="21" customWidth="1"/>
    <col min="11268" max="11268" width="25.42578125" style="21" customWidth="1"/>
    <col min="11269" max="11269" width="18" style="21" bestFit="1" customWidth="1"/>
    <col min="11270" max="11279" width="0" style="21" hidden="1" customWidth="1"/>
    <col min="11280" max="11512" width="9.140625" style="21"/>
    <col min="11513" max="11513" width="0" style="21" hidden="1" customWidth="1"/>
    <col min="11514" max="11514" width="2.140625" style="21" customWidth="1"/>
    <col min="11515" max="11515" width="36.42578125" style="21" bestFit="1" customWidth="1"/>
    <col min="11516" max="11521" width="0" style="21" hidden="1" customWidth="1"/>
    <col min="11522" max="11522" width="18.28515625" style="21" customWidth="1"/>
    <col min="11523" max="11523" width="17.85546875" style="21" customWidth="1"/>
    <col min="11524" max="11524" width="25.42578125" style="21" customWidth="1"/>
    <col min="11525" max="11525" width="18" style="21" bestFit="1" customWidth="1"/>
    <col min="11526" max="11535" width="0" style="21" hidden="1" customWidth="1"/>
    <col min="11536" max="11768" width="9.140625" style="21"/>
    <col min="11769" max="11769" width="0" style="21" hidden="1" customWidth="1"/>
    <col min="11770" max="11770" width="2.140625" style="21" customWidth="1"/>
    <col min="11771" max="11771" width="36.42578125" style="21" bestFit="1" customWidth="1"/>
    <col min="11772" max="11777" width="0" style="21" hidden="1" customWidth="1"/>
    <col min="11778" max="11778" width="18.28515625" style="21" customWidth="1"/>
    <col min="11779" max="11779" width="17.85546875" style="21" customWidth="1"/>
    <col min="11780" max="11780" width="25.42578125" style="21" customWidth="1"/>
    <col min="11781" max="11781" width="18" style="21" bestFit="1" customWidth="1"/>
    <col min="11782" max="11791" width="0" style="21" hidden="1" customWidth="1"/>
    <col min="11792" max="12024" width="9.140625" style="21"/>
    <col min="12025" max="12025" width="0" style="21" hidden="1" customWidth="1"/>
    <col min="12026" max="12026" width="2.140625" style="21" customWidth="1"/>
    <col min="12027" max="12027" width="36.42578125" style="21" bestFit="1" customWidth="1"/>
    <col min="12028" max="12033" width="0" style="21" hidden="1" customWidth="1"/>
    <col min="12034" max="12034" width="18.28515625" style="21" customWidth="1"/>
    <col min="12035" max="12035" width="17.85546875" style="21" customWidth="1"/>
    <col min="12036" max="12036" width="25.42578125" style="21" customWidth="1"/>
    <col min="12037" max="12037" width="18" style="21" bestFit="1" customWidth="1"/>
    <col min="12038" max="12047" width="0" style="21" hidden="1" customWidth="1"/>
    <col min="12048" max="12280" width="9.140625" style="21"/>
    <col min="12281" max="12281" width="0" style="21" hidden="1" customWidth="1"/>
    <col min="12282" max="12282" width="2.140625" style="21" customWidth="1"/>
    <col min="12283" max="12283" width="36.42578125" style="21" bestFit="1" customWidth="1"/>
    <col min="12284" max="12289" width="0" style="21" hidden="1" customWidth="1"/>
    <col min="12290" max="12290" width="18.28515625" style="21" customWidth="1"/>
    <col min="12291" max="12291" width="17.85546875" style="21" customWidth="1"/>
    <col min="12292" max="12292" width="25.42578125" style="21" customWidth="1"/>
    <col min="12293" max="12293" width="18" style="21" bestFit="1" customWidth="1"/>
    <col min="12294" max="12303" width="0" style="21" hidden="1" customWidth="1"/>
    <col min="12304" max="12536" width="9.140625" style="21"/>
    <col min="12537" max="12537" width="0" style="21" hidden="1" customWidth="1"/>
    <col min="12538" max="12538" width="2.140625" style="21" customWidth="1"/>
    <col min="12539" max="12539" width="36.42578125" style="21" bestFit="1" customWidth="1"/>
    <col min="12540" max="12545" width="0" style="21" hidden="1" customWidth="1"/>
    <col min="12546" max="12546" width="18.28515625" style="21" customWidth="1"/>
    <col min="12547" max="12547" width="17.85546875" style="21" customWidth="1"/>
    <col min="12548" max="12548" width="25.42578125" style="21" customWidth="1"/>
    <col min="12549" max="12549" width="18" style="21" bestFit="1" customWidth="1"/>
    <col min="12550" max="12559" width="0" style="21" hidden="1" customWidth="1"/>
    <col min="12560" max="12792" width="9.140625" style="21"/>
    <col min="12793" max="12793" width="0" style="21" hidden="1" customWidth="1"/>
    <col min="12794" max="12794" width="2.140625" style="21" customWidth="1"/>
    <col min="12795" max="12795" width="36.42578125" style="21" bestFit="1" customWidth="1"/>
    <col min="12796" max="12801" width="0" style="21" hidden="1" customWidth="1"/>
    <col min="12802" max="12802" width="18.28515625" style="21" customWidth="1"/>
    <col min="12803" max="12803" width="17.85546875" style="21" customWidth="1"/>
    <col min="12804" max="12804" width="25.42578125" style="21" customWidth="1"/>
    <col min="12805" max="12805" width="18" style="21" bestFit="1" customWidth="1"/>
    <col min="12806" max="12815" width="0" style="21" hidden="1" customWidth="1"/>
    <col min="12816" max="13048" width="9.140625" style="21"/>
    <col min="13049" max="13049" width="0" style="21" hidden="1" customWidth="1"/>
    <col min="13050" max="13050" width="2.140625" style="21" customWidth="1"/>
    <col min="13051" max="13051" width="36.42578125" style="21" bestFit="1" customWidth="1"/>
    <col min="13052" max="13057" width="0" style="21" hidden="1" customWidth="1"/>
    <col min="13058" max="13058" width="18.28515625" style="21" customWidth="1"/>
    <col min="13059" max="13059" width="17.85546875" style="21" customWidth="1"/>
    <col min="13060" max="13060" width="25.42578125" style="21" customWidth="1"/>
    <col min="13061" max="13061" width="18" style="21" bestFit="1" customWidth="1"/>
    <col min="13062" max="13071" width="0" style="21" hidden="1" customWidth="1"/>
    <col min="13072" max="13304" width="9.140625" style="21"/>
    <col min="13305" max="13305" width="0" style="21" hidden="1" customWidth="1"/>
    <col min="13306" max="13306" width="2.140625" style="21" customWidth="1"/>
    <col min="13307" max="13307" width="36.42578125" style="21" bestFit="1" customWidth="1"/>
    <col min="13308" max="13313" width="0" style="21" hidden="1" customWidth="1"/>
    <col min="13314" max="13314" width="18.28515625" style="21" customWidth="1"/>
    <col min="13315" max="13315" width="17.85546875" style="21" customWidth="1"/>
    <col min="13316" max="13316" width="25.42578125" style="21" customWidth="1"/>
    <col min="13317" max="13317" width="18" style="21" bestFit="1" customWidth="1"/>
    <col min="13318" max="13327" width="0" style="21" hidden="1" customWidth="1"/>
    <col min="13328" max="13560" width="9.140625" style="21"/>
    <col min="13561" max="13561" width="0" style="21" hidden="1" customWidth="1"/>
    <col min="13562" max="13562" width="2.140625" style="21" customWidth="1"/>
    <col min="13563" max="13563" width="36.42578125" style="21" bestFit="1" customWidth="1"/>
    <col min="13564" max="13569" width="0" style="21" hidden="1" customWidth="1"/>
    <col min="13570" max="13570" width="18.28515625" style="21" customWidth="1"/>
    <col min="13571" max="13571" width="17.85546875" style="21" customWidth="1"/>
    <col min="13572" max="13572" width="25.42578125" style="21" customWidth="1"/>
    <col min="13573" max="13573" width="18" style="21" bestFit="1" customWidth="1"/>
    <col min="13574" max="13583" width="0" style="21" hidden="1" customWidth="1"/>
    <col min="13584" max="13816" width="9.140625" style="21"/>
    <col min="13817" max="13817" width="0" style="21" hidden="1" customWidth="1"/>
    <col min="13818" max="13818" width="2.140625" style="21" customWidth="1"/>
    <col min="13819" max="13819" width="36.42578125" style="21" bestFit="1" customWidth="1"/>
    <col min="13820" max="13825" width="0" style="21" hidden="1" customWidth="1"/>
    <col min="13826" max="13826" width="18.28515625" style="21" customWidth="1"/>
    <col min="13827" max="13827" width="17.85546875" style="21" customWidth="1"/>
    <col min="13828" max="13828" width="25.42578125" style="21" customWidth="1"/>
    <col min="13829" max="13829" width="18" style="21" bestFit="1" customWidth="1"/>
    <col min="13830" max="13839" width="0" style="21" hidden="1" customWidth="1"/>
    <col min="13840" max="14072" width="9.140625" style="21"/>
    <col min="14073" max="14073" width="0" style="21" hidden="1" customWidth="1"/>
    <col min="14074" max="14074" width="2.140625" style="21" customWidth="1"/>
    <col min="14075" max="14075" width="36.42578125" style="21" bestFit="1" customWidth="1"/>
    <col min="14076" max="14081" width="0" style="21" hidden="1" customWidth="1"/>
    <col min="14082" max="14082" width="18.28515625" style="21" customWidth="1"/>
    <col min="14083" max="14083" width="17.85546875" style="21" customWidth="1"/>
    <col min="14084" max="14084" width="25.42578125" style="21" customWidth="1"/>
    <col min="14085" max="14085" width="18" style="21" bestFit="1" customWidth="1"/>
    <col min="14086" max="14095" width="0" style="21" hidden="1" customWidth="1"/>
    <col min="14096" max="14328" width="9.140625" style="21"/>
    <col min="14329" max="14329" width="0" style="21" hidden="1" customWidth="1"/>
    <col min="14330" max="14330" width="2.140625" style="21" customWidth="1"/>
    <col min="14331" max="14331" width="36.42578125" style="21" bestFit="1" customWidth="1"/>
    <col min="14332" max="14337" width="0" style="21" hidden="1" customWidth="1"/>
    <col min="14338" max="14338" width="18.28515625" style="21" customWidth="1"/>
    <col min="14339" max="14339" width="17.85546875" style="21" customWidth="1"/>
    <col min="14340" max="14340" width="25.42578125" style="21" customWidth="1"/>
    <col min="14341" max="14341" width="18" style="21" bestFit="1" customWidth="1"/>
    <col min="14342" max="14351" width="0" style="21" hidden="1" customWidth="1"/>
    <col min="14352" max="14584" width="9.140625" style="21"/>
    <col min="14585" max="14585" width="0" style="21" hidden="1" customWidth="1"/>
    <col min="14586" max="14586" width="2.140625" style="21" customWidth="1"/>
    <col min="14587" max="14587" width="36.42578125" style="21" bestFit="1" customWidth="1"/>
    <col min="14588" max="14593" width="0" style="21" hidden="1" customWidth="1"/>
    <col min="14594" max="14594" width="18.28515625" style="21" customWidth="1"/>
    <col min="14595" max="14595" width="17.85546875" style="21" customWidth="1"/>
    <col min="14596" max="14596" width="25.42578125" style="21" customWidth="1"/>
    <col min="14597" max="14597" width="18" style="21" bestFit="1" customWidth="1"/>
    <col min="14598" max="14607" width="0" style="21" hidden="1" customWidth="1"/>
    <col min="14608" max="14840" width="9.140625" style="21"/>
    <col min="14841" max="14841" width="0" style="21" hidden="1" customWidth="1"/>
    <col min="14842" max="14842" width="2.140625" style="21" customWidth="1"/>
    <col min="14843" max="14843" width="36.42578125" style="21" bestFit="1" customWidth="1"/>
    <col min="14844" max="14849" width="0" style="21" hidden="1" customWidth="1"/>
    <col min="14850" max="14850" width="18.28515625" style="21" customWidth="1"/>
    <col min="14851" max="14851" width="17.85546875" style="21" customWidth="1"/>
    <col min="14852" max="14852" width="25.42578125" style="21" customWidth="1"/>
    <col min="14853" max="14853" width="18" style="21" bestFit="1" customWidth="1"/>
    <col min="14854" max="14863" width="0" style="21" hidden="1" customWidth="1"/>
    <col min="14864" max="15096" width="9.140625" style="21"/>
    <col min="15097" max="15097" width="0" style="21" hidden="1" customWidth="1"/>
    <col min="15098" max="15098" width="2.140625" style="21" customWidth="1"/>
    <col min="15099" max="15099" width="36.42578125" style="21" bestFit="1" customWidth="1"/>
    <col min="15100" max="15105" width="0" style="21" hidden="1" customWidth="1"/>
    <col min="15106" max="15106" width="18.28515625" style="21" customWidth="1"/>
    <col min="15107" max="15107" width="17.85546875" style="21" customWidth="1"/>
    <col min="15108" max="15108" width="25.42578125" style="21" customWidth="1"/>
    <col min="15109" max="15109" width="18" style="21" bestFit="1" customWidth="1"/>
    <col min="15110" max="15119" width="0" style="21" hidden="1" customWidth="1"/>
    <col min="15120" max="15352" width="9.140625" style="21"/>
    <col min="15353" max="15353" width="0" style="21" hidden="1" customWidth="1"/>
    <col min="15354" max="15354" width="2.140625" style="21" customWidth="1"/>
    <col min="15355" max="15355" width="36.42578125" style="21" bestFit="1" customWidth="1"/>
    <col min="15356" max="15361" width="0" style="21" hidden="1" customWidth="1"/>
    <col min="15362" max="15362" width="18.28515625" style="21" customWidth="1"/>
    <col min="15363" max="15363" width="17.85546875" style="21" customWidth="1"/>
    <col min="15364" max="15364" width="25.42578125" style="21" customWidth="1"/>
    <col min="15365" max="15365" width="18" style="21" bestFit="1" customWidth="1"/>
    <col min="15366" max="15375" width="0" style="21" hidden="1" customWidth="1"/>
    <col min="15376" max="15608" width="9.140625" style="21"/>
    <col min="15609" max="15609" width="0" style="21" hidden="1" customWidth="1"/>
    <col min="15610" max="15610" width="2.140625" style="21" customWidth="1"/>
    <col min="15611" max="15611" width="36.42578125" style="21" bestFit="1" customWidth="1"/>
    <col min="15612" max="15617" width="0" style="21" hidden="1" customWidth="1"/>
    <col min="15618" max="15618" width="18.28515625" style="21" customWidth="1"/>
    <col min="15619" max="15619" width="17.85546875" style="21" customWidth="1"/>
    <col min="15620" max="15620" width="25.42578125" style="21" customWidth="1"/>
    <col min="15621" max="15621" width="18" style="21" bestFit="1" customWidth="1"/>
    <col min="15622" max="15631" width="0" style="21" hidden="1" customWidth="1"/>
    <col min="15632" max="15864" width="9.140625" style="21"/>
    <col min="15865" max="15865" width="0" style="21" hidden="1" customWidth="1"/>
    <col min="15866" max="15866" width="2.140625" style="21" customWidth="1"/>
    <col min="15867" max="15867" width="36.42578125" style="21" bestFit="1" customWidth="1"/>
    <col min="15868" max="15873" width="0" style="21" hidden="1" customWidth="1"/>
    <col min="15874" max="15874" width="18.28515625" style="21" customWidth="1"/>
    <col min="15875" max="15875" width="17.85546875" style="21" customWidth="1"/>
    <col min="15876" max="15876" width="25.42578125" style="21" customWidth="1"/>
    <col min="15877" max="15877" width="18" style="21" bestFit="1" customWidth="1"/>
    <col min="15878" max="15887" width="0" style="21" hidden="1" customWidth="1"/>
    <col min="15888" max="16120" width="9.140625" style="21"/>
    <col min="16121" max="16121" width="0" style="21" hidden="1" customWidth="1"/>
    <col min="16122" max="16122" width="2.140625" style="21" customWidth="1"/>
    <col min="16123" max="16123" width="36.42578125" style="21" bestFit="1" customWidth="1"/>
    <col min="16124" max="16129" width="0" style="21" hidden="1" customWidth="1"/>
    <col min="16130" max="16130" width="18.28515625" style="21" customWidth="1"/>
    <col min="16131" max="16131" width="17.85546875" style="21" customWidth="1"/>
    <col min="16132" max="16132" width="25.42578125" style="21" customWidth="1"/>
    <col min="16133" max="16133" width="18" style="21" bestFit="1" customWidth="1"/>
    <col min="16134" max="16143" width="0" style="21" hidden="1" customWidth="1"/>
    <col min="16144" max="16384" width="9.140625" style="21"/>
  </cols>
  <sheetData>
    <row r="1" spans="1:15" ht="15" x14ac:dyDescent="0.2">
      <c r="B1" s="731" t="s">
        <v>296</v>
      </c>
      <c r="C1" s="731"/>
      <c r="D1" s="731"/>
      <c r="E1" s="731"/>
    </row>
    <row r="2" spans="1:15" ht="9" customHeight="1" x14ac:dyDescent="0.2"/>
    <row r="3" spans="1:15" ht="63.75" customHeight="1" x14ac:dyDescent="0.2">
      <c r="C3" s="732" t="s">
        <v>365</v>
      </c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732"/>
      <c r="O3" s="732"/>
    </row>
    <row r="4" spans="1:15" ht="9.75" customHeight="1" x14ac:dyDescent="0.2"/>
    <row r="5" spans="1:15" s="24" customFormat="1" ht="52.5" customHeight="1" x14ac:dyDescent="0.2">
      <c r="A5" s="153"/>
      <c r="B5" s="149"/>
      <c r="C5" s="154" t="s">
        <v>107</v>
      </c>
      <c r="D5" s="156" t="s">
        <v>349</v>
      </c>
      <c r="E5" s="157" t="s">
        <v>350</v>
      </c>
      <c r="F5" s="158"/>
      <c r="G5" s="153">
        <v>2002</v>
      </c>
      <c r="H5" s="153">
        <v>2003</v>
      </c>
      <c r="I5" s="153">
        <v>2004</v>
      </c>
      <c r="J5" s="153">
        <v>2005</v>
      </c>
      <c r="K5" s="156" t="s">
        <v>348</v>
      </c>
      <c r="L5" s="156" t="s">
        <v>351</v>
      </c>
      <c r="M5" s="156" t="s">
        <v>352</v>
      </c>
      <c r="N5" s="157" t="s">
        <v>353</v>
      </c>
      <c r="O5" s="157" t="s">
        <v>350</v>
      </c>
    </row>
    <row r="6" spans="1:15" ht="13.5" customHeight="1" x14ac:dyDescent="0.2">
      <c r="C6" s="154"/>
      <c r="D6" s="159"/>
      <c r="E6" s="160"/>
      <c r="F6" s="161"/>
      <c r="K6" s="159"/>
      <c r="L6" s="159" t="s">
        <v>355</v>
      </c>
      <c r="M6" s="159" t="s">
        <v>356</v>
      </c>
      <c r="N6" s="159"/>
      <c r="O6" s="159"/>
    </row>
    <row r="7" spans="1:15" ht="15" x14ac:dyDescent="0.25">
      <c r="C7"/>
      <c r="D7" s="162"/>
      <c r="E7" s="23">
        <v>1</v>
      </c>
    </row>
    <row r="8" spans="1:15" ht="15" x14ac:dyDescent="0.25">
      <c r="C8"/>
      <c r="D8" s="162"/>
      <c r="E8" s="23">
        <v>2</v>
      </c>
    </row>
    <row r="9" spans="1:15" ht="15" x14ac:dyDescent="0.25">
      <c r="C9"/>
      <c r="D9" s="162"/>
      <c r="E9" s="23">
        <v>3</v>
      </c>
    </row>
    <row r="10" spans="1:15" ht="15" x14ac:dyDescent="0.25">
      <c r="C10"/>
      <c r="D10" s="162"/>
      <c r="E10" s="23">
        <v>4</v>
      </c>
    </row>
    <row r="11" spans="1:15" ht="15" x14ac:dyDescent="0.25">
      <c r="C11"/>
      <c r="D11" s="162"/>
      <c r="E11" s="23">
        <v>5</v>
      </c>
    </row>
    <row r="12" spans="1:15" ht="15" x14ac:dyDescent="0.25">
      <c r="C12"/>
      <c r="D12" s="162"/>
      <c r="E12" s="23">
        <v>6</v>
      </c>
    </row>
    <row r="13" spans="1:15" ht="15" x14ac:dyDescent="0.25">
      <c r="C13"/>
      <c r="D13" s="162"/>
      <c r="E13" s="23">
        <v>7</v>
      </c>
    </row>
    <row r="14" spans="1:15" ht="15" x14ac:dyDescent="0.25">
      <c r="C14"/>
      <c r="D14" s="162"/>
      <c r="E14" s="23">
        <v>8</v>
      </c>
    </row>
    <row r="15" spans="1:15" ht="15" x14ac:dyDescent="0.25">
      <c r="C15"/>
      <c r="D15" s="162"/>
      <c r="E15" s="23">
        <v>9</v>
      </c>
    </row>
    <row r="16" spans="1:15" ht="15" x14ac:dyDescent="0.25">
      <c r="C16"/>
      <c r="D16" s="162"/>
      <c r="E16" s="23">
        <v>10</v>
      </c>
    </row>
    <row r="17" spans="2:5" ht="15" x14ac:dyDescent="0.25">
      <c r="C17"/>
      <c r="D17" s="162"/>
      <c r="E17" s="23">
        <v>11</v>
      </c>
    </row>
    <row r="18" spans="2:5" ht="15" x14ac:dyDescent="0.25">
      <c r="C18"/>
      <c r="D18" s="162"/>
      <c r="E18" s="23">
        <v>12</v>
      </c>
    </row>
    <row r="19" spans="2:5" ht="15" x14ac:dyDescent="0.25">
      <c r="C19"/>
      <c r="D19" s="162"/>
      <c r="E19" s="23">
        <v>13</v>
      </c>
    </row>
    <row r="20" spans="2:5" ht="15" x14ac:dyDescent="0.25">
      <c r="C20"/>
      <c r="D20" s="162"/>
      <c r="E20" s="23">
        <v>14</v>
      </c>
    </row>
    <row r="21" spans="2:5" ht="15" x14ac:dyDescent="0.25">
      <c r="C21"/>
      <c r="D21" s="162"/>
      <c r="E21" s="23">
        <v>15</v>
      </c>
    </row>
    <row r="22" spans="2:5" ht="15" x14ac:dyDescent="0.25">
      <c r="C22"/>
      <c r="D22" s="162"/>
      <c r="E22" s="23">
        <v>16</v>
      </c>
    </row>
    <row r="23" spans="2:5" ht="15" x14ac:dyDescent="0.25">
      <c r="C23"/>
      <c r="D23" s="162"/>
      <c r="E23" s="23">
        <v>17</v>
      </c>
    </row>
    <row r="24" spans="2:5" ht="15" x14ac:dyDescent="0.25">
      <c r="C24"/>
      <c r="D24" s="162"/>
      <c r="E24" s="23">
        <v>18</v>
      </c>
    </row>
    <row r="25" spans="2:5" ht="15" x14ac:dyDescent="0.25">
      <c r="C25"/>
      <c r="D25" s="162"/>
      <c r="E25" s="23">
        <v>19</v>
      </c>
    </row>
    <row r="26" spans="2:5" ht="15" x14ac:dyDescent="0.25">
      <c r="C26"/>
      <c r="D26" s="162"/>
      <c r="E26" s="23">
        <v>20</v>
      </c>
    </row>
    <row r="27" spans="2:5" ht="15" x14ac:dyDescent="0.25">
      <c r="C27"/>
      <c r="D27" s="162"/>
      <c r="E27" s="23">
        <v>21</v>
      </c>
    </row>
    <row r="28" spans="2:5" ht="15" x14ac:dyDescent="0.25">
      <c r="C28"/>
      <c r="D28" s="162"/>
      <c r="E28" s="23">
        <v>22</v>
      </c>
    </row>
    <row r="29" spans="2:5" ht="15" x14ac:dyDescent="0.25">
      <c r="C29"/>
      <c r="D29" s="162"/>
      <c r="E29" s="23">
        <v>23</v>
      </c>
    </row>
    <row r="30" spans="2:5" ht="15" x14ac:dyDescent="0.25">
      <c r="B30" s="205"/>
      <c r="C30"/>
      <c r="D30" s="420"/>
      <c r="E30" s="421">
        <v>24</v>
      </c>
    </row>
    <row r="31" spans="2:5" ht="15" x14ac:dyDescent="0.25">
      <c r="C31"/>
      <c r="D31" s="162"/>
      <c r="E31" s="23">
        <v>25</v>
      </c>
    </row>
    <row r="32" spans="2:5" ht="15" x14ac:dyDescent="0.25">
      <c r="C32"/>
      <c r="D32" s="162"/>
      <c r="E32" s="23">
        <v>26</v>
      </c>
    </row>
    <row r="33" spans="1:5" ht="15" x14ac:dyDescent="0.25">
      <c r="C33"/>
      <c r="D33" s="162"/>
      <c r="E33" s="23">
        <v>27</v>
      </c>
    </row>
    <row r="34" spans="1:5" ht="15" x14ac:dyDescent="0.25">
      <c r="C34"/>
      <c r="D34" s="162"/>
      <c r="E34" s="23">
        <v>28</v>
      </c>
    </row>
    <row r="35" spans="1:5" ht="15" x14ac:dyDescent="0.25">
      <c r="C35"/>
      <c r="D35" s="162"/>
      <c r="E35" s="23">
        <v>29</v>
      </c>
    </row>
    <row r="36" spans="1:5" ht="15" x14ac:dyDescent="0.25">
      <c r="A36" s="342"/>
      <c r="C36"/>
      <c r="D36" s="162"/>
      <c r="E36" s="23">
        <v>30</v>
      </c>
    </row>
    <row r="37" spans="1:5" ht="15" x14ac:dyDescent="0.25">
      <c r="C37"/>
      <c r="D37" s="162"/>
      <c r="E37" s="23">
        <v>31</v>
      </c>
    </row>
    <row r="38" spans="1:5" ht="15" x14ac:dyDescent="0.25">
      <c r="C38"/>
      <c r="D38" s="162"/>
      <c r="E38" s="23">
        <v>32</v>
      </c>
    </row>
    <row r="39" spans="1:5" ht="15" x14ac:dyDescent="0.25">
      <c r="C39"/>
      <c r="D39" s="162"/>
      <c r="E39" s="23">
        <v>33</v>
      </c>
    </row>
    <row r="40" spans="1:5" ht="15" x14ac:dyDescent="0.25">
      <c r="C40"/>
      <c r="D40" s="162"/>
      <c r="E40" s="23">
        <v>34</v>
      </c>
    </row>
    <row r="41" spans="1:5" ht="15" x14ac:dyDescent="0.25">
      <c r="C41"/>
      <c r="D41" s="162"/>
      <c r="E41" s="23">
        <v>35</v>
      </c>
    </row>
    <row r="42" spans="1:5" ht="15" x14ac:dyDescent="0.25">
      <c r="C42"/>
      <c r="D42" s="162"/>
      <c r="E42" s="23">
        <v>36</v>
      </c>
    </row>
    <row r="43" spans="1:5" ht="15" x14ac:dyDescent="0.25">
      <c r="C43"/>
      <c r="D43" s="162"/>
      <c r="E43" s="23">
        <v>37</v>
      </c>
    </row>
    <row r="44" spans="1:5" ht="15" x14ac:dyDescent="0.25">
      <c r="C44"/>
      <c r="D44" s="162"/>
      <c r="E44" s="23">
        <v>38</v>
      </c>
    </row>
    <row r="45" spans="1:5" ht="15" x14ac:dyDescent="0.25">
      <c r="C45"/>
      <c r="D45" s="162"/>
      <c r="E45" s="23">
        <v>39</v>
      </c>
    </row>
    <row r="46" spans="1:5" ht="15" x14ac:dyDescent="0.25">
      <c r="C46"/>
      <c r="D46" s="162"/>
      <c r="E46" s="23">
        <v>40</v>
      </c>
    </row>
    <row r="47" spans="1:5" ht="15" x14ac:dyDescent="0.25">
      <c r="C47"/>
      <c r="D47" s="162"/>
      <c r="E47" s="23">
        <v>41</v>
      </c>
    </row>
    <row r="48" spans="1:5" ht="15" x14ac:dyDescent="0.25">
      <c r="C48"/>
      <c r="D48" s="162"/>
      <c r="E48" s="23">
        <v>42</v>
      </c>
    </row>
    <row r="49" spans="3:5" ht="15" x14ac:dyDescent="0.25">
      <c r="C49"/>
      <c r="D49" s="162"/>
      <c r="E49" s="23">
        <v>43</v>
      </c>
    </row>
    <row r="50" spans="3:5" x14ac:dyDescent="0.2">
      <c r="C50" s="135"/>
      <c r="D50" s="162"/>
      <c r="E50" s="23"/>
    </row>
    <row r="51" spans="3:5" x14ac:dyDescent="0.2">
      <c r="C51" s="135"/>
      <c r="D51" s="162"/>
      <c r="E51" s="23"/>
    </row>
    <row r="52" spans="3:5" x14ac:dyDescent="0.2">
      <c r="C52" s="135"/>
    </row>
  </sheetData>
  <mergeCells count="2">
    <mergeCell ref="B1:E1"/>
    <mergeCell ref="C3:O3"/>
  </mergeCells>
  <pageMargins left="0.7" right="0.7" top="0.75" bottom="0.75" header="0.3" footer="0.3"/>
  <pageSetup scale="8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"/>
  <sheetViews>
    <sheetView topLeftCell="B1" zoomScaleNormal="100" workbookViewId="0">
      <selection activeCell="F37" sqref="F37"/>
    </sheetView>
  </sheetViews>
  <sheetFormatPr defaultRowHeight="12.75" x14ac:dyDescent="0.2"/>
  <cols>
    <col min="1" max="1" width="3" style="147" hidden="1" customWidth="1"/>
    <col min="2" max="2" width="2.140625" style="149" customWidth="1"/>
    <col min="3" max="3" width="41.85546875" style="150" bestFit="1" customWidth="1"/>
    <col min="4" max="4" width="18.28515625" style="148" customWidth="1"/>
    <col min="5" max="5" width="18" style="152" bestFit="1" customWidth="1"/>
    <col min="6" max="6" width="1.5703125" style="148" hidden="1" customWidth="1"/>
    <col min="7" max="7" width="0" style="148" hidden="1" customWidth="1"/>
    <col min="8" max="8" width="9" style="148" hidden="1" customWidth="1"/>
    <col min="9" max="10" width="8.140625" style="148" hidden="1" customWidth="1"/>
    <col min="11" max="11" width="14" style="148" hidden="1" customWidth="1"/>
    <col min="12" max="12" width="13.7109375" style="148" hidden="1" customWidth="1"/>
    <col min="13" max="13" width="12.42578125" style="148" hidden="1" customWidth="1"/>
    <col min="14" max="14" width="22" style="148" hidden="1" customWidth="1"/>
    <col min="15" max="15" width="16.42578125" style="148" hidden="1" customWidth="1"/>
    <col min="16" max="248" width="9.140625" style="21"/>
    <col min="249" max="249" width="0" style="21" hidden="1" customWidth="1"/>
    <col min="250" max="250" width="2.140625" style="21" customWidth="1"/>
    <col min="251" max="251" width="36.42578125" style="21" bestFit="1" customWidth="1"/>
    <col min="252" max="257" width="0" style="21" hidden="1" customWidth="1"/>
    <col min="258" max="258" width="18.28515625" style="21" customWidth="1"/>
    <col min="259" max="259" width="17.85546875" style="21" customWidth="1"/>
    <col min="260" max="260" width="25.42578125" style="21" customWidth="1"/>
    <col min="261" max="261" width="18" style="21" bestFit="1" customWidth="1"/>
    <col min="262" max="271" width="0" style="21" hidden="1" customWidth="1"/>
    <col min="272" max="504" width="9.140625" style="21"/>
    <col min="505" max="505" width="0" style="21" hidden="1" customWidth="1"/>
    <col min="506" max="506" width="2.140625" style="21" customWidth="1"/>
    <col min="507" max="507" width="36.42578125" style="21" bestFit="1" customWidth="1"/>
    <col min="508" max="513" width="0" style="21" hidden="1" customWidth="1"/>
    <col min="514" max="514" width="18.28515625" style="21" customWidth="1"/>
    <col min="515" max="515" width="17.85546875" style="21" customWidth="1"/>
    <col min="516" max="516" width="25.42578125" style="21" customWidth="1"/>
    <col min="517" max="517" width="18" style="21" bestFit="1" customWidth="1"/>
    <col min="518" max="527" width="0" style="21" hidden="1" customWidth="1"/>
    <col min="528" max="760" width="9.140625" style="21"/>
    <col min="761" max="761" width="0" style="21" hidden="1" customWidth="1"/>
    <col min="762" max="762" width="2.140625" style="21" customWidth="1"/>
    <col min="763" max="763" width="36.42578125" style="21" bestFit="1" customWidth="1"/>
    <col min="764" max="769" width="0" style="21" hidden="1" customWidth="1"/>
    <col min="770" max="770" width="18.28515625" style="21" customWidth="1"/>
    <col min="771" max="771" width="17.85546875" style="21" customWidth="1"/>
    <col min="772" max="772" width="25.42578125" style="21" customWidth="1"/>
    <col min="773" max="773" width="18" style="21" bestFit="1" customWidth="1"/>
    <col min="774" max="783" width="0" style="21" hidden="1" customWidth="1"/>
    <col min="784" max="1016" width="9.140625" style="21"/>
    <col min="1017" max="1017" width="0" style="21" hidden="1" customWidth="1"/>
    <col min="1018" max="1018" width="2.140625" style="21" customWidth="1"/>
    <col min="1019" max="1019" width="36.42578125" style="21" bestFit="1" customWidth="1"/>
    <col min="1020" max="1025" width="0" style="21" hidden="1" customWidth="1"/>
    <col min="1026" max="1026" width="18.28515625" style="21" customWidth="1"/>
    <col min="1027" max="1027" width="17.85546875" style="21" customWidth="1"/>
    <col min="1028" max="1028" width="25.42578125" style="21" customWidth="1"/>
    <col min="1029" max="1029" width="18" style="21" bestFit="1" customWidth="1"/>
    <col min="1030" max="1039" width="0" style="21" hidden="1" customWidth="1"/>
    <col min="1040" max="1272" width="9.140625" style="21"/>
    <col min="1273" max="1273" width="0" style="21" hidden="1" customWidth="1"/>
    <col min="1274" max="1274" width="2.140625" style="21" customWidth="1"/>
    <col min="1275" max="1275" width="36.42578125" style="21" bestFit="1" customWidth="1"/>
    <col min="1276" max="1281" width="0" style="21" hidden="1" customWidth="1"/>
    <col min="1282" max="1282" width="18.28515625" style="21" customWidth="1"/>
    <col min="1283" max="1283" width="17.85546875" style="21" customWidth="1"/>
    <col min="1284" max="1284" width="25.42578125" style="21" customWidth="1"/>
    <col min="1285" max="1285" width="18" style="21" bestFit="1" customWidth="1"/>
    <col min="1286" max="1295" width="0" style="21" hidden="1" customWidth="1"/>
    <col min="1296" max="1528" width="9.140625" style="21"/>
    <col min="1529" max="1529" width="0" style="21" hidden="1" customWidth="1"/>
    <col min="1530" max="1530" width="2.140625" style="21" customWidth="1"/>
    <col min="1531" max="1531" width="36.42578125" style="21" bestFit="1" customWidth="1"/>
    <col min="1532" max="1537" width="0" style="21" hidden="1" customWidth="1"/>
    <col min="1538" max="1538" width="18.28515625" style="21" customWidth="1"/>
    <col min="1539" max="1539" width="17.85546875" style="21" customWidth="1"/>
    <col min="1540" max="1540" width="25.42578125" style="21" customWidth="1"/>
    <col min="1541" max="1541" width="18" style="21" bestFit="1" customWidth="1"/>
    <col min="1542" max="1551" width="0" style="21" hidden="1" customWidth="1"/>
    <col min="1552" max="1784" width="9.140625" style="21"/>
    <col min="1785" max="1785" width="0" style="21" hidden="1" customWidth="1"/>
    <col min="1786" max="1786" width="2.140625" style="21" customWidth="1"/>
    <col min="1787" max="1787" width="36.42578125" style="21" bestFit="1" customWidth="1"/>
    <col min="1788" max="1793" width="0" style="21" hidden="1" customWidth="1"/>
    <col min="1794" max="1794" width="18.28515625" style="21" customWidth="1"/>
    <col min="1795" max="1795" width="17.85546875" style="21" customWidth="1"/>
    <col min="1796" max="1796" width="25.42578125" style="21" customWidth="1"/>
    <col min="1797" max="1797" width="18" style="21" bestFit="1" customWidth="1"/>
    <col min="1798" max="1807" width="0" style="21" hidden="1" customWidth="1"/>
    <col min="1808" max="2040" width="9.140625" style="21"/>
    <col min="2041" max="2041" width="0" style="21" hidden="1" customWidth="1"/>
    <col min="2042" max="2042" width="2.140625" style="21" customWidth="1"/>
    <col min="2043" max="2043" width="36.42578125" style="21" bestFit="1" customWidth="1"/>
    <col min="2044" max="2049" width="0" style="21" hidden="1" customWidth="1"/>
    <col min="2050" max="2050" width="18.28515625" style="21" customWidth="1"/>
    <col min="2051" max="2051" width="17.85546875" style="21" customWidth="1"/>
    <col min="2052" max="2052" width="25.42578125" style="21" customWidth="1"/>
    <col min="2053" max="2053" width="18" style="21" bestFit="1" customWidth="1"/>
    <col min="2054" max="2063" width="0" style="21" hidden="1" customWidth="1"/>
    <col min="2064" max="2296" width="9.140625" style="21"/>
    <col min="2297" max="2297" width="0" style="21" hidden="1" customWidth="1"/>
    <col min="2298" max="2298" width="2.140625" style="21" customWidth="1"/>
    <col min="2299" max="2299" width="36.42578125" style="21" bestFit="1" customWidth="1"/>
    <col min="2300" max="2305" width="0" style="21" hidden="1" customWidth="1"/>
    <col min="2306" max="2306" width="18.28515625" style="21" customWidth="1"/>
    <col min="2307" max="2307" width="17.85546875" style="21" customWidth="1"/>
    <col min="2308" max="2308" width="25.42578125" style="21" customWidth="1"/>
    <col min="2309" max="2309" width="18" style="21" bestFit="1" customWidth="1"/>
    <col min="2310" max="2319" width="0" style="21" hidden="1" customWidth="1"/>
    <col min="2320" max="2552" width="9.140625" style="21"/>
    <col min="2553" max="2553" width="0" style="21" hidden="1" customWidth="1"/>
    <col min="2554" max="2554" width="2.140625" style="21" customWidth="1"/>
    <col min="2555" max="2555" width="36.42578125" style="21" bestFit="1" customWidth="1"/>
    <col min="2556" max="2561" width="0" style="21" hidden="1" customWidth="1"/>
    <col min="2562" max="2562" width="18.28515625" style="21" customWidth="1"/>
    <col min="2563" max="2563" width="17.85546875" style="21" customWidth="1"/>
    <col min="2564" max="2564" width="25.42578125" style="21" customWidth="1"/>
    <col min="2565" max="2565" width="18" style="21" bestFit="1" customWidth="1"/>
    <col min="2566" max="2575" width="0" style="21" hidden="1" customWidth="1"/>
    <col min="2576" max="2808" width="9.140625" style="21"/>
    <col min="2809" max="2809" width="0" style="21" hidden="1" customWidth="1"/>
    <col min="2810" max="2810" width="2.140625" style="21" customWidth="1"/>
    <col min="2811" max="2811" width="36.42578125" style="21" bestFit="1" customWidth="1"/>
    <col min="2812" max="2817" width="0" style="21" hidden="1" customWidth="1"/>
    <col min="2818" max="2818" width="18.28515625" style="21" customWidth="1"/>
    <col min="2819" max="2819" width="17.85546875" style="21" customWidth="1"/>
    <col min="2820" max="2820" width="25.42578125" style="21" customWidth="1"/>
    <col min="2821" max="2821" width="18" style="21" bestFit="1" customWidth="1"/>
    <col min="2822" max="2831" width="0" style="21" hidden="1" customWidth="1"/>
    <col min="2832" max="3064" width="9.140625" style="21"/>
    <col min="3065" max="3065" width="0" style="21" hidden="1" customWidth="1"/>
    <col min="3066" max="3066" width="2.140625" style="21" customWidth="1"/>
    <col min="3067" max="3067" width="36.42578125" style="21" bestFit="1" customWidth="1"/>
    <col min="3068" max="3073" width="0" style="21" hidden="1" customWidth="1"/>
    <col min="3074" max="3074" width="18.28515625" style="21" customWidth="1"/>
    <col min="3075" max="3075" width="17.85546875" style="21" customWidth="1"/>
    <col min="3076" max="3076" width="25.42578125" style="21" customWidth="1"/>
    <col min="3077" max="3077" width="18" style="21" bestFit="1" customWidth="1"/>
    <col min="3078" max="3087" width="0" style="21" hidden="1" customWidth="1"/>
    <col min="3088" max="3320" width="9.140625" style="21"/>
    <col min="3321" max="3321" width="0" style="21" hidden="1" customWidth="1"/>
    <col min="3322" max="3322" width="2.140625" style="21" customWidth="1"/>
    <col min="3323" max="3323" width="36.42578125" style="21" bestFit="1" customWidth="1"/>
    <col min="3324" max="3329" width="0" style="21" hidden="1" customWidth="1"/>
    <col min="3330" max="3330" width="18.28515625" style="21" customWidth="1"/>
    <col min="3331" max="3331" width="17.85546875" style="21" customWidth="1"/>
    <col min="3332" max="3332" width="25.42578125" style="21" customWidth="1"/>
    <col min="3333" max="3333" width="18" style="21" bestFit="1" customWidth="1"/>
    <col min="3334" max="3343" width="0" style="21" hidden="1" customWidth="1"/>
    <col min="3344" max="3576" width="9.140625" style="21"/>
    <col min="3577" max="3577" width="0" style="21" hidden="1" customWidth="1"/>
    <col min="3578" max="3578" width="2.140625" style="21" customWidth="1"/>
    <col min="3579" max="3579" width="36.42578125" style="21" bestFit="1" customWidth="1"/>
    <col min="3580" max="3585" width="0" style="21" hidden="1" customWidth="1"/>
    <col min="3586" max="3586" width="18.28515625" style="21" customWidth="1"/>
    <col min="3587" max="3587" width="17.85546875" style="21" customWidth="1"/>
    <col min="3588" max="3588" width="25.42578125" style="21" customWidth="1"/>
    <col min="3589" max="3589" width="18" style="21" bestFit="1" customWidth="1"/>
    <col min="3590" max="3599" width="0" style="21" hidden="1" customWidth="1"/>
    <col min="3600" max="3832" width="9.140625" style="21"/>
    <col min="3833" max="3833" width="0" style="21" hidden="1" customWidth="1"/>
    <col min="3834" max="3834" width="2.140625" style="21" customWidth="1"/>
    <col min="3835" max="3835" width="36.42578125" style="21" bestFit="1" customWidth="1"/>
    <col min="3836" max="3841" width="0" style="21" hidden="1" customWidth="1"/>
    <col min="3842" max="3842" width="18.28515625" style="21" customWidth="1"/>
    <col min="3843" max="3843" width="17.85546875" style="21" customWidth="1"/>
    <col min="3844" max="3844" width="25.42578125" style="21" customWidth="1"/>
    <col min="3845" max="3845" width="18" style="21" bestFit="1" customWidth="1"/>
    <col min="3846" max="3855" width="0" style="21" hidden="1" customWidth="1"/>
    <col min="3856" max="4088" width="9.140625" style="21"/>
    <col min="4089" max="4089" width="0" style="21" hidden="1" customWidth="1"/>
    <col min="4090" max="4090" width="2.140625" style="21" customWidth="1"/>
    <col min="4091" max="4091" width="36.42578125" style="21" bestFit="1" customWidth="1"/>
    <col min="4092" max="4097" width="0" style="21" hidden="1" customWidth="1"/>
    <col min="4098" max="4098" width="18.28515625" style="21" customWidth="1"/>
    <col min="4099" max="4099" width="17.85546875" style="21" customWidth="1"/>
    <col min="4100" max="4100" width="25.42578125" style="21" customWidth="1"/>
    <col min="4101" max="4101" width="18" style="21" bestFit="1" customWidth="1"/>
    <col min="4102" max="4111" width="0" style="21" hidden="1" customWidth="1"/>
    <col min="4112" max="4344" width="9.140625" style="21"/>
    <col min="4345" max="4345" width="0" style="21" hidden="1" customWidth="1"/>
    <col min="4346" max="4346" width="2.140625" style="21" customWidth="1"/>
    <col min="4347" max="4347" width="36.42578125" style="21" bestFit="1" customWidth="1"/>
    <col min="4348" max="4353" width="0" style="21" hidden="1" customWidth="1"/>
    <col min="4354" max="4354" width="18.28515625" style="21" customWidth="1"/>
    <col min="4355" max="4355" width="17.85546875" style="21" customWidth="1"/>
    <col min="4356" max="4356" width="25.42578125" style="21" customWidth="1"/>
    <col min="4357" max="4357" width="18" style="21" bestFit="1" customWidth="1"/>
    <col min="4358" max="4367" width="0" style="21" hidden="1" customWidth="1"/>
    <col min="4368" max="4600" width="9.140625" style="21"/>
    <col min="4601" max="4601" width="0" style="21" hidden="1" customWidth="1"/>
    <col min="4602" max="4602" width="2.140625" style="21" customWidth="1"/>
    <col min="4603" max="4603" width="36.42578125" style="21" bestFit="1" customWidth="1"/>
    <col min="4604" max="4609" width="0" style="21" hidden="1" customWidth="1"/>
    <col min="4610" max="4610" width="18.28515625" style="21" customWidth="1"/>
    <col min="4611" max="4611" width="17.85546875" style="21" customWidth="1"/>
    <col min="4612" max="4612" width="25.42578125" style="21" customWidth="1"/>
    <col min="4613" max="4613" width="18" style="21" bestFit="1" customWidth="1"/>
    <col min="4614" max="4623" width="0" style="21" hidden="1" customWidth="1"/>
    <col min="4624" max="4856" width="9.140625" style="21"/>
    <col min="4857" max="4857" width="0" style="21" hidden="1" customWidth="1"/>
    <col min="4858" max="4858" width="2.140625" style="21" customWidth="1"/>
    <col min="4859" max="4859" width="36.42578125" style="21" bestFit="1" customWidth="1"/>
    <col min="4860" max="4865" width="0" style="21" hidden="1" customWidth="1"/>
    <col min="4866" max="4866" width="18.28515625" style="21" customWidth="1"/>
    <col min="4867" max="4867" width="17.85546875" style="21" customWidth="1"/>
    <col min="4868" max="4868" width="25.42578125" style="21" customWidth="1"/>
    <col min="4869" max="4869" width="18" style="21" bestFit="1" customWidth="1"/>
    <col min="4870" max="4879" width="0" style="21" hidden="1" customWidth="1"/>
    <col min="4880" max="5112" width="9.140625" style="21"/>
    <col min="5113" max="5113" width="0" style="21" hidden="1" customWidth="1"/>
    <col min="5114" max="5114" width="2.140625" style="21" customWidth="1"/>
    <col min="5115" max="5115" width="36.42578125" style="21" bestFit="1" customWidth="1"/>
    <col min="5116" max="5121" width="0" style="21" hidden="1" customWidth="1"/>
    <col min="5122" max="5122" width="18.28515625" style="21" customWidth="1"/>
    <col min="5123" max="5123" width="17.85546875" style="21" customWidth="1"/>
    <col min="5124" max="5124" width="25.42578125" style="21" customWidth="1"/>
    <col min="5125" max="5125" width="18" style="21" bestFit="1" customWidth="1"/>
    <col min="5126" max="5135" width="0" style="21" hidden="1" customWidth="1"/>
    <col min="5136" max="5368" width="9.140625" style="21"/>
    <col min="5369" max="5369" width="0" style="21" hidden="1" customWidth="1"/>
    <col min="5370" max="5370" width="2.140625" style="21" customWidth="1"/>
    <col min="5371" max="5371" width="36.42578125" style="21" bestFit="1" customWidth="1"/>
    <col min="5372" max="5377" width="0" style="21" hidden="1" customWidth="1"/>
    <col min="5378" max="5378" width="18.28515625" style="21" customWidth="1"/>
    <col min="5379" max="5379" width="17.85546875" style="21" customWidth="1"/>
    <col min="5380" max="5380" width="25.42578125" style="21" customWidth="1"/>
    <col min="5381" max="5381" width="18" style="21" bestFit="1" customWidth="1"/>
    <col min="5382" max="5391" width="0" style="21" hidden="1" customWidth="1"/>
    <col min="5392" max="5624" width="9.140625" style="21"/>
    <col min="5625" max="5625" width="0" style="21" hidden="1" customWidth="1"/>
    <col min="5626" max="5626" width="2.140625" style="21" customWidth="1"/>
    <col min="5627" max="5627" width="36.42578125" style="21" bestFit="1" customWidth="1"/>
    <col min="5628" max="5633" width="0" style="21" hidden="1" customWidth="1"/>
    <col min="5634" max="5634" width="18.28515625" style="21" customWidth="1"/>
    <col min="5635" max="5635" width="17.85546875" style="21" customWidth="1"/>
    <col min="5636" max="5636" width="25.42578125" style="21" customWidth="1"/>
    <col min="5637" max="5637" width="18" style="21" bestFit="1" customWidth="1"/>
    <col min="5638" max="5647" width="0" style="21" hidden="1" customWidth="1"/>
    <col min="5648" max="5880" width="9.140625" style="21"/>
    <col min="5881" max="5881" width="0" style="21" hidden="1" customWidth="1"/>
    <col min="5882" max="5882" width="2.140625" style="21" customWidth="1"/>
    <col min="5883" max="5883" width="36.42578125" style="21" bestFit="1" customWidth="1"/>
    <col min="5884" max="5889" width="0" style="21" hidden="1" customWidth="1"/>
    <col min="5890" max="5890" width="18.28515625" style="21" customWidth="1"/>
    <col min="5891" max="5891" width="17.85546875" style="21" customWidth="1"/>
    <col min="5892" max="5892" width="25.42578125" style="21" customWidth="1"/>
    <col min="5893" max="5893" width="18" style="21" bestFit="1" customWidth="1"/>
    <col min="5894" max="5903" width="0" style="21" hidden="1" customWidth="1"/>
    <col min="5904" max="6136" width="9.140625" style="21"/>
    <col min="6137" max="6137" width="0" style="21" hidden="1" customWidth="1"/>
    <col min="6138" max="6138" width="2.140625" style="21" customWidth="1"/>
    <col min="6139" max="6139" width="36.42578125" style="21" bestFit="1" customWidth="1"/>
    <col min="6140" max="6145" width="0" style="21" hidden="1" customWidth="1"/>
    <col min="6146" max="6146" width="18.28515625" style="21" customWidth="1"/>
    <col min="6147" max="6147" width="17.85546875" style="21" customWidth="1"/>
    <col min="6148" max="6148" width="25.42578125" style="21" customWidth="1"/>
    <col min="6149" max="6149" width="18" style="21" bestFit="1" customWidth="1"/>
    <col min="6150" max="6159" width="0" style="21" hidden="1" customWidth="1"/>
    <col min="6160" max="6392" width="9.140625" style="21"/>
    <col min="6393" max="6393" width="0" style="21" hidden="1" customWidth="1"/>
    <col min="6394" max="6394" width="2.140625" style="21" customWidth="1"/>
    <col min="6395" max="6395" width="36.42578125" style="21" bestFit="1" customWidth="1"/>
    <col min="6396" max="6401" width="0" style="21" hidden="1" customWidth="1"/>
    <col min="6402" max="6402" width="18.28515625" style="21" customWidth="1"/>
    <col min="6403" max="6403" width="17.85546875" style="21" customWidth="1"/>
    <col min="6404" max="6404" width="25.42578125" style="21" customWidth="1"/>
    <col min="6405" max="6405" width="18" style="21" bestFit="1" customWidth="1"/>
    <col min="6406" max="6415" width="0" style="21" hidden="1" customWidth="1"/>
    <col min="6416" max="6648" width="9.140625" style="21"/>
    <col min="6649" max="6649" width="0" style="21" hidden="1" customWidth="1"/>
    <col min="6650" max="6650" width="2.140625" style="21" customWidth="1"/>
    <col min="6651" max="6651" width="36.42578125" style="21" bestFit="1" customWidth="1"/>
    <col min="6652" max="6657" width="0" style="21" hidden="1" customWidth="1"/>
    <col min="6658" max="6658" width="18.28515625" style="21" customWidth="1"/>
    <col min="6659" max="6659" width="17.85546875" style="21" customWidth="1"/>
    <col min="6660" max="6660" width="25.42578125" style="21" customWidth="1"/>
    <col min="6661" max="6661" width="18" style="21" bestFit="1" customWidth="1"/>
    <col min="6662" max="6671" width="0" style="21" hidden="1" customWidth="1"/>
    <col min="6672" max="6904" width="9.140625" style="21"/>
    <col min="6905" max="6905" width="0" style="21" hidden="1" customWidth="1"/>
    <col min="6906" max="6906" width="2.140625" style="21" customWidth="1"/>
    <col min="6907" max="6907" width="36.42578125" style="21" bestFit="1" customWidth="1"/>
    <col min="6908" max="6913" width="0" style="21" hidden="1" customWidth="1"/>
    <col min="6914" max="6914" width="18.28515625" style="21" customWidth="1"/>
    <col min="6915" max="6915" width="17.85546875" style="21" customWidth="1"/>
    <col min="6916" max="6916" width="25.42578125" style="21" customWidth="1"/>
    <col min="6917" max="6917" width="18" style="21" bestFit="1" customWidth="1"/>
    <col min="6918" max="6927" width="0" style="21" hidden="1" customWidth="1"/>
    <col min="6928" max="7160" width="9.140625" style="21"/>
    <col min="7161" max="7161" width="0" style="21" hidden="1" customWidth="1"/>
    <col min="7162" max="7162" width="2.140625" style="21" customWidth="1"/>
    <col min="7163" max="7163" width="36.42578125" style="21" bestFit="1" customWidth="1"/>
    <col min="7164" max="7169" width="0" style="21" hidden="1" customWidth="1"/>
    <col min="7170" max="7170" width="18.28515625" style="21" customWidth="1"/>
    <col min="7171" max="7171" width="17.85546875" style="21" customWidth="1"/>
    <col min="7172" max="7172" width="25.42578125" style="21" customWidth="1"/>
    <col min="7173" max="7173" width="18" style="21" bestFit="1" customWidth="1"/>
    <col min="7174" max="7183" width="0" style="21" hidden="1" customWidth="1"/>
    <col min="7184" max="7416" width="9.140625" style="21"/>
    <col min="7417" max="7417" width="0" style="21" hidden="1" customWidth="1"/>
    <col min="7418" max="7418" width="2.140625" style="21" customWidth="1"/>
    <col min="7419" max="7419" width="36.42578125" style="21" bestFit="1" customWidth="1"/>
    <col min="7420" max="7425" width="0" style="21" hidden="1" customWidth="1"/>
    <col min="7426" max="7426" width="18.28515625" style="21" customWidth="1"/>
    <col min="7427" max="7427" width="17.85546875" style="21" customWidth="1"/>
    <col min="7428" max="7428" width="25.42578125" style="21" customWidth="1"/>
    <col min="7429" max="7429" width="18" style="21" bestFit="1" customWidth="1"/>
    <col min="7430" max="7439" width="0" style="21" hidden="1" customWidth="1"/>
    <col min="7440" max="7672" width="9.140625" style="21"/>
    <col min="7673" max="7673" width="0" style="21" hidden="1" customWidth="1"/>
    <col min="7674" max="7674" width="2.140625" style="21" customWidth="1"/>
    <col min="7675" max="7675" width="36.42578125" style="21" bestFit="1" customWidth="1"/>
    <col min="7676" max="7681" width="0" style="21" hidden="1" customWidth="1"/>
    <col min="7682" max="7682" width="18.28515625" style="21" customWidth="1"/>
    <col min="7683" max="7683" width="17.85546875" style="21" customWidth="1"/>
    <col min="7684" max="7684" width="25.42578125" style="21" customWidth="1"/>
    <col min="7685" max="7685" width="18" style="21" bestFit="1" customWidth="1"/>
    <col min="7686" max="7695" width="0" style="21" hidden="1" customWidth="1"/>
    <col min="7696" max="7928" width="9.140625" style="21"/>
    <col min="7929" max="7929" width="0" style="21" hidden="1" customWidth="1"/>
    <col min="7930" max="7930" width="2.140625" style="21" customWidth="1"/>
    <col min="7931" max="7931" width="36.42578125" style="21" bestFit="1" customWidth="1"/>
    <col min="7932" max="7937" width="0" style="21" hidden="1" customWidth="1"/>
    <col min="7938" max="7938" width="18.28515625" style="21" customWidth="1"/>
    <col min="7939" max="7939" width="17.85546875" style="21" customWidth="1"/>
    <col min="7940" max="7940" width="25.42578125" style="21" customWidth="1"/>
    <col min="7941" max="7941" width="18" style="21" bestFit="1" customWidth="1"/>
    <col min="7942" max="7951" width="0" style="21" hidden="1" customWidth="1"/>
    <col min="7952" max="8184" width="9.140625" style="21"/>
    <col min="8185" max="8185" width="0" style="21" hidden="1" customWidth="1"/>
    <col min="8186" max="8186" width="2.140625" style="21" customWidth="1"/>
    <col min="8187" max="8187" width="36.42578125" style="21" bestFit="1" customWidth="1"/>
    <col min="8188" max="8193" width="0" style="21" hidden="1" customWidth="1"/>
    <col min="8194" max="8194" width="18.28515625" style="21" customWidth="1"/>
    <col min="8195" max="8195" width="17.85546875" style="21" customWidth="1"/>
    <col min="8196" max="8196" width="25.42578125" style="21" customWidth="1"/>
    <col min="8197" max="8197" width="18" style="21" bestFit="1" customWidth="1"/>
    <col min="8198" max="8207" width="0" style="21" hidden="1" customWidth="1"/>
    <col min="8208" max="8440" width="9.140625" style="21"/>
    <col min="8441" max="8441" width="0" style="21" hidden="1" customWidth="1"/>
    <col min="8442" max="8442" width="2.140625" style="21" customWidth="1"/>
    <col min="8443" max="8443" width="36.42578125" style="21" bestFit="1" customWidth="1"/>
    <col min="8444" max="8449" width="0" style="21" hidden="1" customWidth="1"/>
    <col min="8450" max="8450" width="18.28515625" style="21" customWidth="1"/>
    <col min="8451" max="8451" width="17.85546875" style="21" customWidth="1"/>
    <col min="8452" max="8452" width="25.42578125" style="21" customWidth="1"/>
    <col min="8453" max="8453" width="18" style="21" bestFit="1" customWidth="1"/>
    <col min="8454" max="8463" width="0" style="21" hidden="1" customWidth="1"/>
    <col min="8464" max="8696" width="9.140625" style="21"/>
    <col min="8697" max="8697" width="0" style="21" hidden="1" customWidth="1"/>
    <col min="8698" max="8698" width="2.140625" style="21" customWidth="1"/>
    <col min="8699" max="8699" width="36.42578125" style="21" bestFit="1" customWidth="1"/>
    <col min="8700" max="8705" width="0" style="21" hidden="1" customWidth="1"/>
    <col min="8706" max="8706" width="18.28515625" style="21" customWidth="1"/>
    <col min="8707" max="8707" width="17.85546875" style="21" customWidth="1"/>
    <col min="8708" max="8708" width="25.42578125" style="21" customWidth="1"/>
    <col min="8709" max="8709" width="18" style="21" bestFit="1" customWidth="1"/>
    <col min="8710" max="8719" width="0" style="21" hidden="1" customWidth="1"/>
    <col min="8720" max="8952" width="9.140625" style="21"/>
    <col min="8953" max="8953" width="0" style="21" hidden="1" customWidth="1"/>
    <col min="8954" max="8954" width="2.140625" style="21" customWidth="1"/>
    <col min="8955" max="8955" width="36.42578125" style="21" bestFit="1" customWidth="1"/>
    <col min="8956" max="8961" width="0" style="21" hidden="1" customWidth="1"/>
    <col min="8962" max="8962" width="18.28515625" style="21" customWidth="1"/>
    <col min="8963" max="8963" width="17.85546875" style="21" customWidth="1"/>
    <col min="8964" max="8964" width="25.42578125" style="21" customWidth="1"/>
    <col min="8965" max="8965" width="18" style="21" bestFit="1" customWidth="1"/>
    <col min="8966" max="8975" width="0" style="21" hidden="1" customWidth="1"/>
    <col min="8976" max="9208" width="9.140625" style="21"/>
    <col min="9209" max="9209" width="0" style="21" hidden="1" customWidth="1"/>
    <col min="9210" max="9210" width="2.140625" style="21" customWidth="1"/>
    <col min="9211" max="9211" width="36.42578125" style="21" bestFit="1" customWidth="1"/>
    <col min="9212" max="9217" width="0" style="21" hidden="1" customWidth="1"/>
    <col min="9218" max="9218" width="18.28515625" style="21" customWidth="1"/>
    <col min="9219" max="9219" width="17.85546875" style="21" customWidth="1"/>
    <col min="9220" max="9220" width="25.42578125" style="21" customWidth="1"/>
    <col min="9221" max="9221" width="18" style="21" bestFit="1" customWidth="1"/>
    <col min="9222" max="9231" width="0" style="21" hidden="1" customWidth="1"/>
    <col min="9232" max="9464" width="9.140625" style="21"/>
    <col min="9465" max="9465" width="0" style="21" hidden="1" customWidth="1"/>
    <col min="9466" max="9466" width="2.140625" style="21" customWidth="1"/>
    <col min="9467" max="9467" width="36.42578125" style="21" bestFit="1" customWidth="1"/>
    <col min="9468" max="9473" width="0" style="21" hidden="1" customWidth="1"/>
    <col min="9474" max="9474" width="18.28515625" style="21" customWidth="1"/>
    <col min="9475" max="9475" width="17.85546875" style="21" customWidth="1"/>
    <col min="9476" max="9476" width="25.42578125" style="21" customWidth="1"/>
    <col min="9477" max="9477" width="18" style="21" bestFit="1" customWidth="1"/>
    <col min="9478" max="9487" width="0" style="21" hidden="1" customWidth="1"/>
    <col min="9488" max="9720" width="9.140625" style="21"/>
    <col min="9721" max="9721" width="0" style="21" hidden="1" customWidth="1"/>
    <col min="9722" max="9722" width="2.140625" style="21" customWidth="1"/>
    <col min="9723" max="9723" width="36.42578125" style="21" bestFit="1" customWidth="1"/>
    <col min="9724" max="9729" width="0" style="21" hidden="1" customWidth="1"/>
    <col min="9730" max="9730" width="18.28515625" style="21" customWidth="1"/>
    <col min="9731" max="9731" width="17.85546875" style="21" customWidth="1"/>
    <col min="9732" max="9732" width="25.42578125" style="21" customWidth="1"/>
    <col min="9733" max="9733" width="18" style="21" bestFit="1" customWidth="1"/>
    <col min="9734" max="9743" width="0" style="21" hidden="1" customWidth="1"/>
    <col min="9744" max="9976" width="9.140625" style="21"/>
    <col min="9977" max="9977" width="0" style="21" hidden="1" customWidth="1"/>
    <col min="9978" max="9978" width="2.140625" style="21" customWidth="1"/>
    <col min="9979" max="9979" width="36.42578125" style="21" bestFit="1" customWidth="1"/>
    <col min="9980" max="9985" width="0" style="21" hidden="1" customWidth="1"/>
    <col min="9986" max="9986" width="18.28515625" style="21" customWidth="1"/>
    <col min="9987" max="9987" width="17.85546875" style="21" customWidth="1"/>
    <col min="9988" max="9988" width="25.42578125" style="21" customWidth="1"/>
    <col min="9989" max="9989" width="18" style="21" bestFit="1" customWidth="1"/>
    <col min="9990" max="9999" width="0" style="21" hidden="1" customWidth="1"/>
    <col min="10000" max="10232" width="9.140625" style="21"/>
    <col min="10233" max="10233" width="0" style="21" hidden="1" customWidth="1"/>
    <col min="10234" max="10234" width="2.140625" style="21" customWidth="1"/>
    <col min="10235" max="10235" width="36.42578125" style="21" bestFit="1" customWidth="1"/>
    <col min="10236" max="10241" width="0" style="21" hidden="1" customWidth="1"/>
    <col min="10242" max="10242" width="18.28515625" style="21" customWidth="1"/>
    <col min="10243" max="10243" width="17.85546875" style="21" customWidth="1"/>
    <col min="10244" max="10244" width="25.42578125" style="21" customWidth="1"/>
    <col min="10245" max="10245" width="18" style="21" bestFit="1" customWidth="1"/>
    <col min="10246" max="10255" width="0" style="21" hidden="1" customWidth="1"/>
    <col min="10256" max="10488" width="9.140625" style="21"/>
    <col min="10489" max="10489" width="0" style="21" hidden="1" customWidth="1"/>
    <col min="10490" max="10490" width="2.140625" style="21" customWidth="1"/>
    <col min="10491" max="10491" width="36.42578125" style="21" bestFit="1" customWidth="1"/>
    <col min="10492" max="10497" width="0" style="21" hidden="1" customWidth="1"/>
    <col min="10498" max="10498" width="18.28515625" style="21" customWidth="1"/>
    <col min="10499" max="10499" width="17.85546875" style="21" customWidth="1"/>
    <col min="10500" max="10500" width="25.42578125" style="21" customWidth="1"/>
    <col min="10501" max="10501" width="18" style="21" bestFit="1" customWidth="1"/>
    <col min="10502" max="10511" width="0" style="21" hidden="1" customWidth="1"/>
    <col min="10512" max="10744" width="9.140625" style="21"/>
    <col min="10745" max="10745" width="0" style="21" hidden="1" customWidth="1"/>
    <col min="10746" max="10746" width="2.140625" style="21" customWidth="1"/>
    <col min="10747" max="10747" width="36.42578125" style="21" bestFit="1" customWidth="1"/>
    <col min="10748" max="10753" width="0" style="21" hidden="1" customWidth="1"/>
    <col min="10754" max="10754" width="18.28515625" style="21" customWidth="1"/>
    <col min="10755" max="10755" width="17.85546875" style="21" customWidth="1"/>
    <col min="10756" max="10756" width="25.42578125" style="21" customWidth="1"/>
    <col min="10757" max="10757" width="18" style="21" bestFit="1" customWidth="1"/>
    <col min="10758" max="10767" width="0" style="21" hidden="1" customWidth="1"/>
    <col min="10768" max="11000" width="9.140625" style="21"/>
    <col min="11001" max="11001" width="0" style="21" hidden="1" customWidth="1"/>
    <col min="11002" max="11002" width="2.140625" style="21" customWidth="1"/>
    <col min="11003" max="11003" width="36.42578125" style="21" bestFit="1" customWidth="1"/>
    <col min="11004" max="11009" width="0" style="21" hidden="1" customWidth="1"/>
    <col min="11010" max="11010" width="18.28515625" style="21" customWidth="1"/>
    <col min="11011" max="11011" width="17.85546875" style="21" customWidth="1"/>
    <col min="11012" max="11012" width="25.42578125" style="21" customWidth="1"/>
    <col min="11013" max="11013" width="18" style="21" bestFit="1" customWidth="1"/>
    <col min="11014" max="11023" width="0" style="21" hidden="1" customWidth="1"/>
    <col min="11024" max="11256" width="9.140625" style="21"/>
    <col min="11257" max="11257" width="0" style="21" hidden="1" customWidth="1"/>
    <col min="11258" max="11258" width="2.140625" style="21" customWidth="1"/>
    <col min="11259" max="11259" width="36.42578125" style="21" bestFit="1" customWidth="1"/>
    <col min="11260" max="11265" width="0" style="21" hidden="1" customWidth="1"/>
    <col min="11266" max="11266" width="18.28515625" style="21" customWidth="1"/>
    <col min="11267" max="11267" width="17.85546875" style="21" customWidth="1"/>
    <col min="11268" max="11268" width="25.42578125" style="21" customWidth="1"/>
    <col min="11269" max="11269" width="18" style="21" bestFit="1" customWidth="1"/>
    <col min="11270" max="11279" width="0" style="21" hidden="1" customWidth="1"/>
    <col min="11280" max="11512" width="9.140625" style="21"/>
    <col min="11513" max="11513" width="0" style="21" hidden="1" customWidth="1"/>
    <col min="11514" max="11514" width="2.140625" style="21" customWidth="1"/>
    <col min="11515" max="11515" width="36.42578125" style="21" bestFit="1" customWidth="1"/>
    <col min="11516" max="11521" width="0" style="21" hidden="1" customWidth="1"/>
    <col min="11522" max="11522" width="18.28515625" style="21" customWidth="1"/>
    <col min="11523" max="11523" width="17.85546875" style="21" customWidth="1"/>
    <col min="11524" max="11524" width="25.42578125" style="21" customWidth="1"/>
    <col min="11525" max="11525" width="18" style="21" bestFit="1" customWidth="1"/>
    <col min="11526" max="11535" width="0" style="21" hidden="1" customWidth="1"/>
    <col min="11536" max="11768" width="9.140625" style="21"/>
    <col min="11769" max="11769" width="0" style="21" hidden="1" customWidth="1"/>
    <col min="11770" max="11770" width="2.140625" style="21" customWidth="1"/>
    <col min="11771" max="11771" width="36.42578125" style="21" bestFit="1" customWidth="1"/>
    <col min="11772" max="11777" width="0" style="21" hidden="1" customWidth="1"/>
    <col min="11778" max="11778" width="18.28515625" style="21" customWidth="1"/>
    <col min="11779" max="11779" width="17.85546875" style="21" customWidth="1"/>
    <col min="11780" max="11780" width="25.42578125" style="21" customWidth="1"/>
    <col min="11781" max="11781" width="18" style="21" bestFit="1" customWidth="1"/>
    <col min="11782" max="11791" width="0" style="21" hidden="1" customWidth="1"/>
    <col min="11792" max="12024" width="9.140625" style="21"/>
    <col min="12025" max="12025" width="0" style="21" hidden="1" customWidth="1"/>
    <col min="12026" max="12026" width="2.140625" style="21" customWidth="1"/>
    <col min="12027" max="12027" width="36.42578125" style="21" bestFit="1" customWidth="1"/>
    <col min="12028" max="12033" width="0" style="21" hidden="1" customWidth="1"/>
    <col min="12034" max="12034" width="18.28515625" style="21" customWidth="1"/>
    <col min="12035" max="12035" width="17.85546875" style="21" customWidth="1"/>
    <col min="12036" max="12036" width="25.42578125" style="21" customWidth="1"/>
    <col min="12037" max="12037" width="18" style="21" bestFit="1" customWidth="1"/>
    <col min="12038" max="12047" width="0" style="21" hidden="1" customWidth="1"/>
    <col min="12048" max="12280" width="9.140625" style="21"/>
    <col min="12281" max="12281" width="0" style="21" hidden="1" customWidth="1"/>
    <col min="12282" max="12282" width="2.140625" style="21" customWidth="1"/>
    <col min="12283" max="12283" width="36.42578125" style="21" bestFit="1" customWidth="1"/>
    <col min="12284" max="12289" width="0" style="21" hidden="1" customWidth="1"/>
    <col min="12290" max="12290" width="18.28515625" style="21" customWidth="1"/>
    <col min="12291" max="12291" width="17.85546875" style="21" customWidth="1"/>
    <col min="12292" max="12292" width="25.42578125" style="21" customWidth="1"/>
    <col min="12293" max="12293" width="18" style="21" bestFit="1" customWidth="1"/>
    <col min="12294" max="12303" width="0" style="21" hidden="1" customWidth="1"/>
    <col min="12304" max="12536" width="9.140625" style="21"/>
    <col min="12537" max="12537" width="0" style="21" hidden="1" customWidth="1"/>
    <col min="12538" max="12538" width="2.140625" style="21" customWidth="1"/>
    <col min="12539" max="12539" width="36.42578125" style="21" bestFit="1" customWidth="1"/>
    <col min="12540" max="12545" width="0" style="21" hidden="1" customWidth="1"/>
    <col min="12546" max="12546" width="18.28515625" style="21" customWidth="1"/>
    <col min="12547" max="12547" width="17.85546875" style="21" customWidth="1"/>
    <col min="12548" max="12548" width="25.42578125" style="21" customWidth="1"/>
    <col min="12549" max="12549" width="18" style="21" bestFit="1" customWidth="1"/>
    <col min="12550" max="12559" width="0" style="21" hidden="1" customWidth="1"/>
    <col min="12560" max="12792" width="9.140625" style="21"/>
    <col min="12793" max="12793" width="0" style="21" hidden="1" customWidth="1"/>
    <col min="12794" max="12794" width="2.140625" style="21" customWidth="1"/>
    <col min="12795" max="12795" width="36.42578125" style="21" bestFit="1" customWidth="1"/>
    <col min="12796" max="12801" width="0" style="21" hidden="1" customWidth="1"/>
    <col min="12802" max="12802" width="18.28515625" style="21" customWidth="1"/>
    <col min="12803" max="12803" width="17.85546875" style="21" customWidth="1"/>
    <col min="12804" max="12804" width="25.42578125" style="21" customWidth="1"/>
    <col min="12805" max="12805" width="18" style="21" bestFit="1" customWidth="1"/>
    <col min="12806" max="12815" width="0" style="21" hidden="1" customWidth="1"/>
    <col min="12816" max="13048" width="9.140625" style="21"/>
    <col min="13049" max="13049" width="0" style="21" hidden="1" customWidth="1"/>
    <col min="13050" max="13050" width="2.140625" style="21" customWidth="1"/>
    <col min="13051" max="13051" width="36.42578125" style="21" bestFit="1" customWidth="1"/>
    <col min="13052" max="13057" width="0" style="21" hidden="1" customWidth="1"/>
    <col min="13058" max="13058" width="18.28515625" style="21" customWidth="1"/>
    <col min="13059" max="13059" width="17.85546875" style="21" customWidth="1"/>
    <col min="13060" max="13060" width="25.42578125" style="21" customWidth="1"/>
    <col min="13061" max="13061" width="18" style="21" bestFit="1" customWidth="1"/>
    <col min="13062" max="13071" width="0" style="21" hidden="1" customWidth="1"/>
    <col min="13072" max="13304" width="9.140625" style="21"/>
    <col min="13305" max="13305" width="0" style="21" hidden="1" customWidth="1"/>
    <col min="13306" max="13306" width="2.140625" style="21" customWidth="1"/>
    <col min="13307" max="13307" width="36.42578125" style="21" bestFit="1" customWidth="1"/>
    <col min="13308" max="13313" width="0" style="21" hidden="1" customWidth="1"/>
    <col min="13314" max="13314" width="18.28515625" style="21" customWidth="1"/>
    <col min="13315" max="13315" width="17.85546875" style="21" customWidth="1"/>
    <col min="13316" max="13316" width="25.42578125" style="21" customWidth="1"/>
    <col min="13317" max="13317" width="18" style="21" bestFit="1" customWidth="1"/>
    <col min="13318" max="13327" width="0" style="21" hidden="1" customWidth="1"/>
    <col min="13328" max="13560" width="9.140625" style="21"/>
    <col min="13561" max="13561" width="0" style="21" hidden="1" customWidth="1"/>
    <col min="13562" max="13562" width="2.140625" style="21" customWidth="1"/>
    <col min="13563" max="13563" width="36.42578125" style="21" bestFit="1" customWidth="1"/>
    <col min="13564" max="13569" width="0" style="21" hidden="1" customWidth="1"/>
    <col min="13570" max="13570" width="18.28515625" style="21" customWidth="1"/>
    <col min="13571" max="13571" width="17.85546875" style="21" customWidth="1"/>
    <col min="13572" max="13572" width="25.42578125" style="21" customWidth="1"/>
    <col min="13573" max="13573" width="18" style="21" bestFit="1" customWidth="1"/>
    <col min="13574" max="13583" width="0" style="21" hidden="1" customWidth="1"/>
    <col min="13584" max="13816" width="9.140625" style="21"/>
    <col min="13817" max="13817" width="0" style="21" hidden="1" customWidth="1"/>
    <col min="13818" max="13818" width="2.140625" style="21" customWidth="1"/>
    <col min="13819" max="13819" width="36.42578125" style="21" bestFit="1" customWidth="1"/>
    <col min="13820" max="13825" width="0" style="21" hidden="1" customWidth="1"/>
    <col min="13826" max="13826" width="18.28515625" style="21" customWidth="1"/>
    <col min="13827" max="13827" width="17.85546875" style="21" customWidth="1"/>
    <col min="13828" max="13828" width="25.42578125" style="21" customWidth="1"/>
    <col min="13829" max="13829" width="18" style="21" bestFit="1" customWidth="1"/>
    <col min="13830" max="13839" width="0" style="21" hidden="1" customWidth="1"/>
    <col min="13840" max="14072" width="9.140625" style="21"/>
    <col min="14073" max="14073" width="0" style="21" hidden="1" customWidth="1"/>
    <col min="14074" max="14074" width="2.140625" style="21" customWidth="1"/>
    <col min="14075" max="14075" width="36.42578125" style="21" bestFit="1" customWidth="1"/>
    <col min="14076" max="14081" width="0" style="21" hidden="1" customWidth="1"/>
    <col min="14082" max="14082" width="18.28515625" style="21" customWidth="1"/>
    <col min="14083" max="14083" width="17.85546875" style="21" customWidth="1"/>
    <col min="14084" max="14084" width="25.42578125" style="21" customWidth="1"/>
    <col min="14085" max="14085" width="18" style="21" bestFit="1" customWidth="1"/>
    <col min="14086" max="14095" width="0" style="21" hidden="1" customWidth="1"/>
    <col min="14096" max="14328" width="9.140625" style="21"/>
    <col min="14329" max="14329" width="0" style="21" hidden="1" customWidth="1"/>
    <col min="14330" max="14330" width="2.140625" style="21" customWidth="1"/>
    <col min="14331" max="14331" width="36.42578125" style="21" bestFit="1" customWidth="1"/>
    <col min="14332" max="14337" width="0" style="21" hidden="1" customWidth="1"/>
    <col min="14338" max="14338" width="18.28515625" style="21" customWidth="1"/>
    <col min="14339" max="14339" width="17.85546875" style="21" customWidth="1"/>
    <col min="14340" max="14340" width="25.42578125" style="21" customWidth="1"/>
    <col min="14341" max="14341" width="18" style="21" bestFit="1" customWidth="1"/>
    <col min="14342" max="14351" width="0" style="21" hidden="1" customWidth="1"/>
    <col min="14352" max="14584" width="9.140625" style="21"/>
    <col min="14585" max="14585" width="0" style="21" hidden="1" customWidth="1"/>
    <col min="14586" max="14586" width="2.140625" style="21" customWidth="1"/>
    <col min="14587" max="14587" width="36.42578125" style="21" bestFit="1" customWidth="1"/>
    <col min="14588" max="14593" width="0" style="21" hidden="1" customWidth="1"/>
    <col min="14594" max="14594" width="18.28515625" style="21" customWidth="1"/>
    <col min="14595" max="14595" width="17.85546875" style="21" customWidth="1"/>
    <col min="14596" max="14596" width="25.42578125" style="21" customWidth="1"/>
    <col min="14597" max="14597" width="18" style="21" bestFit="1" customWidth="1"/>
    <col min="14598" max="14607" width="0" style="21" hidden="1" customWidth="1"/>
    <col min="14608" max="14840" width="9.140625" style="21"/>
    <col min="14841" max="14841" width="0" style="21" hidden="1" customWidth="1"/>
    <col min="14842" max="14842" width="2.140625" style="21" customWidth="1"/>
    <col min="14843" max="14843" width="36.42578125" style="21" bestFit="1" customWidth="1"/>
    <col min="14844" max="14849" width="0" style="21" hidden="1" customWidth="1"/>
    <col min="14850" max="14850" width="18.28515625" style="21" customWidth="1"/>
    <col min="14851" max="14851" width="17.85546875" style="21" customWidth="1"/>
    <col min="14852" max="14852" width="25.42578125" style="21" customWidth="1"/>
    <col min="14853" max="14853" width="18" style="21" bestFit="1" customWidth="1"/>
    <col min="14854" max="14863" width="0" style="21" hidden="1" customWidth="1"/>
    <col min="14864" max="15096" width="9.140625" style="21"/>
    <col min="15097" max="15097" width="0" style="21" hidden="1" customWidth="1"/>
    <col min="15098" max="15098" width="2.140625" style="21" customWidth="1"/>
    <col min="15099" max="15099" width="36.42578125" style="21" bestFit="1" customWidth="1"/>
    <col min="15100" max="15105" width="0" style="21" hidden="1" customWidth="1"/>
    <col min="15106" max="15106" width="18.28515625" style="21" customWidth="1"/>
    <col min="15107" max="15107" width="17.85546875" style="21" customWidth="1"/>
    <col min="15108" max="15108" width="25.42578125" style="21" customWidth="1"/>
    <col min="15109" max="15109" width="18" style="21" bestFit="1" customWidth="1"/>
    <col min="15110" max="15119" width="0" style="21" hidden="1" customWidth="1"/>
    <col min="15120" max="15352" width="9.140625" style="21"/>
    <col min="15353" max="15353" width="0" style="21" hidden="1" customWidth="1"/>
    <col min="15354" max="15354" width="2.140625" style="21" customWidth="1"/>
    <col min="15355" max="15355" width="36.42578125" style="21" bestFit="1" customWidth="1"/>
    <col min="15356" max="15361" width="0" style="21" hidden="1" customWidth="1"/>
    <col min="15362" max="15362" width="18.28515625" style="21" customWidth="1"/>
    <col min="15363" max="15363" width="17.85546875" style="21" customWidth="1"/>
    <col min="15364" max="15364" width="25.42578125" style="21" customWidth="1"/>
    <col min="15365" max="15365" width="18" style="21" bestFit="1" customWidth="1"/>
    <col min="15366" max="15375" width="0" style="21" hidden="1" customWidth="1"/>
    <col min="15376" max="15608" width="9.140625" style="21"/>
    <col min="15609" max="15609" width="0" style="21" hidden="1" customWidth="1"/>
    <col min="15610" max="15610" width="2.140625" style="21" customWidth="1"/>
    <col min="15611" max="15611" width="36.42578125" style="21" bestFit="1" customWidth="1"/>
    <col min="15612" max="15617" width="0" style="21" hidden="1" customWidth="1"/>
    <col min="15618" max="15618" width="18.28515625" style="21" customWidth="1"/>
    <col min="15619" max="15619" width="17.85546875" style="21" customWidth="1"/>
    <col min="15620" max="15620" width="25.42578125" style="21" customWidth="1"/>
    <col min="15621" max="15621" width="18" style="21" bestFit="1" customWidth="1"/>
    <col min="15622" max="15631" width="0" style="21" hidden="1" customWidth="1"/>
    <col min="15632" max="15864" width="9.140625" style="21"/>
    <col min="15865" max="15865" width="0" style="21" hidden="1" customWidth="1"/>
    <col min="15866" max="15866" width="2.140625" style="21" customWidth="1"/>
    <col min="15867" max="15867" width="36.42578125" style="21" bestFit="1" customWidth="1"/>
    <col min="15868" max="15873" width="0" style="21" hidden="1" customWidth="1"/>
    <col min="15874" max="15874" width="18.28515625" style="21" customWidth="1"/>
    <col min="15875" max="15875" width="17.85546875" style="21" customWidth="1"/>
    <col min="15876" max="15876" width="25.42578125" style="21" customWidth="1"/>
    <col min="15877" max="15877" width="18" style="21" bestFit="1" customWidth="1"/>
    <col min="15878" max="15887" width="0" style="21" hidden="1" customWidth="1"/>
    <col min="15888" max="16120" width="9.140625" style="21"/>
    <col min="16121" max="16121" width="0" style="21" hidden="1" customWidth="1"/>
    <col min="16122" max="16122" width="2.140625" style="21" customWidth="1"/>
    <col min="16123" max="16123" width="36.42578125" style="21" bestFit="1" customWidth="1"/>
    <col min="16124" max="16129" width="0" style="21" hidden="1" customWidth="1"/>
    <col min="16130" max="16130" width="18.28515625" style="21" customWidth="1"/>
    <col min="16131" max="16131" width="17.85546875" style="21" customWidth="1"/>
    <col min="16132" max="16132" width="25.42578125" style="21" customWidth="1"/>
    <col min="16133" max="16133" width="18" style="21" bestFit="1" customWidth="1"/>
    <col min="16134" max="16143" width="0" style="21" hidden="1" customWidth="1"/>
    <col min="16144" max="16384" width="9.140625" style="21"/>
  </cols>
  <sheetData>
    <row r="1" spans="1:16" ht="15" x14ac:dyDescent="0.2">
      <c r="B1" s="731" t="s">
        <v>403</v>
      </c>
      <c r="C1" s="731"/>
      <c r="D1" s="731"/>
      <c r="E1" s="731"/>
    </row>
    <row r="2" spans="1:16" ht="9" customHeight="1" x14ac:dyDescent="0.2"/>
    <row r="3" spans="1:16" ht="63.75" customHeight="1" x14ac:dyDescent="0.2">
      <c r="C3" s="732" t="s">
        <v>365</v>
      </c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732"/>
      <c r="O3" s="732"/>
    </row>
    <row r="4" spans="1:16" ht="9.75" customHeight="1" x14ac:dyDescent="0.2"/>
    <row r="5" spans="1:16" s="24" customFormat="1" ht="52.5" customHeight="1" x14ac:dyDescent="0.2">
      <c r="A5" s="153" t="s">
        <v>347</v>
      </c>
      <c r="B5" s="149"/>
      <c r="C5" s="154" t="s">
        <v>107</v>
      </c>
      <c r="D5" s="156" t="s">
        <v>349</v>
      </c>
      <c r="E5" s="157" t="s">
        <v>350</v>
      </c>
      <c r="F5" s="158"/>
      <c r="G5" s="153">
        <v>2002</v>
      </c>
      <c r="H5" s="153">
        <v>2003</v>
      </c>
      <c r="I5" s="153">
        <v>2004</v>
      </c>
      <c r="J5" s="153">
        <v>2005</v>
      </c>
      <c r="K5" s="156" t="s">
        <v>348</v>
      </c>
      <c r="L5" s="156" t="s">
        <v>351</v>
      </c>
      <c r="M5" s="156" t="s">
        <v>352</v>
      </c>
      <c r="N5" s="157" t="s">
        <v>353</v>
      </c>
      <c r="O5" s="157" t="s">
        <v>350</v>
      </c>
    </row>
    <row r="6" spans="1:16" ht="13.5" customHeight="1" x14ac:dyDescent="0.2">
      <c r="D6" s="159"/>
      <c r="E6" s="160"/>
      <c r="F6" s="161"/>
      <c r="K6" s="159"/>
      <c r="L6" s="159" t="s">
        <v>355</v>
      </c>
      <c r="M6" s="159" t="s">
        <v>356</v>
      </c>
      <c r="N6" s="159"/>
      <c r="O6" s="159"/>
    </row>
    <row r="7" spans="1:16" s="148" customFormat="1" ht="15" x14ac:dyDescent="0.25">
      <c r="A7" s="147"/>
      <c r="B7" s="149"/>
      <c r="C7"/>
      <c r="D7" s="162"/>
      <c r="E7" s="23">
        <v>44</v>
      </c>
    </row>
    <row r="8" spans="1:16" s="148" customFormat="1" ht="15" x14ac:dyDescent="0.25">
      <c r="A8" s="147"/>
      <c r="B8" s="149"/>
      <c r="C8"/>
      <c r="D8" s="420"/>
      <c r="E8" s="23">
        <v>45</v>
      </c>
    </row>
    <row r="9" spans="1:16" s="148" customFormat="1" ht="15" x14ac:dyDescent="0.25">
      <c r="A9" s="147"/>
      <c r="B9" s="149"/>
      <c r="C9"/>
      <c r="D9" s="420"/>
      <c r="E9" s="23">
        <v>46</v>
      </c>
    </row>
    <row r="10" spans="1:16" s="148" customFormat="1" ht="15" x14ac:dyDescent="0.25">
      <c r="A10" s="147"/>
      <c r="B10" s="149"/>
      <c r="C10"/>
      <c r="D10" s="420"/>
      <c r="E10" s="23">
        <v>47</v>
      </c>
    </row>
    <row r="11" spans="1:16" s="148" customFormat="1" ht="15" x14ac:dyDescent="0.25">
      <c r="A11" s="147"/>
      <c r="B11" s="149"/>
      <c r="C11"/>
      <c r="D11" s="420"/>
      <c r="E11" s="23">
        <v>48</v>
      </c>
    </row>
    <row r="12" spans="1:16" s="148" customFormat="1" ht="15" x14ac:dyDescent="0.25">
      <c r="A12" s="147"/>
      <c r="B12" s="149"/>
      <c r="C12"/>
      <c r="D12" s="420"/>
      <c r="E12" s="23">
        <v>49</v>
      </c>
    </row>
    <row r="13" spans="1:16" s="148" customFormat="1" ht="15" x14ac:dyDescent="0.25">
      <c r="A13" s="147"/>
      <c r="B13" s="149"/>
      <c r="C13"/>
      <c r="D13" s="420"/>
      <c r="E13" s="23">
        <v>50</v>
      </c>
    </row>
    <row r="14" spans="1:16" s="148" customFormat="1" ht="15" x14ac:dyDescent="0.25">
      <c r="A14" s="147"/>
      <c r="B14" s="149"/>
      <c r="C14"/>
      <c r="D14" s="162"/>
      <c r="E14" s="23">
        <v>51</v>
      </c>
    </row>
    <row r="15" spans="1:16" s="148" customFormat="1" ht="15" x14ac:dyDescent="0.25">
      <c r="A15" s="147"/>
      <c r="B15" s="149"/>
      <c r="C15"/>
      <c r="D15" s="162"/>
      <c r="E15" s="23">
        <v>52</v>
      </c>
    </row>
    <row r="16" spans="1:16" s="148" customFormat="1" ht="15" x14ac:dyDescent="0.25">
      <c r="A16" s="147"/>
      <c r="B16" s="149"/>
      <c r="C16"/>
      <c r="D16" s="162"/>
      <c r="E16" s="23">
        <v>53</v>
      </c>
      <c r="P16" s="148" t="s">
        <v>634</v>
      </c>
    </row>
    <row r="17" spans="1:5" s="148" customFormat="1" ht="15" x14ac:dyDescent="0.25">
      <c r="A17" s="147"/>
      <c r="B17" s="149"/>
      <c r="C17"/>
      <c r="D17" s="162"/>
      <c r="E17" s="23">
        <v>54</v>
      </c>
    </row>
    <row r="18" spans="1:5" s="148" customFormat="1" ht="15" x14ac:dyDescent="0.25">
      <c r="A18" s="147"/>
      <c r="B18" s="149"/>
      <c r="C18"/>
      <c r="D18" s="162"/>
      <c r="E18" s="23">
        <v>55</v>
      </c>
    </row>
    <row r="19" spans="1:5" s="148" customFormat="1" ht="15" x14ac:dyDescent="0.25">
      <c r="A19" s="147"/>
      <c r="B19" s="149"/>
      <c r="C19"/>
      <c r="D19" s="162"/>
      <c r="E19" s="23">
        <v>56</v>
      </c>
    </row>
    <row r="20" spans="1:5" s="148" customFormat="1" ht="15" x14ac:dyDescent="0.25">
      <c r="A20" s="147"/>
      <c r="B20" s="149"/>
      <c r="C20"/>
      <c r="D20" s="162"/>
      <c r="E20" s="23">
        <v>57</v>
      </c>
    </row>
    <row r="21" spans="1:5" s="148" customFormat="1" ht="15" x14ac:dyDescent="0.25">
      <c r="A21" s="147"/>
      <c r="B21" s="149"/>
      <c r="C21"/>
      <c r="D21" s="162"/>
      <c r="E21" s="23">
        <v>58</v>
      </c>
    </row>
    <row r="22" spans="1:5" s="148" customFormat="1" ht="15" x14ac:dyDescent="0.25">
      <c r="A22" s="147"/>
      <c r="B22" s="149"/>
      <c r="C22"/>
      <c r="D22" s="162"/>
      <c r="E22" s="23">
        <v>59</v>
      </c>
    </row>
    <row r="23" spans="1:5" s="148" customFormat="1" ht="15" x14ac:dyDescent="0.25">
      <c r="A23" s="147"/>
      <c r="B23" s="149"/>
      <c r="C23"/>
      <c r="D23" s="162"/>
      <c r="E23" s="23">
        <v>60</v>
      </c>
    </row>
    <row r="24" spans="1:5" s="148" customFormat="1" ht="15" x14ac:dyDescent="0.25">
      <c r="A24" s="147"/>
      <c r="B24" s="149"/>
      <c r="C24"/>
      <c r="D24" s="162"/>
      <c r="E24" s="23">
        <v>61</v>
      </c>
    </row>
    <row r="25" spans="1:5" s="148" customFormat="1" ht="15" x14ac:dyDescent="0.25">
      <c r="A25" s="147"/>
      <c r="B25" s="149"/>
      <c r="C25"/>
      <c r="D25" s="162"/>
      <c r="E25" s="23">
        <v>62</v>
      </c>
    </row>
    <row r="26" spans="1:5" s="148" customFormat="1" ht="15" x14ac:dyDescent="0.25">
      <c r="A26" s="147"/>
      <c r="B26" s="149"/>
      <c r="C26"/>
      <c r="D26" s="162"/>
      <c r="E26" s="23">
        <v>63</v>
      </c>
    </row>
    <row r="27" spans="1:5" s="148" customFormat="1" ht="15" x14ac:dyDescent="0.25">
      <c r="A27" s="147"/>
      <c r="B27" s="149"/>
      <c r="C27"/>
      <c r="D27" s="162"/>
      <c r="E27" s="23">
        <v>64</v>
      </c>
    </row>
    <row r="28" spans="1:5" s="148" customFormat="1" ht="15" x14ac:dyDescent="0.25">
      <c r="A28" s="147"/>
      <c r="B28" s="149"/>
      <c r="C28"/>
      <c r="D28" s="162"/>
      <c r="E28" s="23">
        <v>65</v>
      </c>
    </row>
    <row r="29" spans="1:5" s="148" customFormat="1" ht="15" x14ac:dyDescent="0.25">
      <c r="A29" s="147"/>
      <c r="B29" s="149"/>
      <c r="C29"/>
      <c r="D29" s="162"/>
      <c r="E29" s="23">
        <v>66</v>
      </c>
    </row>
    <row r="30" spans="1:5" s="148" customFormat="1" ht="15" x14ac:dyDescent="0.25">
      <c r="A30" s="147"/>
      <c r="B30" s="149"/>
      <c r="C30"/>
      <c r="D30" s="162"/>
      <c r="E30" s="23">
        <v>67</v>
      </c>
    </row>
    <row r="31" spans="1:5" s="148" customFormat="1" ht="15" x14ac:dyDescent="0.25">
      <c r="A31" s="147"/>
      <c r="B31" s="149"/>
      <c r="C31"/>
      <c r="D31" s="162"/>
      <c r="E31" s="23">
        <v>68</v>
      </c>
    </row>
    <row r="32" spans="1:5" s="148" customFormat="1" ht="15" x14ac:dyDescent="0.25">
      <c r="A32" s="147"/>
      <c r="B32" s="149"/>
      <c r="C32"/>
      <c r="D32" s="162"/>
      <c r="E32" s="23">
        <v>69</v>
      </c>
    </row>
    <row r="33" spans="1:15" s="148" customFormat="1" ht="15" x14ac:dyDescent="0.25">
      <c r="A33" s="147"/>
      <c r="B33" s="149"/>
      <c r="C33"/>
      <c r="D33" s="162"/>
      <c r="E33" s="23">
        <v>70</v>
      </c>
    </row>
    <row r="34" spans="1:15" s="148" customFormat="1" ht="15" x14ac:dyDescent="0.25">
      <c r="A34" s="147"/>
      <c r="B34" s="149"/>
      <c r="C34"/>
      <c r="D34" s="422"/>
      <c r="E34" s="23">
        <v>71</v>
      </c>
    </row>
    <row r="35" spans="1:15" s="151" customFormat="1" ht="15" x14ac:dyDescent="0.25">
      <c r="A35" s="342"/>
      <c r="B35" s="149"/>
      <c r="C35"/>
      <c r="D35" s="422"/>
      <c r="E35" s="23">
        <v>72</v>
      </c>
      <c r="F35" s="148"/>
      <c r="G35" s="148"/>
      <c r="H35" s="148"/>
      <c r="I35" s="148"/>
      <c r="J35" s="148"/>
      <c r="K35" s="148"/>
      <c r="L35" s="148"/>
      <c r="M35" s="148"/>
      <c r="N35" s="148"/>
      <c r="O35" s="148"/>
    </row>
    <row r="36" spans="1:15" ht="15" x14ac:dyDescent="0.25">
      <c r="C36"/>
      <c r="D36" s="422"/>
      <c r="E36" s="23">
        <v>73</v>
      </c>
    </row>
  </sheetData>
  <mergeCells count="2">
    <mergeCell ref="B1:E1"/>
    <mergeCell ref="C3:O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zoomScaleNormal="100" workbookViewId="0">
      <selection activeCell="F37" sqref="F37"/>
    </sheetView>
  </sheetViews>
  <sheetFormatPr defaultRowHeight="15" x14ac:dyDescent="0.25"/>
  <cols>
    <col min="1" max="1" width="25.140625" customWidth="1"/>
    <col min="2" max="4" width="15.7109375" customWidth="1"/>
    <col min="5" max="5" width="1" customWidth="1"/>
    <col min="6" max="8" width="15.7109375" style="199" customWidth="1"/>
    <col min="9" max="9" width="11.140625" customWidth="1"/>
    <col min="10" max="10" width="25.28515625" customWidth="1"/>
    <col min="11" max="12" width="11.140625" customWidth="1"/>
    <col min="13" max="13" width="1.5703125" customWidth="1"/>
    <col min="14" max="16" width="11.140625" customWidth="1"/>
    <col min="17" max="17" width="25.7109375" bestFit="1" customWidth="1"/>
    <col min="18" max="18" width="11.140625" customWidth="1"/>
    <col min="19" max="19" width="10.28515625" customWidth="1"/>
    <col min="257" max="257" width="27.42578125" customWidth="1"/>
    <col min="258" max="260" width="15.7109375" customWidth="1"/>
    <col min="261" max="261" width="1" customWidth="1"/>
    <col min="262" max="264" width="15.7109375" customWidth="1"/>
    <col min="265" max="265" width="11.140625" customWidth="1"/>
    <col min="266" max="266" width="25.28515625" customWidth="1"/>
    <col min="267" max="268" width="11.140625" customWidth="1"/>
    <col min="269" max="269" width="1.5703125" customWidth="1"/>
    <col min="270" max="272" width="11.140625" customWidth="1"/>
    <col min="273" max="273" width="25.7109375" bestFit="1" customWidth="1"/>
    <col min="274" max="274" width="11.140625" customWidth="1"/>
    <col min="275" max="275" width="10.28515625" customWidth="1"/>
    <col min="513" max="513" width="27.42578125" customWidth="1"/>
    <col min="514" max="516" width="15.7109375" customWidth="1"/>
    <col min="517" max="517" width="1" customWidth="1"/>
    <col min="518" max="520" width="15.7109375" customWidth="1"/>
    <col min="521" max="521" width="11.140625" customWidth="1"/>
    <col min="522" max="522" width="25.28515625" customWidth="1"/>
    <col min="523" max="524" width="11.140625" customWidth="1"/>
    <col min="525" max="525" width="1.5703125" customWidth="1"/>
    <col min="526" max="528" width="11.140625" customWidth="1"/>
    <col min="529" max="529" width="25.7109375" bestFit="1" customWidth="1"/>
    <col min="530" max="530" width="11.140625" customWidth="1"/>
    <col min="531" max="531" width="10.28515625" customWidth="1"/>
    <col min="769" max="769" width="27.42578125" customWidth="1"/>
    <col min="770" max="772" width="15.7109375" customWidth="1"/>
    <col min="773" max="773" width="1" customWidth="1"/>
    <col min="774" max="776" width="15.7109375" customWidth="1"/>
    <col min="777" max="777" width="11.140625" customWidth="1"/>
    <col min="778" max="778" width="25.28515625" customWidth="1"/>
    <col min="779" max="780" width="11.140625" customWidth="1"/>
    <col min="781" max="781" width="1.5703125" customWidth="1"/>
    <col min="782" max="784" width="11.140625" customWidth="1"/>
    <col min="785" max="785" width="25.7109375" bestFit="1" customWidth="1"/>
    <col min="786" max="786" width="11.140625" customWidth="1"/>
    <col min="787" max="787" width="10.28515625" customWidth="1"/>
    <col min="1025" max="1025" width="27.42578125" customWidth="1"/>
    <col min="1026" max="1028" width="15.7109375" customWidth="1"/>
    <col min="1029" max="1029" width="1" customWidth="1"/>
    <col min="1030" max="1032" width="15.7109375" customWidth="1"/>
    <col min="1033" max="1033" width="11.140625" customWidth="1"/>
    <col min="1034" max="1034" width="25.28515625" customWidth="1"/>
    <col min="1035" max="1036" width="11.140625" customWidth="1"/>
    <col min="1037" max="1037" width="1.5703125" customWidth="1"/>
    <col min="1038" max="1040" width="11.140625" customWidth="1"/>
    <col min="1041" max="1041" width="25.7109375" bestFit="1" customWidth="1"/>
    <col min="1042" max="1042" width="11.140625" customWidth="1"/>
    <col min="1043" max="1043" width="10.28515625" customWidth="1"/>
    <col min="1281" max="1281" width="27.42578125" customWidth="1"/>
    <col min="1282" max="1284" width="15.7109375" customWidth="1"/>
    <col min="1285" max="1285" width="1" customWidth="1"/>
    <col min="1286" max="1288" width="15.7109375" customWidth="1"/>
    <col min="1289" max="1289" width="11.140625" customWidth="1"/>
    <col min="1290" max="1290" width="25.28515625" customWidth="1"/>
    <col min="1291" max="1292" width="11.140625" customWidth="1"/>
    <col min="1293" max="1293" width="1.5703125" customWidth="1"/>
    <col min="1294" max="1296" width="11.140625" customWidth="1"/>
    <col min="1297" max="1297" width="25.7109375" bestFit="1" customWidth="1"/>
    <col min="1298" max="1298" width="11.140625" customWidth="1"/>
    <col min="1299" max="1299" width="10.28515625" customWidth="1"/>
    <col min="1537" max="1537" width="27.42578125" customWidth="1"/>
    <col min="1538" max="1540" width="15.7109375" customWidth="1"/>
    <col min="1541" max="1541" width="1" customWidth="1"/>
    <col min="1542" max="1544" width="15.7109375" customWidth="1"/>
    <col min="1545" max="1545" width="11.140625" customWidth="1"/>
    <col min="1546" max="1546" width="25.28515625" customWidth="1"/>
    <col min="1547" max="1548" width="11.140625" customWidth="1"/>
    <col min="1549" max="1549" width="1.5703125" customWidth="1"/>
    <col min="1550" max="1552" width="11.140625" customWidth="1"/>
    <col min="1553" max="1553" width="25.7109375" bestFit="1" customWidth="1"/>
    <col min="1554" max="1554" width="11.140625" customWidth="1"/>
    <col min="1555" max="1555" width="10.28515625" customWidth="1"/>
    <col min="1793" max="1793" width="27.42578125" customWidth="1"/>
    <col min="1794" max="1796" width="15.7109375" customWidth="1"/>
    <col min="1797" max="1797" width="1" customWidth="1"/>
    <col min="1798" max="1800" width="15.7109375" customWidth="1"/>
    <col min="1801" max="1801" width="11.140625" customWidth="1"/>
    <col min="1802" max="1802" width="25.28515625" customWidth="1"/>
    <col min="1803" max="1804" width="11.140625" customWidth="1"/>
    <col min="1805" max="1805" width="1.5703125" customWidth="1"/>
    <col min="1806" max="1808" width="11.140625" customWidth="1"/>
    <col min="1809" max="1809" width="25.7109375" bestFit="1" customWidth="1"/>
    <col min="1810" max="1810" width="11.140625" customWidth="1"/>
    <col min="1811" max="1811" width="10.28515625" customWidth="1"/>
    <col min="2049" max="2049" width="27.42578125" customWidth="1"/>
    <col min="2050" max="2052" width="15.7109375" customWidth="1"/>
    <col min="2053" max="2053" width="1" customWidth="1"/>
    <col min="2054" max="2056" width="15.7109375" customWidth="1"/>
    <col min="2057" max="2057" width="11.140625" customWidth="1"/>
    <col min="2058" max="2058" width="25.28515625" customWidth="1"/>
    <col min="2059" max="2060" width="11.140625" customWidth="1"/>
    <col min="2061" max="2061" width="1.5703125" customWidth="1"/>
    <col min="2062" max="2064" width="11.140625" customWidth="1"/>
    <col min="2065" max="2065" width="25.7109375" bestFit="1" customWidth="1"/>
    <col min="2066" max="2066" width="11.140625" customWidth="1"/>
    <col min="2067" max="2067" width="10.28515625" customWidth="1"/>
    <col min="2305" max="2305" width="27.42578125" customWidth="1"/>
    <col min="2306" max="2308" width="15.7109375" customWidth="1"/>
    <col min="2309" max="2309" width="1" customWidth="1"/>
    <col min="2310" max="2312" width="15.7109375" customWidth="1"/>
    <col min="2313" max="2313" width="11.140625" customWidth="1"/>
    <col min="2314" max="2314" width="25.28515625" customWidth="1"/>
    <col min="2315" max="2316" width="11.140625" customWidth="1"/>
    <col min="2317" max="2317" width="1.5703125" customWidth="1"/>
    <col min="2318" max="2320" width="11.140625" customWidth="1"/>
    <col min="2321" max="2321" width="25.7109375" bestFit="1" customWidth="1"/>
    <col min="2322" max="2322" width="11.140625" customWidth="1"/>
    <col min="2323" max="2323" width="10.28515625" customWidth="1"/>
    <col min="2561" max="2561" width="27.42578125" customWidth="1"/>
    <col min="2562" max="2564" width="15.7109375" customWidth="1"/>
    <col min="2565" max="2565" width="1" customWidth="1"/>
    <col min="2566" max="2568" width="15.7109375" customWidth="1"/>
    <col min="2569" max="2569" width="11.140625" customWidth="1"/>
    <col min="2570" max="2570" width="25.28515625" customWidth="1"/>
    <col min="2571" max="2572" width="11.140625" customWidth="1"/>
    <col min="2573" max="2573" width="1.5703125" customWidth="1"/>
    <col min="2574" max="2576" width="11.140625" customWidth="1"/>
    <col min="2577" max="2577" width="25.7109375" bestFit="1" customWidth="1"/>
    <col min="2578" max="2578" width="11.140625" customWidth="1"/>
    <col min="2579" max="2579" width="10.28515625" customWidth="1"/>
    <col min="2817" max="2817" width="27.42578125" customWidth="1"/>
    <col min="2818" max="2820" width="15.7109375" customWidth="1"/>
    <col min="2821" max="2821" width="1" customWidth="1"/>
    <col min="2822" max="2824" width="15.7109375" customWidth="1"/>
    <col min="2825" max="2825" width="11.140625" customWidth="1"/>
    <col min="2826" max="2826" width="25.28515625" customWidth="1"/>
    <col min="2827" max="2828" width="11.140625" customWidth="1"/>
    <col min="2829" max="2829" width="1.5703125" customWidth="1"/>
    <col min="2830" max="2832" width="11.140625" customWidth="1"/>
    <col min="2833" max="2833" width="25.7109375" bestFit="1" customWidth="1"/>
    <col min="2834" max="2834" width="11.140625" customWidth="1"/>
    <col min="2835" max="2835" width="10.28515625" customWidth="1"/>
    <col min="3073" max="3073" width="27.42578125" customWidth="1"/>
    <col min="3074" max="3076" width="15.7109375" customWidth="1"/>
    <col min="3077" max="3077" width="1" customWidth="1"/>
    <col min="3078" max="3080" width="15.7109375" customWidth="1"/>
    <col min="3081" max="3081" width="11.140625" customWidth="1"/>
    <col min="3082" max="3082" width="25.28515625" customWidth="1"/>
    <col min="3083" max="3084" width="11.140625" customWidth="1"/>
    <col min="3085" max="3085" width="1.5703125" customWidth="1"/>
    <col min="3086" max="3088" width="11.140625" customWidth="1"/>
    <col min="3089" max="3089" width="25.7109375" bestFit="1" customWidth="1"/>
    <col min="3090" max="3090" width="11.140625" customWidth="1"/>
    <col min="3091" max="3091" width="10.28515625" customWidth="1"/>
    <col min="3329" max="3329" width="27.42578125" customWidth="1"/>
    <col min="3330" max="3332" width="15.7109375" customWidth="1"/>
    <col min="3333" max="3333" width="1" customWidth="1"/>
    <col min="3334" max="3336" width="15.7109375" customWidth="1"/>
    <col min="3337" max="3337" width="11.140625" customWidth="1"/>
    <col min="3338" max="3338" width="25.28515625" customWidth="1"/>
    <col min="3339" max="3340" width="11.140625" customWidth="1"/>
    <col min="3341" max="3341" width="1.5703125" customWidth="1"/>
    <col min="3342" max="3344" width="11.140625" customWidth="1"/>
    <col min="3345" max="3345" width="25.7109375" bestFit="1" customWidth="1"/>
    <col min="3346" max="3346" width="11.140625" customWidth="1"/>
    <col min="3347" max="3347" width="10.28515625" customWidth="1"/>
    <col min="3585" max="3585" width="27.42578125" customWidth="1"/>
    <col min="3586" max="3588" width="15.7109375" customWidth="1"/>
    <col min="3589" max="3589" width="1" customWidth="1"/>
    <col min="3590" max="3592" width="15.7109375" customWidth="1"/>
    <col min="3593" max="3593" width="11.140625" customWidth="1"/>
    <col min="3594" max="3594" width="25.28515625" customWidth="1"/>
    <col min="3595" max="3596" width="11.140625" customWidth="1"/>
    <col min="3597" max="3597" width="1.5703125" customWidth="1"/>
    <col min="3598" max="3600" width="11.140625" customWidth="1"/>
    <col min="3601" max="3601" width="25.7109375" bestFit="1" customWidth="1"/>
    <col min="3602" max="3602" width="11.140625" customWidth="1"/>
    <col min="3603" max="3603" width="10.28515625" customWidth="1"/>
    <col min="3841" max="3841" width="27.42578125" customWidth="1"/>
    <col min="3842" max="3844" width="15.7109375" customWidth="1"/>
    <col min="3845" max="3845" width="1" customWidth="1"/>
    <col min="3846" max="3848" width="15.7109375" customWidth="1"/>
    <col min="3849" max="3849" width="11.140625" customWidth="1"/>
    <col min="3850" max="3850" width="25.28515625" customWidth="1"/>
    <col min="3851" max="3852" width="11.140625" customWidth="1"/>
    <col min="3853" max="3853" width="1.5703125" customWidth="1"/>
    <col min="3854" max="3856" width="11.140625" customWidth="1"/>
    <col min="3857" max="3857" width="25.7109375" bestFit="1" customWidth="1"/>
    <col min="3858" max="3858" width="11.140625" customWidth="1"/>
    <col min="3859" max="3859" width="10.28515625" customWidth="1"/>
    <col min="4097" max="4097" width="27.42578125" customWidth="1"/>
    <col min="4098" max="4100" width="15.7109375" customWidth="1"/>
    <col min="4101" max="4101" width="1" customWidth="1"/>
    <col min="4102" max="4104" width="15.7109375" customWidth="1"/>
    <col min="4105" max="4105" width="11.140625" customWidth="1"/>
    <col min="4106" max="4106" width="25.28515625" customWidth="1"/>
    <col min="4107" max="4108" width="11.140625" customWidth="1"/>
    <col min="4109" max="4109" width="1.5703125" customWidth="1"/>
    <col min="4110" max="4112" width="11.140625" customWidth="1"/>
    <col min="4113" max="4113" width="25.7109375" bestFit="1" customWidth="1"/>
    <col min="4114" max="4114" width="11.140625" customWidth="1"/>
    <col min="4115" max="4115" width="10.28515625" customWidth="1"/>
    <col min="4353" max="4353" width="27.42578125" customWidth="1"/>
    <col min="4354" max="4356" width="15.7109375" customWidth="1"/>
    <col min="4357" max="4357" width="1" customWidth="1"/>
    <col min="4358" max="4360" width="15.7109375" customWidth="1"/>
    <col min="4361" max="4361" width="11.140625" customWidth="1"/>
    <col min="4362" max="4362" width="25.28515625" customWidth="1"/>
    <col min="4363" max="4364" width="11.140625" customWidth="1"/>
    <col min="4365" max="4365" width="1.5703125" customWidth="1"/>
    <col min="4366" max="4368" width="11.140625" customWidth="1"/>
    <col min="4369" max="4369" width="25.7109375" bestFit="1" customWidth="1"/>
    <col min="4370" max="4370" width="11.140625" customWidth="1"/>
    <col min="4371" max="4371" width="10.28515625" customWidth="1"/>
    <col min="4609" max="4609" width="27.42578125" customWidth="1"/>
    <col min="4610" max="4612" width="15.7109375" customWidth="1"/>
    <col min="4613" max="4613" width="1" customWidth="1"/>
    <col min="4614" max="4616" width="15.7109375" customWidth="1"/>
    <col min="4617" max="4617" width="11.140625" customWidth="1"/>
    <col min="4618" max="4618" width="25.28515625" customWidth="1"/>
    <col min="4619" max="4620" width="11.140625" customWidth="1"/>
    <col min="4621" max="4621" width="1.5703125" customWidth="1"/>
    <col min="4622" max="4624" width="11.140625" customWidth="1"/>
    <col min="4625" max="4625" width="25.7109375" bestFit="1" customWidth="1"/>
    <col min="4626" max="4626" width="11.140625" customWidth="1"/>
    <col min="4627" max="4627" width="10.28515625" customWidth="1"/>
    <col min="4865" max="4865" width="27.42578125" customWidth="1"/>
    <col min="4866" max="4868" width="15.7109375" customWidth="1"/>
    <col min="4869" max="4869" width="1" customWidth="1"/>
    <col min="4870" max="4872" width="15.7109375" customWidth="1"/>
    <col min="4873" max="4873" width="11.140625" customWidth="1"/>
    <col min="4874" max="4874" width="25.28515625" customWidth="1"/>
    <col min="4875" max="4876" width="11.140625" customWidth="1"/>
    <col min="4877" max="4877" width="1.5703125" customWidth="1"/>
    <col min="4878" max="4880" width="11.140625" customWidth="1"/>
    <col min="4881" max="4881" width="25.7109375" bestFit="1" customWidth="1"/>
    <col min="4882" max="4882" width="11.140625" customWidth="1"/>
    <col min="4883" max="4883" width="10.28515625" customWidth="1"/>
    <col min="5121" max="5121" width="27.42578125" customWidth="1"/>
    <col min="5122" max="5124" width="15.7109375" customWidth="1"/>
    <col min="5125" max="5125" width="1" customWidth="1"/>
    <col min="5126" max="5128" width="15.7109375" customWidth="1"/>
    <col min="5129" max="5129" width="11.140625" customWidth="1"/>
    <col min="5130" max="5130" width="25.28515625" customWidth="1"/>
    <col min="5131" max="5132" width="11.140625" customWidth="1"/>
    <col min="5133" max="5133" width="1.5703125" customWidth="1"/>
    <col min="5134" max="5136" width="11.140625" customWidth="1"/>
    <col min="5137" max="5137" width="25.7109375" bestFit="1" customWidth="1"/>
    <col min="5138" max="5138" width="11.140625" customWidth="1"/>
    <col min="5139" max="5139" width="10.28515625" customWidth="1"/>
    <col min="5377" max="5377" width="27.42578125" customWidth="1"/>
    <col min="5378" max="5380" width="15.7109375" customWidth="1"/>
    <col min="5381" max="5381" width="1" customWidth="1"/>
    <col min="5382" max="5384" width="15.7109375" customWidth="1"/>
    <col min="5385" max="5385" width="11.140625" customWidth="1"/>
    <col min="5386" max="5386" width="25.28515625" customWidth="1"/>
    <col min="5387" max="5388" width="11.140625" customWidth="1"/>
    <col min="5389" max="5389" width="1.5703125" customWidth="1"/>
    <col min="5390" max="5392" width="11.140625" customWidth="1"/>
    <col min="5393" max="5393" width="25.7109375" bestFit="1" customWidth="1"/>
    <col min="5394" max="5394" width="11.140625" customWidth="1"/>
    <col min="5395" max="5395" width="10.28515625" customWidth="1"/>
    <col min="5633" max="5633" width="27.42578125" customWidth="1"/>
    <col min="5634" max="5636" width="15.7109375" customWidth="1"/>
    <col min="5637" max="5637" width="1" customWidth="1"/>
    <col min="5638" max="5640" width="15.7109375" customWidth="1"/>
    <col min="5641" max="5641" width="11.140625" customWidth="1"/>
    <col min="5642" max="5642" width="25.28515625" customWidth="1"/>
    <col min="5643" max="5644" width="11.140625" customWidth="1"/>
    <col min="5645" max="5645" width="1.5703125" customWidth="1"/>
    <col min="5646" max="5648" width="11.140625" customWidth="1"/>
    <col min="5649" max="5649" width="25.7109375" bestFit="1" customWidth="1"/>
    <col min="5650" max="5650" width="11.140625" customWidth="1"/>
    <col min="5651" max="5651" width="10.28515625" customWidth="1"/>
    <col min="5889" max="5889" width="27.42578125" customWidth="1"/>
    <col min="5890" max="5892" width="15.7109375" customWidth="1"/>
    <col min="5893" max="5893" width="1" customWidth="1"/>
    <col min="5894" max="5896" width="15.7109375" customWidth="1"/>
    <col min="5897" max="5897" width="11.140625" customWidth="1"/>
    <col min="5898" max="5898" width="25.28515625" customWidth="1"/>
    <col min="5899" max="5900" width="11.140625" customWidth="1"/>
    <col min="5901" max="5901" width="1.5703125" customWidth="1"/>
    <col min="5902" max="5904" width="11.140625" customWidth="1"/>
    <col min="5905" max="5905" width="25.7109375" bestFit="1" customWidth="1"/>
    <col min="5906" max="5906" width="11.140625" customWidth="1"/>
    <col min="5907" max="5907" width="10.28515625" customWidth="1"/>
    <col min="6145" max="6145" width="27.42578125" customWidth="1"/>
    <col min="6146" max="6148" width="15.7109375" customWidth="1"/>
    <col min="6149" max="6149" width="1" customWidth="1"/>
    <col min="6150" max="6152" width="15.7109375" customWidth="1"/>
    <col min="6153" max="6153" width="11.140625" customWidth="1"/>
    <col min="6154" max="6154" width="25.28515625" customWidth="1"/>
    <col min="6155" max="6156" width="11.140625" customWidth="1"/>
    <col min="6157" max="6157" width="1.5703125" customWidth="1"/>
    <col min="6158" max="6160" width="11.140625" customWidth="1"/>
    <col min="6161" max="6161" width="25.7109375" bestFit="1" customWidth="1"/>
    <col min="6162" max="6162" width="11.140625" customWidth="1"/>
    <col min="6163" max="6163" width="10.28515625" customWidth="1"/>
    <col min="6401" max="6401" width="27.42578125" customWidth="1"/>
    <col min="6402" max="6404" width="15.7109375" customWidth="1"/>
    <col min="6405" max="6405" width="1" customWidth="1"/>
    <col min="6406" max="6408" width="15.7109375" customWidth="1"/>
    <col min="6409" max="6409" width="11.140625" customWidth="1"/>
    <col min="6410" max="6410" width="25.28515625" customWidth="1"/>
    <col min="6411" max="6412" width="11.140625" customWidth="1"/>
    <col min="6413" max="6413" width="1.5703125" customWidth="1"/>
    <col min="6414" max="6416" width="11.140625" customWidth="1"/>
    <col min="6417" max="6417" width="25.7109375" bestFit="1" customWidth="1"/>
    <col min="6418" max="6418" width="11.140625" customWidth="1"/>
    <col min="6419" max="6419" width="10.28515625" customWidth="1"/>
    <col min="6657" max="6657" width="27.42578125" customWidth="1"/>
    <col min="6658" max="6660" width="15.7109375" customWidth="1"/>
    <col min="6661" max="6661" width="1" customWidth="1"/>
    <col min="6662" max="6664" width="15.7109375" customWidth="1"/>
    <col min="6665" max="6665" width="11.140625" customWidth="1"/>
    <col min="6666" max="6666" width="25.28515625" customWidth="1"/>
    <col min="6667" max="6668" width="11.140625" customWidth="1"/>
    <col min="6669" max="6669" width="1.5703125" customWidth="1"/>
    <col min="6670" max="6672" width="11.140625" customWidth="1"/>
    <col min="6673" max="6673" width="25.7109375" bestFit="1" customWidth="1"/>
    <col min="6674" max="6674" width="11.140625" customWidth="1"/>
    <col min="6675" max="6675" width="10.28515625" customWidth="1"/>
    <col min="6913" max="6913" width="27.42578125" customWidth="1"/>
    <col min="6914" max="6916" width="15.7109375" customWidth="1"/>
    <col min="6917" max="6917" width="1" customWidth="1"/>
    <col min="6918" max="6920" width="15.7109375" customWidth="1"/>
    <col min="6921" max="6921" width="11.140625" customWidth="1"/>
    <col min="6922" max="6922" width="25.28515625" customWidth="1"/>
    <col min="6923" max="6924" width="11.140625" customWidth="1"/>
    <col min="6925" max="6925" width="1.5703125" customWidth="1"/>
    <col min="6926" max="6928" width="11.140625" customWidth="1"/>
    <col min="6929" max="6929" width="25.7109375" bestFit="1" customWidth="1"/>
    <col min="6930" max="6930" width="11.140625" customWidth="1"/>
    <col min="6931" max="6931" width="10.28515625" customWidth="1"/>
    <col min="7169" max="7169" width="27.42578125" customWidth="1"/>
    <col min="7170" max="7172" width="15.7109375" customWidth="1"/>
    <col min="7173" max="7173" width="1" customWidth="1"/>
    <col min="7174" max="7176" width="15.7109375" customWidth="1"/>
    <col min="7177" max="7177" width="11.140625" customWidth="1"/>
    <col min="7178" max="7178" width="25.28515625" customWidth="1"/>
    <col min="7179" max="7180" width="11.140625" customWidth="1"/>
    <col min="7181" max="7181" width="1.5703125" customWidth="1"/>
    <col min="7182" max="7184" width="11.140625" customWidth="1"/>
    <col min="7185" max="7185" width="25.7109375" bestFit="1" customWidth="1"/>
    <col min="7186" max="7186" width="11.140625" customWidth="1"/>
    <col min="7187" max="7187" width="10.28515625" customWidth="1"/>
    <col min="7425" max="7425" width="27.42578125" customWidth="1"/>
    <col min="7426" max="7428" width="15.7109375" customWidth="1"/>
    <col min="7429" max="7429" width="1" customWidth="1"/>
    <col min="7430" max="7432" width="15.7109375" customWidth="1"/>
    <col min="7433" max="7433" width="11.140625" customWidth="1"/>
    <col min="7434" max="7434" width="25.28515625" customWidth="1"/>
    <col min="7435" max="7436" width="11.140625" customWidth="1"/>
    <col min="7437" max="7437" width="1.5703125" customWidth="1"/>
    <col min="7438" max="7440" width="11.140625" customWidth="1"/>
    <col min="7441" max="7441" width="25.7109375" bestFit="1" customWidth="1"/>
    <col min="7442" max="7442" width="11.140625" customWidth="1"/>
    <col min="7443" max="7443" width="10.28515625" customWidth="1"/>
    <col min="7681" max="7681" width="27.42578125" customWidth="1"/>
    <col min="7682" max="7684" width="15.7109375" customWidth="1"/>
    <col min="7685" max="7685" width="1" customWidth="1"/>
    <col min="7686" max="7688" width="15.7109375" customWidth="1"/>
    <col min="7689" max="7689" width="11.140625" customWidth="1"/>
    <col min="7690" max="7690" width="25.28515625" customWidth="1"/>
    <col min="7691" max="7692" width="11.140625" customWidth="1"/>
    <col min="7693" max="7693" width="1.5703125" customWidth="1"/>
    <col min="7694" max="7696" width="11.140625" customWidth="1"/>
    <col min="7697" max="7697" width="25.7109375" bestFit="1" customWidth="1"/>
    <col min="7698" max="7698" width="11.140625" customWidth="1"/>
    <col min="7699" max="7699" width="10.28515625" customWidth="1"/>
    <col min="7937" max="7937" width="27.42578125" customWidth="1"/>
    <col min="7938" max="7940" width="15.7109375" customWidth="1"/>
    <col min="7941" max="7941" width="1" customWidth="1"/>
    <col min="7942" max="7944" width="15.7109375" customWidth="1"/>
    <col min="7945" max="7945" width="11.140625" customWidth="1"/>
    <col min="7946" max="7946" width="25.28515625" customWidth="1"/>
    <col min="7947" max="7948" width="11.140625" customWidth="1"/>
    <col min="7949" max="7949" width="1.5703125" customWidth="1"/>
    <col min="7950" max="7952" width="11.140625" customWidth="1"/>
    <col min="7953" max="7953" width="25.7109375" bestFit="1" customWidth="1"/>
    <col min="7954" max="7954" width="11.140625" customWidth="1"/>
    <col min="7955" max="7955" width="10.28515625" customWidth="1"/>
    <col min="8193" max="8193" width="27.42578125" customWidth="1"/>
    <col min="8194" max="8196" width="15.7109375" customWidth="1"/>
    <col min="8197" max="8197" width="1" customWidth="1"/>
    <col min="8198" max="8200" width="15.7109375" customWidth="1"/>
    <col min="8201" max="8201" width="11.140625" customWidth="1"/>
    <col min="8202" max="8202" width="25.28515625" customWidth="1"/>
    <col min="8203" max="8204" width="11.140625" customWidth="1"/>
    <col min="8205" max="8205" width="1.5703125" customWidth="1"/>
    <col min="8206" max="8208" width="11.140625" customWidth="1"/>
    <col min="8209" max="8209" width="25.7109375" bestFit="1" customWidth="1"/>
    <col min="8210" max="8210" width="11.140625" customWidth="1"/>
    <col min="8211" max="8211" width="10.28515625" customWidth="1"/>
    <col min="8449" max="8449" width="27.42578125" customWidth="1"/>
    <col min="8450" max="8452" width="15.7109375" customWidth="1"/>
    <col min="8453" max="8453" width="1" customWidth="1"/>
    <col min="8454" max="8456" width="15.7109375" customWidth="1"/>
    <col min="8457" max="8457" width="11.140625" customWidth="1"/>
    <col min="8458" max="8458" width="25.28515625" customWidth="1"/>
    <col min="8459" max="8460" width="11.140625" customWidth="1"/>
    <col min="8461" max="8461" width="1.5703125" customWidth="1"/>
    <col min="8462" max="8464" width="11.140625" customWidth="1"/>
    <col min="8465" max="8465" width="25.7109375" bestFit="1" customWidth="1"/>
    <col min="8466" max="8466" width="11.140625" customWidth="1"/>
    <col min="8467" max="8467" width="10.28515625" customWidth="1"/>
    <col min="8705" max="8705" width="27.42578125" customWidth="1"/>
    <col min="8706" max="8708" width="15.7109375" customWidth="1"/>
    <col min="8709" max="8709" width="1" customWidth="1"/>
    <col min="8710" max="8712" width="15.7109375" customWidth="1"/>
    <col min="8713" max="8713" width="11.140625" customWidth="1"/>
    <col min="8714" max="8714" width="25.28515625" customWidth="1"/>
    <col min="8715" max="8716" width="11.140625" customWidth="1"/>
    <col min="8717" max="8717" width="1.5703125" customWidth="1"/>
    <col min="8718" max="8720" width="11.140625" customWidth="1"/>
    <col min="8721" max="8721" width="25.7109375" bestFit="1" customWidth="1"/>
    <col min="8722" max="8722" width="11.140625" customWidth="1"/>
    <col min="8723" max="8723" width="10.28515625" customWidth="1"/>
    <col min="8961" max="8961" width="27.42578125" customWidth="1"/>
    <col min="8962" max="8964" width="15.7109375" customWidth="1"/>
    <col min="8965" max="8965" width="1" customWidth="1"/>
    <col min="8966" max="8968" width="15.7109375" customWidth="1"/>
    <col min="8969" max="8969" width="11.140625" customWidth="1"/>
    <col min="8970" max="8970" width="25.28515625" customWidth="1"/>
    <col min="8971" max="8972" width="11.140625" customWidth="1"/>
    <col min="8973" max="8973" width="1.5703125" customWidth="1"/>
    <col min="8974" max="8976" width="11.140625" customWidth="1"/>
    <col min="8977" max="8977" width="25.7109375" bestFit="1" customWidth="1"/>
    <col min="8978" max="8978" width="11.140625" customWidth="1"/>
    <col min="8979" max="8979" width="10.28515625" customWidth="1"/>
    <col min="9217" max="9217" width="27.42578125" customWidth="1"/>
    <col min="9218" max="9220" width="15.7109375" customWidth="1"/>
    <col min="9221" max="9221" width="1" customWidth="1"/>
    <col min="9222" max="9224" width="15.7109375" customWidth="1"/>
    <col min="9225" max="9225" width="11.140625" customWidth="1"/>
    <col min="9226" max="9226" width="25.28515625" customWidth="1"/>
    <col min="9227" max="9228" width="11.140625" customWidth="1"/>
    <col min="9229" max="9229" width="1.5703125" customWidth="1"/>
    <col min="9230" max="9232" width="11.140625" customWidth="1"/>
    <col min="9233" max="9233" width="25.7109375" bestFit="1" customWidth="1"/>
    <col min="9234" max="9234" width="11.140625" customWidth="1"/>
    <col min="9235" max="9235" width="10.28515625" customWidth="1"/>
    <col min="9473" max="9473" width="27.42578125" customWidth="1"/>
    <col min="9474" max="9476" width="15.7109375" customWidth="1"/>
    <col min="9477" max="9477" width="1" customWidth="1"/>
    <col min="9478" max="9480" width="15.7109375" customWidth="1"/>
    <col min="9481" max="9481" width="11.140625" customWidth="1"/>
    <col min="9482" max="9482" width="25.28515625" customWidth="1"/>
    <col min="9483" max="9484" width="11.140625" customWidth="1"/>
    <col min="9485" max="9485" width="1.5703125" customWidth="1"/>
    <col min="9486" max="9488" width="11.140625" customWidth="1"/>
    <col min="9489" max="9489" width="25.7109375" bestFit="1" customWidth="1"/>
    <col min="9490" max="9490" width="11.140625" customWidth="1"/>
    <col min="9491" max="9491" width="10.28515625" customWidth="1"/>
    <col min="9729" max="9729" width="27.42578125" customWidth="1"/>
    <col min="9730" max="9732" width="15.7109375" customWidth="1"/>
    <col min="9733" max="9733" width="1" customWidth="1"/>
    <col min="9734" max="9736" width="15.7109375" customWidth="1"/>
    <col min="9737" max="9737" width="11.140625" customWidth="1"/>
    <col min="9738" max="9738" width="25.28515625" customWidth="1"/>
    <col min="9739" max="9740" width="11.140625" customWidth="1"/>
    <col min="9741" max="9741" width="1.5703125" customWidth="1"/>
    <col min="9742" max="9744" width="11.140625" customWidth="1"/>
    <col min="9745" max="9745" width="25.7109375" bestFit="1" customWidth="1"/>
    <col min="9746" max="9746" width="11.140625" customWidth="1"/>
    <col min="9747" max="9747" width="10.28515625" customWidth="1"/>
    <col min="9985" max="9985" width="27.42578125" customWidth="1"/>
    <col min="9986" max="9988" width="15.7109375" customWidth="1"/>
    <col min="9989" max="9989" width="1" customWidth="1"/>
    <col min="9990" max="9992" width="15.7109375" customWidth="1"/>
    <col min="9993" max="9993" width="11.140625" customWidth="1"/>
    <col min="9994" max="9994" width="25.28515625" customWidth="1"/>
    <col min="9995" max="9996" width="11.140625" customWidth="1"/>
    <col min="9997" max="9997" width="1.5703125" customWidth="1"/>
    <col min="9998" max="10000" width="11.140625" customWidth="1"/>
    <col min="10001" max="10001" width="25.7109375" bestFit="1" customWidth="1"/>
    <col min="10002" max="10002" width="11.140625" customWidth="1"/>
    <col min="10003" max="10003" width="10.28515625" customWidth="1"/>
    <col min="10241" max="10241" width="27.42578125" customWidth="1"/>
    <col min="10242" max="10244" width="15.7109375" customWidth="1"/>
    <col min="10245" max="10245" width="1" customWidth="1"/>
    <col min="10246" max="10248" width="15.7109375" customWidth="1"/>
    <col min="10249" max="10249" width="11.140625" customWidth="1"/>
    <col min="10250" max="10250" width="25.28515625" customWidth="1"/>
    <col min="10251" max="10252" width="11.140625" customWidth="1"/>
    <col min="10253" max="10253" width="1.5703125" customWidth="1"/>
    <col min="10254" max="10256" width="11.140625" customWidth="1"/>
    <col min="10257" max="10257" width="25.7109375" bestFit="1" customWidth="1"/>
    <col min="10258" max="10258" width="11.140625" customWidth="1"/>
    <col min="10259" max="10259" width="10.28515625" customWidth="1"/>
    <col min="10497" max="10497" width="27.42578125" customWidth="1"/>
    <col min="10498" max="10500" width="15.7109375" customWidth="1"/>
    <col min="10501" max="10501" width="1" customWidth="1"/>
    <col min="10502" max="10504" width="15.7109375" customWidth="1"/>
    <col min="10505" max="10505" width="11.140625" customWidth="1"/>
    <col min="10506" max="10506" width="25.28515625" customWidth="1"/>
    <col min="10507" max="10508" width="11.140625" customWidth="1"/>
    <col min="10509" max="10509" width="1.5703125" customWidth="1"/>
    <col min="10510" max="10512" width="11.140625" customWidth="1"/>
    <col min="10513" max="10513" width="25.7109375" bestFit="1" customWidth="1"/>
    <col min="10514" max="10514" width="11.140625" customWidth="1"/>
    <col min="10515" max="10515" width="10.28515625" customWidth="1"/>
    <col min="10753" max="10753" width="27.42578125" customWidth="1"/>
    <col min="10754" max="10756" width="15.7109375" customWidth="1"/>
    <col min="10757" max="10757" width="1" customWidth="1"/>
    <col min="10758" max="10760" width="15.7109375" customWidth="1"/>
    <col min="10761" max="10761" width="11.140625" customWidth="1"/>
    <col min="10762" max="10762" width="25.28515625" customWidth="1"/>
    <col min="10763" max="10764" width="11.140625" customWidth="1"/>
    <col min="10765" max="10765" width="1.5703125" customWidth="1"/>
    <col min="10766" max="10768" width="11.140625" customWidth="1"/>
    <col min="10769" max="10769" width="25.7109375" bestFit="1" customWidth="1"/>
    <col min="10770" max="10770" width="11.140625" customWidth="1"/>
    <col min="10771" max="10771" width="10.28515625" customWidth="1"/>
    <col min="11009" max="11009" width="27.42578125" customWidth="1"/>
    <col min="11010" max="11012" width="15.7109375" customWidth="1"/>
    <col min="11013" max="11013" width="1" customWidth="1"/>
    <col min="11014" max="11016" width="15.7109375" customWidth="1"/>
    <col min="11017" max="11017" width="11.140625" customWidth="1"/>
    <col min="11018" max="11018" width="25.28515625" customWidth="1"/>
    <col min="11019" max="11020" width="11.140625" customWidth="1"/>
    <col min="11021" max="11021" width="1.5703125" customWidth="1"/>
    <col min="11022" max="11024" width="11.140625" customWidth="1"/>
    <col min="11025" max="11025" width="25.7109375" bestFit="1" customWidth="1"/>
    <col min="11026" max="11026" width="11.140625" customWidth="1"/>
    <col min="11027" max="11027" width="10.28515625" customWidth="1"/>
    <col min="11265" max="11265" width="27.42578125" customWidth="1"/>
    <col min="11266" max="11268" width="15.7109375" customWidth="1"/>
    <col min="11269" max="11269" width="1" customWidth="1"/>
    <col min="11270" max="11272" width="15.7109375" customWidth="1"/>
    <col min="11273" max="11273" width="11.140625" customWidth="1"/>
    <col min="11274" max="11274" width="25.28515625" customWidth="1"/>
    <col min="11275" max="11276" width="11.140625" customWidth="1"/>
    <col min="11277" max="11277" width="1.5703125" customWidth="1"/>
    <col min="11278" max="11280" width="11.140625" customWidth="1"/>
    <col min="11281" max="11281" width="25.7109375" bestFit="1" customWidth="1"/>
    <col min="11282" max="11282" width="11.140625" customWidth="1"/>
    <col min="11283" max="11283" width="10.28515625" customWidth="1"/>
    <col min="11521" max="11521" width="27.42578125" customWidth="1"/>
    <col min="11522" max="11524" width="15.7109375" customWidth="1"/>
    <col min="11525" max="11525" width="1" customWidth="1"/>
    <col min="11526" max="11528" width="15.7109375" customWidth="1"/>
    <col min="11529" max="11529" width="11.140625" customWidth="1"/>
    <col min="11530" max="11530" width="25.28515625" customWidth="1"/>
    <col min="11531" max="11532" width="11.140625" customWidth="1"/>
    <col min="11533" max="11533" width="1.5703125" customWidth="1"/>
    <col min="11534" max="11536" width="11.140625" customWidth="1"/>
    <col min="11537" max="11537" width="25.7109375" bestFit="1" customWidth="1"/>
    <col min="11538" max="11538" width="11.140625" customWidth="1"/>
    <col min="11539" max="11539" width="10.28515625" customWidth="1"/>
    <col min="11777" max="11777" width="27.42578125" customWidth="1"/>
    <col min="11778" max="11780" width="15.7109375" customWidth="1"/>
    <col min="11781" max="11781" width="1" customWidth="1"/>
    <col min="11782" max="11784" width="15.7109375" customWidth="1"/>
    <col min="11785" max="11785" width="11.140625" customWidth="1"/>
    <col min="11786" max="11786" width="25.28515625" customWidth="1"/>
    <col min="11787" max="11788" width="11.140625" customWidth="1"/>
    <col min="11789" max="11789" width="1.5703125" customWidth="1"/>
    <col min="11790" max="11792" width="11.140625" customWidth="1"/>
    <col min="11793" max="11793" width="25.7109375" bestFit="1" customWidth="1"/>
    <col min="11794" max="11794" width="11.140625" customWidth="1"/>
    <col min="11795" max="11795" width="10.28515625" customWidth="1"/>
    <col min="12033" max="12033" width="27.42578125" customWidth="1"/>
    <col min="12034" max="12036" width="15.7109375" customWidth="1"/>
    <col min="12037" max="12037" width="1" customWidth="1"/>
    <col min="12038" max="12040" width="15.7109375" customWidth="1"/>
    <col min="12041" max="12041" width="11.140625" customWidth="1"/>
    <col min="12042" max="12042" width="25.28515625" customWidth="1"/>
    <col min="12043" max="12044" width="11.140625" customWidth="1"/>
    <col min="12045" max="12045" width="1.5703125" customWidth="1"/>
    <col min="12046" max="12048" width="11.140625" customWidth="1"/>
    <col min="12049" max="12049" width="25.7109375" bestFit="1" customWidth="1"/>
    <col min="12050" max="12050" width="11.140625" customWidth="1"/>
    <col min="12051" max="12051" width="10.28515625" customWidth="1"/>
    <col min="12289" max="12289" width="27.42578125" customWidth="1"/>
    <col min="12290" max="12292" width="15.7109375" customWidth="1"/>
    <col min="12293" max="12293" width="1" customWidth="1"/>
    <col min="12294" max="12296" width="15.7109375" customWidth="1"/>
    <col min="12297" max="12297" width="11.140625" customWidth="1"/>
    <col min="12298" max="12298" width="25.28515625" customWidth="1"/>
    <col min="12299" max="12300" width="11.140625" customWidth="1"/>
    <col min="12301" max="12301" width="1.5703125" customWidth="1"/>
    <col min="12302" max="12304" width="11.140625" customWidth="1"/>
    <col min="12305" max="12305" width="25.7109375" bestFit="1" customWidth="1"/>
    <col min="12306" max="12306" width="11.140625" customWidth="1"/>
    <col min="12307" max="12307" width="10.28515625" customWidth="1"/>
    <col min="12545" max="12545" width="27.42578125" customWidth="1"/>
    <col min="12546" max="12548" width="15.7109375" customWidth="1"/>
    <col min="12549" max="12549" width="1" customWidth="1"/>
    <col min="12550" max="12552" width="15.7109375" customWidth="1"/>
    <col min="12553" max="12553" width="11.140625" customWidth="1"/>
    <col min="12554" max="12554" width="25.28515625" customWidth="1"/>
    <col min="12555" max="12556" width="11.140625" customWidth="1"/>
    <col min="12557" max="12557" width="1.5703125" customWidth="1"/>
    <col min="12558" max="12560" width="11.140625" customWidth="1"/>
    <col min="12561" max="12561" width="25.7109375" bestFit="1" customWidth="1"/>
    <col min="12562" max="12562" width="11.140625" customWidth="1"/>
    <col min="12563" max="12563" width="10.28515625" customWidth="1"/>
    <col min="12801" max="12801" width="27.42578125" customWidth="1"/>
    <col min="12802" max="12804" width="15.7109375" customWidth="1"/>
    <col min="12805" max="12805" width="1" customWidth="1"/>
    <col min="12806" max="12808" width="15.7109375" customWidth="1"/>
    <col min="12809" max="12809" width="11.140625" customWidth="1"/>
    <col min="12810" max="12810" width="25.28515625" customWidth="1"/>
    <col min="12811" max="12812" width="11.140625" customWidth="1"/>
    <col min="12813" max="12813" width="1.5703125" customWidth="1"/>
    <col min="12814" max="12816" width="11.140625" customWidth="1"/>
    <col min="12817" max="12817" width="25.7109375" bestFit="1" customWidth="1"/>
    <col min="12818" max="12818" width="11.140625" customWidth="1"/>
    <col min="12819" max="12819" width="10.28515625" customWidth="1"/>
    <col min="13057" max="13057" width="27.42578125" customWidth="1"/>
    <col min="13058" max="13060" width="15.7109375" customWidth="1"/>
    <col min="13061" max="13061" width="1" customWidth="1"/>
    <col min="13062" max="13064" width="15.7109375" customWidth="1"/>
    <col min="13065" max="13065" width="11.140625" customWidth="1"/>
    <col min="13066" max="13066" width="25.28515625" customWidth="1"/>
    <col min="13067" max="13068" width="11.140625" customWidth="1"/>
    <col min="13069" max="13069" width="1.5703125" customWidth="1"/>
    <col min="13070" max="13072" width="11.140625" customWidth="1"/>
    <col min="13073" max="13073" width="25.7109375" bestFit="1" customWidth="1"/>
    <col min="13074" max="13074" width="11.140625" customWidth="1"/>
    <col min="13075" max="13075" width="10.28515625" customWidth="1"/>
    <col min="13313" max="13313" width="27.42578125" customWidth="1"/>
    <col min="13314" max="13316" width="15.7109375" customWidth="1"/>
    <col min="13317" max="13317" width="1" customWidth="1"/>
    <col min="13318" max="13320" width="15.7109375" customWidth="1"/>
    <col min="13321" max="13321" width="11.140625" customWidth="1"/>
    <col min="13322" max="13322" width="25.28515625" customWidth="1"/>
    <col min="13323" max="13324" width="11.140625" customWidth="1"/>
    <col min="13325" max="13325" width="1.5703125" customWidth="1"/>
    <col min="13326" max="13328" width="11.140625" customWidth="1"/>
    <col min="13329" max="13329" width="25.7109375" bestFit="1" customWidth="1"/>
    <col min="13330" max="13330" width="11.140625" customWidth="1"/>
    <col min="13331" max="13331" width="10.28515625" customWidth="1"/>
    <col min="13569" max="13569" width="27.42578125" customWidth="1"/>
    <col min="13570" max="13572" width="15.7109375" customWidth="1"/>
    <col min="13573" max="13573" width="1" customWidth="1"/>
    <col min="13574" max="13576" width="15.7109375" customWidth="1"/>
    <col min="13577" max="13577" width="11.140625" customWidth="1"/>
    <col min="13578" max="13578" width="25.28515625" customWidth="1"/>
    <col min="13579" max="13580" width="11.140625" customWidth="1"/>
    <col min="13581" max="13581" width="1.5703125" customWidth="1"/>
    <col min="13582" max="13584" width="11.140625" customWidth="1"/>
    <col min="13585" max="13585" width="25.7109375" bestFit="1" customWidth="1"/>
    <col min="13586" max="13586" width="11.140625" customWidth="1"/>
    <col min="13587" max="13587" width="10.28515625" customWidth="1"/>
    <col min="13825" max="13825" width="27.42578125" customWidth="1"/>
    <col min="13826" max="13828" width="15.7109375" customWidth="1"/>
    <col min="13829" max="13829" width="1" customWidth="1"/>
    <col min="13830" max="13832" width="15.7109375" customWidth="1"/>
    <col min="13833" max="13833" width="11.140625" customWidth="1"/>
    <col min="13834" max="13834" width="25.28515625" customWidth="1"/>
    <col min="13835" max="13836" width="11.140625" customWidth="1"/>
    <col min="13837" max="13837" width="1.5703125" customWidth="1"/>
    <col min="13838" max="13840" width="11.140625" customWidth="1"/>
    <col min="13841" max="13841" width="25.7109375" bestFit="1" customWidth="1"/>
    <col min="13842" max="13842" width="11.140625" customWidth="1"/>
    <col min="13843" max="13843" width="10.28515625" customWidth="1"/>
    <col min="14081" max="14081" width="27.42578125" customWidth="1"/>
    <col min="14082" max="14084" width="15.7109375" customWidth="1"/>
    <col min="14085" max="14085" width="1" customWidth="1"/>
    <col min="14086" max="14088" width="15.7109375" customWidth="1"/>
    <col min="14089" max="14089" width="11.140625" customWidth="1"/>
    <col min="14090" max="14090" width="25.28515625" customWidth="1"/>
    <col min="14091" max="14092" width="11.140625" customWidth="1"/>
    <col min="14093" max="14093" width="1.5703125" customWidth="1"/>
    <col min="14094" max="14096" width="11.140625" customWidth="1"/>
    <col min="14097" max="14097" width="25.7109375" bestFit="1" customWidth="1"/>
    <col min="14098" max="14098" width="11.140625" customWidth="1"/>
    <col min="14099" max="14099" width="10.28515625" customWidth="1"/>
    <col min="14337" max="14337" width="27.42578125" customWidth="1"/>
    <col min="14338" max="14340" width="15.7109375" customWidth="1"/>
    <col min="14341" max="14341" width="1" customWidth="1"/>
    <col min="14342" max="14344" width="15.7109375" customWidth="1"/>
    <col min="14345" max="14345" width="11.140625" customWidth="1"/>
    <col min="14346" max="14346" width="25.28515625" customWidth="1"/>
    <col min="14347" max="14348" width="11.140625" customWidth="1"/>
    <col min="14349" max="14349" width="1.5703125" customWidth="1"/>
    <col min="14350" max="14352" width="11.140625" customWidth="1"/>
    <col min="14353" max="14353" width="25.7109375" bestFit="1" customWidth="1"/>
    <col min="14354" max="14354" width="11.140625" customWidth="1"/>
    <col min="14355" max="14355" width="10.28515625" customWidth="1"/>
    <col min="14593" max="14593" width="27.42578125" customWidth="1"/>
    <col min="14594" max="14596" width="15.7109375" customWidth="1"/>
    <col min="14597" max="14597" width="1" customWidth="1"/>
    <col min="14598" max="14600" width="15.7109375" customWidth="1"/>
    <col min="14601" max="14601" width="11.140625" customWidth="1"/>
    <col min="14602" max="14602" width="25.28515625" customWidth="1"/>
    <col min="14603" max="14604" width="11.140625" customWidth="1"/>
    <col min="14605" max="14605" width="1.5703125" customWidth="1"/>
    <col min="14606" max="14608" width="11.140625" customWidth="1"/>
    <col min="14609" max="14609" width="25.7109375" bestFit="1" customWidth="1"/>
    <col min="14610" max="14610" width="11.140625" customWidth="1"/>
    <col min="14611" max="14611" width="10.28515625" customWidth="1"/>
    <col min="14849" max="14849" width="27.42578125" customWidth="1"/>
    <col min="14850" max="14852" width="15.7109375" customWidth="1"/>
    <col min="14853" max="14853" width="1" customWidth="1"/>
    <col min="14854" max="14856" width="15.7109375" customWidth="1"/>
    <col min="14857" max="14857" width="11.140625" customWidth="1"/>
    <col min="14858" max="14858" width="25.28515625" customWidth="1"/>
    <col min="14859" max="14860" width="11.140625" customWidth="1"/>
    <col min="14861" max="14861" width="1.5703125" customWidth="1"/>
    <col min="14862" max="14864" width="11.140625" customWidth="1"/>
    <col min="14865" max="14865" width="25.7109375" bestFit="1" customWidth="1"/>
    <col min="14866" max="14866" width="11.140625" customWidth="1"/>
    <col min="14867" max="14867" width="10.28515625" customWidth="1"/>
    <col min="15105" max="15105" width="27.42578125" customWidth="1"/>
    <col min="15106" max="15108" width="15.7109375" customWidth="1"/>
    <col min="15109" max="15109" width="1" customWidth="1"/>
    <col min="15110" max="15112" width="15.7109375" customWidth="1"/>
    <col min="15113" max="15113" width="11.140625" customWidth="1"/>
    <col min="15114" max="15114" width="25.28515625" customWidth="1"/>
    <col min="15115" max="15116" width="11.140625" customWidth="1"/>
    <col min="15117" max="15117" width="1.5703125" customWidth="1"/>
    <col min="15118" max="15120" width="11.140625" customWidth="1"/>
    <col min="15121" max="15121" width="25.7109375" bestFit="1" customWidth="1"/>
    <col min="15122" max="15122" width="11.140625" customWidth="1"/>
    <col min="15123" max="15123" width="10.28515625" customWidth="1"/>
    <col min="15361" max="15361" width="27.42578125" customWidth="1"/>
    <col min="15362" max="15364" width="15.7109375" customWidth="1"/>
    <col min="15365" max="15365" width="1" customWidth="1"/>
    <col min="15366" max="15368" width="15.7109375" customWidth="1"/>
    <col min="15369" max="15369" width="11.140625" customWidth="1"/>
    <col min="15370" max="15370" width="25.28515625" customWidth="1"/>
    <col min="15371" max="15372" width="11.140625" customWidth="1"/>
    <col min="15373" max="15373" width="1.5703125" customWidth="1"/>
    <col min="15374" max="15376" width="11.140625" customWidth="1"/>
    <col min="15377" max="15377" width="25.7109375" bestFit="1" customWidth="1"/>
    <col min="15378" max="15378" width="11.140625" customWidth="1"/>
    <col min="15379" max="15379" width="10.28515625" customWidth="1"/>
    <col min="15617" max="15617" width="27.42578125" customWidth="1"/>
    <col min="15618" max="15620" width="15.7109375" customWidth="1"/>
    <col min="15621" max="15621" width="1" customWidth="1"/>
    <col min="15622" max="15624" width="15.7109375" customWidth="1"/>
    <col min="15625" max="15625" width="11.140625" customWidth="1"/>
    <col min="15626" max="15626" width="25.28515625" customWidth="1"/>
    <col min="15627" max="15628" width="11.140625" customWidth="1"/>
    <col min="15629" max="15629" width="1.5703125" customWidth="1"/>
    <col min="15630" max="15632" width="11.140625" customWidth="1"/>
    <col min="15633" max="15633" width="25.7109375" bestFit="1" customWidth="1"/>
    <col min="15634" max="15634" width="11.140625" customWidth="1"/>
    <col min="15635" max="15635" width="10.28515625" customWidth="1"/>
    <col min="15873" max="15873" width="27.42578125" customWidth="1"/>
    <col min="15874" max="15876" width="15.7109375" customWidth="1"/>
    <col min="15877" max="15877" width="1" customWidth="1"/>
    <col min="15878" max="15880" width="15.7109375" customWidth="1"/>
    <col min="15881" max="15881" width="11.140625" customWidth="1"/>
    <col min="15882" max="15882" width="25.28515625" customWidth="1"/>
    <col min="15883" max="15884" width="11.140625" customWidth="1"/>
    <col min="15885" max="15885" width="1.5703125" customWidth="1"/>
    <col min="15886" max="15888" width="11.140625" customWidth="1"/>
    <col min="15889" max="15889" width="25.7109375" bestFit="1" customWidth="1"/>
    <col min="15890" max="15890" width="11.140625" customWidth="1"/>
    <col min="15891" max="15891" width="10.28515625" customWidth="1"/>
    <col min="16129" max="16129" width="27.42578125" customWidth="1"/>
    <col min="16130" max="16132" width="15.7109375" customWidth="1"/>
    <col min="16133" max="16133" width="1" customWidth="1"/>
    <col min="16134" max="16136" width="15.7109375" customWidth="1"/>
    <col min="16137" max="16137" width="11.140625" customWidth="1"/>
    <col min="16138" max="16138" width="25.28515625" customWidth="1"/>
    <col min="16139" max="16140" width="11.140625" customWidth="1"/>
    <col min="16141" max="16141" width="1.5703125" customWidth="1"/>
    <col min="16142" max="16144" width="11.140625" customWidth="1"/>
    <col min="16145" max="16145" width="25.7109375" bestFit="1" customWidth="1"/>
    <col min="16146" max="16146" width="11.140625" customWidth="1"/>
    <col min="16147" max="16147" width="10.28515625" customWidth="1"/>
  </cols>
  <sheetData>
    <row r="1" spans="1:19" s="236" customFormat="1" ht="23.25" x14ac:dyDescent="0.35">
      <c r="A1" s="705" t="s">
        <v>441</v>
      </c>
      <c r="B1" s="705"/>
      <c r="C1" s="705"/>
      <c r="D1" s="705"/>
      <c r="E1" s="705"/>
      <c r="F1" s="705"/>
      <c r="G1" s="705"/>
      <c r="H1" s="705"/>
      <c r="I1" s="733"/>
      <c r="J1" s="250"/>
      <c r="K1" s="250"/>
      <c r="L1" s="250"/>
      <c r="M1" s="250"/>
      <c r="N1" s="250"/>
      <c r="O1" s="250"/>
      <c r="P1" s="250"/>
      <c r="Q1" s="250"/>
      <c r="R1" s="250"/>
    </row>
    <row r="2" spans="1:19" s="236" customFormat="1" ht="23.25" x14ac:dyDescent="0.35">
      <c r="A2" s="706" t="s">
        <v>442</v>
      </c>
      <c r="B2" s="706"/>
      <c r="C2" s="706"/>
      <c r="D2" s="706"/>
      <c r="E2" s="706"/>
      <c r="F2" s="706"/>
      <c r="G2" s="706"/>
      <c r="H2" s="706"/>
      <c r="I2" s="734"/>
      <c r="J2" s="250"/>
      <c r="K2" s="250"/>
      <c r="L2" s="250"/>
      <c r="M2" s="250"/>
      <c r="N2" s="250"/>
      <c r="O2" s="250"/>
      <c r="P2" s="250"/>
      <c r="Q2" s="250"/>
      <c r="R2" s="250"/>
    </row>
    <row r="3" spans="1:19" s="251" customFormat="1" ht="51" customHeight="1" x14ac:dyDescent="0.3">
      <c r="A3" s="328"/>
      <c r="B3" s="735" t="s">
        <v>443</v>
      </c>
      <c r="C3" s="735"/>
      <c r="D3" s="735"/>
      <c r="E3" s="329"/>
      <c r="F3" s="735" t="s">
        <v>444</v>
      </c>
      <c r="G3" s="735"/>
      <c r="H3" s="735"/>
      <c r="I3" s="329"/>
      <c r="J3" s="252"/>
      <c r="K3" s="252"/>
      <c r="L3" s="252"/>
      <c r="M3" s="252"/>
      <c r="N3" s="252"/>
      <c r="O3" s="252"/>
      <c r="P3" s="252"/>
      <c r="Q3" s="252"/>
      <c r="R3" s="252"/>
      <c r="S3" s="252"/>
    </row>
    <row r="4" spans="1:19" s="256" customFormat="1" ht="33.75" customHeight="1" x14ac:dyDescent="0.25">
      <c r="A4" s="331" t="s">
        <v>108</v>
      </c>
      <c r="B4" s="332" t="s">
        <v>307</v>
      </c>
      <c r="C4" s="333" t="s">
        <v>421</v>
      </c>
      <c r="D4" s="333" t="s">
        <v>424</v>
      </c>
      <c r="E4" s="334"/>
      <c r="F4" s="332" t="s">
        <v>307</v>
      </c>
      <c r="G4" s="333" t="s">
        <v>421</v>
      </c>
      <c r="H4" s="333" t="s">
        <v>424</v>
      </c>
      <c r="I4" s="330"/>
      <c r="J4" s="254"/>
      <c r="K4" s="253"/>
      <c r="L4" s="255"/>
      <c r="N4" s="254"/>
      <c r="O4" s="253"/>
      <c r="P4" s="255"/>
      <c r="Q4" s="254"/>
      <c r="R4" s="257"/>
      <c r="S4" s="258"/>
    </row>
    <row r="5" spans="1:19" hidden="1" x14ac:dyDescent="0.25">
      <c r="A5" s="198">
        <v>1997</v>
      </c>
      <c r="B5" s="309"/>
      <c r="C5" s="309"/>
      <c r="D5" s="198"/>
      <c r="E5" s="308"/>
      <c r="F5" s="309">
        <f>'[16]WK gd'!$G8</f>
        <v>14.393135999999998</v>
      </c>
      <c r="G5" s="198"/>
      <c r="H5" s="198"/>
      <c r="I5" s="260"/>
      <c r="J5" s="239"/>
      <c r="K5" s="199"/>
      <c r="L5" s="199"/>
      <c r="N5" s="239"/>
      <c r="O5" s="199"/>
      <c r="P5" s="199"/>
      <c r="Q5" s="239"/>
      <c r="R5" s="199"/>
    </row>
    <row r="6" spans="1:19" hidden="1" x14ac:dyDescent="0.25">
      <c r="A6" s="198">
        <v>1998</v>
      </c>
      <c r="B6" s="309"/>
      <c r="C6" s="309"/>
      <c r="D6" s="302"/>
      <c r="E6" s="311"/>
      <c r="F6" s="309">
        <f>'[16]WK gd'!$G9</f>
        <v>14.701280000000001</v>
      </c>
      <c r="G6" s="302">
        <f>LN(F6/F5)</f>
        <v>2.1183138550211204E-2</v>
      </c>
      <c r="H6" s="302"/>
      <c r="I6" s="265"/>
      <c r="J6" s="239"/>
      <c r="K6" s="228"/>
      <c r="L6" s="228"/>
      <c r="N6" s="239"/>
      <c r="O6" s="228"/>
      <c r="P6" s="228"/>
      <c r="Q6" s="239"/>
      <c r="R6" s="228"/>
    </row>
    <row r="7" spans="1:19" hidden="1" x14ac:dyDescent="0.25">
      <c r="A7" s="198">
        <v>1999</v>
      </c>
      <c r="B7" s="309"/>
      <c r="C7" s="309"/>
      <c r="D7" s="302"/>
      <c r="E7" s="311"/>
      <c r="F7" s="309">
        <f>'[16]WK gd'!$G10</f>
        <v>15.231487999999999</v>
      </c>
      <c r="G7" s="302">
        <f>LN(F7/F6)</f>
        <v>3.5430299214856971E-2</v>
      </c>
      <c r="H7" s="302"/>
      <c r="I7" s="265"/>
      <c r="J7" s="239"/>
      <c r="K7" s="228"/>
      <c r="L7" s="228"/>
      <c r="N7" s="239"/>
      <c r="O7" s="228"/>
      <c r="P7" s="228"/>
      <c r="Q7" s="239"/>
      <c r="R7" s="228"/>
    </row>
    <row r="8" spans="1:19" hidden="1" x14ac:dyDescent="0.25">
      <c r="A8" s="198">
        <v>2000</v>
      </c>
      <c r="B8" s="309"/>
      <c r="C8" s="302"/>
      <c r="D8" s="299"/>
      <c r="E8" s="311"/>
      <c r="F8" s="309" t="e">
        <f>#REF!</f>
        <v>#REF!</v>
      </c>
      <c r="G8" s="302"/>
      <c r="H8" s="302"/>
      <c r="I8" s="265"/>
      <c r="J8" s="239"/>
      <c r="K8" s="228"/>
      <c r="L8" s="228"/>
      <c r="N8" s="239"/>
      <c r="O8" s="228"/>
      <c r="P8" s="228"/>
      <c r="Q8" s="239"/>
      <c r="R8" s="228"/>
    </row>
    <row r="9" spans="1:19" x14ac:dyDescent="0.25">
      <c r="A9" s="198"/>
      <c r="B9" s="309"/>
      <c r="C9" s="302"/>
      <c r="D9" s="299"/>
      <c r="E9" s="311"/>
      <c r="F9" s="335"/>
      <c r="G9" s="302"/>
      <c r="H9" s="302"/>
      <c r="I9" s="265"/>
      <c r="J9" s="239"/>
      <c r="K9" s="228"/>
      <c r="L9" s="228"/>
      <c r="N9" s="228"/>
      <c r="O9" s="228"/>
      <c r="P9" s="228"/>
      <c r="Q9" s="239"/>
      <c r="R9" s="228"/>
    </row>
    <row r="10" spans="1:19" x14ac:dyDescent="0.25">
      <c r="A10" s="198">
        <v>2002</v>
      </c>
      <c r="B10" s="309">
        <f>x!J11</f>
        <v>100</v>
      </c>
      <c r="C10" s="302"/>
      <c r="D10" s="299"/>
      <c r="E10" s="311"/>
      <c r="F10" s="309">
        <f>'T3'!N12</f>
        <v>100</v>
      </c>
      <c r="G10" s="302"/>
      <c r="H10" s="302"/>
      <c r="I10" s="265"/>
      <c r="J10" s="239"/>
      <c r="K10" s="228"/>
      <c r="L10" s="228"/>
      <c r="N10" s="228"/>
      <c r="O10" s="228"/>
      <c r="P10" s="228"/>
      <c r="Q10" s="239"/>
      <c r="R10" s="228"/>
    </row>
    <row r="11" spans="1:19" x14ac:dyDescent="0.25">
      <c r="A11" s="198">
        <f t="shared" ref="A11:A19" si="0">A10+1</f>
        <v>2003</v>
      </c>
      <c r="B11" s="309">
        <f>x!J12</f>
        <v>101.21663850460729</v>
      </c>
      <c r="C11" s="302">
        <f t="shared" ref="C11:C19" si="1">LN(B11/B10)</f>
        <v>1.2092969451948165E-2</v>
      </c>
      <c r="D11" s="310"/>
      <c r="E11" s="311"/>
      <c r="F11" s="309">
        <f>'T3'!N13</f>
        <v>101.13254177863229</v>
      </c>
      <c r="G11" s="302">
        <f t="shared" ref="G11:G19" si="2">LN(F11/F10)</f>
        <v>1.1261765384808798E-2</v>
      </c>
      <c r="H11" s="310"/>
      <c r="I11" s="265"/>
      <c r="J11" s="239"/>
      <c r="K11" s="228"/>
      <c r="L11" s="240"/>
      <c r="N11" s="228"/>
      <c r="O11" s="228"/>
      <c r="P11" s="228"/>
      <c r="Q11" s="239"/>
      <c r="R11" s="228"/>
      <c r="S11" s="240"/>
    </row>
    <row r="12" spans="1:19" x14ac:dyDescent="0.25">
      <c r="A12" s="198">
        <f t="shared" si="0"/>
        <v>2004</v>
      </c>
      <c r="B12" s="309">
        <f>x!J13</f>
        <v>102.39978815752528</v>
      </c>
      <c r="C12" s="302">
        <f t="shared" si="1"/>
        <v>1.1621488389060797E-2</v>
      </c>
      <c r="D12" s="310"/>
      <c r="E12" s="311"/>
      <c r="F12" s="309">
        <f>'T3'!N14</f>
        <v>102.21396029288572</v>
      </c>
      <c r="G12" s="302">
        <f t="shared" si="2"/>
        <v>1.0636314845823676E-2</v>
      </c>
      <c r="H12" s="310"/>
      <c r="I12" s="265"/>
      <c r="J12" s="239"/>
      <c r="K12" s="228"/>
      <c r="L12" s="240"/>
      <c r="N12" s="228"/>
      <c r="O12" s="228"/>
      <c r="P12" s="228"/>
      <c r="Q12" s="240"/>
      <c r="R12" s="228"/>
      <c r="S12" s="240"/>
    </row>
    <row r="13" spans="1:19" x14ac:dyDescent="0.25">
      <c r="A13" s="198">
        <f t="shared" si="0"/>
        <v>2005</v>
      </c>
      <c r="B13" s="309">
        <f>x!J14</f>
        <v>104.39281913371038</v>
      </c>
      <c r="C13" s="302">
        <f t="shared" si="1"/>
        <v>1.9276247009677575E-2</v>
      </c>
      <c r="D13" s="310">
        <f t="shared" ref="D13:D19" si="3">AVERAGE(C11:C13)</f>
        <v>1.4330234950228846E-2</v>
      </c>
      <c r="E13" s="311"/>
      <c r="F13" s="309">
        <f>'T3'!N15</f>
        <v>104.04442420057931</v>
      </c>
      <c r="G13" s="302">
        <f t="shared" si="2"/>
        <v>1.7749697492393548E-2</v>
      </c>
      <c r="H13" s="310">
        <f t="shared" ref="H13:H19" si="4">AVERAGE(G11:G13)</f>
        <v>1.3215925907675341E-2</v>
      </c>
      <c r="I13" s="265"/>
      <c r="J13" s="239"/>
      <c r="K13" s="228"/>
      <c r="L13" s="240"/>
      <c r="N13" s="228"/>
      <c r="O13" s="228"/>
      <c r="P13" s="228"/>
      <c r="Q13" s="240"/>
      <c r="R13" s="228"/>
      <c r="S13" s="240"/>
    </row>
    <row r="14" spans="1:19" x14ac:dyDescent="0.25">
      <c r="A14" s="198">
        <f t="shared" si="0"/>
        <v>2006</v>
      </c>
      <c r="B14" s="309">
        <f>x!J15</f>
        <v>104.53241498364258</v>
      </c>
      <c r="C14" s="302">
        <f t="shared" si="1"/>
        <v>1.3363236977638956E-3</v>
      </c>
      <c r="D14" s="310">
        <f t="shared" si="3"/>
        <v>1.0744686365500756E-2</v>
      </c>
      <c r="E14" s="311"/>
      <c r="F14" s="309">
        <f>'T3'!N16</f>
        <v>104.28683026116693</v>
      </c>
      <c r="G14" s="302">
        <f t="shared" si="2"/>
        <v>2.3271224532268112E-3</v>
      </c>
      <c r="H14" s="310">
        <f t="shared" si="4"/>
        <v>1.0237711597148012E-2</v>
      </c>
      <c r="I14" s="265"/>
      <c r="J14" s="239"/>
      <c r="K14" s="228"/>
      <c r="L14" s="240"/>
      <c r="N14" s="228"/>
      <c r="O14" s="228"/>
      <c r="P14" s="228"/>
      <c r="Q14" s="240"/>
      <c r="R14" s="228"/>
      <c r="S14" s="240"/>
    </row>
    <row r="15" spans="1:19" x14ac:dyDescent="0.25">
      <c r="A15" s="198">
        <f t="shared" si="0"/>
        <v>2007</v>
      </c>
      <c r="B15" s="309">
        <f>x!J16</f>
        <v>107.64012780661234</v>
      </c>
      <c r="C15" s="302">
        <f t="shared" si="1"/>
        <v>2.9296298673858568E-2</v>
      </c>
      <c r="D15" s="310">
        <f t="shared" si="3"/>
        <v>1.6636289793766679E-2</v>
      </c>
      <c r="E15" s="311"/>
      <c r="F15" s="309">
        <f>'T3'!N17</f>
        <v>107.21724595326222</v>
      </c>
      <c r="G15" s="302">
        <f t="shared" si="2"/>
        <v>2.7712025962817223E-2</v>
      </c>
      <c r="H15" s="310">
        <f t="shared" si="4"/>
        <v>1.592961530281253E-2</v>
      </c>
      <c r="I15" s="265"/>
      <c r="J15" s="239"/>
      <c r="K15" s="228"/>
      <c r="L15" s="240"/>
      <c r="N15" s="228"/>
      <c r="O15" s="228"/>
      <c r="P15" s="228"/>
      <c r="Q15" s="240"/>
      <c r="R15" s="228"/>
      <c r="S15" s="240"/>
    </row>
    <row r="16" spans="1:19" x14ac:dyDescent="0.25">
      <c r="A16" s="198">
        <f t="shared" si="0"/>
        <v>2008</v>
      </c>
      <c r="B16" s="309">
        <f>x!J17</f>
        <v>110.21674857206969</v>
      </c>
      <c r="C16" s="302">
        <f t="shared" si="1"/>
        <v>2.3655355372715802E-2</v>
      </c>
      <c r="D16" s="310">
        <f t="shared" si="3"/>
        <v>1.8095992581446087E-2</v>
      </c>
      <c r="E16" s="311"/>
      <c r="F16" s="309">
        <f>'T3'!N18</f>
        <v>109.8023129415088</v>
      </c>
      <c r="G16" s="302">
        <f t="shared" si="2"/>
        <v>2.3824481767467685E-2</v>
      </c>
      <c r="H16" s="310">
        <f t="shared" si="4"/>
        <v>1.7954543394503905E-2</v>
      </c>
      <c r="I16" s="265"/>
      <c r="J16" s="239"/>
      <c r="K16" s="228"/>
      <c r="L16" s="240"/>
      <c r="N16" s="228"/>
      <c r="O16" s="228"/>
      <c r="P16" s="228"/>
      <c r="Q16" s="240"/>
      <c r="R16" s="228"/>
      <c r="S16" s="240"/>
    </row>
    <row r="17" spans="1:19" x14ac:dyDescent="0.25">
      <c r="A17" s="198">
        <f t="shared" si="0"/>
        <v>2009</v>
      </c>
      <c r="B17" s="309">
        <f>x!J18</f>
        <v>111.59651786789217</v>
      </c>
      <c r="C17" s="302">
        <f t="shared" si="1"/>
        <v>1.2440978976697457E-2</v>
      </c>
      <c r="D17" s="310">
        <f t="shared" si="3"/>
        <v>2.1797544341090613E-2</v>
      </c>
      <c r="E17" s="311"/>
      <c r="F17" s="309">
        <f>'T3'!N19</f>
        <v>111.16871566200815</v>
      </c>
      <c r="G17" s="302">
        <f t="shared" si="2"/>
        <v>1.2367414365279421E-2</v>
      </c>
      <c r="H17" s="310">
        <f t="shared" si="4"/>
        <v>2.1301307365188111E-2</v>
      </c>
      <c r="I17" s="265"/>
      <c r="J17" s="239"/>
      <c r="K17" s="228"/>
      <c r="L17" s="240"/>
      <c r="N17" s="228"/>
      <c r="O17" s="228"/>
      <c r="P17" s="228"/>
      <c r="Q17" s="240"/>
      <c r="R17" s="228"/>
      <c r="S17" s="240"/>
    </row>
    <row r="18" spans="1:19" x14ac:dyDescent="0.25">
      <c r="A18" s="198">
        <f t="shared" si="0"/>
        <v>2010</v>
      </c>
      <c r="B18" s="309">
        <f>x!J19</f>
        <v>114.65874423419419</v>
      </c>
      <c r="C18" s="302">
        <f t="shared" si="1"/>
        <v>2.7070427777718856E-2</v>
      </c>
      <c r="D18" s="310">
        <f t="shared" si="3"/>
        <v>2.1055587375710703E-2</v>
      </c>
      <c r="E18" s="311"/>
      <c r="F18" s="309">
        <f>'T3'!N20</f>
        <v>113.86261637888593</v>
      </c>
      <c r="G18" s="302">
        <f t="shared" si="2"/>
        <v>2.3943593910714083E-2</v>
      </c>
      <c r="H18" s="310">
        <f t="shared" si="4"/>
        <v>2.0045163347820399E-2</v>
      </c>
      <c r="I18" s="265"/>
      <c r="J18" s="239"/>
      <c r="K18" s="228"/>
      <c r="L18" s="240"/>
      <c r="N18" s="228"/>
      <c r="O18" s="228"/>
      <c r="P18" s="228"/>
      <c r="Q18" s="240"/>
      <c r="R18" s="228"/>
      <c r="S18" s="240"/>
    </row>
    <row r="19" spans="1:19" x14ac:dyDescent="0.25">
      <c r="A19" s="198">
        <f t="shared" si="0"/>
        <v>2011</v>
      </c>
      <c r="B19" s="309">
        <f>x!J20</f>
        <v>115.36379647655583</v>
      </c>
      <c r="C19" s="302">
        <f t="shared" si="1"/>
        <v>6.130307475168773E-3</v>
      </c>
      <c r="D19" s="310">
        <f t="shared" si="3"/>
        <v>1.5213904743195028E-2</v>
      </c>
      <c r="E19" s="311"/>
      <c r="F19" s="309">
        <f>'T3'!N21</f>
        <v>114.6851914582238</v>
      </c>
      <c r="G19" s="302">
        <f t="shared" si="2"/>
        <v>7.1983069010607909E-3</v>
      </c>
      <c r="H19" s="310">
        <f t="shared" si="4"/>
        <v>1.4503105059018098E-2</v>
      </c>
      <c r="I19" s="265"/>
      <c r="J19" s="239"/>
      <c r="K19" s="228"/>
      <c r="L19" s="240"/>
      <c r="N19" s="228"/>
      <c r="O19" s="228"/>
      <c r="P19" s="228"/>
      <c r="Q19" s="240"/>
      <c r="R19" s="228"/>
      <c r="S19" s="240"/>
    </row>
    <row r="20" spans="1:19" ht="21.75" customHeight="1" x14ac:dyDescent="0.25">
      <c r="A20" s="198"/>
      <c r="B20" s="309"/>
      <c r="C20" s="302"/>
      <c r="D20" s="310"/>
      <c r="E20" s="302"/>
      <c r="F20" s="309"/>
      <c r="G20" s="302"/>
      <c r="H20" s="310"/>
      <c r="I20" s="278"/>
      <c r="J20" s="239"/>
      <c r="K20" s="228"/>
      <c r="L20" s="240"/>
      <c r="N20" s="239"/>
      <c r="O20" s="228"/>
      <c r="P20" s="240"/>
      <c r="Q20" s="239"/>
      <c r="R20" s="228"/>
      <c r="S20" s="240"/>
    </row>
    <row r="21" spans="1:19" x14ac:dyDescent="0.25">
      <c r="A21" s="301" t="s">
        <v>425</v>
      </c>
      <c r="B21" s="309"/>
      <c r="C21" s="303">
        <f>AVERAGE(C10:C19)</f>
        <v>1.5880044091623323E-2</v>
      </c>
      <c r="D21" s="303">
        <f>AVERAGE(D12:D19)</f>
        <v>1.6839177164419818E-2</v>
      </c>
      <c r="E21" s="303"/>
      <c r="F21" s="336"/>
      <c r="G21" s="303">
        <f>AVERAGE(G10:G19)</f>
        <v>1.5224524787065782E-2</v>
      </c>
      <c r="H21" s="303">
        <f>AVERAGE(H12:H19)</f>
        <v>1.6169624567738055E-2</v>
      </c>
      <c r="I21" s="278"/>
      <c r="J21" s="239"/>
      <c r="K21" s="228"/>
      <c r="L21" s="240"/>
      <c r="N21" s="239"/>
      <c r="O21" s="228"/>
      <c r="P21" s="228"/>
      <c r="Q21" s="239"/>
      <c r="R21" s="228"/>
      <c r="S21" s="240"/>
    </row>
    <row r="22" spans="1:19" x14ac:dyDescent="0.25">
      <c r="A22" s="304" t="s">
        <v>426</v>
      </c>
      <c r="B22" s="309"/>
      <c r="C22" s="303">
        <f>STDEV(C10:C19)</f>
        <v>9.5399934531152884E-3</v>
      </c>
      <c r="D22" s="303">
        <f>STDEV(D12:D19)</f>
        <v>3.8743469983482872E-3</v>
      </c>
      <c r="E22" s="303"/>
      <c r="F22" s="336"/>
      <c r="G22" s="303">
        <f>STDEV(G10:G19)</f>
        <v>8.5730462954815307E-3</v>
      </c>
      <c r="H22" s="303">
        <f>STDEV(H12:H19)</f>
        <v>3.9005709704481111E-3</v>
      </c>
      <c r="I22" s="278"/>
      <c r="J22" s="239"/>
      <c r="K22" s="228"/>
      <c r="L22" s="240"/>
      <c r="N22" s="239"/>
      <c r="O22" s="228"/>
      <c r="P22" s="228"/>
      <c r="Q22" s="239"/>
      <c r="R22" s="228"/>
      <c r="S22" s="240"/>
    </row>
    <row r="23" spans="1:19" x14ac:dyDescent="0.25">
      <c r="A23" s="301" t="s">
        <v>427</v>
      </c>
      <c r="B23" s="309"/>
      <c r="C23" s="306">
        <f>C22/C21</f>
        <v>0.60075358721123495</v>
      </c>
      <c r="D23" s="306">
        <f>D22/D21</f>
        <v>0.2300793536714224</v>
      </c>
      <c r="E23" s="303"/>
      <c r="F23" s="336"/>
      <c r="G23" s="306">
        <f>G22/G21</f>
        <v>0.56310764476306596</v>
      </c>
      <c r="H23" s="306">
        <f>H22/H21</f>
        <v>0.24122829532051135</v>
      </c>
      <c r="I23" s="278"/>
      <c r="J23" s="239"/>
      <c r="K23" s="233"/>
      <c r="L23" s="240"/>
      <c r="N23" s="239"/>
      <c r="O23" s="233"/>
      <c r="P23" s="233"/>
      <c r="Q23" s="239"/>
      <c r="R23" s="233"/>
      <c r="S23" s="240"/>
    </row>
    <row r="24" spans="1:19" x14ac:dyDescent="0.25">
      <c r="A24" s="337"/>
      <c r="B24" s="337"/>
      <c r="C24" s="338"/>
      <c r="D24" s="337"/>
      <c r="E24" s="337"/>
      <c r="F24" s="339"/>
      <c r="G24" s="339"/>
      <c r="H24" s="339"/>
      <c r="I24" s="199"/>
      <c r="K24" s="199"/>
      <c r="L24" s="199"/>
      <c r="O24" s="199"/>
      <c r="P24" s="199"/>
      <c r="R24" s="199"/>
    </row>
    <row r="25" spans="1:19" hidden="1" x14ac:dyDescent="0.25">
      <c r="A25" s="227" t="s">
        <v>428</v>
      </c>
      <c r="C25" s="240">
        <f>AVERAGE(C12:C19)</f>
        <v>1.6353428421582716E-2</v>
      </c>
      <c r="D25" s="240">
        <f>AVERAGE(D12:D19)</f>
        <v>1.6839177164419818E-2</v>
      </c>
      <c r="E25" s="199"/>
      <c r="G25" s="240">
        <f>AVERAGE(G12:G19)</f>
        <v>1.5719869712347904E-2</v>
      </c>
      <c r="H25" s="240">
        <f>AVERAGE(H12:H19)</f>
        <v>1.6169624567738055E-2</v>
      </c>
      <c r="I25" s="240"/>
      <c r="J25" s="199"/>
      <c r="K25" s="240"/>
      <c r="L25" s="240"/>
      <c r="N25" s="199"/>
      <c r="O25" s="240"/>
      <c r="P25" s="240"/>
      <c r="Q25" s="240"/>
      <c r="R25" s="240"/>
      <c r="S25" s="240"/>
    </row>
    <row r="26" spans="1:19" hidden="1" x14ac:dyDescent="0.25">
      <c r="A26" s="230" t="s">
        <v>426</v>
      </c>
      <c r="C26" s="228">
        <f>STDEV(C12:C19)</f>
        <v>1.0085046388211052E-2</v>
      </c>
      <c r="D26" s="228">
        <f>STDEV(D12:D19)</f>
        <v>3.8743469983482872E-3</v>
      </c>
      <c r="E26" s="199"/>
      <c r="G26" s="228">
        <f>STDEV(G12:G19)</f>
        <v>9.0262362622647273E-3</v>
      </c>
      <c r="H26" s="228">
        <f>STDEV(H12:H19)</f>
        <v>3.9005709704481111E-3</v>
      </c>
      <c r="I26" s="228"/>
      <c r="J26" s="199"/>
      <c r="K26" s="228"/>
      <c r="L26" s="228"/>
      <c r="N26" s="199"/>
      <c r="O26" s="228"/>
      <c r="P26" s="228"/>
      <c r="Q26" s="228"/>
      <c r="R26" s="228"/>
      <c r="S26" s="228"/>
    </row>
    <row r="27" spans="1:19" ht="30" hidden="1" x14ac:dyDescent="0.25">
      <c r="A27" s="230" t="s">
        <v>427</v>
      </c>
      <c r="C27" s="233">
        <f>C26/C25</f>
        <v>0.61669309506385461</v>
      </c>
      <c r="D27" s="233">
        <f>D26/D25</f>
        <v>0.2300793536714224</v>
      </c>
      <c r="E27" s="199"/>
      <c r="G27" s="233">
        <f>G26/G25</f>
        <v>0.57419281631670582</v>
      </c>
      <c r="H27" s="233">
        <f>H26/H25</f>
        <v>0.24122829532051135</v>
      </c>
      <c r="I27" s="233"/>
      <c r="J27" s="199"/>
      <c r="K27" s="233"/>
      <c r="L27" s="233"/>
      <c r="N27" s="199"/>
      <c r="O27" s="233"/>
      <c r="P27" s="233"/>
      <c r="Q27" s="233"/>
      <c r="R27" s="233"/>
      <c r="S27" s="233"/>
    </row>
    <row r="28" spans="1:19" hidden="1" x14ac:dyDescent="0.25">
      <c r="C28" s="243"/>
    </row>
    <row r="30" spans="1:19" x14ac:dyDescent="0.25">
      <c r="A30" s="234"/>
    </row>
    <row r="36" spans="1:1" x14ac:dyDescent="0.25">
      <c r="A36" s="299"/>
    </row>
  </sheetData>
  <mergeCells count="4">
    <mergeCell ref="A1:I1"/>
    <mergeCell ref="A2:I2"/>
    <mergeCell ref="B3:D3"/>
    <mergeCell ref="F3:H3"/>
  </mergeCells>
  <pageMargins left="0.7" right="0.7" top="0.75" bottom="0.75" header="0.3" footer="0.3"/>
  <pageSetup scale="93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zoomScaleNormal="100" workbookViewId="0">
      <selection activeCell="F20" sqref="F20"/>
    </sheetView>
  </sheetViews>
  <sheetFormatPr defaultRowHeight="15" x14ac:dyDescent="0.25"/>
  <cols>
    <col min="1" max="1" width="25.140625" customWidth="1"/>
    <col min="2" max="4" width="11.140625" customWidth="1"/>
    <col min="5" max="5" width="1.28515625" customWidth="1"/>
    <col min="6" max="7" width="11.140625" customWidth="1"/>
    <col min="9" max="9" width="1" customWidth="1"/>
    <col min="10" max="11" width="11.140625" customWidth="1"/>
    <col min="12" max="12" width="16.28515625" customWidth="1"/>
    <col min="257" max="257" width="29.7109375" customWidth="1"/>
    <col min="258" max="260" width="11.140625" customWidth="1"/>
    <col min="261" max="261" width="1.28515625" customWidth="1"/>
    <col min="262" max="263" width="11.140625" customWidth="1"/>
    <col min="265" max="265" width="1" customWidth="1"/>
    <col min="266" max="267" width="11.140625" customWidth="1"/>
    <col min="268" max="268" width="16.28515625" customWidth="1"/>
    <col min="513" max="513" width="29.7109375" customWidth="1"/>
    <col min="514" max="516" width="11.140625" customWidth="1"/>
    <col min="517" max="517" width="1.28515625" customWidth="1"/>
    <col min="518" max="519" width="11.140625" customWidth="1"/>
    <col min="521" max="521" width="1" customWidth="1"/>
    <col min="522" max="523" width="11.140625" customWidth="1"/>
    <col min="524" max="524" width="16.28515625" customWidth="1"/>
    <col min="769" max="769" width="29.7109375" customWidth="1"/>
    <col min="770" max="772" width="11.140625" customWidth="1"/>
    <col min="773" max="773" width="1.28515625" customWidth="1"/>
    <col min="774" max="775" width="11.140625" customWidth="1"/>
    <col min="777" max="777" width="1" customWidth="1"/>
    <col min="778" max="779" width="11.140625" customWidth="1"/>
    <col min="780" max="780" width="16.28515625" customWidth="1"/>
    <col min="1025" max="1025" width="29.7109375" customWidth="1"/>
    <col min="1026" max="1028" width="11.140625" customWidth="1"/>
    <col min="1029" max="1029" width="1.28515625" customWidth="1"/>
    <col min="1030" max="1031" width="11.140625" customWidth="1"/>
    <col min="1033" max="1033" width="1" customWidth="1"/>
    <col min="1034" max="1035" width="11.140625" customWidth="1"/>
    <col min="1036" max="1036" width="16.28515625" customWidth="1"/>
    <col min="1281" max="1281" width="29.7109375" customWidth="1"/>
    <col min="1282" max="1284" width="11.140625" customWidth="1"/>
    <col min="1285" max="1285" width="1.28515625" customWidth="1"/>
    <col min="1286" max="1287" width="11.140625" customWidth="1"/>
    <col min="1289" max="1289" width="1" customWidth="1"/>
    <col min="1290" max="1291" width="11.140625" customWidth="1"/>
    <col min="1292" max="1292" width="16.28515625" customWidth="1"/>
    <col min="1537" max="1537" width="29.7109375" customWidth="1"/>
    <col min="1538" max="1540" width="11.140625" customWidth="1"/>
    <col min="1541" max="1541" width="1.28515625" customWidth="1"/>
    <col min="1542" max="1543" width="11.140625" customWidth="1"/>
    <col min="1545" max="1545" width="1" customWidth="1"/>
    <col min="1546" max="1547" width="11.140625" customWidth="1"/>
    <col min="1548" max="1548" width="16.28515625" customWidth="1"/>
    <col min="1793" max="1793" width="29.7109375" customWidth="1"/>
    <col min="1794" max="1796" width="11.140625" customWidth="1"/>
    <col min="1797" max="1797" width="1.28515625" customWidth="1"/>
    <col min="1798" max="1799" width="11.140625" customWidth="1"/>
    <col min="1801" max="1801" width="1" customWidth="1"/>
    <col min="1802" max="1803" width="11.140625" customWidth="1"/>
    <col min="1804" max="1804" width="16.28515625" customWidth="1"/>
    <col min="2049" max="2049" width="29.7109375" customWidth="1"/>
    <col min="2050" max="2052" width="11.140625" customWidth="1"/>
    <col min="2053" max="2053" width="1.28515625" customWidth="1"/>
    <col min="2054" max="2055" width="11.140625" customWidth="1"/>
    <col min="2057" max="2057" width="1" customWidth="1"/>
    <col min="2058" max="2059" width="11.140625" customWidth="1"/>
    <col min="2060" max="2060" width="16.28515625" customWidth="1"/>
    <col min="2305" max="2305" width="29.7109375" customWidth="1"/>
    <col min="2306" max="2308" width="11.140625" customWidth="1"/>
    <col min="2309" max="2309" width="1.28515625" customWidth="1"/>
    <col min="2310" max="2311" width="11.140625" customWidth="1"/>
    <col min="2313" max="2313" width="1" customWidth="1"/>
    <col min="2314" max="2315" width="11.140625" customWidth="1"/>
    <col min="2316" max="2316" width="16.28515625" customWidth="1"/>
    <col min="2561" max="2561" width="29.7109375" customWidth="1"/>
    <col min="2562" max="2564" width="11.140625" customWidth="1"/>
    <col min="2565" max="2565" width="1.28515625" customWidth="1"/>
    <col min="2566" max="2567" width="11.140625" customWidth="1"/>
    <col min="2569" max="2569" width="1" customWidth="1"/>
    <col min="2570" max="2571" width="11.140625" customWidth="1"/>
    <col min="2572" max="2572" width="16.28515625" customWidth="1"/>
    <col min="2817" max="2817" width="29.7109375" customWidth="1"/>
    <col min="2818" max="2820" width="11.140625" customWidth="1"/>
    <col min="2821" max="2821" width="1.28515625" customWidth="1"/>
    <col min="2822" max="2823" width="11.140625" customWidth="1"/>
    <col min="2825" max="2825" width="1" customWidth="1"/>
    <col min="2826" max="2827" width="11.140625" customWidth="1"/>
    <col min="2828" max="2828" width="16.28515625" customWidth="1"/>
    <col min="3073" max="3073" width="29.7109375" customWidth="1"/>
    <col min="3074" max="3076" width="11.140625" customWidth="1"/>
    <col min="3077" max="3077" width="1.28515625" customWidth="1"/>
    <col min="3078" max="3079" width="11.140625" customWidth="1"/>
    <col min="3081" max="3081" width="1" customWidth="1"/>
    <col min="3082" max="3083" width="11.140625" customWidth="1"/>
    <col min="3084" max="3084" width="16.28515625" customWidth="1"/>
    <col min="3329" max="3329" width="29.7109375" customWidth="1"/>
    <col min="3330" max="3332" width="11.140625" customWidth="1"/>
    <col min="3333" max="3333" width="1.28515625" customWidth="1"/>
    <col min="3334" max="3335" width="11.140625" customWidth="1"/>
    <col min="3337" max="3337" width="1" customWidth="1"/>
    <col min="3338" max="3339" width="11.140625" customWidth="1"/>
    <col min="3340" max="3340" width="16.28515625" customWidth="1"/>
    <col min="3585" max="3585" width="29.7109375" customWidth="1"/>
    <col min="3586" max="3588" width="11.140625" customWidth="1"/>
    <col min="3589" max="3589" width="1.28515625" customWidth="1"/>
    <col min="3590" max="3591" width="11.140625" customWidth="1"/>
    <col min="3593" max="3593" width="1" customWidth="1"/>
    <col min="3594" max="3595" width="11.140625" customWidth="1"/>
    <col min="3596" max="3596" width="16.28515625" customWidth="1"/>
    <col min="3841" max="3841" width="29.7109375" customWidth="1"/>
    <col min="3842" max="3844" width="11.140625" customWidth="1"/>
    <col min="3845" max="3845" width="1.28515625" customWidth="1"/>
    <col min="3846" max="3847" width="11.140625" customWidth="1"/>
    <col min="3849" max="3849" width="1" customWidth="1"/>
    <col min="3850" max="3851" width="11.140625" customWidth="1"/>
    <col min="3852" max="3852" width="16.28515625" customWidth="1"/>
    <col min="4097" max="4097" width="29.7109375" customWidth="1"/>
    <col min="4098" max="4100" width="11.140625" customWidth="1"/>
    <col min="4101" max="4101" width="1.28515625" customWidth="1"/>
    <col min="4102" max="4103" width="11.140625" customWidth="1"/>
    <col min="4105" max="4105" width="1" customWidth="1"/>
    <col min="4106" max="4107" width="11.140625" customWidth="1"/>
    <col min="4108" max="4108" width="16.28515625" customWidth="1"/>
    <col min="4353" max="4353" width="29.7109375" customWidth="1"/>
    <col min="4354" max="4356" width="11.140625" customWidth="1"/>
    <col min="4357" max="4357" width="1.28515625" customWidth="1"/>
    <col min="4358" max="4359" width="11.140625" customWidth="1"/>
    <col min="4361" max="4361" width="1" customWidth="1"/>
    <col min="4362" max="4363" width="11.140625" customWidth="1"/>
    <col min="4364" max="4364" width="16.28515625" customWidth="1"/>
    <col min="4609" max="4609" width="29.7109375" customWidth="1"/>
    <col min="4610" max="4612" width="11.140625" customWidth="1"/>
    <col min="4613" max="4613" width="1.28515625" customWidth="1"/>
    <col min="4614" max="4615" width="11.140625" customWidth="1"/>
    <col min="4617" max="4617" width="1" customWidth="1"/>
    <col min="4618" max="4619" width="11.140625" customWidth="1"/>
    <col min="4620" max="4620" width="16.28515625" customWidth="1"/>
    <col min="4865" max="4865" width="29.7109375" customWidth="1"/>
    <col min="4866" max="4868" width="11.140625" customWidth="1"/>
    <col min="4869" max="4869" width="1.28515625" customWidth="1"/>
    <col min="4870" max="4871" width="11.140625" customWidth="1"/>
    <col min="4873" max="4873" width="1" customWidth="1"/>
    <col min="4874" max="4875" width="11.140625" customWidth="1"/>
    <col min="4876" max="4876" width="16.28515625" customWidth="1"/>
    <col min="5121" max="5121" width="29.7109375" customWidth="1"/>
    <col min="5122" max="5124" width="11.140625" customWidth="1"/>
    <col min="5125" max="5125" width="1.28515625" customWidth="1"/>
    <col min="5126" max="5127" width="11.140625" customWidth="1"/>
    <col min="5129" max="5129" width="1" customWidth="1"/>
    <col min="5130" max="5131" width="11.140625" customWidth="1"/>
    <col min="5132" max="5132" width="16.28515625" customWidth="1"/>
    <col min="5377" max="5377" width="29.7109375" customWidth="1"/>
    <col min="5378" max="5380" width="11.140625" customWidth="1"/>
    <col min="5381" max="5381" width="1.28515625" customWidth="1"/>
    <col min="5382" max="5383" width="11.140625" customWidth="1"/>
    <col min="5385" max="5385" width="1" customWidth="1"/>
    <col min="5386" max="5387" width="11.140625" customWidth="1"/>
    <col min="5388" max="5388" width="16.28515625" customWidth="1"/>
    <col min="5633" max="5633" width="29.7109375" customWidth="1"/>
    <col min="5634" max="5636" width="11.140625" customWidth="1"/>
    <col min="5637" max="5637" width="1.28515625" customWidth="1"/>
    <col min="5638" max="5639" width="11.140625" customWidth="1"/>
    <col min="5641" max="5641" width="1" customWidth="1"/>
    <col min="5642" max="5643" width="11.140625" customWidth="1"/>
    <col min="5644" max="5644" width="16.28515625" customWidth="1"/>
    <col min="5889" max="5889" width="29.7109375" customWidth="1"/>
    <col min="5890" max="5892" width="11.140625" customWidth="1"/>
    <col min="5893" max="5893" width="1.28515625" customWidth="1"/>
    <col min="5894" max="5895" width="11.140625" customWidth="1"/>
    <col min="5897" max="5897" width="1" customWidth="1"/>
    <col min="5898" max="5899" width="11.140625" customWidth="1"/>
    <col min="5900" max="5900" width="16.28515625" customWidth="1"/>
    <col min="6145" max="6145" width="29.7109375" customWidth="1"/>
    <col min="6146" max="6148" width="11.140625" customWidth="1"/>
    <col min="6149" max="6149" width="1.28515625" customWidth="1"/>
    <col min="6150" max="6151" width="11.140625" customWidth="1"/>
    <col min="6153" max="6153" width="1" customWidth="1"/>
    <col min="6154" max="6155" width="11.140625" customWidth="1"/>
    <col min="6156" max="6156" width="16.28515625" customWidth="1"/>
    <col min="6401" max="6401" width="29.7109375" customWidth="1"/>
    <col min="6402" max="6404" width="11.140625" customWidth="1"/>
    <col min="6405" max="6405" width="1.28515625" customWidth="1"/>
    <col min="6406" max="6407" width="11.140625" customWidth="1"/>
    <col min="6409" max="6409" width="1" customWidth="1"/>
    <col min="6410" max="6411" width="11.140625" customWidth="1"/>
    <col min="6412" max="6412" width="16.28515625" customWidth="1"/>
    <col min="6657" max="6657" width="29.7109375" customWidth="1"/>
    <col min="6658" max="6660" width="11.140625" customWidth="1"/>
    <col min="6661" max="6661" width="1.28515625" customWidth="1"/>
    <col min="6662" max="6663" width="11.140625" customWidth="1"/>
    <col min="6665" max="6665" width="1" customWidth="1"/>
    <col min="6666" max="6667" width="11.140625" customWidth="1"/>
    <col min="6668" max="6668" width="16.28515625" customWidth="1"/>
    <col min="6913" max="6913" width="29.7109375" customWidth="1"/>
    <col min="6914" max="6916" width="11.140625" customWidth="1"/>
    <col min="6917" max="6917" width="1.28515625" customWidth="1"/>
    <col min="6918" max="6919" width="11.140625" customWidth="1"/>
    <col min="6921" max="6921" width="1" customWidth="1"/>
    <col min="6922" max="6923" width="11.140625" customWidth="1"/>
    <col min="6924" max="6924" width="16.28515625" customWidth="1"/>
    <col min="7169" max="7169" width="29.7109375" customWidth="1"/>
    <col min="7170" max="7172" width="11.140625" customWidth="1"/>
    <col min="7173" max="7173" width="1.28515625" customWidth="1"/>
    <col min="7174" max="7175" width="11.140625" customWidth="1"/>
    <col min="7177" max="7177" width="1" customWidth="1"/>
    <col min="7178" max="7179" width="11.140625" customWidth="1"/>
    <col min="7180" max="7180" width="16.28515625" customWidth="1"/>
    <col min="7425" max="7425" width="29.7109375" customWidth="1"/>
    <col min="7426" max="7428" width="11.140625" customWidth="1"/>
    <col min="7429" max="7429" width="1.28515625" customWidth="1"/>
    <col min="7430" max="7431" width="11.140625" customWidth="1"/>
    <col min="7433" max="7433" width="1" customWidth="1"/>
    <col min="7434" max="7435" width="11.140625" customWidth="1"/>
    <col min="7436" max="7436" width="16.28515625" customWidth="1"/>
    <col min="7681" max="7681" width="29.7109375" customWidth="1"/>
    <col min="7682" max="7684" width="11.140625" customWidth="1"/>
    <col min="7685" max="7685" width="1.28515625" customWidth="1"/>
    <col min="7686" max="7687" width="11.140625" customWidth="1"/>
    <col min="7689" max="7689" width="1" customWidth="1"/>
    <col min="7690" max="7691" width="11.140625" customWidth="1"/>
    <col min="7692" max="7692" width="16.28515625" customWidth="1"/>
    <col min="7937" max="7937" width="29.7109375" customWidth="1"/>
    <col min="7938" max="7940" width="11.140625" customWidth="1"/>
    <col min="7941" max="7941" width="1.28515625" customWidth="1"/>
    <col min="7942" max="7943" width="11.140625" customWidth="1"/>
    <col min="7945" max="7945" width="1" customWidth="1"/>
    <col min="7946" max="7947" width="11.140625" customWidth="1"/>
    <col min="7948" max="7948" width="16.28515625" customWidth="1"/>
    <col min="8193" max="8193" width="29.7109375" customWidth="1"/>
    <col min="8194" max="8196" width="11.140625" customWidth="1"/>
    <col min="8197" max="8197" width="1.28515625" customWidth="1"/>
    <col min="8198" max="8199" width="11.140625" customWidth="1"/>
    <col min="8201" max="8201" width="1" customWidth="1"/>
    <col min="8202" max="8203" width="11.140625" customWidth="1"/>
    <col min="8204" max="8204" width="16.28515625" customWidth="1"/>
    <col min="8449" max="8449" width="29.7109375" customWidth="1"/>
    <col min="8450" max="8452" width="11.140625" customWidth="1"/>
    <col min="8453" max="8453" width="1.28515625" customWidth="1"/>
    <col min="8454" max="8455" width="11.140625" customWidth="1"/>
    <col min="8457" max="8457" width="1" customWidth="1"/>
    <col min="8458" max="8459" width="11.140625" customWidth="1"/>
    <col min="8460" max="8460" width="16.28515625" customWidth="1"/>
    <col min="8705" max="8705" width="29.7109375" customWidth="1"/>
    <col min="8706" max="8708" width="11.140625" customWidth="1"/>
    <col min="8709" max="8709" width="1.28515625" customWidth="1"/>
    <col min="8710" max="8711" width="11.140625" customWidth="1"/>
    <col min="8713" max="8713" width="1" customWidth="1"/>
    <col min="8714" max="8715" width="11.140625" customWidth="1"/>
    <col min="8716" max="8716" width="16.28515625" customWidth="1"/>
    <col min="8961" max="8961" width="29.7109375" customWidth="1"/>
    <col min="8962" max="8964" width="11.140625" customWidth="1"/>
    <col min="8965" max="8965" width="1.28515625" customWidth="1"/>
    <col min="8966" max="8967" width="11.140625" customWidth="1"/>
    <col min="8969" max="8969" width="1" customWidth="1"/>
    <col min="8970" max="8971" width="11.140625" customWidth="1"/>
    <col min="8972" max="8972" width="16.28515625" customWidth="1"/>
    <col min="9217" max="9217" width="29.7109375" customWidth="1"/>
    <col min="9218" max="9220" width="11.140625" customWidth="1"/>
    <col min="9221" max="9221" width="1.28515625" customWidth="1"/>
    <col min="9222" max="9223" width="11.140625" customWidth="1"/>
    <col min="9225" max="9225" width="1" customWidth="1"/>
    <col min="9226" max="9227" width="11.140625" customWidth="1"/>
    <col min="9228" max="9228" width="16.28515625" customWidth="1"/>
    <col min="9473" max="9473" width="29.7109375" customWidth="1"/>
    <col min="9474" max="9476" width="11.140625" customWidth="1"/>
    <col min="9477" max="9477" width="1.28515625" customWidth="1"/>
    <col min="9478" max="9479" width="11.140625" customWidth="1"/>
    <col min="9481" max="9481" width="1" customWidth="1"/>
    <col min="9482" max="9483" width="11.140625" customWidth="1"/>
    <col min="9484" max="9484" width="16.28515625" customWidth="1"/>
    <col min="9729" max="9729" width="29.7109375" customWidth="1"/>
    <col min="9730" max="9732" width="11.140625" customWidth="1"/>
    <col min="9733" max="9733" width="1.28515625" customWidth="1"/>
    <col min="9734" max="9735" width="11.140625" customWidth="1"/>
    <col min="9737" max="9737" width="1" customWidth="1"/>
    <col min="9738" max="9739" width="11.140625" customWidth="1"/>
    <col min="9740" max="9740" width="16.28515625" customWidth="1"/>
    <col min="9985" max="9985" width="29.7109375" customWidth="1"/>
    <col min="9986" max="9988" width="11.140625" customWidth="1"/>
    <col min="9989" max="9989" width="1.28515625" customWidth="1"/>
    <col min="9990" max="9991" width="11.140625" customWidth="1"/>
    <col min="9993" max="9993" width="1" customWidth="1"/>
    <col min="9994" max="9995" width="11.140625" customWidth="1"/>
    <col min="9996" max="9996" width="16.28515625" customWidth="1"/>
    <col min="10241" max="10241" width="29.7109375" customWidth="1"/>
    <col min="10242" max="10244" width="11.140625" customWidth="1"/>
    <col min="10245" max="10245" width="1.28515625" customWidth="1"/>
    <col min="10246" max="10247" width="11.140625" customWidth="1"/>
    <col min="10249" max="10249" width="1" customWidth="1"/>
    <col min="10250" max="10251" width="11.140625" customWidth="1"/>
    <col min="10252" max="10252" width="16.28515625" customWidth="1"/>
    <col min="10497" max="10497" width="29.7109375" customWidth="1"/>
    <col min="10498" max="10500" width="11.140625" customWidth="1"/>
    <col min="10501" max="10501" width="1.28515625" customWidth="1"/>
    <col min="10502" max="10503" width="11.140625" customWidth="1"/>
    <col min="10505" max="10505" width="1" customWidth="1"/>
    <col min="10506" max="10507" width="11.140625" customWidth="1"/>
    <col min="10508" max="10508" width="16.28515625" customWidth="1"/>
    <col min="10753" max="10753" width="29.7109375" customWidth="1"/>
    <col min="10754" max="10756" width="11.140625" customWidth="1"/>
    <col min="10757" max="10757" width="1.28515625" customWidth="1"/>
    <col min="10758" max="10759" width="11.140625" customWidth="1"/>
    <col min="10761" max="10761" width="1" customWidth="1"/>
    <col min="10762" max="10763" width="11.140625" customWidth="1"/>
    <col min="10764" max="10764" width="16.28515625" customWidth="1"/>
    <col min="11009" max="11009" width="29.7109375" customWidth="1"/>
    <col min="11010" max="11012" width="11.140625" customWidth="1"/>
    <col min="11013" max="11013" width="1.28515625" customWidth="1"/>
    <col min="11014" max="11015" width="11.140625" customWidth="1"/>
    <col min="11017" max="11017" width="1" customWidth="1"/>
    <col min="11018" max="11019" width="11.140625" customWidth="1"/>
    <col min="11020" max="11020" width="16.28515625" customWidth="1"/>
    <col min="11265" max="11265" width="29.7109375" customWidth="1"/>
    <col min="11266" max="11268" width="11.140625" customWidth="1"/>
    <col min="11269" max="11269" width="1.28515625" customWidth="1"/>
    <col min="11270" max="11271" width="11.140625" customWidth="1"/>
    <col min="11273" max="11273" width="1" customWidth="1"/>
    <col min="11274" max="11275" width="11.140625" customWidth="1"/>
    <col min="11276" max="11276" width="16.28515625" customWidth="1"/>
    <col min="11521" max="11521" width="29.7109375" customWidth="1"/>
    <col min="11522" max="11524" width="11.140625" customWidth="1"/>
    <col min="11525" max="11525" width="1.28515625" customWidth="1"/>
    <col min="11526" max="11527" width="11.140625" customWidth="1"/>
    <col min="11529" max="11529" width="1" customWidth="1"/>
    <col min="11530" max="11531" width="11.140625" customWidth="1"/>
    <col min="11532" max="11532" width="16.28515625" customWidth="1"/>
    <col min="11777" max="11777" width="29.7109375" customWidth="1"/>
    <col min="11778" max="11780" width="11.140625" customWidth="1"/>
    <col min="11781" max="11781" width="1.28515625" customWidth="1"/>
    <col min="11782" max="11783" width="11.140625" customWidth="1"/>
    <col min="11785" max="11785" width="1" customWidth="1"/>
    <col min="11786" max="11787" width="11.140625" customWidth="1"/>
    <col min="11788" max="11788" width="16.28515625" customWidth="1"/>
    <col min="12033" max="12033" width="29.7109375" customWidth="1"/>
    <col min="12034" max="12036" width="11.140625" customWidth="1"/>
    <col min="12037" max="12037" width="1.28515625" customWidth="1"/>
    <col min="12038" max="12039" width="11.140625" customWidth="1"/>
    <col min="12041" max="12041" width="1" customWidth="1"/>
    <col min="12042" max="12043" width="11.140625" customWidth="1"/>
    <col min="12044" max="12044" width="16.28515625" customWidth="1"/>
    <col min="12289" max="12289" width="29.7109375" customWidth="1"/>
    <col min="12290" max="12292" width="11.140625" customWidth="1"/>
    <col min="12293" max="12293" width="1.28515625" customWidth="1"/>
    <col min="12294" max="12295" width="11.140625" customWidth="1"/>
    <col min="12297" max="12297" width="1" customWidth="1"/>
    <col min="12298" max="12299" width="11.140625" customWidth="1"/>
    <col min="12300" max="12300" width="16.28515625" customWidth="1"/>
    <col min="12545" max="12545" width="29.7109375" customWidth="1"/>
    <col min="12546" max="12548" width="11.140625" customWidth="1"/>
    <col min="12549" max="12549" width="1.28515625" customWidth="1"/>
    <col min="12550" max="12551" width="11.140625" customWidth="1"/>
    <col min="12553" max="12553" width="1" customWidth="1"/>
    <col min="12554" max="12555" width="11.140625" customWidth="1"/>
    <col min="12556" max="12556" width="16.28515625" customWidth="1"/>
    <col min="12801" max="12801" width="29.7109375" customWidth="1"/>
    <col min="12802" max="12804" width="11.140625" customWidth="1"/>
    <col min="12805" max="12805" width="1.28515625" customWidth="1"/>
    <col min="12806" max="12807" width="11.140625" customWidth="1"/>
    <col min="12809" max="12809" width="1" customWidth="1"/>
    <col min="12810" max="12811" width="11.140625" customWidth="1"/>
    <col min="12812" max="12812" width="16.28515625" customWidth="1"/>
    <col min="13057" max="13057" width="29.7109375" customWidth="1"/>
    <col min="13058" max="13060" width="11.140625" customWidth="1"/>
    <col min="13061" max="13061" width="1.28515625" customWidth="1"/>
    <col min="13062" max="13063" width="11.140625" customWidth="1"/>
    <col min="13065" max="13065" width="1" customWidth="1"/>
    <col min="13066" max="13067" width="11.140625" customWidth="1"/>
    <col min="13068" max="13068" width="16.28515625" customWidth="1"/>
    <col min="13313" max="13313" width="29.7109375" customWidth="1"/>
    <col min="13314" max="13316" width="11.140625" customWidth="1"/>
    <col min="13317" max="13317" width="1.28515625" customWidth="1"/>
    <col min="13318" max="13319" width="11.140625" customWidth="1"/>
    <col min="13321" max="13321" width="1" customWidth="1"/>
    <col min="13322" max="13323" width="11.140625" customWidth="1"/>
    <col min="13324" max="13324" width="16.28515625" customWidth="1"/>
    <col min="13569" max="13569" width="29.7109375" customWidth="1"/>
    <col min="13570" max="13572" width="11.140625" customWidth="1"/>
    <col min="13573" max="13573" width="1.28515625" customWidth="1"/>
    <col min="13574" max="13575" width="11.140625" customWidth="1"/>
    <col min="13577" max="13577" width="1" customWidth="1"/>
    <col min="13578" max="13579" width="11.140625" customWidth="1"/>
    <col min="13580" max="13580" width="16.28515625" customWidth="1"/>
    <col min="13825" max="13825" width="29.7109375" customWidth="1"/>
    <col min="13826" max="13828" width="11.140625" customWidth="1"/>
    <col min="13829" max="13829" width="1.28515625" customWidth="1"/>
    <col min="13830" max="13831" width="11.140625" customWidth="1"/>
    <col min="13833" max="13833" width="1" customWidth="1"/>
    <col min="13834" max="13835" width="11.140625" customWidth="1"/>
    <col min="13836" max="13836" width="16.28515625" customWidth="1"/>
    <col min="14081" max="14081" width="29.7109375" customWidth="1"/>
    <col min="14082" max="14084" width="11.140625" customWidth="1"/>
    <col min="14085" max="14085" width="1.28515625" customWidth="1"/>
    <col min="14086" max="14087" width="11.140625" customWidth="1"/>
    <col min="14089" max="14089" width="1" customWidth="1"/>
    <col min="14090" max="14091" width="11.140625" customWidth="1"/>
    <col min="14092" max="14092" width="16.28515625" customWidth="1"/>
    <col min="14337" max="14337" width="29.7109375" customWidth="1"/>
    <col min="14338" max="14340" width="11.140625" customWidth="1"/>
    <col min="14341" max="14341" width="1.28515625" customWidth="1"/>
    <col min="14342" max="14343" width="11.140625" customWidth="1"/>
    <col min="14345" max="14345" width="1" customWidth="1"/>
    <col min="14346" max="14347" width="11.140625" customWidth="1"/>
    <col min="14348" max="14348" width="16.28515625" customWidth="1"/>
    <col min="14593" max="14593" width="29.7109375" customWidth="1"/>
    <col min="14594" max="14596" width="11.140625" customWidth="1"/>
    <col min="14597" max="14597" width="1.28515625" customWidth="1"/>
    <col min="14598" max="14599" width="11.140625" customWidth="1"/>
    <col min="14601" max="14601" width="1" customWidth="1"/>
    <col min="14602" max="14603" width="11.140625" customWidth="1"/>
    <col min="14604" max="14604" width="16.28515625" customWidth="1"/>
    <col min="14849" max="14849" width="29.7109375" customWidth="1"/>
    <col min="14850" max="14852" width="11.140625" customWidth="1"/>
    <col min="14853" max="14853" width="1.28515625" customWidth="1"/>
    <col min="14854" max="14855" width="11.140625" customWidth="1"/>
    <col min="14857" max="14857" width="1" customWidth="1"/>
    <col min="14858" max="14859" width="11.140625" customWidth="1"/>
    <col min="14860" max="14860" width="16.28515625" customWidth="1"/>
    <col min="15105" max="15105" width="29.7109375" customWidth="1"/>
    <col min="15106" max="15108" width="11.140625" customWidth="1"/>
    <col min="15109" max="15109" width="1.28515625" customWidth="1"/>
    <col min="15110" max="15111" width="11.140625" customWidth="1"/>
    <col min="15113" max="15113" width="1" customWidth="1"/>
    <col min="15114" max="15115" width="11.140625" customWidth="1"/>
    <col min="15116" max="15116" width="16.28515625" customWidth="1"/>
    <col min="15361" max="15361" width="29.7109375" customWidth="1"/>
    <col min="15362" max="15364" width="11.140625" customWidth="1"/>
    <col min="15365" max="15365" width="1.28515625" customWidth="1"/>
    <col min="15366" max="15367" width="11.140625" customWidth="1"/>
    <col min="15369" max="15369" width="1" customWidth="1"/>
    <col min="15370" max="15371" width="11.140625" customWidth="1"/>
    <col min="15372" max="15372" width="16.28515625" customWidth="1"/>
    <col min="15617" max="15617" width="29.7109375" customWidth="1"/>
    <col min="15618" max="15620" width="11.140625" customWidth="1"/>
    <col min="15621" max="15621" width="1.28515625" customWidth="1"/>
    <col min="15622" max="15623" width="11.140625" customWidth="1"/>
    <col min="15625" max="15625" width="1" customWidth="1"/>
    <col min="15626" max="15627" width="11.140625" customWidth="1"/>
    <col min="15628" max="15628" width="16.28515625" customWidth="1"/>
    <col min="15873" max="15873" width="29.7109375" customWidth="1"/>
    <col min="15874" max="15876" width="11.140625" customWidth="1"/>
    <col min="15877" max="15877" width="1.28515625" customWidth="1"/>
    <col min="15878" max="15879" width="11.140625" customWidth="1"/>
    <col min="15881" max="15881" width="1" customWidth="1"/>
    <col min="15882" max="15883" width="11.140625" customWidth="1"/>
    <col min="15884" max="15884" width="16.28515625" customWidth="1"/>
    <col min="16129" max="16129" width="29.7109375" customWidth="1"/>
    <col min="16130" max="16132" width="11.140625" customWidth="1"/>
    <col min="16133" max="16133" width="1.28515625" customWidth="1"/>
    <col min="16134" max="16135" width="11.140625" customWidth="1"/>
    <col min="16137" max="16137" width="1" customWidth="1"/>
    <col min="16138" max="16139" width="11.140625" customWidth="1"/>
    <col min="16140" max="16140" width="16.28515625" customWidth="1"/>
  </cols>
  <sheetData>
    <row r="1" spans="1:12" s="236" customFormat="1" ht="23.25" x14ac:dyDescent="0.35">
      <c r="A1" s="705" t="s">
        <v>433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</row>
    <row r="2" spans="1:12" s="236" customFormat="1" ht="23.25" x14ac:dyDescent="0.35">
      <c r="A2" s="706" t="s">
        <v>434</v>
      </c>
      <c r="B2" s="706"/>
      <c r="C2" s="706"/>
      <c r="D2" s="706"/>
      <c r="E2" s="706"/>
      <c r="F2" s="706"/>
      <c r="G2" s="706"/>
      <c r="H2" s="706"/>
      <c r="I2" s="706"/>
      <c r="J2" s="706"/>
      <c r="K2" s="706"/>
      <c r="L2" s="706"/>
    </row>
    <row r="3" spans="1:12" s="231" customFormat="1" ht="30" customHeight="1" x14ac:dyDescent="0.25">
      <c r="A3" s="267"/>
      <c r="B3" s="736" t="s">
        <v>435</v>
      </c>
      <c r="C3" s="736"/>
      <c r="D3" s="736"/>
      <c r="E3" s="259"/>
      <c r="F3" s="736" t="s">
        <v>436</v>
      </c>
      <c r="G3" s="736"/>
      <c r="H3" s="736"/>
      <c r="I3" s="267"/>
      <c r="J3" s="736" t="s">
        <v>437</v>
      </c>
      <c r="K3" s="736"/>
      <c r="L3" s="736"/>
    </row>
    <row r="4" spans="1:12" ht="28.5" customHeight="1" x14ac:dyDescent="0.25">
      <c r="A4" s="260" t="s">
        <v>108</v>
      </c>
      <c r="B4" s="275" t="s">
        <v>438</v>
      </c>
      <c r="C4" s="261" t="s">
        <v>421</v>
      </c>
      <c r="D4" s="260" t="s">
        <v>329</v>
      </c>
      <c r="E4" s="276"/>
      <c r="F4" s="313" t="s">
        <v>307</v>
      </c>
      <c r="G4" s="261" t="s">
        <v>421</v>
      </c>
      <c r="H4" s="260" t="s">
        <v>329</v>
      </c>
      <c r="I4" s="314"/>
      <c r="J4" s="313" t="s">
        <v>307</v>
      </c>
      <c r="K4" s="261" t="s">
        <v>421</v>
      </c>
      <c r="L4" s="261" t="s">
        <v>424</v>
      </c>
    </row>
    <row r="5" spans="1:12" x14ac:dyDescent="0.25">
      <c r="A5" s="260"/>
      <c r="B5" s="260"/>
      <c r="C5" s="260"/>
      <c r="D5" s="260"/>
      <c r="E5" s="276"/>
      <c r="F5" s="260"/>
      <c r="G5" s="260"/>
      <c r="H5" s="260"/>
      <c r="I5" s="314"/>
      <c r="J5" s="262"/>
      <c r="K5" s="262"/>
      <c r="L5" s="262"/>
    </row>
    <row r="6" spans="1:12" hidden="1" x14ac:dyDescent="0.25">
      <c r="A6" s="260">
        <v>1997</v>
      </c>
      <c r="B6" s="277">
        <f>[16]OMA!B7</f>
        <v>82.425000000000011</v>
      </c>
      <c r="C6" s="260"/>
      <c r="D6" s="315">
        <v>0.47</v>
      </c>
      <c r="E6" s="276"/>
      <c r="F6" s="277">
        <f>'[16]WK gd'!$G8</f>
        <v>14.393135999999998</v>
      </c>
      <c r="G6" s="260"/>
      <c r="H6" s="315">
        <v>0.53</v>
      </c>
      <c r="I6" s="314"/>
      <c r="J6" s="262"/>
      <c r="K6" s="260"/>
      <c r="L6" s="260"/>
    </row>
    <row r="7" spans="1:12" hidden="1" x14ac:dyDescent="0.25">
      <c r="A7" s="260">
        <v>1998</v>
      </c>
      <c r="B7" s="277">
        <f>[16]OMA!B8</f>
        <v>83.574999999999989</v>
      </c>
      <c r="C7" s="265">
        <f>LN(B7/B6)</f>
        <v>1.3855643348367272E-2</v>
      </c>
      <c r="D7" s="315">
        <f t="shared" ref="D7:D20" si="0">D6</f>
        <v>0.47</v>
      </c>
      <c r="E7" s="279"/>
      <c r="F7" s="277">
        <f>'[16]WK gd'!$G9</f>
        <v>14.701280000000001</v>
      </c>
      <c r="G7" s="265">
        <f>LN(F7/F6)</f>
        <v>2.1183138550211204E-2</v>
      </c>
      <c r="H7" s="315">
        <f t="shared" ref="H7:H20" si="1">H6</f>
        <v>0.53</v>
      </c>
      <c r="I7" s="314"/>
      <c r="J7" s="262"/>
      <c r="K7" s="278">
        <f>D7*C7+G7*H7</f>
        <v>1.7739215805344554E-2</v>
      </c>
      <c r="L7" s="278"/>
    </row>
    <row r="8" spans="1:12" hidden="1" x14ac:dyDescent="0.25">
      <c r="A8" s="260">
        <v>1999</v>
      </c>
      <c r="B8" s="277">
        <f>[16]OMA!B9</f>
        <v>84.55</v>
      </c>
      <c r="C8" s="265">
        <f>LN(B8/B7)</f>
        <v>1.1598643038427068E-2</v>
      </c>
      <c r="D8" s="315">
        <f t="shared" si="0"/>
        <v>0.47</v>
      </c>
      <c r="E8" s="279"/>
      <c r="F8" s="277">
        <f>'[16]WK gd'!$G10</f>
        <v>15.231487999999999</v>
      </c>
      <c r="G8" s="265">
        <f>LN(F8/F7)</f>
        <v>3.5430299214856971E-2</v>
      </c>
      <c r="H8" s="315">
        <f t="shared" si="1"/>
        <v>0.53</v>
      </c>
      <c r="I8" s="314"/>
      <c r="J8" s="262"/>
      <c r="K8" s="278">
        <f>D8*C8+G8*H8</f>
        <v>2.4229420811934917E-2</v>
      </c>
      <c r="L8" s="278"/>
    </row>
    <row r="9" spans="1:12" hidden="1" x14ac:dyDescent="0.25">
      <c r="A9" s="260">
        <v>2000</v>
      </c>
      <c r="B9" s="277"/>
      <c r="C9" s="265"/>
      <c r="D9" s="315">
        <f t="shared" si="0"/>
        <v>0.47</v>
      </c>
      <c r="E9" s="279"/>
      <c r="F9" s="277"/>
      <c r="G9" s="265"/>
      <c r="H9" s="315">
        <f t="shared" si="1"/>
        <v>0.53</v>
      </c>
      <c r="I9" s="314"/>
      <c r="J9" s="262"/>
      <c r="K9" s="278"/>
      <c r="L9" s="278"/>
    </row>
    <row r="10" spans="1:12" hidden="1" x14ac:dyDescent="0.25">
      <c r="A10" s="260">
        <f t="shared" ref="A10:A20" si="2">A9+1</f>
        <v>2001</v>
      </c>
      <c r="B10" s="277">
        <v>696.12</v>
      </c>
      <c r="C10" s="265"/>
      <c r="D10" s="315">
        <f t="shared" si="0"/>
        <v>0.47</v>
      </c>
      <c r="E10" s="279"/>
      <c r="F10" s="277">
        <f>'[16]WK gd'!$G12</f>
        <v>15.860952000000001</v>
      </c>
      <c r="G10" s="265"/>
      <c r="H10" s="315">
        <f t="shared" si="1"/>
        <v>0.53</v>
      </c>
      <c r="I10" s="314"/>
      <c r="J10" s="316">
        <v>100</v>
      </c>
      <c r="K10" s="278"/>
      <c r="L10" s="278"/>
    </row>
    <row r="11" spans="1:12" x14ac:dyDescent="0.25">
      <c r="A11" s="198">
        <f t="shared" si="2"/>
        <v>2002</v>
      </c>
      <c r="B11" s="309">
        <f>AWE!B9</f>
        <v>710.73</v>
      </c>
      <c r="C11" s="302"/>
      <c r="D11" s="302"/>
      <c r="E11" s="311"/>
      <c r="F11" s="309">
        <f>'T1'!G12</f>
        <v>16.741565999999999</v>
      </c>
      <c r="G11" s="302"/>
      <c r="H11" s="302"/>
      <c r="I11" s="317"/>
      <c r="J11" s="309">
        <f t="shared" ref="J11:J20" si="3">J10*EXP(K11)</f>
        <v>100</v>
      </c>
      <c r="K11" s="310"/>
      <c r="L11" s="310"/>
    </row>
    <row r="12" spans="1:12" x14ac:dyDescent="0.25">
      <c r="A12" s="198">
        <f t="shared" si="2"/>
        <v>2003</v>
      </c>
      <c r="B12" s="309">
        <f>AWE!B10</f>
        <v>728.23</v>
      </c>
      <c r="C12" s="302">
        <f t="shared" ref="C12:C20" si="4">LN(B12/B11)</f>
        <v>2.4324321520253198E-2</v>
      </c>
      <c r="D12" s="319">
        <v>0.376</v>
      </c>
      <c r="E12" s="311"/>
      <c r="F12" s="309">
        <f>'T1'!G13</f>
        <v>16.820820000000001</v>
      </c>
      <c r="G12" s="302">
        <f t="shared" ref="G12:G20" si="5">LN(F12/F11)</f>
        <v>4.7227957697643184E-3</v>
      </c>
      <c r="H12" s="319">
        <v>0.624</v>
      </c>
      <c r="I12" s="317"/>
      <c r="J12" s="309">
        <f t="shared" si="3"/>
        <v>101.21663850460729</v>
      </c>
      <c r="K12" s="310">
        <f t="shared" ref="K12:K20" si="6">D12*C12+G12*H12</f>
        <v>1.2092969451948137E-2</v>
      </c>
      <c r="L12" s="310"/>
    </row>
    <row r="13" spans="1:12" x14ac:dyDescent="0.25">
      <c r="A13" s="198">
        <f t="shared" si="2"/>
        <v>2004</v>
      </c>
      <c r="B13" s="309">
        <f>AWE!B11</f>
        <v>748.78</v>
      </c>
      <c r="C13" s="302">
        <f t="shared" si="4"/>
        <v>2.7828283039008347E-2</v>
      </c>
      <c r="D13" s="319">
        <f t="shared" si="0"/>
        <v>0.376</v>
      </c>
      <c r="E13" s="311"/>
      <c r="F13" s="309">
        <f>'T1'!G14</f>
        <v>16.852066000000001</v>
      </c>
      <c r="G13" s="302">
        <f t="shared" si="5"/>
        <v>1.8558557153743615E-3</v>
      </c>
      <c r="H13" s="319">
        <f t="shared" si="1"/>
        <v>0.624</v>
      </c>
      <c r="I13" s="317"/>
      <c r="J13" s="309">
        <f t="shared" si="3"/>
        <v>102.39978815752528</v>
      </c>
      <c r="K13" s="310">
        <f t="shared" si="6"/>
        <v>1.1621488389060739E-2</v>
      </c>
      <c r="L13" s="310"/>
    </row>
    <row r="14" spans="1:12" x14ac:dyDescent="0.25">
      <c r="A14" s="198">
        <f t="shared" si="2"/>
        <v>2005</v>
      </c>
      <c r="B14" s="309">
        <f>AWE!B12</f>
        <v>776.19</v>
      </c>
      <c r="C14" s="302">
        <f t="shared" si="4"/>
        <v>3.5952120169339574E-2</v>
      </c>
      <c r="D14" s="319">
        <f t="shared" si="0"/>
        <v>0.376</v>
      </c>
      <c r="E14" s="311"/>
      <c r="F14" s="309">
        <f>'T1'!G15</f>
        <v>17.008296000000001</v>
      </c>
      <c r="G14" s="302">
        <f t="shared" si="5"/>
        <v>9.2279644647529999E-3</v>
      </c>
      <c r="H14" s="319">
        <f t="shared" si="1"/>
        <v>0.624</v>
      </c>
      <c r="I14" s="317"/>
      <c r="J14" s="309">
        <f t="shared" si="3"/>
        <v>104.39281913371038</v>
      </c>
      <c r="K14" s="310">
        <f t="shared" si="6"/>
        <v>1.9276247009677554E-2</v>
      </c>
      <c r="L14" s="310">
        <f t="shared" ref="L14:L19" si="7">AVERAGE(K12:K14)</f>
        <v>1.433023495022881E-2</v>
      </c>
    </row>
    <row r="15" spans="1:12" x14ac:dyDescent="0.25">
      <c r="A15" s="198">
        <f t="shared" si="2"/>
        <v>2006</v>
      </c>
      <c r="B15" s="309">
        <f>AWE!B13</f>
        <v>788.62</v>
      </c>
      <c r="C15" s="302">
        <f t="shared" si="4"/>
        <v>1.5887246947571057E-2</v>
      </c>
      <c r="D15" s="319">
        <f t="shared" si="0"/>
        <v>0.376</v>
      </c>
      <c r="E15" s="311"/>
      <c r="F15" s="309">
        <f>'T1'!G16</f>
        <v>16.88236666666667</v>
      </c>
      <c r="G15" s="302">
        <f t="shared" si="5"/>
        <v>-7.4315403117353193E-3</v>
      </c>
      <c r="H15" s="319">
        <f t="shared" si="1"/>
        <v>0.624</v>
      </c>
      <c r="I15" s="317"/>
      <c r="J15" s="309">
        <f t="shared" si="3"/>
        <v>104.53241498364258</v>
      </c>
      <c r="K15" s="310">
        <f t="shared" si="6"/>
        <v>1.3363236977638783E-3</v>
      </c>
      <c r="L15" s="310">
        <f t="shared" si="7"/>
        <v>1.0744686365500725E-2</v>
      </c>
    </row>
    <row r="16" spans="1:12" x14ac:dyDescent="0.25">
      <c r="A16" s="198">
        <f t="shared" si="2"/>
        <v>2007</v>
      </c>
      <c r="B16" s="309">
        <f>AWE!B14</f>
        <v>818.93</v>
      </c>
      <c r="C16" s="302">
        <f t="shared" si="4"/>
        <v>3.7714027592942109E-2</v>
      </c>
      <c r="D16" s="319">
        <f t="shared" si="0"/>
        <v>0.376</v>
      </c>
      <c r="E16" s="311"/>
      <c r="F16" s="309">
        <f>'T1'!G17</f>
        <v>17.296320000000001</v>
      </c>
      <c r="G16" s="302">
        <f t="shared" si="5"/>
        <v>2.4224077402103247E-2</v>
      </c>
      <c r="H16" s="319">
        <f t="shared" si="1"/>
        <v>0.624</v>
      </c>
      <c r="I16" s="317"/>
      <c r="J16" s="309">
        <f t="shared" si="3"/>
        <v>107.64012780661234</v>
      </c>
      <c r="K16" s="310">
        <f t="shared" si="6"/>
        <v>2.9296298673858658E-2</v>
      </c>
      <c r="L16" s="310">
        <f t="shared" si="7"/>
        <v>1.6636289793766697E-2</v>
      </c>
    </row>
    <row r="17" spans="1:12" x14ac:dyDescent="0.25">
      <c r="A17" s="198">
        <f t="shared" si="2"/>
        <v>2008</v>
      </c>
      <c r="B17" s="309">
        <f>AWE!B15</f>
        <v>838.14</v>
      </c>
      <c r="C17" s="302">
        <f t="shared" si="4"/>
        <v>2.318654085269118E-2</v>
      </c>
      <c r="D17" s="319">
        <f t="shared" si="0"/>
        <v>0.376</v>
      </c>
      <c r="E17" s="311"/>
      <c r="F17" s="309">
        <f>'T1'!G18</f>
        <v>17.715351999999999</v>
      </c>
      <c r="G17" s="302">
        <f t="shared" si="5"/>
        <v>2.3937846173243574E-2</v>
      </c>
      <c r="H17" s="319">
        <f t="shared" si="1"/>
        <v>0.624</v>
      </c>
      <c r="I17" s="317"/>
      <c r="J17" s="309">
        <f t="shared" si="3"/>
        <v>110.21674857206969</v>
      </c>
      <c r="K17" s="310">
        <f t="shared" si="6"/>
        <v>2.3655355372715875E-2</v>
      </c>
      <c r="L17" s="310">
        <f t="shared" si="7"/>
        <v>1.8095992581446136E-2</v>
      </c>
    </row>
    <row r="18" spans="1:12" x14ac:dyDescent="0.25">
      <c r="A18" s="198">
        <f t="shared" si="2"/>
        <v>2009</v>
      </c>
      <c r="B18" s="309">
        <f>AWE!B16</f>
        <v>849.15</v>
      </c>
      <c r="C18" s="302">
        <f t="shared" si="4"/>
        <v>1.305069818326412E-2</v>
      </c>
      <c r="D18" s="319">
        <f t="shared" si="0"/>
        <v>0.376</v>
      </c>
      <c r="E18" s="311"/>
      <c r="F18" s="309">
        <f>'T1'!G19</f>
        <v>17.930536200000002</v>
      </c>
      <c r="G18" s="302">
        <f t="shared" si="5"/>
        <v>1.2073584070176517E-2</v>
      </c>
      <c r="H18" s="319">
        <f t="shared" si="1"/>
        <v>0.624</v>
      </c>
      <c r="I18" s="317"/>
      <c r="J18" s="309">
        <f t="shared" si="3"/>
        <v>111.59651786789217</v>
      </c>
      <c r="K18" s="310">
        <f t="shared" si="6"/>
        <v>1.2440978976697456E-2</v>
      </c>
      <c r="L18" s="310">
        <f t="shared" si="7"/>
        <v>2.1797544341090661E-2</v>
      </c>
    </row>
    <row r="19" spans="1:12" x14ac:dyDescent="0.25">
      <c r="A19" s="198">
        <f t="shared" si="2"/>
        <v>2010</v>
      </c>
      <c r="B19" s="309">
        <f>AWE!B17</f>
        <v>882.21</v>
      </c>
      <c r="C19" s="302">
        <f t="shared" si="4"/>
        <v>3.8194273753935047E-2</v>
      </c>
      <c r="D19" s="319">
        <f t="shared" si="0"/>
        <v>0.376</v>
      </c>
      <c r="E19" s="311"/>
      <c r="F19" s="309">
        <f>'T1'!G20</f>
        <v>18.29948266666667</v>
      </c>
      <c r="G19" s="302">
        <f t="shared" si="5"/>
        <v>2.0367597509998722E-2</v>
      </c>
      <c r="H19" s="319">
        <f t="shared" si="1"/>
        <v>0.624</v>
      </c>
      <c r="I19" s="317"/>
      <c r="J19" s="309">
        <f t="shared" si="3"/>
        <v>114.65874423419419</v>
      </c>
      <c r="K19" s="310">
        <f t="shared" si="6"/>
        <v>2.7070427777718779E-2</v>
      </c>
      <c r="L19" s="310">
        <f t="shared" si="7"/>
        <v>2.1055587375710703E-2</v>
      </c>
    </row>
    <row r="20" spans="1:12" x14ac:dyDescent="0.25">
      <c r="A20" s="198">
        <f t="shared" si="2"/>
        <v>2011</v>
      </c>
      <c r="B20" s="309">
        <f>AWE!B18</f>
        <v>894.71</v>
      </c>
      <c r="C20" s="302">
        <f t="shared" si="4"/>
        <v>1.4069520517189885E-2</v>
      </c>
      <c r="D20" s="319">
        <f t="shared" si="0"/>
        <v>0.376</v>
      </c>
      <c r="E20" s="311"/>
      <c r="F20" s="309">
        <f>'T1'!G21</f>
        <v>18.324138100000003</v>
      </c>
      <c r="G20" s="302">
        <f t="shared" si="5"/>
        <v>1.3464226934381308E-3</v>
      </c>
      <c r="H20" s="319">
        <f t="shared" si="1"/>
        <v>0.624</v>
      </c>
      <c r="I20" s="317"/>
      <c r="J20" s="309">
        <f t="shared" si="3"/>
        <v>115.36379647655583</v>
      </c>
      <c r="K20" s="310">
        <f t="shared" si="6"/>
        <v>6.1303074751687904E-3</v>
      </c>
      <c r="L20" s="310">
        <f>AVERAGE(K18:K20)</f>
        <v>1.5213904743195008E-2</v>
      </c>
    </row>
    <row r="21" spans="1:12" x14ac:dyDescent="0.25">
      <c r="A21" s="580">
        <v>2012</v>
      </c>
      <c r="B21" s="309"/>
      <c r="C21" s="302"/>
      <c r="D21" s="319"/>
      <c r="E21" s="311"/>
      <c r="F21" s="309"/>
      <c r="G21" s="302"/>
      <c r="H21" s="319"/>
      <c r="I21" s="317"/>
      <c r="J21" s="309"/>
      <c r="K21" s="310"/>
      <c r="L21" s="310"/>
    </row>
    <row r="22" spans="1:12" x14ac:dyDescent="0.25">
      <c r="A22" s="198"/>
      <c r="B22" s="309"/>
      <c r="C22" s="302"/>
      <c r="D22" s="320"/>
      <c r="E22" s="302"/>
      <c r="F22" s="309"/>
      <c r="G22" s="302"/>
      <c r="H22" s="320"/>
      <c r="I22" s="299"/>
      <c r="J22" s="318"/>
      <c r="K22" s="310"/>
      <c r="L22" s="310"/>
    </row>
    <row r="23" spans="1:12" x14ac:dyDescent="0.25">
      <c r="A23" s="301" t="s">
        <v>425</v>
      </c>
      <c r="B23" s="299"/>
      <c r="C23" s="312">
        <f>AVERAGE(C12:C21)</f>
        <v>2.5578559175132725E-2</v>
      </c>
      <c r="D23" s="305"/>
      <c r="E23" s="305"/>
      <c r="F23" s="305"/>
      <c r="G23" s="312">
        <f>AVERAGE(G12:G21)</f>
        <v>1.003606705412406E-2</v>
      </c>
      <c r="H23" s="321"/>
      <c r="I23" s="305"/>
      <c r="J23" s="305"/>
      <c r="K23" s="312">
        <f>AVERAGE(K12:K21)</f>
        <v>1.5880044091623316E-2</v>
      </c>
      <c r="L23" s="312">
        <f>AVERAGE(L12:L21)</f>
        <v>1.6839177164419818E-2</v>
      </c>
    </row>
    <row r="24" spans="1:12" x14ac:dyDescent="0.25">
      <c r="A24" s="304" t="s">
        <v>426</v>
      </c>
      <c r="B24" s="299"/>
      <c r="C24" s="312">
        <f>STDEV(C12:C21)</f>
        <v>1.0060563736200259E-2</v>
      </c>
      <c r="D24" s="305"/>
      <c r="E24" s="305"/>
      <c r="F24" s="305"/>
      <c r="G24" s="312">
        <f>STDEV(G12:G21)</f>
        <v>1.1078572012833523E-2</v>
      </c>
      <c r="H24" s="321"/>
      <c r="I24" s="305"/>
      <c r="J24" s="305"/>
      <c r="K24" s="312">
        <f>STDEV(K12:K21)</f>
        <v>9.539993453115311E-3</v>
      </c>
      <c r="L24" s="312">
        <f>STDEV(L12:L21)</f>
        <v>3.8743469983483136E-3</v>
      </c>
    </row>
    <row r="25" spans="1:12" x14ac:dyDescent="0.25">
      <c r="A25" s="301" t="s">
        <v>427</v>
      </c>
      <c r="B25" s="299"/>
      <c r="C25" s="322">
        <f>C24/C23</f>
        <v>0.39332018927716067</v>
      </c>
      <c r="D25" s="305"/>
      <c r="E25" s="305"/>
      <c r="F25" s="305"/>
      <c r="G25" s="322">
        <f>G24/G23</f>
        <v>1.1038758462938998</v>
      </c>
      <c r="H25" s="321"/>
      <c r="I25" s="305"/>
      <c r="J25" s="305"/>
      <c r="K25" s="322">
        <f>K24/K23</f>
        <v>0.60075358721123662</v>
      </c>
      <c r="L25" s="322">
        <f>L24/L23</f>
        <v>0.23007935367142396</v>
      </c>
    </row>
    <row r="26" spans="1:12" x14ac:dyDescent="0.25">
      <c r="C26" s="242"/>
      <c r="D26" s="231"/>
      <c r="E26" s="231"/>
      <c r="F26" s="231"/>
      <c r="G26" s="226"/>
      <c r="H26" s="226"/>
      <c r="I26" s="231"/>
      <c r="J26" s="231"/>
      <c r="K26" s="231"/>
      <c r="L26" s="231"/>
    </row>
    <row r="27" spans="1:12" hidden="1" x14ac:dyDescent="0.25">
      <c r="A27" s="227" t="s">
        <v>428</v>
      </c>
      <c r="C27" s="241">
        <f>AVERAGE(C13:C20)</f>
        <v>2.5735338881992666E-2</v>
      </c>
      <c r="D27" s="226"/>
      <c r="E27" s="226"/>
      <c r="F27" s="226"/>
      <c r="G27" s="241">
        <f>AVERAGE(G13:G20)</f>
        <v>1.0700225964669029E-2</v>
      </c>
      <c r="H27" s="226"/>
      <c r="I27" s="226"/>
      <c r="J27" s="226"/>
      <c r="K27" s="241">
        <f>AVERAGE(K13:K20)</f>
        <v>1.6353428421582716E-2</v>
      </c>
      <c r="L27" s="241">
        <f>AVERAGE(L13:L20)</f>
        <v>1.6839177164419818E-2</v>
      </c>
    </row>
    <row r="28" spans="1:12" hidden="1" x14ac:dyDescent="0.25">
      <c r="A28" s="230" t="s">
        <v>426</v>
      </c>
      <c r="C28" s="229">
        <f>STDEV(C13:C20)</f>
        <v>1.0743435141081668E-2</v>
      </c>
      <c r="D28" s="226"/>
      <c r="E28" s="226"/>
      <c r="F28" s="226"/>
      <c r="G28" s="229">
        <f>STDEV(G13:G20)</f>
        <v>1.1650373105855288E-2</v>
      </c>
      <c r="H28" s="226"/>
      <c r="I28" s="226"/>
      <c r="J28" s="226"/>
      <c r="K28" s="229">
        <f>STDEV(K13:K20)</f>
        <v>1.0085046388211068E-2</v>
      </c>
      <c r="L28" s="229">
        <f>STDEV(L13:L20)</f>
        <v>3.8743469983483136E-3</v>
      </c>
    </row>
    <row r="29" spans="1:12" ht="30" hidden="1" x14ac:dyDescent="0.25">
      <c r="A29" s="230" t="s">
        <v>427</v>
      </c>
      <c r="C29" s="232">
        <f>C28/C27</f>
        <v>0.4174584679201167</v>
      </c>
      <c r="D29" s="226"/>
      <c r="E29" s="226"/>
      <c r="F29" s="226"/>
      <c r="G29" s="232">
        <f>G28/G27</f>
        <v>1.0887969230111159</v>
      </c>
      <c r="H29" s="226"/>
      <c r="I29" s="226"/>
      <c r="J29" s="226"/>
      <c r="K29" s="232">
        <f>K28/K27</f>
        <v>0.61669309506385561</v>
      </c>
      <c r="L29" s="232">
        <f>L28/L27</f>
        <v>0.23007935367142396</v>
      </c>
    </row>
    <row r="30" spans="1:12" x14ac:dyDescent="0.25">
      <c r="C30" s="243"/>
    </row>
    <row r="32" spans="1:12" x14ac:dyDescent="0.25">
      <c r="A32" s="234"/>
    </row>
    <row r="37" spans="1:1" x14ac:dyDescent="0.25">
      <c r="A37" s="299"/>
    </row>
  </sheetData>
  <mergeCells count="5">
    <mergeCell ref="A1:L1"/>
    <mergeCell ref="A2:L2"/>
    <mergeCell ref="B3:D3"/>
    <mergeCell ref="F3:H3"/>
    <mergeCell ref="J3:L3"/>
  </mergeCells>
  <pageMargins left="0.7" right="0.7" top="0.75" bottom="0.75" header="0.3" footer="0.3"/>
  <pageSetup scale="8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5"/>
  <sheetViews>
    <sheetView zoomScaleNormal="100" workbookViewId="0">
      <selection activeCell="J97" sqref="J97"/>
    </sheetView>
  </sheetViews>
  <sheetFormatPr defaultRowHeight="15" x14ac:dyDescent="0.25"/>
  <cols>
    <col min="1" max="1" width="26.7109375" customWidth="1"/>
    <col min="2" max="2" width="4.85546875" customWidth="1"/>
    <col min="3" max="3" width="16.140625" bestFit="1" customWidth="1"/>
    <col min="4" max="4" width="17.5703125" bestFit="1" customWidth="1"/>
    <col min="5" max="5" width="16.5703125" bestFit="1" customWidth="1"/>
    <col min="6" max="6" width="18.28515625" bestFit="1" customWidth="1"/>
    <col min="7" max="7" width="14.85546875" bestFit="1" customWidth="1"/>
    <col min="8" max="8" width="15.140625" bestFit="1" customWidth="1"/>
    <col min="9" max="9" width="15.42578125" bestFit="1" customWidth="1"/>
    <col min="10" max="10" width="17.28515625" bestFit="1" customWidth="1"/>
  </cols>
  <sheetData>
    <row r="1" spans="1:10" ht="15.75" x14ac:dyDescent="0.25">
      <c r="A1" s="712" t="s">
        <v>83</v>
      </c>
      <c r="B1" s="712"/>
      <c r="C1" s="712"/>
      <c r="D1" s="712"/>
      <c r="E1" s="712"/>
      <c r="F1" s="712"/>
      <c r="G1" s="712"/>
      <c r="H1" s="712"/>
      <c r="I1" s="712"/>
      <c r="J1" s="712"/>
    </row>
    <row r="2" spans="1:10" ht="26.25" x14ac:dyDescent="0.4">
      <c r="A2" s="713" t="s">
        <v>1</v>
      </c>
      <c r="B2" s="713"/>
      <c r="C2" s="713"/>
      <c r="D2" s="713"/>
      <c r="E2" s="713"/>
      <c r="F2" s="713"/>
      <c r="G2" s="713"/>
      <c r="H2" s="713"/>
      <c r="I2" s="713"/>
      <c r="J2" s="713"/>
    </row>
    <row r="5" spans="1:10" x14ac:dyDescent="0.25">
      <c r="A5" s="3"/>
      <c r="B5" s="1"/>
      <c r="C5" s="196" t="s">
        <v>384</v>
      </c>
      <c r="D5" s="196" t="s">
        <v>386</v>
      </c>
      <c r="E5" s="4" t="s">
        <v>2</v>
      </c>
      <c r="F5" s="4" t="s">
        <v>3</v>
      </c>
      <c r="G5" s="4" t="s">
        <v>4</v>
      </c>
      <c r="H5" s="4" t="s">
        <v>5</v>
      </c>
      <c r="I5" s="196" t="s">
        <v>387</v>
      </c>
      <c r="J5" s="5" t="s">
        <v>389</v>
      </c>
    </row>
    <row r="6" spans="1:10" x14ac:dyDescent="0.25">
      <c r="A6" s="1"/>
      <c r="B6" s="1"/>
      <c r="C6" s="197" t="s">
        <v>385</v>
      </c>
      <c r="D6" s="1"/>
      <c r="E6" s="1"/>
      <c r="F6" s="1"/>
      <c r="G6" s="1"/>
      <c r="H6" s="1"/>
      <c r="I6" s="197" t="s">
        <v>388</v>
      </c>
      <c r="J6" s="1"/>
    </row>
    <row r="7" spans="1:10" x14ac:dyDescent="0.25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hidden="1" x14ac:dyDescent="0.25">
      <c r="A8" s="6" t="s">
        <v>6</v>
      </c>
      <c r="B8" s="1"/>
      <c r="C8" s="6">
        <v>11009742.890000001</v>
      </c>
      <c r="D8" s="6">
        <v>68030117.140000001</v>
      </c>
      <c r="E8" s="6">
        <v>10607830.35</v>
      </c>
      <c r="F8" s="6">
        <v>5489858.6899999995</v>
      </c>
      <c r="G8" s="6">
        <v>0</v>
      </c>
      <c r="H8" s="6">
        <v>8684935.5199999996</v>
      </c>
      <c r="I8" s="6">
        <v>1432958.78</v>
      </c>
      <c r="J8" s="7">
        <v>105255443.36999999</v>
      </c>
    </row>
    <row r="9" spans="1:10" hidden="1" x14ac:dyDescent="0.25">
      <c r="A9" s="6" t="s">
        <v>7</v>
      </c>
      <c r="B9" s="1"/>
      <c r="C9" s="6">
        <v>497031.43</v>
      </c>
      <c r="D9" s="6">
        <v>2096474.11</v>
      </c>
      <c r="E9" s="6">
        <v>494797.83</v>
      </c>
      <c r="F9" s="6">
        <v>300007.83</v>
      </c>
      <c r="G9" s="6">
        <v>681042.34</v>
      </c>
      <c r="H9" s="6">
        <v>913533.1</v>
      </c>
      <c r="I9" s="6">
        <v>225776.16</v>
      </c>
      <c r="J9" s="7">
        <v>5208662.8</v>
      </c>
    </row>
    <row r="10" spans="1:10" hidden="1" x14ac:dyDescent="0.25">
      <c r="A10" s="6" t="s">
        <v>8</v>
      </c>
      <c r="B10" s="1"/>
      <c r="C10" s="6">
        <v>6455582</v>
      </c>
      <c r="D10" s="6">
        <v>51194028</v>
      </c>
      <c r="E10" s="6">
        <v>15367543</v>
      </c>
      <c r="F10" s="6">
        <v>8417900</v>
      </c>
      <c r="G10" s="6">
        <v>6009894</v>
      </c>
      <c r="H10" s="6">
        <v>7537433</v>
      </c>
      <c r="I10" s="6">
        <v>14600264</v>
      </c>
      <c r="J10" s="7">
        <v>109582644</v>
      </c>
    </row>
    <row r="11" spans="1:10" hidden="1" x14ac:dyDescent="0.25">
      <c r="A11" s="6" t="s">
        <v>9</v>
      </c>
      <c r="B11" s="1"/>
      <c r="C11" s="6">
        <v>124225.51000000001</v>
      </c>
      <c r="D11" s="6">
        <v>13741675.799999999</v>
      </c>
      <c r="E11" s="6">
        <v>4887286.72</v>
      </c>
      <c r="F11" s="6">
        <v>4089462.53</v>
      </c>
      <c r="G11" s="6">
        <v>481894.47000000003</v>
      </c>
      <c r="H11" s="6">
        <v>1871032.16</v>
      </c>
      <c r="I11" s="6">
        <v>1156271.71</v>
      </c>
      <c r="J11" s="7">
        <v>26351848.899999999</v>
      </c>
    </row>
    <row r="12" spans="1:10" hidden="1" x14ac:dyDescent="0.25">
      <c r="A12" s="6" t="s">
        <v>10</v>
      </c>
      <c r="B12" s="1"/>
      <c r="C12" s="6">
        <v>74426.570000000007</v>
      </c>
      <c r="D12" s="6">
        <v>58792450.170000002</v>
      </c>
      <c r="E12" s="6">
        <v>17032458.190000001</v>
      </c>
      <c r="F12" s="6">
        <v>10414376.68</v>
      </c>
      <c r="G12" s="6">
        <v>0</v>
      </c>
      <c r="H12" s="6">
        <v>3173403.1</v>
      </c>
      <c r="I12" s="6">
        <v>435328.97000000003</v>
      </c>
      <c r="J12" s="7">
        <v>89922443.680000007</v>
      </c>
    </row>
    <row r="13" spans="1:10" hidden="1" x14ac:dyDescent="0.25">
      <c r="A13" s="6" t="s">
        <v>11</v>
      </c>
      <c r="B13" s="1"/>
      <c r="C13" s="6">
        <v>13826210.76</v>
      </c>
      <c r="D13" s="6">
        <v>108511971.63</v>
      </c>
      <c r="E13" s="6">
        <v>46417593.259999998</v>
      </c>
      <c r="F13" s="6">
        <v>39088826.119999997</v>
      </c>
      <c r="G13" s="6">
        <v>8237061.9400000004</v>
      </c>
      <c r="H13" s="6">
        <v>7245071.9500000002</v>
      </c>
      <c r="I13" s="6">
        <v>5828126.5999999996</v>
      </c>
      <c r="J13" s="7">
        <v>229154862.25999999</v>
      </c>
    </row>
    <row r="14" spans="1:10" hidden="1" x14ac:dyDescent="0.25">
      <c r="A14" s="6" t="s">
        <v>12</v>
      </c>
      <c r="B14" s="1"/>
      <c r="C14" s="6">
        <v>0</v>
      </c>
      <c r="D14" s="6">
        <v>102313378</v>
      </c>
      <c r="E14" s="6">
        <v>43046100</v>
      </c>
      <c r="F14" s="6">
        <v>20751897</v>
      </c>
      <c r="G14" s="6">
        <v>0</v>
      </c>
      <c r="H14" s="6">
        <v>5527365</v>
      </c>
      <c r="I14" s="6">
        <v>3870172</v>
      </c>
      <c r="J14" s="7">
        <v>175508912</v>
      </c>
    </row>
    <row r="15" spans="1:10" hidden="1" x14ac:dyDescent="0.25">
      <c r="A15" s="6" t="s">
        <v>13</v>
      </c>
      <c r="B15" s="1"/>
      <c r="C15" s="6">
        <v>5963875.2800000003</v>
      </c>
      <c r="D15" s="6">
        <v>43014686</v>
      </c>
      <c r="E15" s="6">
        <v>10342789.039999999</v>
      </c>
      <c r="F15" s="6">
        <v>10424537.08</v>
      </c>
      <c r="G15" s="6">
        <v>1246185.76</v>
      </c>
      <c r="H15" s="6">
        <v>6859593.9800000004</v>
      </c>
      <c r="I15" s="6">
        <v>10336846.25</v>
      </c>
      <c r="J15" s="7">
        <v>88188513.390000015</v>
      </c>
    </row>
    <row r="16" spans="1:10" hidden="1" x14ac:dyDescent="0.25">
      <c r="A16" s="6" t="s">
        <v>14</v>
      </c>
      <c r="B16" s="1"/>
      <c r="C16" s="6">
        <v>1270184.01</v>
      </c>
      <c r="D16" s="6">
        <v>6300741.1299999999</v>
      </c>
      <c r="E16" s="6">
        <v>3065025.49</v>
      </c>
      <c r="F16" s="6">
        <v>4004101.09</v>
      </c>
      <c r="G16" s="6">
        <v>1058688.47</v>
      </c>
      <c r="H16" s="6">
        <v>1218857.4800000002</v>
      </c>
      <c r="I16" s="6">
        <v>619071.42000000004</v>
      </c>
      <c r="J16" s="7">
        <v>17536669.09</v>
      </c>
    </row>
    <row r="17" spans="1:10" hidden="1" x14ac:dyDescent="0.25">
      <c r="A17" s="6" t="s">
        <v>15</v>
      </c>
      <c r="B17" s="1"/>
      <c r="C17" s="6">
        <v>462816.71</v>
      </c>
      <c r="D17" s="6">
        <v>1208415.3599999999</v>
      </c>
      <c r="E17" s="6">
        <v>388667.49</v>
      </c>
      <c r="F17" s="6">
        <v>28101.56</v>
      </c>
      <c r="G17" s="6">
        <v>0</v>
      </c>
      <c r="H17" s="6">
        <v>0</v>
      </c>
      <c r="I17" s="6">
        <v>11847.09</v>
      </c>
      <c r="J17" s="7">
        <v>2099848.21</v>
      </c>
    </row>
    <row r="18" spans="1:10" hidden="1" x14ac:dyDescent="0.25">
      <c r="A18" s="6" t="s">
        <v>16</v>
      </c>
      <c r="B18" s="1"/>
      <c r="C18" s="6">
        <v>917869.48</v>
      </c>
      <c r="D18" s="6">
        <v>46812468.600000001</v>
      </c>
      <c r="E18" s="6">
        <v>16433799.65</v>
      </c>
      <c r="F18" s="6">
        <v>11223754.629999999</v>
      </c>
      <c r="G18" s="6">
        <v>3447553.5</v>
      </c>
      <c r="H18" s="6">
        <v>4443306.57</v>
      </c>
      <c r="I18" s="6">
        <v>1188323.9100000001</v>
      </c>
      <c r="J18" s="7">
        <v>84467076.340000004</v>
      </c>
    </row>
    <row r="19" spans="1:10" hidden="1" x14ac:dyDescent="0.25">
      <c r="A19" s="6" t="s">
        <v>17</v>
      </c>
      <c r="B19" s="1"/>
      <c r="C19" s="6">
        <v>5219952.2300000004</v>
      </c>
      <c r="D19" s="6">
        <v>20575347.829999998</v>
      </c>
      <c r="E19" s="6">
        <v>5578931.1299999999</v>
      </c>
      <c r="F19" s="6">
        <v>2926024.8899999997</v>
      </c>
      <c r="G19" s="6">
        <v>0</v>
      </c>
      <c r="H19" s="6">
        <v>2214890.21</v>
      </c>
      <c r="I19" s="6">
        <v>529392.07000000007</v>
      </c>
      <c r="J19" s="7">
        <v>37044538.359999999</v>
      </c>
    </row>
    <row r="20" spans="1:10" hidden="1" x14ac:dyDescent="0.25">
      <c r="A20" s="6" t="s">
        <v>18</v>
      </c>
      <c r="B20" s="1"/>
      <c r="C20" s="6">
        <v>279576.52</v>
      </c>
      <c r="D20" s="6">
        <v>2059567.6700000002</v>
      </c>
      <c r="E20" s="6">
        <v>710933.94000000006</v>
      </c>
      <c r="F20" s="6">
        <v>257209.95</v>
      </c>
      <c r="G20" s="6">
        <v>0</v>
      </c>
      <c r="H20" s="6">
        <v>58003.97</v>
      </c>
      <c r="I20" s="6">
        <v>106719.99</v>
      </c>
      <c r="J20" s="7">
        <v>3472012.040000001</v>
      </c>
    </row>
    <row r="21" spans="1:10" hidden="1" x14ac:dyDescent="0.25">
      <c r="A21" s="6" t="s">
        <v>19</v>
      </c>
      <c r="B21" s="1"/>
      <c r="C21" s="6">
        <v>142098.48000000001</v>
      </c>
      <c r="D21" s="6">
        <v>15662422.98</v>
      </c>
      <c r="E21" s="6">
        <v>5511324.2800000003</v>
      </c>
      <c r="F21" s="6">
        <v>1214088.3900000001</v>
      </c>
      <c r="G21" s="6">
        <v>661839.77</v>
      </c>
      <c r="H21" s="6">
        <v>2530622.04</v>
      </c>
      <c r="I21" s="6">
        <v>600695.77</v>
      </c>
      <c r="J21" s="7">
        <v>26323091.710000001</v>
      </c>
    </row>
    <row r="22" spans="1:10" hidden="1" x14ac:dyDescent="0.25">
      <c r="A22" s="6" t="s">
        <v>20</v>
      </c>
      <c r="B22" s="1"/>
      <c r="C22" s="6">
        <v>88038097.180000007</v>
      </c>
      <c r="D22" s="6">
        <v>543081957.0999999</v>
      </c>
      <c r="E22" s="6">
        <v>129784484.52</v>
      </c>
      <c r="F22" s="6">
        <v>19196133.760000002</v>
      </c>
      <c r="G22" s="6">
        <v>0</v>
      </c>
      <c r="H22" s="6">
        <v>22772550.52</v>
      </c>
      <c r="I22" s="6">
        <v>26193262.040000003</v>
      </c>
      <c r="J22" s="7">
        <v>829066485.11999989</v>
      </c>
    </row>
    <row r="23" spans="1:10" hidden="1" x14ac:dyDescent="0.25">
      <c r="A23" s="6" t="s">
        <v>21</v>
      </c>
      <c r="B23" s="1"/>
      <c r="C23" s="6">
        <v>2333531.85</v>
      </c>
      <c r="D23" s="6">
        <v>160301591.42000002</v>
      </c>
      <c r="E23" s="6">
        <v>57038998.890000001</v>
      </c>
      <c r="F23" s="6">
        <v>9572968.2699999996</v>
      </c>
      <c r="G23" s="6">
        <v>22075977.210000001</v>
      </c>
      <c r="H23" s="6">
        <v>8840285.7699999996</v>
      </c>
      <c r="I23" s="6">
        <v>27353257.170000002</v>
      </c>
      <c r="J23" s="7">
        <v>287516610.58000004</v>
      </c>
    </row>
    <row r="24" spans="1:10" hidden="1" x14ac:dyDescent="0.25">
      <c r="A24" s="6" t="s">
        <v>22</v>
      </c>
      <c r="B24" s="1"/>
      <c r="C24" s="6">
        <v>503732.18</v>
      </c>
      <c r="D24" s="6">
        <v>24434481.390000001</v>
      </c>
      <c r="E24" s="6">
        <v>6601893.8499999996</v>
      </c>
      <c r="F24" s="6">
        <v>6125771.9499999993</v>
      </c>
      <c r="G24" s="6">
        <v>161500.94</v>
      </c>
      <c r="H24" s="6">
        <v>3046298.18</v>
      </c>
      <c r="I24" s="6">
        <v>1147200.53</v>
      </c>
      <c r="J24" s="7">
        <v>42020879.020000003</v>
      </c>
    </row>
    <row r="25" spans="1:10" hidden="1" x14ac:dyDescent="0.25">
      <c r="A25" s="6" t="s">
        <v>23</v>
      </c>
      <c r="B25" s="1"/>
      <c r="C25" s="6">
        <v>476084.10000000003</v>
      </c>
      <c r="D25" s="6">
        <v>4125279.5900000003</v>
      </c>
      <c r="E25" s="6">
        <v>883974.58000000007</v>
      </c>
      <c r="F25" s="6">
        <v>596915.4</v>
      </c>
      <c r="G25" s="6">
        <v>0</v>
      </c>
      <c r="H25" s="6">
        <v>766681.27999999991</v>
      </c>
      <c r="I25" s="6">
        <v>177357.25</v>
      </c>
      <c r="J25" s="7">
        <v>7026292.2000000011</v>
      </c>
    </row>
    <row r="26" spans="1:10" hidden="1" x14ac:dyDescent="0.25">
      <c r="A26" s="6" t="s">
        <v>24</v>
      </c>
      <c r="B26" s="1"/>
      <c r="C26" s="6">
        <v>103106.63</v>
      </c>
      <c r="D26" s="6">
        <v>32310000.050000001</v>
      </c>
      <c r="E26" s="6">
        <v>14233655.33</v>
      </c>
      <c r="F26" s="6">
        <v>11892788.390000001</v>
      </c>
      <c r="G26" s="6">
        <v>1633770.85</v>
      </c>
      <c r="H26" s="6">
        <v>1899437.87</v>
      </c>
      <c r="I26" s="6">
        <v>1252371.58</v>
      </c>
      <c r="J26" s="7">
        <v>63325130.699999996</v>
      </c>
    </row>
    <row r="27" spans="1:10" hidden="1" x14ac:dyDescent="0.25">
      <c r="A27" s="6" t="s">
        <v>25</v>
      </c>
      <c r="B27" s="1"/>
      <c r="C27" s="6">
        <v>1745895.87</v>
      </c>
      <c r="D27" s="6">
        <v>48121484.57</v>
      </c>
      <c r="E27" s="6">
        <v>15107860.01</v>
      </c>
      <c r="F27" s="6">
        <v>8898864.9000000004</v>
      </c>
      <c r="G27" s="6">
        <v>513524.94</v>
      </c>
      <c r="H27" s="6">
        <v>4185688.2499999995</v>
      </c>
      <c r="I27" s="6">
        <v>1527987.1600000001</v>
      </c>
      <c r="J27" s="7">
        <v>80101305.699999988</v>
      </c>
    </row>
    <row r="28" spans="1:10" hidden="1" x14ac:dyDescent="0.25">
      <c r="A28" s="6" t="s">
        <v>26</v>
      </c>
      <c r="B28" s="1"/>
      <c r="C28" s="6">
        <v>1076222.78</v>
      </c>
      <c r="D28" s="6">
        <v>5505878.9000000004</v>
      </c>
      <c r="E28" s="6">
        <v>1195738.81</v>
      </c>
      <c r="F28" s="6">
        <v>399062.60000000003</v>
      </c>
      <c r="G28" s="6">
        <v>480395.24</v>
      </c>
      <c r="H28" s="6">
        <v>964655.04</v>
      </c>
      <c r="I28" s="6">
        <v>74236.760000000009</v>
      </c>
      <c r="J28" s="7">
        <v>9696190.1300000008</v>
      </c>
    </row>
    <row r="29" spans="1:10" hidden="1" x14ac:dyDescent="0.25">
      <c r="A29" s="6" t="s">
        <v>27</v>
      </c>
      <c r="B29" s="1"/>
      <c r="C29" s="6">
        <v>16461161.4</v>
      </c>
      <c r="D29" s="6">
        <v>100316939.22999999</v>
      </c>
      <c r="E29" s="6">
        <v>27928855.109999999</v>
      </c>
      <c r="F29" s="6">
        <v>19800055.34</v>
      </c>
      <c r="G29" s="6">
        <v>0</v>
      </c>
      <c r="H29" s="6">
        <v>9247589.4299999997</v>
      </c>
      <c r="I29" s="6">
        <v>2798021.79</v>
      </c>
      <c r="J29" s="7">
        <v>176552622.30000001</v>
      </c>
    </row>
    <row r="30" spans="1:10" hidden="1" x14ac:dyDescent="0.25">
      <c r="A30" s="6" t="s">
        <v>28</v>
      </c>
      <c r="B30" s="1"/>
      <c r="C30" s="6">
        <v>143555.23000000001</v>
      </c>
      <c r="D30" s="6">
        <v>17571277.149999999</v>
      </c>
      <c r="E30" s="6">
        <v>7797490.5199999996</v>
      </c>
      <c r="F30" s="6">
        <v>2588120.7400000002</v>
      </c>
      <c r="G30" s="6">
        <v>858617.17</v>
      </c>
      <c r="H30" s="6">
        <v>1170295.8</v>
      </c>
      <c r="I30" s="6">
        <v>578459.41</v>
      </c>
      <c r="J30" s="7">
        <v>30707816.020000003</v>
      </c>
    </row>
    <row r="31" spans="1:10" hidden="1" x14ac:dyDescent="0.25">
      <c r="A31" s="6" t="s">
        <v>29</v>
      </c>
      <c r="B31" s="1"/>
      <c r="C31" s="6">
        <v>0</v>
      </c>
      <c r="D31" s="6">
        <v>118477968.39000002</v>
      </c>
      <c r="E31" s="6">
        <v>18540592.84</v>
      </c>
      <c r="F31" s="6">
        <v>12921064.82</v>
      </c>
      <c r="G31" s="6">
        <v>0</v>
      </c>
      <c r="H31" s="6">
        <v>3637479.8900000006</v>
      </c>
      <c r="I31" s="6">
        <v>1380428.6600000001</v>
      </c>
      <c r="J31" s="7">
        <v>154957534.59999999</v>
      </c>
    </row>
    <row r="32" spans="1:10" hidden="1" x14ac:dyDescent="0.25">
      <c r="A32" s="6" t="s">
        <v>30</v>
      </c>
      <c r="B32" s="1"/>
      <c r="C32" s="6">
        <v>466496.41000000003</v>
      </c>
      <c r="D32" s="6">
        <v>39092141.650000006</v>
      </c>
      <c r="E32" s="6">
        <v>11614067.550000001</v>
      </c>
      <c r="F32" s="6">
        <v>5683506.7200000007</v>
      </c>
      <c r="G32" s="6">
        <v>2168015.94</v>
      </c>
      <c r="H32" s="6">
        <v>3226624.65</v>
      </c>
      <c r="I32" s="6">
        <v>3102020.6</v>
      </c>
      <c r="J32" s="7">
        <v>65352873.519999996</v>
      </c>
    </row>
    <row r="33" spans="1:10" hidden="1" x14ac:dyDescent="0.25">
      <c r="A33" s="6" t="s">
        <v>31</v>
      </c>
      <c r="B33" s="1"/>
      <c r="C33" s="6">
        <v>5145637</v>
      </c>
      <c r="D33" s="6">
        <v>30266327</v>
      </c>
      <c r="E33" s="6">
        <v>7238728</v>
      </c>
      <c r="F33" s="6">
        <v>3909704</v>
      </c>
      <c r="G33" s="6">
        <v>0</v>
      </c>
      <c r="H33" s="6">
        <v>3508117</v>
      </c>
      <c r="I33" s="6">
        <v>2322286</v>
      </c>
      <c r="J33" s="7">
        <v>52390799</v>
      </c>
    </row>
    <row r="34" spans="1:10" hidden="1" x14ac:dyDescent="0.25">
      <c r="A34" s="6" t="s">
        <v>32</v>
      </c>
      <c r="B34" s="1"/>
      <c r="C34" s="6">
        <v>0</v>
      </c>
      <c r="D34" s="6">
        <v>2059320.6</v>
      </c>
      <c r="E34" s="6">
        <v>557917.14</v>
      </c>
      <c r="F34" s="6">
        <v>150904.9</v>
      </c>
      <c r="G34" s="6">
        <v>214579.03</v>
      </c>
      <c r="H34" s="6">
        <v>663514.02</v>
      </c>
      <c r="I34" s="6">
        <v>214871.48</v>
      </c>
      <c r="J34" s="7">
        <v>3861107.17</v>
      </c>
    </row>
    <row r="35" spans="1:10" hidden="1" x14ac:dyDescent="0.25">
      <c r="A35" s="6" t="s">
        <v>33</v>
      </c>
      <c r="B35" s="1"/>
      <c r="C35" s="6">
        <v>12862904.050000001</v>
      </c>
      <c r="D35" s="6">
        <v>396526149.56999999</v>
      </c>
      <c r="E35" s="6">
        <v>100329389.19</v>
      </c>
      <c r="F35" s="6">
        <v>68679254.129999995</v>
      </c>
      <c r="G35" s="6">
        <v>29330851.449999999</v>
      </c>
      <c r="H35" s="6">
        <v>37163013.150000006</v>
      </c>
      <c r="I35" s="6">
        <v>23408072.259999998</v>
      </c>
      <c r="J35" s="7">
        <v>668299633.80000007</v>
      </c>
    </row>
    <row r="36" spans="1:10" hidden="1" x14ac:dyDescent="0.25">
      <c r="A36" s="6" t="s">
        <v>34</v>
      </c>
      <c r="B36" s="1"/>
      <c r="C36" s="6">
        <v>0</v>
      </c>
      <c r="D36" s="6">
        <v>680826.21000000008</v>
      </c>
      <c r="E36" s="6">
        <v>114133.90000000001</v>
      </c>
      <c r="F36" s="6">
        <v>127737.39</v>
      </c>
      <c r="G36" s="6">
        <v>0</v>
      </c>
      <c r="H36" s="6">
        <v>20390.39</v>
      </c>
      <c r="I36" s="6">
        <v>143034.11000000002</v>
      </c>
      <c r="J36" s="7">
        <v>1086122.0000000002</v>
      </c>
    </row>
    <row r="37" spans="1:10" hidden="1" x14ac:dyDescent="0.25">
      <c r="A37" s="6" t="s">
        <v>35</v>
      </c>
      <c r="B37" s="1"/>
      <c r="C37" s="6">
        <v>251550.82</v>
      </c>
      <c r="D37" s="6">
        <v>1159499.71</v>
      </c>
      <c r="E37" s="6">
        <v>403173.06</v>
      </c>
      <c r="F37" s="6">
        <v>284894.47000000003</v>
      </c>
      <c r="G37" s="6">
        <v>824123.77</v>
      </c>
      <c r="H37" s="6">
        <v>268522.51999999996</v>
      </c>
      <c r="I37" s="6">
        <v>189014.40000000002</v>
      </c>
      <c r="J37" s="7">
        <v>3380778.75</v>
      </c>
    </row>
    <row r="38" spans="1:10" hidden="1" x14ac:dyDescent="0.25">
      <c r="A38" s="6" t="s">
        <v>36</v>
      </c>
      <c r="B38" s="1"/>
      <c r="C38" s="6">
        <v>11341494.710000001</v>
      </c>
      <c r="D38" s="6">
        <v>380300437.59000003</v>
      </c>
      <c r="E38" s="6">
        <v>100831035.02</v>
      </c>
      <c r="F38" s="6">
        <v>62209830.969999999</v>
      </c>
      <c r="G38" s="6">
        <v>310348.35000000003</v>
      </c>
      <c r="H38" s="6">
        <v>18733669.529999997</v>
      </c>
      <c r="I38" s="6">
        <v>4303828.5999999996</v>
      </c>
      <c r="J38" s="7">
        <v>578030644.76999998</v>
      </c>
    </row>
    <row r="39" spans="1:10" hidden="1" x14ac:dyDescent="0.25">
      <c r="A39" s="6" t="s">
        <v>37</v>
      </c>
      <c r="B39" s="1"/>
      <c r="C39" s="6">
        <v>403556318.91000003</v>
      </c>
      <c r="D39" s="6">
        <v>4373506386.9300003</v>
      </c>
      <c r="E39" s="6">
        <v>1435486944.3199999</v>
      </c>
      <c r="F39" s="6">
        <v>414680543.94</v>
      </c>
      <c r="G39" s="6">
        <v>132371843.72999999</v>
      </c>
      <c r="H39" s="6">
        <v>423226831.13000005</v>
      </c>
      <c r="I39" s="6">
        <v>194210049.59999999</v>
      </c>
      <c r="J39" s="7">
        <v>7377038918.5599995</v>
      </c>
    </row>
    <row r="40" spans="1:10" hidden="1" x14ac:dyDescent="0.25">
      <c r="A40" s="6" t="s">
        <v>38</v>
      </c>
      <c r="B40" s="1"/>
      <c r="C40" s="6">
        <v>64144931.32</v>
      </c>
      <c r="D40" s="6">
        <v>538006505.78999996</v>
      </c>
      <c r="E40" s="6">
        <v>122241903.77</v>
      </c>
      <c r="F40" s="6">
        <v>166274730.33000001</v>
      </c>
      <c r="G40" s="6">
        <v>47844508.899999999</v>
      </c>
      <c r="H40" s="6">
        <v>34802396.560000002</v>
      </c>
      <c r="I40" s="6">
        <v>77570337.530000001</v>
      </c>
      <c r="J40" s="7">
        <v>1050885314.2</v>
      </c>
    </row>
    <row r="41" spans="1:10" hidden="1" x14ac:dyDescent="0.25">
      <c r="A41" s="6" t="s">
        <v>39</v>
      </c>
      <c r="B41" s="1"/>
      <c r="C41" s="6">
        <v>4358562.43</v>
      </c>
      <c r="D41" s="6">
        <v>36027563.769999996</v>
      </c>
      <c r="E41" s="6">
        <v>8602786.5800000001</v>
      </c>
      <c r="F41" s="6">
        <v>4304395.22</v>
      </c>
      <c r="G41" s="6">
        <v>739631.79</v>
      </c>
      <c r="H41" s="6">
        <v>2035356.54</v>
      </c>
      <c r="I41" s="6">
        <v>846371.04</v>
      </c>
      <c r="J41" s="7">
        <v>56914667.36999999</v>
      </c>
    </row>
    <row r="42" spans="1:10" hidden="1" x14ac:dyDescent="0.25">
      <c r="A42" s="6" t="s">
        <v>40</v>
      </c>
      <c r="B42" s="1"/>
      <c r="C42" s="6">
        <v>0</v>
      </c>
      <c r="D42" s="6">
        <v>7065913.9900000002</v>
      </c>
      <c r="E42" s="6">
        <v>1730329.46</v>
      </c>
      <c r="F42" s="6">
        <v>1676832.3900000001</v>
      </c>
      <c r="G42" s="6">
        <v>793787.42</v>
      </c>
      <c r="H42" s="6">
        <v>639904.39</v>
      </c>
      <c r="I42" s="6">
        <v>117332.01999999999</v>
      </c>
      <c r="J42" s="7">
        <v>12024099.67</v>
      </c>
    </row>
    <row r="43" spans="1:10" hidden="1" x14ac:dyDescent="0.25">
      <c r="A43" s="6" t="s">
        <v>41</v>
      </c>
      <c r="B43" s="1"/>
      <c r="C43" s="6">
        <v>8895807</v>
      </c>
      <c r="D43" s="6">
        <v>28637081</v>
      </c>
      <c r="E43" s="6">
        <v>3930753</v>
      </c>
      <c r="F43" s="6">
        <v>2751451</v>
      </c>
      <c r="G43" s="6">
        <v>328465</v>
      </c>
      <c r="H43" s="6">
        <v>2908711</v>
      </c>
      <c r="I43" s="6">
        <v>431659</v>
      </c>
      <c r="J43" s="7">
        <v>47883927</v>
      </c>
    </row>
    <row r="44" spans="1:10" hidden="1" x14ac:dyDescent="0.25">
      <c r="A44" s="6" t="s">
        <v>42</v>
      </c>
      <c r="B44" s="1"/>
      <c r="C44" s="6">
        <v>2853104.5300000003</v>
      </c>
      <c r="D44" s="6">
        <v>121214725.89</v>
      </c>
      <c r="E44" s="6">
        <v>49922477.049999997</v>
      </c>
      <c r="F44" s="6">
        <v>52979085.539999999</v>
      </c>
      <c r="G44" s="6">
        <v>10244952.82</v>
      </c>
      <c r="H44" s="6">
        <v>12027073.449999999</v>
      </c>
      <c r="I44" s="6">
        <v>5687239.7000000002</v>
      </c>
      <c r="J44" s="7">
        <v>254928658.97999996</v>
      </c>
    </row>
    <row r="45" spans="1:10" hidden="1" x14ac:dyDescent="0.25">
      <c r="A45" s="6" t="s">
        <v>43</v>
      </c>
      <c r="B45" s="1"/>
      <c r="C45" s="6">
        <v>2887415.63</v>
      </c>
      <c r="D45" s="6">
        <v>9800490.0700000003</v>
      </c>
      <c r="E45" s="6">
        <v>5262522.7699999996</v>
      </c>
      <c r="F45" s="6">
        <v>1434034.4100000001</v>
      </c>
      <c r="G45" s="6">
        <v>0</v>
      </c>
      <c r="H45" s="6">
        <v>1091746.8700000001</v>
      </c>
      <c r="I45" s="6">
        <v>178513.31000000003</v>
      </c>
      <c r="J45" s="7">
        <v>20654723.059999999</v>
      </c>
    </row>
    <row r="46" spans="1:10" hidden="1" x14ac:dyDescent="0.25">
      <c r="A46" s="6" t="s">
        <v>44</v>
      </c>
      <c r="B46" s="1"/>
      <c r="C46" s="6">
        <v>3222713.94</v>
      </c>
      <c r="D46" s="6">
        <v>14249644.450000001</v>
      </c>
      <c r="E46" s="6">
        <v>5913574.5800000001</v>
      </c>
      <c r="F46" s="6">
        <v>1835392.2000000002</v>
      </c>
      <c r="G46" s="6">
        <v>174386.35</v>
      </c>
      <c r="H46" s="6">
        <v>1858984.9499999997</v>
      </c>
      <c r="I46" s="6">
        <v>634848.07000000007</v>
      </c>
      <c r="J46" s="7">
        <v>27889544.539999999</v>
      </c>
    </row>
    <row r="47" spans="1:10" hidden="1" x14ac:dyDescent="0.25">
      <c r="A47" s="6" t="s">
        <v>45</v>
      </c>
      <c r="B47" s="1"/>
      <c r="C47" s="6">
        <v>16379236.43</v>
      </c>
      <c r="D47" s="6">
        <v>231636768.66000003</v>
      </c>
      <c r="E47" s="6">
        <v>72340093.909999996</v>
      </c>
      <c r="F47" s="6">
        <v>27682823.420000002</v>
      </c>
      <c r="G47" s="6">
        <v>22479216.149999999</v>
      </c>
      <c r="H47" s="6">
        <v>13492393.639999999</v>
      </c>
      <c r="I47" s="6">
        <v>18803753.43</v>
      </c>
      <c r="J47" s="7">
        <v>402814285.63999999</v>
      </c>
    </row>
    <row r="48" spans="1:10" hidden="1" x14ac:dyDescent="0.25">
      <c r="A48" s="6" t="s">
        <v>46</v>
      </c>
      <c r="B48" s="1"/>
      <c r="C48" s="6">
        <v>686076.09</v>
      </c>
      <c r="D48" s="6">
        <v>12059813.760000002</v>
      </c>
      <c r="E48" s="6">
        <v>4009048.53</v>
      </c>
      <c r="F48" s="6">
        <v>2364511.71</v>
      </c>
      <c r="G48" s="6">
        <v>0</v>
      </c>
      <c r="H48" s="6">
        <v>1514348.74</v>
      </c>
      <c r="I48" s="6">
        <v>183525.98</v>
      </c>
      <c r="J48" s="7">
        <v>20817324.809999999</v>
      </c>
    </row>
    <row r="49" spans="1:10" hidden="1" x14ac:dyDescent="0.25">
      <c r="A49" s="6" t="s">
        <v>47</v>
      </c>
      <c r="B49" s="1"/>
      <c r="C49" s="6">
        <v>5041732.67</v>
      </c>
      <c r="D49" s="6">
        <v>10250415.390000001</v>
      </c>
      <c r="E49" s="6">
        <v>3423353.21</v>
      </c>
      <c r="F49" s="6">
        <v>1408881.3499999999</v>
      </c>
      <c r="G49" s="6">
        <v>1025772.06</v>
      </c>
      <c r="H49" s="6">
        <v>1716628.6400000001</v>
      </c>
      <c r="I49" s="6">
        <v>828039.32000000007</v>
      </c>
      <c r="J49" s="7">
        <v>23694822.640000001</v>
      </c>
    </row>
    <row r="50" spans="1:10" hidden="1" x14ac:dyDescent="0.25">
      <c r="A50" s="6" t="s">
        <v>48</v>
      </c>
      <c r="B50" s="1"/>
      <c r="C50" s="6">
        <v>1516192</v>
      </c>
      <c r="D50" s="6">
        <v>78712064</v>
      </c>
      <c r="E50" s="6">
        <v>33586211</v>
      </c>
      <c r="F50" s="6">
        <v>21750768</v>
      </c>
      <c r="G50" s="6">
        <v>377009</v>
      </c>
      <c r="H50" s="6">
        <v>3624609</v>
      </c>
      <c r="I50" s="6">
        <v>2102812</v>
      </c>
      <c r="J50" s="7">
        <v>141669665</v>
      </c>
    </row>
    <row r="51" spans="1:10" hidden="1" x14ac:dyDescent="0.25">
      <c r="A51" s="6" t="s">
        <v>49</v>
      </c>
      <c r="B51" s="1"/>
      <c r="C51" s="6">
        <v>8558909.8800000008</v>
      </c>
      <c r="D51" s="6">
        <v>64045301.130000003</v>
      </c>
      <c r="E51" s="6">
        <v>17161916.050000001</v>
      </c>
      <c r="F51" s="6">
        <v>19471308.91</v>
      </c>
      <c r="G51" s="6">
        <v>1226005.76</v>
      </c>
      <c r="H51" s="6">
        <v>3225211.95</v>
      </c>
      <c r="I51" s="6">
        <v>1675995.9100000001</v>
      </c>
      <c r="J51" s="7">
        <v>115364649.59</v>
      </c>
    </row>
    <row r="52" spans="1:10" hidden="1" x14ac:dyDescent="0.25">
      <c r="A52" s="6" t="s">
        <v>50</v>
      </c>
      <c r="B52" s="1"/>
      <c r="C52" s="6">
        <v>5783875.8399999999</v>
      </c>
      <c r="D52" s="6">
        <v>137624317.78</v>
      </c>
      <c r="E52" s="6">
        <v>32882342.100000001</v>
      </c>
      <c r="F52" s="6">
        <v>10801153.23</v>
      </c>
      <c r="G52" s="6">
        <v>12700402.970000001</v>
      </c>
      <c r="H52" s="6">
        <v>10078469.130000001</v>
      </c>
      <c r="I52" s="6">
        <v>5494145.2400000002</v>
      </c>
      <c r="J52" s="7">
        <v>215364706.28999999</v>
      </c>
    </row>
    <row r="53" spans="1:10" hidden="1" x14ac:dyDescent="0.25">
      <c r="A53" s="6" t="s">
        <v>51</v>
      </c>
      <c r="B53" s="1"/>
      <c r="C53" s="6">
        <v>160630.29</v>
      </c>
      <c r="D53" s="6">
        <v>24465856.630000003</v>
      </c>
      <c r="E53" s="6">
        <v>7613810.0199999996</v>
      </c>
      <c r="F53" s="6">
        <v>3601390.57</v>
      </c>
      <c r="G53" s="6">
        <v>1026925.2</v>
      </c>
      <c r="H53" s="6">
        <v>1893030.3499999999</v>
      </c>
      <c r="I53" s="6">
        <v>1956466.18</v>
      </c>
      <c r="J53" s="7">
        <v>40718109.240000002</v>
      </c>
    </row>
    <row r="54" spans="1:10" hidden="1" x14ac:dyDescent="0.25">
      <c r="A54" s="6" t="s">
        <v>52</v>
      </c>
      <c r="B54" s="1"/>
      <c r="C54" s="6">
        <v>2910311.73</v>
      </c>
      <c r="D54" s="6">
        <v>46394726.359999999</v>
      </c>
      <c r="E54" s="6">
        <v>12688457.140000001</v>
      </c>
      <c r="F54" s="6">
        <v>7228534.8899999997</v>
      </c>
      <c r="G54" s="6">
        <v>2322459.63</v>
      </c>
      <c r="H54" s="6">
        <v>2983797.05</v>
      </c>
      <c r="I54" s="6">
        <v>596714.36</v>
      </c>
      <c r="J54" s="7">
        <v>75125001.159999982</v>
      </c>
    </row>
    <row r="55" spans="1:10" hidden="1" x14ac:dyDescent="0.25">
      <c r="A55" s="6" t="s">
        <v>53</v>
      </c>
      <c r="B55" s="1"/>
      <c r="C55" s="6">
        <v>11844405.630000001</v>
      </c>
      <c r="D55" s="6">
        <v>41261955.310000002</v>
      </c>
      <c r="E55" s="6">
        <v>15372657.08</v>
      </c>
      <c r="F55" s="6">
        <v>20932451.590000004</v>
      </c>
      <c r="G55" s="6">
        <v>2182429.2200000002</v>
      </c>
      <c r="H55" s="6">
        <v>4136170.01</v>
      </c>
      <c r="I55" s="6">
        <v>1847046.86</v>
      </c>
      <c r="J55" s="7">
        <v>97577115.700000018</v>
      </c>
    </row>
    <row r="56" spans="1:10" hidden="1" x14ac:dyDescent="0.25">
      <c r="A56" s="6" t="s">
        <v>54</v>
      </c>
      <c r="B56" s="1"/>
      <c r="C56" s="6">
        <v>551343.23</v>
      </c>
      <c r="D56" s="6">
        <v>4196377.92</v>
      </c>
      <c r="E56" s="6">
        <v>694792.32000000007</v>
      </c>
      <c r="F56" s="6">
        <v>293966.91000000003</v>
      </c>
      <c r="G56" s="6">
        <v>4691.87</v>
      </c>
      <c r="H56" s="6">
        <v>1400626.7600000002</v>
      </c>
      <c r="I56" s="6">
        <v>246684.99</v>
      </c>
      <c r="J56" s="7">
        <v>7388484.0000000019</v>
      </c>
    </row>
    <row r="57" spans="1:10" hidden="1" x14ac:dyDescent="0.25">
      <c r="A57" s="6" t="s">
        <v>55</v>
      </c>
      <c r="B57" s="1"/>
      <c r="C57" s="6">
        <v>6616585.25</v>
      </c>
      <c r="D57" s="6">
        <v>149777694.27000001</v>
      </c>
      <c r="E57" s="6">
        <v>42832659</v>
      </c>
      <c r="F57" s="6">
        <v>11272878.600000001</v>
      </c>
      <c r="G57" s="6">
        <v>0</v>
      </c>
      <c r="H57" s="6">
        <v>6171246.6100000003</v>
      </c>
      <c r="I57" s="6">
        <v>10797975.380000001</v>
      </c>
      <c r="J57" s="7">
        <v>227469039.11000001</v>
      </c>
    </row>
    <row r="58" spans="1:10" hidden="1" x14ac:dyDescent="0.25">
      <c r="A58" s="6" t="s">
        <v>56</v>
      </c>
      <c r="B58" s="1"/>
      <c r="C58" s="6">
        <v>904696.36</v>
      </c>
      <c r="D58" s="6">
        <v>17678990.260000002</v>
      </c>
      <c r="E58" s="6">
        <v>7480325.9299999997</v>
      </c>
      <c r="F58" s="6">
        <v>4179800.62</v>
      </c>
      <c r="G58" s="6">
        <v>2802850.2</v>
      </c>
      <c r="H58" s="6">
        <v>1465559.84</v>
      </c>
      <c r="I58" s="6">
        <v>787251.19999999995</v>
      </c>
      <c r="J58" s="7">
        <v>35299474.410000004</v>
      </c>
    </row>
    <row r="59" spans="1:10" hidden="1" x14ac:dyDescent="0.25">
      <c r="A59" s="6" t="s">
        <v>57</v>
      </c>
      <c r="B59" s="1"/>
      <c r="C59" s="6">
        <v>3895792.66</v>
      </c>
      <c r="D59" s="6">
        <v>18474872.02</v>
      </c>
      <c r="E59" s="6">
        <v>3737644.02</v>
      </c>
      <c r="F59" s="6">
        <v>2023366.52</v>
      </c>
      <c r="G59" s="6">
        <v>1557826.6800000002</v>
      </c>
      <c r="H59" s="6">
        <v>2208181.5</v>
      </c>
      <c r="I59" s="6">
        <v>355567.92000000004</v>
      </c>
      <c r="J59" s="7">
        <v>32253251.32</v>
      </c>
    </row>
    <row r="60" spans="1:10" hidden="1" x14ac:dyDescent="0.25">
      <c r="A60" s="6" t="s">
        <v>58</v>
      </c>
      <c r="B60" s="1"/>
      <c r="C60" s="6">
        <v>14592961.199999999</v>
      </c>
      <c r="D60" s="6">
        <v>120524416.06</v>
      </c>
      <c r="E60" s="6">
        <v>15824592.960000001</v>
      </c>
      <c r="F60" s="6">
        <v>9428151.7599999998</v>
      </c>
      <c r="G60" s="6">
        <v>630749.57999999996</v>
      </c>
      <c r="H60" s="6">
        <v>6037610.4299999997</v>
      </c>
      <c r="I60" s="6">
        <v>2743929.4</v>
      </c>
      <c r="J60" s="7">
        <v>169782411.39000002</v>
      </c>
    </row>
    <row r="61" spans="1:10" hidden="1" x14ac:dyDescent="0.25">
      <c r="A61" s="6" t="s">
        <v>59</v>
      </c>
      <c r="B61" s="1"/>
      <c r="C61" s="6">
        <v>2820131.65</v>
      </c>
      <c r="D61" s="6">
        <v>14531383.16</v>
      </c>
      <c r="E61" s="6">
        <v>3713165.69</v>
      </c>
      <c r="F61" s="6">
        <v>1139202.8900000001</v>
      </c>
      <c r="G61" s="6">
        <v>0</v>
      </c>
      <c r="H61" s="6">
        <v>2108412.12</v>
      </c>
      <c r="I61" s="6">
        <v>644895.67000000004</v>
      </c>
      <c r="J61" s="7">
        <v>24957191.180000003</v>
      </c>
    </row>
    <row r="62" spans="1:10" hidden="1" x14ac:dyDescent="0.25">
      <c r="A62" s="6" t="s">
        <v>60</v>
      </c>
      <c r="B62" s="1"/>
      <c r="C62" s="6">
        <v>1845850.9300000002</v>
      </c>
      <c r="D62" s="6">
        <v>5760954.7400000002</v>
      </c>
      <c r="E62" s="6">
        <v>2360728.11</v>
      </c>
      <c r="F62" s="6">
        <v>1614161.5</v>
      </c>
      <c r="G62" s="6">
        <v>5341.62</v>
      </c>
      <c r="H62" s="6">
        <v>309873.28999999998</v>
      </c>
      <c r="I62" s="6">
        <v>133695.34</v>
      </c>
      <c r="J62" s="7">
        <v>12030605.529999997</v>
      </c>
    </row>
    <row r="63" spans="1:10" hidden="1" x14ac:dyDescent="0.25">
      <c r="A63" s="6" t="s">
        <v>61</v>
      </c>
      <c r="B63" s="1"/>
      <c r="C63" s="6">
        <v>3466250.8</v>
      </c>
      <c r="D63" s="6">
        <v>52096192.989999995</v>
      </c>
      <c r="E63" s="6">
        <v>18572094.27</v>
      </c>
      <c r="F63" s="6">
        <v>14457663.66</v>
      </c>
      <c r="G63" s="6">
        <v>0</v>
      </c>
      <c r="H63" s="6">
        <v>82385.13</v>
      </c>
      <c r="I63" s="6">
        <v>57746.6</v>
      </c>
      <c r="J63" s="7">
        <v>88732333.449999973</v>
      </c>
    </row>
    <row r="64" spans="1:10" hidden="1" x14ac:dyDescent="0.25">
      <c r="A64" s="6" t="s">
        <v>62</v>
      </c>
      <c r="B64" s="1"/>
      <c r="C64" s="6">
        <v>5363100.2699999996</v>
      </c>
      <c r="D64" s="6">
        <v>6778999.4000000004</v>
      </c>
      <c r="E64" s="6">
        <v>1961749.02</v>
      </c>
      <c r="F64" s="6">
        <v>1774119</v>
      </c>
      <c r="G64" s="6">
        <v>140288.01</v>
      </c>
      <c r="H64" s="6">
        <v>149227.24</v>
      </c>
      <c r="I64" s="6">
        <v>246666.7</v>
      </c>
      <c r="J64" s="7">
        <v>16414149.639999999</v>
      </c>
    </row>
    <row r="65" spans="1:10" hidden="1" x14ac:dyDescent="0.25">
      <c r="A65" s="6" t="s">
        <v>63</v>
      </c>
      <c r="B65" s="1"/>
      <c r="C65" s="6">
        <v>36905865.119999997</v>
      </c>
      <c r="D65" s="6">
        <v>807294567.75</v>
      </c>
      <c r="E65" s="6">
        <v>275086991.35000002</v>
      </c>
      <c r="F65" s="6">
        <v>179455506.19</v>
      </c>
      <c r="G65" s="6">
        <v>46205111.149999999</v>
      </c>
      <c r="H65" s="6">
        <v>37588411.409999996</v>
      </c>
      <c r="I65" s="6">
        <v>44029723.510000005</v>
      </c>
      <c r="J65" s="7">
        <v>1426566176.4800003</v>
      </c>
    </row>
    <row r="66" spans="1:10" hidden="1" x14ac:dyDescent="0.25">
      <c r="A66" s="6" t="s">
        <v>64</v>
      </c>
      <c r="B66" s="1"/>
      <c r="C66" s="6">
        <v>9490317</v>
      </c>
      <c r="D66" s="6">
        <v>52564831</v>
      </c>
      <c r="E66" s="6">
        <v>15659948</v>
      </c>
      <c r="F66" s="6">
        <v>8102335</v>
      </c>
      <c r="G66" s="6">
        <v>0</v>
      </c>
      <c r="H66" s="6">
        <v>0</v>
      </c>
      <c r="I66" s="6">
        <v>51975</v>
      </c>
      <c r="J66" s="7">
        <v>85869406</v>
      </c>
    </row>
    <row r="67" spans="1:10" hidden="1" x14ac:dyDescent="0.25">
      <c r="A67" s="6" t="s">
        <v>65</v>
      </c>
      <c r="B67" s="1"/>
      <c r="C67" s="6">
        <v>1288197.03</v>
      </c>
      <c r="D67" s="6">
        <v>6593057.7400000002</v>
      </c>
      <c r="E67" s="6">
        <v>1605215.38</v>
      </c>
      <c r="F67" s="6">
        <v>2114171.9700000002</v>
      </c>
      <c r="G67" s="6">
        <v>0</v>
      </c>
      <c r="H67" s="6">
        <v>1170864.01</v>
      </c>
      <c r="I67" s="6">
        <v>209623.66000000003</v>
      </c>
      <c r="J67" s="7">
        <v>12981129.790000001</v>
      </c>
    </row>
    <row r="68" spans="1:10" hidden="1" x14ac:dyDescent="0.25">
      <c r="A68" s="6" t="s">
        <v>66</v>
      </c>
      <c r="B68" s="1"/>
      <c r="C68" s="6">
        <v>702468.19000000006</v>
      </c>
      <c r="D68" s="6">
        <v>3243883.39</v>
      </c>
      <c r="E68" s="6">
        <v>1041343.07</v>
      </c>
      <c r="F68" s="6">
        <v>734978.89</v>
      </c>
      <c r="G68" s="6">
        <v>8796.4500000000007</v>
      </c>
      <c r="H68" s="6">
        <v>760417.49</v>
      </c>
      <c r="I68" s="6">
        <v>316574.82</v>
      </c>
      <c r="J68" s="7">
        <v>6808462.3000000007</v>
      </c>
    </row>
    <row r="69" spans="1:10" hidden="1" x14ac:dyDescent="0.25">
      <c r="A69" s="6" t="s">
        <v>67</v>
      </c>
      <c r="B69" s="1"/>
      <c r="C69" s="6">
        <v>0</v>
      </c>
      <c r="D69" s="6">
        <v>5614550.1800000006</v>
      </c>
      <c r="E69" s="6">
        <v>1607740.67</v>
      </c>
      <c r="F69" s="6">
        <v>454082.3</v>
      </c>
      <c r="G69" s="6">
        <v>0</v>
      </c>
      <c r="H69" s="6">
        <v>708435.74</v>
      </c>
      <c r="I69" s="6">
        <v>70705.84</v>
      </c>
      <c r="J69" s="7">
        <v>8455514.7300000004</v>
      </c>
    </row>
    <row r="70" spans="1:10" hidden="1" x14ac:dyDescent="0.25">
      <c r="A70" s="6" t="s">
        <v>68</v>
      </c>
      <c r="B70" s="1"/>
      <c r="C70" s="6">
        <v>850124.96</v>
      </c>
      <c r="D70" s="6">
        <v>27895628.890000001</v>
      </c>
      <c r="E70" s="6">
        <v>9153188.8100000005</v>
      </c>
      <c r="F70" s="6">
        <v>7646484.3499999996</v>
      </c>
      <c r="G70" s="6">
        <v>2385249.7800000003</v>
      </c>
      <c r="H70" s="6">
        <v>0</v>
      </c>
      <c r="I70" s="6">
        <v>0</v>
      </c>
      <c r="J70" s="7">
        <v>47930676.790000007</v>
      </c>
    </row>
    <row r="71" spans="1:10" hidden="1" x14ac:dyDescent="0.25">
      <c r="A71" s="6" t="s">
        <v>69</v>
      </c>
      <c r="B71" s="1"/>
      <c r="C71" s="6">
        <v>8124041.5499999998</v>
      </c>
      <c r="D71" s="6">
        <v>90516688.75999999</v>
      </c>
      <c r="E71" s="6">
        <v>27092374.600000001</v>
      </c>
      <c r="F71" s="6">
        <v>21402851.400000002</v>
      </c>
      <c r="G71" s="6">
        <v>0</v>
      </c>
      <c r="H71" s="6">
        <v>11172099</v>
      </c>
      <c r="I71" s="6">
        <v>3615753.59</v>
      </c>
      <c r="J71" s="7">
        <v>161923808.90000001</v>
      </c>
    </row>
    <row r="72" spans="1:10" hidden="1" x14ac:dyDescent="0.25">
      <c r="A72" s="6" t="s">
        <v>70</v>
      </c>
      <c r="B72" s="1"/>
      <c r="C72" s="6">
        <v>400152.28</v>
      </c>
      <c r="D72" s="6">
        <v>11277267.32</v>
      </c>
      <c r="E72" s="6">
        <v>4286676.3499999996</v>
      </c>
      <c r="F72" s="6">
        <v>1866779.97</v>
      </c>
      <c r="G72" s="6">
        <v>0</v>
      </c>
      <c r="H72" s="6">
        <v>0</v>
      </c>
      <c r="I72" s="6">
        <v>308175.00000000006</v>
      </c>
      <c r="J72" s="7">
        <v>18139050.919999998</v>
      </c>
    </row>
    <row r="73" spans="1:10" hidden="1" x14ac:dyDescent="0.25">
      <c r="A73" s="6" t="s">
        <v>71</v>
      </c>
      <c r="B73" s="1"/>
      <c r="C73" s="6">
        <v>209831382.78</v>
      </c>
      <c r="D73" s="6">
        <v>2893642269.4099998</v>
      </c>
      <c r="E73" s="6">
        <v>731693801.23000002</v>
      </c>
      <c r="F73" s="6">
        <v>316477535.73000002</v>
      </c>
      <c r="G73" s="6">
        <v>130105044.47999999</v>
      </c>
      <c r="H73" s="6">
        <v>193557887.56</v>
      </c>
      <c r="I73" s="6">
        <v>267223888.49000001</v>
      </c>
      <c r="J73" s="7">
        <v>4742531809.6800003</v>
      </c>
    </row>
    <row r="74" spans="1:10" hidden="1" x14ac:dyDescent="0.25">
      <c r="A74" s="6" t="s">
        <v>72</v>
      </c>
      <c r="B74" s="1"/>
      <c r="C74" s="6">
        <v>33657420</v>
      </c>
      <c r="D74" s="6">
        <v>171918490</v>
      </c>
      <c r="E74" s="6">
        <v>71765085</v>
      </c>
      <c r="F74" s="6">
        <v>44248117</v>
      </c>
      <c r="G74" s="6">
        <v>20872296</v>
      </c>
      <c r="H74" s="6">
        <v>16021373</v>
      </c>
      <c r="I74" s="6">
        <v>18229865</v>
      </c>
      <c r="J74" s="7">
        <v>376712646</v>
      </c>
    </row>
    <row r="75" spans="1:10" hidden="1" x14ac:dyDescent="0.25">
      <c r="A75" s="6" t="s">
        <v>73</v>
      </c>
      <c r="B75" s="1"/>
      <c r="C75" s="6">
        <v>3358633.38</v>
      </c>
      <c r="D75" s="6">
        <v>11953046.5</v>
      </c>
      <c r="E75" s="6">
        <v>4049391.29</v>
      </c>
      <c r="F75" s="6">
        <v>3613078.0500000003</v>
      </c>
      <c r="G75" s="6">
        <v>1014876.27</v>
      </c>
      <c r="H75" s="6">
        <v>0</v>
      </c>
      <c r="I75" s="6">
        <v>51375</v>
      </c>
      <c r="J75" s="7">
        <v>24040400.489999998</v>
      </c>
    </row>
    <row r="76" spans="1:10" hidden="1" x14ac:dyDescent="0.25">
      <c r="A76" s="6" t="s">
        <v>74</v>
      </c>
      <c r="B76" s="1"/>
      <c r="C76" s="6">
        <v>4659616</v>
      </c>
      <c r="D76" s="6">
        <v>121338749</v>
      </c>
      <c r="E76" s="6">
        <v>44485687</v>
      </c>
      <c r="F76" s="6">
        <v>31328782</v>
      </c>
      <c r="G76" s="6">
        <v>0</v>
      </c>
      <c r="H76" s="6">
        <v>13268373</v>
      </c>
      <c r="I76" s="6">
        <v>7965060</v>
      </c>
      <c r="J76" s="7">
        <v>223046267</v>
      </c>
    </row>
    <row r="77" spans="1:10" hidden="1" x14ac:dyDescent="0.25">
      <c r="A77" s="6" t="s">
        <v>75</v>
      </c>
      <c r="B77" s="1"/>
      <c r="C77" s="6">
        <v>4041745.63</v>
      </c>
      <c r="D77" s="6">
        <v>31326264.469999999</v>
      </c>
      <c r="E77" s="6">
        <v>6467732.9800000004</v>
      </c>
      <c r="F77" s="6">
        <v>3063023.59</v>
      </c>
      <c r="G77" s="6">
        <v>2167655</v>
      </c>
      <c r="H77" s="6">
        <v>2035619.5700000003</v>
      </c>
      <c r="I77" s="6">
        <v>1228416.05</v>
      </c>
      <c r="J77" s="7">
        <v>50330457.289999999</v>
      </c>
    </row>
    <row r="78" spans="1:10" hidden="1" x14ac:dyDescent="0.25">
      <c r="A78" s="6" t="s">
        <v>76</v>
      </c>
      <c r="B78" s="1"/>
      <c r="C78" s="6">
        <v>1009857.97</v>
      </c>
      <c r="D78" s="6">
        <v>5314930.6100000003</v>
      </c>
      <c r="E78" s="6">
        <v>1182941.75</v>
      </c>
      <c r="F78" s="6">
        <v>1260430.78</v>
      </c>
      <c r="G78" s="6">
        <v>0</v>
      </c>
      <c r="H78" s="6">
        <v>1035187.6700000002</v>
      </c>
      <c r="I78" s="6">
        <v>921630.79</v>
      </c>
      <c r="J78" s="7">
        <v>10724979.57</v>
      </c>
    </row>
    <row r="79" spans="1:10" hidden="1" x14ac:dyDescent="0.25">
      <c r="A79" s="6" t="s">
        <v>77</v>
      </c>
      <c r="B79" s="1"/>
      <c r="C79" s="6">
        <v>152252</v>
      </c>
      <c r="D79" s="6">
        <v>4012593</v>
      </c>
      <c r="E79" s="6">
        <v>985632</v>
      </c>
      <c r="F79" s="6">
        <v>328360</v>
      </c>
      <c r="G79" s="6">
        <v>0</v>
      </c>
      <c r="H79" s="6">
        <v>680980</v>
      </c>
      <c r="I79" s="6">
        <v>203170</v>
      </c>
      <c r="J79" s="7">
        <v>6362987</v>
      </c>
    </row>
    <row r="80" spans="1:10" hidden="1" x14ac:dyDescent="0.25">
      <c r="A80" s="6" t="s">
        <v>78</v>
      </c>
      <c r="B80" s="1"/>
      <c r="C80" s="6">
        <v>4269129</v>
      </c>
      <c r="D80" s="6">
        <v>28746187</v>
      </c>
      <c r="E80" s="6">
        <v>8007561</v>
      </c>
      <c r="F80" s="6">
        <v>6115679</v>
      </c>
      <c r="G80" s="6">
        <v>0</v>
      </c>
      <c r="H80" s="6">
        <v>3004947</v>
      </c>
      <c r="I80" s="6">
        <v>1426450</v>
      </c>
      <c r="J80" s="7">
        <v>51569953</v>
      </c>
    </row>
    <row r="81" spans="1:10" hidden="1" x14ac:dyDescent="0.25">
      <c r="A81" s="6" t="s">
        <v>79</v>
      </c>
      <c r="B81" s="1"/>
      <c r="C81" s="6">
        <v>17547657.920000002</v>
      </c>
      <c r="D81" s="6">
        <v>78112062.629999995</v>
      </c>
      <c r="E81" s="6">
        <v>31266126.91</v>
      </c>
      <c r="F81" s="6">
        <v>20180771.039999999</v>
      </c>
      <c r="G81" s="6">
        <v>5723519.7199999997</v>
      </c>
      <c r="H81" s="6">
        <v>1164688.2399999998</v>
      </c>
      <c r="I81" s="6">
        <v>3284519.41</v>
      </c>
      <c r="J81" s="7">
        <v>157279345.87</v>
      </c>
    </row>
    <row r="82" spans="1:10" hidden="1" x14ac:dyDescent="0.25">
      <c r="A82" s="6" t="s">
        <v>80</v>
      </c>
      <c r="B82" s="1"/>
      <c r="C82" s="6">
        <v>629407</v>
      </c>
      <c r="D82" s="6">
        <v>23618170.34</v>
      </c>
      <c r="E82" s="6">
        <v>7828736.1900000004</v>
      </c>
      <c r="F82" s="6">
        <v>8657257.0800000001</v>
      </c>
      <c r="G82" s="6">
        <v>1085661.1200000001</v>
      </c>
      <c r="H82" s="6">
        <v>2324294.59</v>
      </c>
      <c r="I82" s="6">
        <v>2639278.5499999998</v>
      </c>
      <c r="J82" s="7">
        <v>46782804.86999999</v>
      </c>
    </row>
    <row r="83" spans="1:10" hidden="1" x14ac:dyDescent="0.25">
      <c r="A83" s="6" t="s">
        <v>81</v>
      </c>
      <c r="B83" s="1"/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1"/>
      <c r="J83" s="7">
        <v>0</v>
      </c>
    </row>
    <row r="84" spans="1:10" x14ac:dyDescent="0.25">
      <c r="A84" s="6"/>
      <c r="B84" s="1"/>
      <c r="C84" s="6"/>
      <c r="D84" s="6"/>
      <c r="E84" s="6"/>
      <c r="F84" s="6"/>
      <c r="G84" s="6"/>
      <c r="H84" s="6"/>
      <c r="I84" s="7"/>
      <c r="J84" s="7"/>
    </row>
    <row r="85" spans="1:10" x14ac:dyDescent="0.25">
      <c r="A85" s="7" t="s">
        <v>393</v>
      </c>
      <c r="B85" s="8"/>
      <c r="C85" s="11">
        <v>1106968266.5600002</v>
      </c>
      <c r="D85" s="11">
        <v>12984407954.26</v>
      </c>
      <c r="E85" s="11">
        <v>3852700174.1599998</v>
      </c>
      <c r="F85" s="11">
        <v>1816079549.6900001</v>
      </c>
      <c r="G85" s="11">
        <v>530943619.06999993</v>
      </c>
      <c r="H85" s="11">
        <v>998075225.96999991</v>
      </c>
      <c r="I85" s="11">
        <v>818062951.9799999</v>
      </c>
      <c r="J85" s="11">
        <v>22107237741.690002</v>
      </c>
    </row>
    <row r="86" spans="1:10" x14ac:dyDescent="0.25">
      <c r="A86" s="8"/>
      <c r="B86" s="8"/>
      <c r="C86" s="5"/>
      <c r="D86" s="5"/>
      <c r="E86" s="5"/>
      <c r="F86" s="5"/>
      <c r="G86" s="5"/>
      <c r="H86" s="5"/>
      <c r="I86" s="12"/>
      <c r="J86" s="5"/>
    </row>
    <row r="87" spans="1:10" x14ac:dyDescent="0.25">
      <c r="A87" s="9" t="s">
        <v>82</v>
      </c>
      <c r="B87" s="8"/>
      <c r="C87" s="12">
        <v>5.0072663056971188E-2</v>
      </c>
      <c r="D87" s="12">
        <v>0.58733741890213187</v>
      </c>
      <c r="E87" s="12">
        <v>0.17427325019871423</v>
      </c>
      <c r="F87" s="12">
        <v>8.2148641585611706E-2</v>
      </c>
      <c r="G87" s="12">
        <v>2.4016732677042789E-2</v>
      </c>
      <c r="H87" s="12">
        <v>4.5146989308746693E-2</v>
      </c>
      <c r="I87" s="12">
        <v>3.7004304270781434E-2</v>
      </c>
      <c r="J87" s="12">
        <v>0.99999999999999989</v>
      </c>
    </row>
    <row r="88" spans="1:10" x14ac:dyDescent="0.25">
      <c r="A88" s="9"/>
      <c r="B88" s="8"/>
      <c r="C88" s="12"/>
      <c r="D88" s="12"/>
      <c r="E88" s="12"/>
      <c r="F88" s="12"/>
      <c r="G88" s="12"/>
      <c r="H88" s="12"/>
      <c r="I88" s="12"/>
      <c r="J88" s="12"/>
    </row>
    <row r="89" spans="1:10" x14ac:dyDescent="0.25">
      <c r="A89" s="1"/>
      <c r="B89" s="1"/>
      <c r="C89" s="4"/>
      <c r="D89" s="4"/>
      <c r="E89" s="4"/>
      <c r="F89" s="4"/>
      <c r="G89" s="4"/>
      <c r="H89" s="4"/>
      <c r="I89" s="4"/>
      <c r="J89" s="5"/>
    </row>
    <row r="90" spans="1:10" x14ac:dyDescent="0.25">
      <c r="A90" s="2" t="s">
        <v>390</v>
      </c>
      <c r="B90" s="1"/>
      <c r="C90" s="4">
        <v>1.65</v>
      </c>
      <c r="D90" s="4">
        <v>0.91</v>
      </c>
      <c r="E90" s="4">
        <v>1.65</v>
      </c>
      <c r="F90" s="4">
        <v>1.65</v>
      </c>
      <c r="G90" s="4">
        <v>0.91</v>
      </c>
      <c r="H90" s="4">
        <v>1.65</v>
      </c>
      <c r="I90" s="5">
        <v>1.65</v>
      </c>
      <c r="J90" s="13"/>
    </row>
    <row r="91" spans="1:10" x14ac:dyDescent="0.25">
      <c r="A91" s="2"/>
      <c r="B91" s="1"/>
      <c r="C91" s="196"/>
      <c r="D91" s="196"/>
      <c r="E91" s="196"/>
      <c r="F91" s="196"/>
      <c r="G91" s="196"/>
      <c r="H91" s="196"/>
      <c r="I91" s="5"/>
      <c r="J91" s="5"/>
    </row>
    <row r="92" spans="1:10" x14ac:dyDescent="0.25">
      <c r="A92" s="2" t="s">
        <v>391</v>
      </c>
      <c r="B92" s="1"/>
      <c r="C92" s="4">
        <v>45</v>
      </c>
      <c r="D92" s="4">
        <v>50</v>
      </c>
      <c r="E92" s="4">
        <v>45</v>
      </c>
      <c r="F92" s="4">
        <v>35</v>
      </c>
      <c r="G92" s="4">
        <v>50</v>
      </c>
      <c r="H92" s="4">
        <v>10</v>
      </c>
      <c r="I92" s="5">
        <v>4</v>
      </c>
      <c r="J92" s="13"/>
    </row>
    <row r="93" spans="1:10" x14ac:dyDescent="0.25">
      <c r="A93" s="2"/>
      <c r="B93" s="1"/>
      <c r="C93" s="196"/>
      <c r="D93" s="196"/>
      <c r="E93" s="196"/>
      <c r="F93" s="196"/>
      <c r="G93" s="196"/>
      <c r="H93" s="196"/>
      <c r="I93" s="5"/>
      <c r="J93" s="201"/>
    </row>
    <row r="94" spans="1:10" x14ac:dyDescent="0.25">
      <c r="A94" s="10" t="s">
        <v>392</v>
      </c>
      <c r="B94" s="1"/>
      <c r="C94" s="14">
        <v>3.6666666666666667E-2</v>
      </c>
      <c r="D94" s="14">
        <v>1.8200000000000001E-2</v>
      </c>
      <c r="E94" s="14">
        <v>3.6666666666666667E-2</v>
      </c>
      <c r="F94" s="14">
        <v>4.7142857142857139E-2</v>
      </c>
      <c r="G94" s="14">
        <v>1.8200000000000001E-2</v>
      </c>
      <c r="H94" s="14">
        <v>0.16499999999999998</v>
      </c>
      <c r="I94" s="14">
        <v>0.41249999999999998</v>
      </c>
      <c r="J94" s="15">
        <v>4.5938912800506923E-2</v>
      </c>
    </row>
    <row r="95" spans="1:10" x14ac:dyDescent="0.25">
      <c r="A95" s="8"/>
      <c r="B95" s="1"/>
      <c r="C95" s="1"/>
      <c r="D95" s="1"/>
      <c r="E95" s="1"/>
      <c r="F95" s="1"/>
      <c r="G95" s="1"/>
      <c r="H95" s="1"/>
      <c r="I95" s="1"/>
      <c r="J95" s="1"/>
    </row>
  </sheetData>
  <mergeCells count="2">
    <mergeCell ref="A2:J2"/>
    <mergeCell ref="A1:J1"/>
  </mergeCells>
  <pageMargins left="0.7" right="0.7" top="0.75" bottom="0.75" header="0.3" footer="0.3"/>
  <pageSetup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zoomScaleNormal="100" workbookViewId="0">
      <selection activeCell="B23" sqref="B23"/>
    </sheetView>
  </sheetViews>
  <sheetFormatPr defaultRowHeight="15" x14ac:dyDescent="0.25"/>
  <cols>
    <col min="2" max="2" width="43.85546875" customWidth="1"/>
    <col min="4" max="4" width="5.42578125" customWidth="1"/>
    <col min="5" max="5" width="42.5703125" customWidth="1"/>
  </cols>
  <sheetData>
    <row r="1" spans="1:6" ht="15.75" x14ac:dyDescent="0.25">
      <c r="A1" s="714" t="s">
        <v>0</v>
      </c>
      <c r="B1" s="714"/>
      <c r="C1" s="714"/>
      <c r="D1" s="714"/>
      <c r="E1" s="714"/>
      <c r="F1" s="714"/>
    </row>
    <row r="2" spans="1:6" ht="26.25" x14ac:dyDescent="0.4">
      <c r="A2" s="715" t="s">
        <v>84</v>
      </c>
      <c r="B2" s="715"/>
      <c r="C2" s="715"/>
      <c r="D2" s="715"/>
      <c r="E2" s="715"/>
      <c r="F2" s="715"/>
    </row>
    <row r="4" spans="1:6" x14ac:dyDescent="0.25">
      <c r="A4" s="21"/>
      <c r="B4" s="716" t="s">
        <v>85</v>
      </c>
      <c r="C4" s="716"/>
      <c r="D4" s="25"/>
      <c r="E4" s="716" t="s">
        <v>86</v>
      </c>
      <c r="F4" s="716"/>
    </row>
    <row r="5" spans="1:6" ht="26.25" x14ac:dyDescent="0.25">
      <c r="A5" s="21"/>
      <c r="B5" s="24" t="s">
        <v>87</v>
      </c>
      <c r="C5" s="26" t="s">
        <v>88</v>
      </c>
      <c r="D5" s="25"/>
      <c r="E5" s="24" t="s">
        <v>87</v>
      </c>
      <c r="F5" s="26" t="s">
        <v>88</v>
      </c>
    </row>
    <row r="6" spans="1:6" x14ac:dyDescent="0.25">
      <c r="A6" s="21"/>
      <c r="B6" s="24"/>
      <c r="C6" s="21"/>
      <c r="D6" s="25"/>
      <c r="E6" s="24"/>
      <c r="F6" s="21"/>
    </row>
    <row r="7" spans="1:6" x14ac:dyDescent="0.25">
      <c r="A7" s="21"/>
      <c r="B7" s="22" t="s">
        <v>89</v>
      </c>
      <c r="C7" s="21"/>
      <c r="D7" s="25"/>
      <c r="E7" s="22" t="s">
        <v>89</v>
      </c>
      <c r="F7" s="21"/>
    </row>
    <row r="8" spans="1:6" x14ac:dyDescent="0.25">
      <c r="A8" s="21"/>
      <c r="B8" s="22" t="s">
        <v>90</v>
      </c>
      <c r="C8" s="27" t="s">
        <v>91</v>
      </c>
      <c r="D8" s="25"/>
      <c r="E8" s="22" t="s">
        <v>90</v>
      </c>
      <c r="F8" s="27" t="s">
        <v>92</v>
      </c>
    </row>
    <row r="9" spans="1:6" x14ac:dyDescent="0.25">
      <c r="A9" s="21"/>
      <c r="B9" s="21" t="s">
        <v>93</v>
      </c>
      <c r="C9" s="27" t="s">
        <v>91</v>
      </c>
      <c r="D9" s="25"/>
      <c r="E9" s="21" t="s">
        <v>93</v>
      </c>
      <c r="F9" s="27" t="s">
        <v>91</v>
      </c>
    </row>
    <row r="10" spans="1:6" x14ac:dyDescent="0.25">
      <c r="A10" s="21"/>
      <c r="B10" s="21" t="s">
        <v>94</v>
      </c>
      <c r="C10" s="27" t="s">
        <v>92</v>
      </c>
      <c r="D10" s="25"/>
      <c r="E10" s="21" t="s">
        <v>94</v>
      </c>
      <c r="F10" s="27" t="s">
        <v>91</v>
      </c>
    </row>
    <row r="11" spans="1:6" x14ac:dyDescent="0.25">
      <c r="A11" s="21"/>
      <c r="B11" s="21" t="s">
        <v>95</v>
      </c>
      <c r="C11" s="27" t="s">
        <v>91</v>
      </c>
      <c r="D11" s="25"/>
      <c r="E11" s="21" t="s">
        <v>95</v>
      </c>
      <c r="F11" s="27" t="s">
        <v>91</v>
      </c>
    </row>
    <row r="12" spans="1:6" x14ac:dyDescent="0.25">
      <c r="A12" s="21"/>
      <c r="B12" s="21"/>
      <c r="C12" s="23"/>
      <c r="D12" s="25"/>
      <c r="E12" s="21"/>
      <c r="F12" s="23"/>
    </row>
    <row r="13" spans="1:6" x14ac:dyDescent="0.25">
      <c r="A13" s="21"/>
      <c r="B13" s="24" t="s">
        <v>96</v>
      </c>
      <c r="C13" s="23"/>
      <c r="D13" s="25"/>
      <c r="E13" s="24" t="s">
        <v>96</v>
      </c>
      <c r="F13" s="23"/>
    </row>
    <row r="14" spans="1:6" x14ac:dyDescent="0.25">
      <c r="A14" s="21"/>
      <c r="B14" s="21"/>
      <c r="C14" s="23"/>
      <c r="D14" s="25"/>
      <c r="E14" s="21"/>
      <c r="F14" s="23"/>
    </row>
    <row r="15" spans="1:6" x14ac:dyDescent="0.25">
      <c r="A15" s="21"/>
      <c r="B15" s="21" t="s">
        <v>97</v>
      </c>
      <c r="C15" s="27" t="s">
        <v>91</v>
      </c>
      <c r="D15" s="25"/>
      <c r="E15" s="21" t="s">
        <v>97</v>
      </c>
      <c r="F15" s="27" t="s">
        <v>91</v>
      </c>
    </row>
    <row r="16" spans="1:6" x14ac:dyDescent="0.25">
      <c r="A16" s="21"/>
      <c r="B16" s="202" t="s">
        <v>541</v>
      </c>
      <c r="C16" s="27" t="s">
        <v>91</v>
      </c>
      <c r="D16" s="25"/>
      <c r="E16" s="202" t="s">
        <v>541</v>
      </c>
      <c r="F16" s="27" t="s">
        <v>92</v>
      </c>
    </row>
    <row r="17" spans="2:6" x14ac:dyDescent="0.25">
      <c r="B17" s="22" t="s">
        <v>98</v>
      </c>
      <c r="C17" s="27" t="s">
        <v>92</v>
      </c>
      <c r="D17" s="25"/>
      <c r="E17" s="22" t="s">
        <v>99</v>
      </c>
      <c r="F17" s="27" t="s">
        <v>91</v>
      </c>
    </row>
    <row r="20" spans="2:6" x14ac:dyDescent="0.25">
      <c r="B20" s="22" t="s">
        <v>100</v>
      </c>
      <c r="C20" s="21"/>
      <c r="D20" s="21"/>
      <c r="E20" s="21"/>
      <c r="F20" s="21"/>
    </row>
    <row r="21" spans="2:6" x14ac:dyDescent="0.25">
      <c r="B21" s="202" t="s">
        <v>445</v>
      </c>
      <c r="C21" s="21"/>
      <c r="D21" s="21"/>
      <c r="E21" s="21"/>
      <c r="F21" s="21"/>
    </row>
    <row r="22" spans="2:6" x14ac:dyDescent="0.25">
      <c r="B22" s="202" t="s">
        <v>542</v>
      </c>
      <c r="C22" s="21"/>
      <c r="D22" s="21"/>
      <c r="E22" s="21"/>
      <c r="F22" s="21"/>
    </row>
    <row r="23" spans="2:6" x14ac:dyDescent="0.25">
      <c r="B23" s="22" t="s">
        <v>101</v>
      </c>
      <c r="C23" s="21"/>
      <c r="D23" s="21"/>
      <c r="E23" s="21"/>
      <c r="F23" s="21"/>
    </row>
    <row r="24" spans="2:6" x14ac:dyDescent="0.25">
      <c r="B24" s="202" t="s">
        <v>394</v>
      </c>
      <c r="C24" s="21"/>
      <c r="D24" s="21"/>
      <c r="E24" s="21"/>
      <c r="F24" s="21"/>
    </row>
    <row r="25" spans="2:6" x14ac:dyDescent="0.25">
      <c r="B25" s="22" t="s">
        <v>102</v>
      </c>
      <c r="C25" s="21"/>
      <c r="D25" s="21"/>
      <c r="E25" s="21"/>
      <c r="F25" s="21"/>
    </row>
    <row r="36" spans="1:1" x14ac:dyDescent="0.25">
      <c r="A36" s="299"/>
    </row>
  </sheetData>
  <mergeCells count="4">
    <mergeCell ref="B4:C4"/>
    <mergeCell ref="E4:F4"/>
    <mergeCell ref="A2:F2"/>
    <mergeCell ref="A1:F1"/>
  </mergeCells>
  <pageMargins left="0.7" right="0.7" top="0.75" bottom="0.75" header="0.3" footer="0.3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2"/>
  <sheetViews>
    <sheetView zoomScaleNormal="100" workbookViewId="0">
      <selection activeCell="A14" sqref="A14"/>
    </sheetView>
  </sheetViews>
  <sheetFormatPr defaultRowHeight="15" x14ac:dyDescent="0.25"/>
  <cols>
    <col min="1" max="2" width="45.7109375" customWidth="1"/>
  </cols>
  <sheetData>
    <row r="1" spans="1:6" x14ac:dyDescent="0.25">
      <c r="A1" s="737" t="s">
        <v>106</v>
      </c>
      <c r="B1" s="737"/>
      <c r="C1" s="206"/>
      <c r="D1" s="206"/>
      <c r="E1" s="206"/>
    </row>
    <row r="2" spans="1:6" ht="5.25" customHeight="1" x14ac:dyDescent="0.25"/>
    <row r="3" spans="1:6" ht="30" customHeight="1" x14ac:dyDescent="0.4">
      <c r="A3" s="738" t="s">
        <v>404</v>
      </c>
      <c r="B3" s="738"/>
      <c r="C3" s="207"/>
      <c r="D3" s="207"/>
      <c r="E3" s="207"/>
      <c r="F3" s="207"/>
    </row>
    <row r="4" spans="1:6" ht="30" customHeight="1" x14ac:dyDescent="0.4">
      <c r="A4" s="738" t="s">
        <v>405</v>
      </c>
      <c r="B4" s="738"/>
      <c r="C4" s="207"/>
      <c r="D4" s="207"/>
      <c r="E4" s="207"/>
      <c r="F4" s="207"/>
    </row>
    <row r="5" spans="1:6" ht="8.25" customHeight="1" x14ac:dyDescent="0.3">
      <c r="A5" s="208"/>
      <c r="B5" s="208"/>
      <c r="C5" s="207"/>
      <c r="D5" s="207"/>
      <c r="E5" s="207"/>
      <c r="F5" s="207"/>
    </row>
    <row r="6" spans="1:6" ht="18.75" x14ac:dyDescent="0.3">
      <c r="A6" s="206" t="s">
        <v>6</v>
      </c>
      <c r="B6" s="206" t="s">
        <v>43</v>
      </c>
      <c r="C6" s="209"/>
      <c r="D6" s="210"/>
      <c r="E6" s="210"/>
    </row>
    <row r="7" spans="1:6" ht="15.75" x14ac:dyDescent="0.25">
      <c r="A7" s="206" t="s">
        <v>7</v>
      </c>
      <c r="B7" s="206" t="s">
        <v>44</v>
      </c>
      <c r="C7" s="211"/>
      <c r="D7" s="212"/>
      <c r="E7" s="212"/>
    </row>
    <row r="8" spans="1:6" ht="15.75" x14ac:dyDescent="0.25">
      <c r="A8" s="206" t="s">
        <v>8</v>
      </c>
      <c r="B8" s="206" t="s">
        <v>45</v>
      </c>
      <c r="C8" s="211"/>
      <c r="D8" s="212"/>
      <c r="E8" s="212"/>
    </row>
    <row r="9" spans="1:6" ht="15.75" x14ac:dyDescent="0.25">
      <c r="A9" s="206" t="s">
        <v>9</v>
      </c>
      <c r="B9" s="206" t="s">
        <v>47</v>
      </c>
      <c r="C9" s="211"/>
      <c r="D9" s="212"/>
      <c r="E9" s="212"/>
    </row>
    <row r="10" spans="1:6" ht="15.75" x14ac:dyDescent="0.25">
      <c r="A10" s="206" t="s">
        <v>10</v>
      </c>
      <c r="B10" s="206" t="s">
        <v>48</v>
      </c>
      <c r="C10" s="211"/>
      <c r="D10" s="212"/>
      <c r="E10" s="212"/>
    </row>
    <row r="11" spans="1:6" ht="15.75" x14ac:dyDescent="0.25">
      <c r="A11" s="206" t="s">
        <v>11</v>
      </c>
      <c r="B11" s="206" t="s">
        <v>49</v>
      </c>
      <c r="C11" s="211"/>
      <c r="D11" s="212"/>
      <c r="E11" s="212"/>
    </row>
    <row r="12" spans="1:6" ht="15.75" x14ac:dyDescent="0.25">
      <c r="A12" s="206" t="s">
        <v>12</v>
      </c>
      <c r="B12" s="206" t="s">
        <v>50</v>
      </c>
      <c r="C12" s="211"/>
      <c r="D12" s="212"/>
      <c r="E12" s="212"/>
    </row>
    <row r="13" spans="1:6" ht="15.75" x14ac:dyDescent="0.25">
      <c r="A13" s="213" t="s">
        <v>543</v>
      </c>
      <c r="B13" s="206" t="s">
        <v>51</v>
      </c>
      <c r="C13" s="211"/>
      <c r="D13" s="212"/>
      <c r="E13" s="212"/>
    </row>
    <row r="14" spans="1:6" ht="15.75" x14ac:dyDescent="0.25">
      <c r="A14" s="206" t="s">
        <v>14</v>
      </c>
      <c r="B14" s="206" t="s">
        <v>52</v>
      </c>
      <c r="C14" s="211"/>
      <c r="D14" s="212"/>
      <c r="E14" s="212"/>
    </row>
    <row r="15" spans="1:6" ht="15.75" x14ac:dyDescent="0.25">
      <c r="A15" s="206" t="s">
        <v>15</v>
      </c>
      <c r="B15" s="206" t="s">
        <v>53</v>
      </c>
      <c r="C15" s="211"/>
      <c r="D15" s="212"/>
      <c r="E15" s="212"/>
    </row>
    <row r="16" spans="1:6" ht="15.75" x14ac:dyDescent="0.25">
      <c r="A16" s="206" t="s">
        <v>17</v>
      </c>
      <c r="B16" s="206" t="s">
        <v>54</v>
      </c>
      <c r="C16" s="211"/>
      <c r="D16" s="212"/>
      <c r="E16" s="212"/>
    </row>
    <row r="17" spans="1:5" ht="15.75" x14ac:dyDescent="0.25">
      <c r="A17" s="206" t="s">
        <v>18</v>
      </c>
      <c r="B17" s="206" t="s">
        <v>55</v>
      </c>
      <c r="C17" s="211"/>
      <c r="D17" s="212"/>
      <c r="E17" s="212"/>
    </row>
    <row r="18" spans="1:5" ht="15.75" x14ac:dyDescent="0.25">
      <c r="A18" s="206" t="s">
        <v>19</v>
      </c>
      <c r="B18" s="206" t="s">
        <v>56</v>
      </c>
      <c r="C18" s="211"/>
      <c r="D18" s="212"/>
      <c r="E18" s="212"/>
    </row>
    <row r="19" spans="1:5" ht="15.75" x14ac:dyDescent="0.25">
      <c r="A19" s="206" t="s">
        <v>20</v>
      </c>
      <c r="B19" s="206" t="s">
        <v>57</v>
      </c>
      <c r="C19" s="211"/>
      <c r="D19" s="212"/>
      <c r="E19" s="212"/>
    </row>
    <row r="20" spans="1:5" ht="15.75" x14ac:dyDescent="0.25">
      <c r="A20" s="206" t="s">
        <v>104</v>
      </c>
      <c r="B20" s="206" t="s">
        <v>58</v>
      </c>
      <c r="C20" s="211"/>
      <c r="D20" s="212"/>
      <c r="E20" s="212"/>
    </row>
    <row r="21" spans="1:5" ht="15.75" x14ac:dyDescent="0.25">
      <c r="A21" s="206" t="s">
        <v>21</v>
      </c>
      <c r="B21" s="206" t="s">
        <v>59</v>
      </c>
      <c r="C21" s="211"/>
      <c r="D21" s="212"/>
      <c r="E21" s="212"/>
    </row>
    <row r="22" spans="1:5" ht="15.75" x14ac:dyDescent="0.25">
      <c r="A22" s="206" t="s">
        <v>22</v>
      </c>
      <c r="B22" s="206" t="s">
        <v>60</v>
      </c>
      <c r="C22" s="211"/>
      <c r="D22" s="212"/>
      <c r="E22" s="212"/>
    </row>
    <row r="23" spans="1:5" ht="15.75" x14ac:dyDescent="0.25">
      <c r="A23" s="206" t="s">
        <v>23</v>
      </c>
      <c r="B23" s="206" t="s">
        <v>61</v>
      </c>
      <c r="C23" s="211"/>
      <c r="D23" s="212"/>
      <c r="E23" s="212"/>
    </row>
    <row r="24" spans="1:5" ht="15.75" x14ac:dyDescent="0.25">
      <c r="A24" s="206" t="s">
        <v>24</v>
      </c>
      <c r="B24" s="206" t="s">
        <v>63</v>
      </c>
      <c r="C24" s="211"/>
      <c r="D24" s="212"/>
      <c r="E24" s="212"/>
    </row>
    <row r="25" spans="1:5" ht="15.75" x14ac:dyDescent="0.25">
      <c r="A25" s="206" t="s">
        <v>25</v>
      </c>
      <c r="B25" s="206" t="s">
        <v>64</v>
      </c>
      <c r="C25" s="211"/>
      <c r="D25" s="212"/>
      <c r="E25" s="212"/>
    </row>
    <row r="26" spans="1:5" ht="15.75" x14ac:dyDescent="0.25">
      <c r="A26" s="206" t="s">
        <v>26</v>
      </c>
      <c r="B26" s="206" t="s">
        <v>65</v>
      </c>
      <c r="C26" s="211"/>
      <c r="D26" s="212"/>
      <c r="E26" s="212"/>
    </row>
    <row r="27" spans="1:5" ht="15.75" x14ac:dyDescent="0.25">
      <c r="A27" s="206" t="s">
        <v>27</v>
      </c>
      <c r="B27" s="206" t="s">
        <v>66</v>
      </c>
      <c r="C27" s="211"/>
      <c r="D27" s="212"/>
      <c r="E27" s="212"/>
    </row>
    <row r="28" spans="1:5" ht="15.75" x14ac:dyDescent="0.25">
      <c r="A28" s="206" t="s">
        <v>28</v>
      </c>
      <c r="B28" s="206" t="s">
        <v>67</v>
      </c>
      <c r="C28" s="211"/>
      <c r="D28" s="212"/>
      <c r="E28" s="212"/>
    </row>
    <row r="29" spans="1:5" ht="15.75" x14ac:dyDescent="0.25">
      <c r="A29" s="206" t="s">
        <v>29</v>
      </c>
      <c r="B29" s="206" t="s">
        <v>68</v>
      </c>
      <c r="C29" s="211"/>
      <c r="D29" s="212"/>
      <c r="E29" s="212"/>
    </row>
    <row r="30" spans="1:5" ht="15.75" x14ac:dyDescent="0.25">
      <c r="A30" s="206" t="s">
        <v>30</v>
      </c>
      <c r="B30" s="206" t="s">
        <v>69</v>
      </c>
      <c r="C30" s="211"/>
      <c r="D30" s="212"/>
      <c r="E30" s="212"/>
    </row>
    <row r="31" spans="1:5" ht="15.75" x14ac:dyDescent="0.25">
      <c r="A31" s="206" t="s">
        <v>31</v>
      </c>
      <c r="B31" s="206" t="s">
        <v>70</v>
      </c>
      <c r="C31" s="211"/>
      <c r="D31" s="212"/>
      <c r="E31" s="212"/>
    </row>
    <row r="32" spans="1:5" ht="15.75" x14ac:dyDescent="0.25">
      <c r="A32" s="206" t="s">
        <v>32</v>
      </c>
      <c r="B32" s="206" t="s">
        <v>71</v>
      </c>
      <c r="C32" s="211"/>
      <c r="D32" s="212"/>
      <c r="E32" s="212"/>
    </row>
    <row r="33" spans="1:5" ht="15.75" x14ac:dyDescent="0.25">
      <c r="A33" s="206" t="s">
        <v>33</v>
      </c>
      <c r="B33" s="206" t="s">
        <v>72</v>
      </c>
      <c r="C33" s="211"/>
      <c r="D33" s="212"/>
      <c r="E33" s="212"/>
    </row>
    <row r="34" spans="1:5" ht="15.75" x14ac:dyDescent="0.25">
      <c r="A34" s="206" t="s">
        <v>34</v>
      </c>
      <c r="B34" s="206" t="s">
        <v>73</v>
      </c>
      <c r="C34" s="211"/>
      <c r="D34" s="212"/>
      <c r="E34" s="212"/>
    </row>
    <row r="35" spans="1:5" ht="15.75" x14ac:dyDescent="0.25">
      <c r="A35" s="206" t="s">
        <v>35</v>
      </c>
      <c r="B35" s="206" t="s">
        <v>74</v>
      </c>
      <c r="C35" s="211"/>
      <c r="D35" s="212"/>
      <c r="E35" s="212"/>
    </row>
    <row r="36" spans="1:5" ht="15.75" x14ac:dyDescent="0.25">
      <c r="A36" s="346" t="s">
        <v>36</v>
      </c>
      <c r="B36" s="206" t="s">
        <v>75</v>
      </c>
      <c r="C36" s="211"/>
      <c r="D36" s="212"/>
      <c r="E36" s="212"/>
    </row>
    <row r="37" spans="1:5" ht="15.75" x14ac:dyDescent="0.25">
      <c r="A37" s="206" t="s">
        <v>37</v>
      </c>
      <c r="B37" s="206" t="s">
        <v>76</v>
      </c>
      <c r="C37" s="211"/>
      <c r="D37" s="212"/>
      <c r="E37" s="212"/>
    </row>
    <row r="38" spans="1:5" ht="15.75" x14ac:dyDescent="0.25">
      <c r="A38" s="206" t="s">
        <v>38</v>
      </c>
      <c r="B38" s="206" t="s">
        <v>77</v>
      </c>
      <c r="C38" s="211"/>
      <c r="D38" s="212"/>
      <c r="E38" s="212"/>
    </row>
    <row r="39" spans="1:5" ht="15.75" x14ac:dyDescent="0.25">
      <c r="A39" s="206" t="s">
        <v>39</v>
      </c>
      <c r="B39" s="206" t="s">
        <v>78</v>
      </c>
      <c r="C39" s="211"/>
      <c r="D39" s="212"/>
      <c r="E39" s="212"/>
    </row>
    <row r="40" spans="1:5" ht="15.75" x14ac:dyDescent="0.25">
      <c r="A40" s="206" t="s">
        <v>40</v>
      </c>
      <c r="B40" s="206" t="s">
        <v>79</v>
      </c>
      <c r="C40" s="211"/>
      <c r="D40" s="212"/>
      <c r="E40" s="212"/>
    </row>
    <row r="41" spans="1:5" ht="15.75" x14ac:dyDescent="0.25">
      <c r="A41" s="206" t="s">
        <v>41</v>
      </c>
      <c r="B41" s="206" t="s">
        <v>80</v>
      </c>
      <c r="C41" s="211"/>
      <c r="D41" s="212"/>
      <c r="E41" s="212"/>
    </row>
    <row r="42" spans="1:5" ht="15.75" x14ac:dyDescent="0.25">
      <c r="A42" s="206" t="s">
        <v>42</v>
      </c>
      <c r="C42" s="211"/>
      <c r="D42" s="212"/>
      <c r="E42" s="212"/>
    </row>
    <row r="43" spans="1:5" ht="15.75" x14ac:dyDescent="0.25">
      <c r="C43" s="211"/>
      <c r="D43" s="212"/>
      <c r="E43" s="212"/>
    </row>
    <row r="44" spans="1:5" ht="15.75" x14ac:dyDescent="0.25">
      <c r="A44" s="206" t="s">
        <v>105</v>
      </c>
      <c r="B44" s="214"/>
      <c r="C44" s="211"/>
      <c r="D44" s="212"/>
      <c r="E44" s="212"/>
    </row>
    <row r="45" spans="1:5" ht="15.75" x14ac:dyDescent="0.25">
      <c r="B45" s="206"/>
      <c r="C45" s="211"/>
      <c r="D45" s="212"/>
      <c r="E45" s="212"/>
    </row>
    <row r="46" spans="1:5" ht="15.75" x14ac:dyDescent="0.25">
      <c r="B46" s="206"/>
      <c r="C46" s="211"/>
      <c r="D46" s="212"/>
      <c r="E46" s="212"/>
    </row>
    <row r="47" spans="1:5" ht="15.75" x14ac:dyDescent="0.25">
      <c r="B47" s="206"/>
      <c r="C47" s="211"/>
      <c r="D47" s="212"/>
      <c r="E47" s="212"/>
    </row>
    <row r="48" spans="1:5" ht="15.75" x14ac:dyDescent="0.25">
      <c r="A48" s="206"/>
      <c r="B48" s="206"/>
      <c r="C48" s="211"/>
      <c r="D48" s="212"/>
      <c r="E48" s="212"/>
    </row>
    <row r="49" spans="1:5" ht="15.75" x14ac:dyDescent="0.25">
      <c r="B49" s="206"/>
      <c r="C49" s="211"/>
      <c r="D49" s="212"/>
      <c r="E49" s="212"/>
    </row>
    <row r="50" spans="1:5" ht="15.75" x14ac:dyDescent="0.25">
      <c r="A50" s="206"/>
      <c r="B50" s="212"/>
      <c r="C50" s="211"/>
      <c r="D50" s="212"/>
      <c r="E50" s="212"/>
    </row>
    <row r="51" spans="1:5" ht="15.75" x14ac:dyDescent="0.25">
      <c r="A51" s="206"/>
      <c r="B51" s="212"/>
      <c r="C51" s="211"/>
      <c r="D51" s="212"/>
      <c r="E51" s="212"/>
    </row>
    <row r="52" spans="1:5" ht="15.75" x14ac:dyDescent="0.25">
      <c r="A52" s="206"/>
      <c r="B52" s="212"/>
      <c r="C52" s="211"/>
      <c r="D52" s="212"/>
      <c r="E52" s="212"/>
    </row>
    <row r="53" spans="1:5" x14ac:dyDescent="0.25">
      <c r="A53" s="206"/>
      <c r="B53" s="206"/>
      <c r="C53" s="206"/>
      <c r="D53" s="206"/>
      <c r="E53" s="206"/>
    </row>
    <row r="54" spans="1:5" x14ac:dyDescent="0.25">
      <c r="A54" s="206"/>
      <c r="B54" s="206"/>
      <c r="C54" s="206"/>
      <c r="D54" s="206"/>
      <c r="E54" s="206"/>
    </row>
    <row r="55" spans="1:5" x14ac:dyDescent="0.25">
      <c r="A55" s="206"/>
      <c r="B55" s="206"/>
      <c r="C55" s="206"/>
      <c r="D55" s="206"/>
      <c r="E55" s="206"/>
    </row>
    <row r="56" spans="1:5" x14ac:dyDescent="0.25">
      <c r="A56" s="206"/>
      <c r="B56" s="206"/>
      <c r="C56" s="206"/>
      <c r="D56" s="206"/>
      <c r="E56" s="206"/>
    </row>
    <row r="57" spans="1:5" x14ac:dyDescent="0.25">
      <c r="A57" s="206"/>
      <c r="B57" s="206"/>
      <c r="C57" s="206"/>
      <c r="D57" s="206"/>
      <c r="E57" s="206"/>
    </row>
    <row r="58" spans="1:5" x14ac:dyDescent="0.25">
      <c r="A58" s="206"/>
      <c r="B58" s="206"/>
      <c r="C58" s="206"/>
      <c r="D58" s="206"/>
      <c r="E58" s="206"/>
    </row>
    <row r="59" spans="1:5" x14ac:dyDescent="0.25">
      <c r="A59" s="206"/>
      <c r="B59" s="206"/>
      <c r="C59" s="206"/>
      <c r="D59" s="206"/>
      <c r="E59" s="206"/>
    </row>
    <row r="60" spans="1:5" x14ac:dyDescent="0.25">
      <c r="A60" s="206"/>
      <c r="B60" s="206"/>
      <c r="C60" s="206"/>
      <c r="D60" s="206"/>
      <c r="E60" s="206"/>
    </row>
    <row r="61" spans="1:5" x14ac:dyDescent="0.25">
      <c r="A61" s="206"/>
      <c r="B61" s="206"/>
      <c r="C61" s="206"/>
      <c r="D61" s="206"/>
      <c r="E61" s="206"/>
    </row>
    <row r="62" spans="1:5" x14ac:dyDescent="0.25">
      <c r="A62" s="206"/>
      <c r="B62" s="206"/>
      <c r="C62" s="206"/>
      <c r="D62" s="206"/>
      <c r="E62" s="206"/>
    </row>
    <row r="63" spans="1:5" x14ac:dyDescent="0.25">
      <c r="A63" s="206"/>
      <c r="B63" s="206"/>
      <c r="C63" s="206"/>
      <c r="D63" s="206"/>
      <c r="E63" s="206"/>
    </row>
    <row r="64" spans="1:5" x14ac:dyDescent="0.25">
      <c r="A64" s="206"/>
      <c r="B64" s="206"/>
      <c r="C64" s="206"/>
      <c r="D64" s="206"/>
      <c r="E64" s="206"/>
    </row>
    <row r="65" spans="1:5" x14ac:dyDescent="0.25">
      <c r="A65" s="206"/>
      <c r="B65" s="206"/>
      <c r="C65" s="206"/>
      <c r="D65" s="206"/>
      <c r="E65" s="206"/>
    </row>
    <row r="66" spans="1:5" x14ac:dyDescent="0.25">
      <c r="A66" s="206"/>
      <c r="B66" s="206"/>
      <c r="C66" s="206"/>
      <c r="D66" s="206"/>
      <c r="E66" s="206"/>
    </row>
    <row r="67" spans="1:5" x14ac:dyDescent="0.25">
      <c r="A67" s="206"/>
    </row>
    <row r="68" spans="1:5" x14ac:dyDescent="0.25">
      <c r="A68" s="206"/>
    </row>
    <row r="69" spans="1:5" x14ac:dyDescent="0.25">
      <c r="A69" s="206"/>
    </row>
    <row r="70" spans="1:5" x14ac:dyDescent="0.25">
      <c r="A70" s="206"/>
    </row>
    <row r="71" spans="1:5" x14ac:dyDescent="0.25">
      <c r="A71" s="206"/>
    </row>
    <row r="72" spans="1:5" x14ac:dyDescent="0.25">
      <c r="A72" s="206"/>
    </row>
    <row r="73" spans="1:5" x14ac:dyDescent="0.25">
      <c r="A73" s="206"/>
    </row>
    <row r="74" spans="1:5" x14ac:dyDescent="0.25">
      <c r="A74" s="206"/>
    </row>
    <row r="75" spans="1:5" x14ac:dyDescent="0.25">
      <c r="A75" s="206"/>
    </row>
    <row r="76" spans="1:5" x14ac:dyDescent="0.25">
      <c r="A76" s="206"/>
    </row>
    <row r="77" spans="1:5" x14ac:dyDescent="0.25">
      <c r="A77" s="206"/>
    </row>
    <row r="78" spans="1:5" x14ac:dyDescent="0.25">
      <c r="A78" s="206"/>
    </row>
    <row r="79" spans="1:5" x14ac:dyDescent="0.25">
      <c r="A79" s="215"/>
    </row>
    <row r="80" spans="1:5" x14ac:dyDescent="0.25">
      <c r="A80" s="215"/>
    </row>
    <row r="81" spans="1:1" x14ac:dyDescent="0.25">
      <c r="A81" s="215"/>
    </row>
    <row r="82" spans="1:1" x14ac:dyDescent="0.25">
      <c r="A82" s="206"/>
    </row>
  </sheetData>
  <mergeCells count="3">
    <mergeCell ref="A1:B1"/>
    <mergeCell ref="A3:B3"/>
    <mergeCell ref="A4:B4"/>
  </mergeCells>
  <printOptions horizontalCentered="1"/>
  <pageMargins left="0.7" right="0.7" top="0.75" bottom="0.75" header="0.3" footer="0.3"/>
  <pageSetup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3"/>
  <sheetViews>
    <sheetView topLeftCell="A22" workbookViewId="0">
      <selection activeCell="C34" sqref="C34"/>
    </sheetView>
  </sheetViews>
  <sheetFormatPr defaultRowHeight="15" x14ac:dyDescent="0.25"/>
  <cols>
    <col min="1" max="1" width="49" bestFit="1" customWidth="1"/>
    <col min="2" max="2" width="7.28515625" customWidth="1"/>
    <col min="3" max="3" width="55" style="29" customWidth="1"/>
  </cols>
  <sheetData>
    <row r="1" spans="1:3" ht="15.75" x14ac:dyDescent="0.25">
      <c r="A1" s="739" t="s">
        <v>130</v>
      </c>
      <c r="B1" s="739"/>
      <c r="C1" s="739"/>
    </row>
    <row r="2" spans="1:3" ht="33.75" customHeight="1" x14ac:dyDescent="0.35">
      <c r="A2" s="743" t="s">
        <v>411</v>
      </c>
      <c r="B2" s="743"/>
      <c r="C2" s="743"/>
    </row>
    <row r="3" spans="1:3" x14ac:dyDescent="0.25">
      <c r="A3" s="37"/>
      <c r="B3" s="36"/>
      <c r="C3" s="38"/>
    </row>
    <row r="4" spans="1:3" ht="23.25" customHeight="1" thickBot="1" x14ac:dyDescent="0.3">
      <c r="A4" s="35" t="s">
        <v>107</v>
      </c>
      <c r="B4" s="34" t="s">
        <v>108</v>
      </c>
      <c r="C4" s="33" t="s">
        <v>109</v>
      </c>
    </row>
    <row r="5" spans="1:3" ht="15" customHeight="1" thickTop="1" x14ac:dyDescent="0.25">
      <c r="A5" s="219" t="s">
        <v>110</v>
      </c>
      <c r="B5" s="220">
        <v>2005</v>
      </c>
      <c r="C5" s="740" t="s">
        <v>111</v>
      </c>
    </row>
    <row r="6" spans="1:3" ht="15" customHeight="1" x14ac:dyDescent="0.25">
      <c r="C6" s="741"/>
    </row>
    <row r="7" spans="1:3" ht="15" customHeight="1" x14ac:dyDescent="0.25">
      <c r="A7" s="219" t="s">
        <v>112</v>
      </c>
      <c r="B7" s="220">
        <v>2006</v>
      </c>
      <c r="C7" s="741" t="s">
        <v>113</v>
      </c>
    </row>
    <row r="8" spans="1:3" ht="15" customHeight="1" x14ac:dyDescent="0.25">
      <c r="A8" s="219"/>
      <c r="B8" s="220"/>
      <c r="C8" s="741"/>
    </row>
    <row r="9" spans="1:3" x14ac:dyDescent="0.25">
      <c r="C9" s="741"/>
    </row>
    <row r="10" spans="1:3" x14ac:dyDescent="0.25">
      <c r="A10" s="219" t="s">
        <v>112</v>
      </c>
      <c r="B10" s="220">
        <v>2007</v>
      </c>
      <c r="C10" s="741" t="s">
        <v>113</v>
      </c>
    </row>
    <row r="11" spans="1:3" x14ac:dyDescent="0.25">
      <c r="A11" s="219"/>
      <c r="B11" s="220"/>
      <c r="C11" s="741"/>
    </row>
    <row r="12" spans="1:3" ht="15" customHeight="1" x14ac:dyDescent="0.25">
      <c r="C12" s="741"/>
    </row>
    <row r="13" spans="1:3" ht="15" customHeight="1" x14ac:dyDescent="0.25">
      <c r="A13" s="221" t="s">
        <v>114</v>
      </c>
      <c r="B13" s="222">
        <v>2005</v>
      </c>
      <c r="C13" s="742" t="s">
        <v>412</v>
      </c>
    </row>
    <row r="14" spans="1:3" x14ac:dyDescent="0.25">
      <c r="C14" s="742"/>
    </row>
    <row r="15" spans="1:3" x14ac:dyDescent="0.25">
      <c r="A15" s="221" t="s">
        <v>115</v>
      </c>
      <c r="B15" s="222">
        <v>2002</v>
      </c>
      <c r="C15" s="742" t="s">
        <v>116</v>
      </c>
    </row>
    <row r="16" spans="1:3" x14ac:dyDescent="0.25">
      <c r="A16" s="219"/>
      <c r="B16" s="220"/>
      <c r="C16" s="742"/>
    </row>
    <row r="17" spans="1:3" x14ac:dyDescent="0.25">
      <c r="A17" s="221" t="s">
        <v>115</v>
      </c>
      <c r="B17" s="222">
        <v>2003</v>
      </c>
      <c r="C17" s="742" t="s">
        <v>116</v>
      </c>
    </row>
    <row r="18" spans="1:3" x14ac:dyDescent="0.25">
      <c r="A18" s="219"/>
      <c r="B18" s="220"/>
      <c r="C18" s="742"/>
    </row>
    <row r="19" spans="1:3" x14ac:dyDescent="0.25">
      <c r="A19" s="221" t="s">
        <v>115</v>
      </c>
      <c r="B19" s="222">
        <v>2004</v>
      </c>
      <c r="C19" s="742" t="s">
        <v>116</v>
      </c>
    </row>
    <row r="20" spans="1:3" ht="15" customHeight="1" x14ac:dyDescent="0.25">
      <c r="C20" s="742"/>
    </row>
    <row r="21" spans="1:3" x14ac:dyDescent="0.25">
      <c r="A21" s="221" t="s">
        <v>117</v>
      </c>
      <c r="B21" s="222">
        <v>2002</v>
      </c>
      <c r="C21" s="223" t="s">
        <v>118</v>
      </c>
    </row>
    <row r="22" spans="1:3" x14ac:dyDescent="0.25">
      <c r="A22" s="221" t="s">
        <v>117</v>
      </c>
      <c r="B22" s="222">
        <v>2003</v>
      </c>
      <c r="C22" s="223" t="s">
        <v>118</v>
      </c>
    </row>
    <row r="23" spans="1:3" x14ac:dyDescent="0.25">
      <c r="A23" s="221" t="s">
        <v>119</v>
      </c>
      <c r="B23" s="222">
        <v>2002</v>
      </c>
      <c r="C23" s="223" t="s">
        <v>118</v>
      </c>
    </row>
    <row r="24" spans="1:3" x14ac:dyDescent="0.25">
      <c r="A24" s="221" t="s">
        <v>119</v>
      </c>
      <c r="B24" s="222">
        <v>2003</v>
      </c>
      <c r="C24" s="223" t="s">
        <v>118</v>
      </c>
    </row>
    <row r="25" spans="1:3" x14ac:dyDescent="0.25">
      <c r="A25" s="221" t="s">
        <v>119</v>
      </c>
      <c r="B25" s="222">
        <v>2004</v>
      </c>
      <c r="C25" s="223" t="s">
        <v>118</v>
      </c>
    </row>
    <row r="26" spans="1:3" x14ac:dyDescent="0.25">
      <c r="A26" s="221" t="s">
        <v>120</v>
      </c>
      <c r="B26" s="222">
        <v>2005</v>
      </c>
      <c r="C26" s="742" t="s">
        <v>413</v>
      </c>
    </row>
    <row r="27" spans="1:3" x14ac:dyDescent="0.25">
      <c r="A27" s="219"/>
      <c r="B27" s="220"/>
      <c r="C27" s="742"/>
    </row>
    <row r="28" spans="1:3" x14ac:dyDescent="0.25">
      <c r="A28" s="221" t="s">
        <v>121</v>
      </c>
      <c r="B28" s="222">
        <v>2005</v>
      </c>
      <c r="C28" s="742" t="s">
        <v>414</v>
      </c>
    </row>
    <row r="29" spans="1:3" x14ac:dyDescent="0.25">
      <c r="A29" s="219"/>
      <c r="B29" s="220"/>
      <c r="C29" s="742"/>
    </row>
    <row r="30" spans="1:3" x14ac:dyDescent="0.25">
      <c r="A30" s="221" t="s">
        <v>121</v>
      </c>
      <c r="B30" s="222">
        <v>2006</v>
      </c>
      <c r="C30" s="742" t="s">
        <v>414</v>
      </c>
    </row>
    <row r="31" spans="1:3" x14ac:dyDescent="0.25">
      <c r="C31" s="742"/>
    </row>
    <row r="32" spans="1:3" x14ac:dyDescent="0.25">
      <c r="A32" s="221" t="s">
        <v>122</v>
      </c>
      <c r="B32" s="222">
        <v>2008</v>
      </c>
      <c r="C32" s="223" t="s">
        <v>118</v>
      </c>
    </row>
    <row r="33" spans="1:3" x14ac:dyDescent="0.25">
      <c r="A33" s="221" t="s">
        <v>123</v>
      </c>
      <c r="B33" s="222">
        <v>2003</v>
      </c>
      <c r="C33" s="223" t="s">
        <v>415</v>
      </c>
    </row>
    <row r="34" spans="1:3" x14ac:dyDescent="0.25">
      <c r="A34" s="221" t="s">
        <v>123</v>
      </c>
      <c r="B34" s="222">
        <v>2004</v>
      </c>
      <c r="C34" s="223" t="s">
        <v>415</v>
      </c>
    </row>
    <row r="35" spans="1:3" x14ac:dyDescent="0.25">
      <c r="A35" s="221" t="s">
        <v>124</v>
      </c>
      <c r="B35" s="222">
        <v>2005</v>
      </c>
      <c r="C35" s="223" t="s">
        <v>118</v>
      </c>
    </row>
    <row r="36" spans="1:3" x14ac:dyDescent="0.25">
      <c r="A36" s="347" t="s">
        <v>125</v>
      </c>
      <c r="B36" s="222">
        <v>2002</v>
      </c>
      <c r="C36" s="223" t="s">
        <v>118</v>
      </c>
    </row>
    <row r="37" spans="1:3" x14ac:dyDescent="0.25">
      <c r="A37" s="221" t="s">
        <v>125</v>
      </c>
      <c r="B37" s="222">
        <v>2003</v>
      </c>
      <c r="C37" s="223" t="s">
        <v>118</v>
      </c>
    </row>
    <row r="38" spans="1:3" x14ac:dyDescent="0.25">
      <c r="A38" s="221" t="s">
        <v>125</v>
      </c>
      <c r="B38" s="222">
        <v>2004</v>
      </c>
      <c r="C38" s="223" t="s">
        <v>118</v>
      </c>
    </row>
    <row r="39" spans="1:3" x14ac:dyDescent="0.25">
      <c r="A39" s="221" t="s">
        <v>126</v>
      </c>
      <c r="B39" s="222">
        <v>2002</v>
      </c>
      <c r="C39" s="223" t="s">
        <v>416</v>
      </c>
    </row>
    <row r="40" spans="1:3" x14ac:dyDescent="0.25">
      <c r="A40" s="221" t="s">
        <v>126</v>
      </c>
      <c r="B40" s="222">
        <v>2005</v>
      </c>
      <c r="C40" s="223" t="s">
        <v>118</v>
      </c>
    </row>
    <row r="41" spans="1:3" x14ac:dyDescent="0.25">
      <c r="A41" s="221" t="s">
        <v>127</v>
      </c>
      <c r="B41" s="222">
        <v>2002</v>
      </c>
      <c r="C41" s="223" t="s">
        <v>118</v>
      </c>
    </row>
    <row r="42" spans="1:3" x14ac:dyDescent="0.25">
      <c r="A42" s="221" t="s">
        <v>127</v>
      </c>
      <c r="B42" s="222">
        <v>2003</v>
      </c>
      <c r="C42" s="223" t="s">
        <v>118</v>
      </c>
    </row>
    <row r="43" spans="1:3" x14ac:dyDescent="0.25">
      <c r="A43" s="221" t="s">
        <v>127</v>
      </c>
      <c r="B43" s="222">
        <v>2004</v>
      </c>
      <c r="C43" s="223" t="s">
        <v>118</v>
      </c>
    </row>
    <row r="44" spans="1:3" x14ac:dyDescent="0.25">
      <c r="A44" s="221" t="s">
        <v>127</v>
      </c>
      <c r="B44" s="222">
        <v>2005</v>
      </c>
      <c r="C44" s="223" t="s">
        <v>118</v>
      </c>
    </row>
    <row r="45" spans="1:3" x14ac:dyDescent="0.25">
      <c r="A45" s="221" t="s">
        <v>127</v>
      </c>
      <c r="B45" s="222">
        <v>2006</v>
      </c>
      <c r="C45" s="223" t="s">
        <v>118</v>
      </c>
    </row>
    <row r="46" spans="1:3" x14ac:dyDescent="0.25">
      <c r="A46" s="221" t="s">
        <v>128</v>
      </c>
      <c r="B46" s="222">
        <v>2002</v>
      </c>
      <c r="C46" s="742" t="s">
        <v>417</v>
      </c>
    </row>
    <row r="47" spans="1:3" x14ac:dyDescent="0.25">
      <c r="A47" s="219"/>
      <c r="B47" s="220"/>
      <c r="C47" s="742"/>
    </row>
    <row r="48" spans="1:3" x14ac:dyDescent="0.25">
      <c r="A48" s="221" t="s">
        <v>128</v>
      </c>
      <c r="B48" s="222">
        <v>2003</v>
      </c>
      <c r="C48" s="742" t="s">
        <v>129</v>
      </c>
    </row>
    <row r="49" spans="1:3" x14ac:dyDescent="0.25">
      <c r="C49" s="742"/>
    </row>
    <row r="50" spans="1:3" x14ac:dyDescent="0.25">
      <c r="A50" s="32"/>
      <c r="B50" s="31"/>
      <c r="C50" s="32"/>
    </row>
    <row r="51" spans="1:3" x14ac:dyDescent="0.25">
      <c r="A51" s="32"/>
      <c r="B51" s="31"/>
      <c r="C51" s="32"/>
    </row>
    <row r="52" spans="1:3" x14ac:dyDescent="0.25">
      <c r="A52" s="32"/>
      <c r="B52" s="31"/>
      <c r="C52" s="32"/>
    </row>
    <row r="53" spans="1:3" x14ac:dyDescent="0.25">
      <c r="A53" s="32"/>
      <c r="B53" s="30"/>
      <c r="C53" s="32"/>
    </row>
  </sheetData>
  <mergeCells count="14">
    <mergeCell ref="C15:C16"/>
    <mergeCell ref="C17:C18"/>
    <mergeCell ref="A2:C2"/>
    <mergeCell ref="C48:C49"/>
    <mergeCell ref="C19:C20"/>
    <mergeCell ref="C26:C27"/>
    <mergeCell ref="C28:C29"/>
    <mergeCell ref="C30:C31"/>
    <mergeCell ref="C46:C47"/>
    <mergeCell ref="A1:C1"/>
    <mergeCell ref="C5:C6"/>
    <mergeCell ref="C7:C9"/>
    <mergeCell ref="C10:C12"/>
    <mergeCell ref="C13:C14"/>
  </mergeCells>
  <pageMargins left="0.7" right="0.7" top="0.75" bottom="0.75" header="0.3" footer="0.3"/>
  <pageSetup scale="8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P38"/>
  <sheetViews>
    <sheetView topLeftCell="A6" zoomScaleNormal="100" workbookViewId="0">
      <selection activeCell="B15" sqref="B15"/>
    </sheetView>
  </sheetViews>
  <sheetFormatPr defaultRowHeight="15" x14ac:dyDescent="0.25"/>
  <cols>
    <col min="1" max="1" width="25.42578125" customWidth="1"/>
    <col min="2" max="4" width="11.140625" customWidth="1"/>
    <col min="5" max="5" width="1.7109375" customWidth="1"/>
    <col min="6" max="8" width="11.140625" customWidth="1"/>
    <col min="9" max="9" width="1" customWidth="1"/>
    <col min="10" max="11" width="11.140625" customWidth="1"/>
    <col min="13" max="13" width="1" customWidth="1"/>
    <col min="14" max="15" width="11.140625" customWidth="1"/>
    <col min="16" max="16" width="11.140625" hidden="1" customWidth="1"/>
    <col min="257" max="257" width="27.42578125" customWidth="1"/>
    <col min="258" max="260" width="11.140625" customWidth="1"/>
    <col min="261" max="261" width="1.7109375" customWidth="1"/>
    <col min="262" max="264" width="11.140625" customWidth="1"/>
    <col min="265" max="265" width="1" customWidth="1"/>
    <col min="266" max="267" width="11.140625" customWidth="1"/>
    <col min="269" max="269" width="1" customWidth="1"/>
    <col min="270" max="272" width="11.140625" customWidth="1"/>
    <col min="513" max="513" width="27.42578125" customWidth="1"/>
    <col min="514" max="516" width="11.140625" customWidth="1"/>
    <col min="517" max="517" width="1.7109375" customWidth="1"/>
    <col min="518" max="520" width="11.140625" customWidth="1"/>
    <col min="521" max="521" width="1" customWidth="1"/>
    <col min="522" max="523" width="11.140625" customWidth="1"/>
    <col min="525" max="525" width="1" customWidth="1"/>
    <col min="526" max="528" width="11.140625" customWidth="1"/>
    <col min="769" max="769" width="27.42578125" customWidth="1"/>
    <col min="770" max="772" width="11.140625" customWidth="1"/>
    <col min="773" max="773" width="1.7109375" customWidth="1"/>
    <col min="774" max="776" width="11.140625" customWidth="1"/>
    <col min="777" max="777" width="1" customWidth="1"/>
    <col min="778" max="779" width="11.140625" customWidth="1"/>
    <col min="781" max="781" width="1" customWidth="1"/>
    <col min="782" max="784" width="11.140625" customWidth="1"/>
    <col min="1025" max="1025" width="27.42578125" customWidth="1"/>
    <col min="1026" max="1028" width="11.140625" customWidth="1"/>
    <col min="1029" max="1029" width="1.7109375" customWidth="1"/>
    <col min="1030" max="1032" width="11.140625" customWidth="1"/>
    <col min="1033" max="1033" width="1" customWidth="1"/>
    <col min="1034" max="1035" width="11.140625" customWidth="1"/>
    <col min="1037" max="1037" width="1" customWidth="1"/>
    <col min="1038" max="1040" width="11.140625" customWidth="1"/>
    <col min="1281" max="1281" width="27.42578125" customWidth="1"/>
    <col min="1282" max="1284" width="11.140625" customWidth="1"/>
    <col min="1285" max="1285" width="1.7109375" customWidth="1"/>
    <col min="1286" max="1288" width="11.140625" customWidth="1"/>
    <col min="1289" max="1289" width="1" customWidth="1"/>
    <col min="1290" max="1291" width="11.140625" customWidth="1"/>
    <col min="1293" max="1293" width="1" customWidth="1"/>
    <col min="1294" max="1296" width="11.140625" customWidth="1"/>
    <col min="1537" max="1537" width="27.42578125" customWidth="1"/>
    <col min="1538" max="1540" width="11.140625" customWidth="1"/>
    <col min="1541" max="1541" width="1.7109375" customWidth="1"/>
    <col min="1542" max="1544" width="11.140625" customWidth="1"/>
    <col min="1545" max="1545" width="1" customWidth="1"/>
    <col min="1546" max="1547" width="11.140625" customWidth="1"/>
    <col min="1549" max="1549" width="1" customWidth="1"/>
    <col min="1550" max="1552" width="11.140625" customWidth="1"/>
    <col min="1793" max="1793" width="27.42578125" customWidth="1"/>
    <col min="1794" max="1796" width="11.140625" customWidth="1"/>
    <col min="1797" max="1797" width="1.7109375" customWidth="1"/>
    <col min="1798" max="1800" width="11.140625" customWidth="1"/>
    <col min="1801" max="1801" width="1" customWidth="1"/>
    <col min="1802" max="1803" width="11.140625" customWidth="1"/>
    <col min="1805" max="1805" width="1" customWidth="1"/>
    <col min="1806" max="1808" width="11.140625" customWidth="1"/>
    <col min="2049" max="2049" width="27.42578125" customWidth="1"/>
    <col min="2050" max="2052" width="11.140625" customWidth="1"/>
    <col min="2053" max="2053" width="1.7109375" customWidth="1"/>
    <col min="2054" max="2056" width="11.140625" customWidth="1"/>
    <col min="2057" max="2057" width="1" customWidth="1"/>
    <col min="2058" max="2059" width="11.140625" customWidth="1"/>
    <col min="2061" max="2061" width="1" customWidth="1"/>
    <col min="2062" max="2064" width="11.140625" customWidth="1"/>
    <col min="2305" max="2305" width="27.42578125" customWidth="1"/>
    <col min="2306" max="2308" width="11.140625" customWidth="1"/>
    <col min="2309" max="2309" width="1.7109375" customWidth="1"/>
    <col min="2310" max="2312" width="11.140625" customWidth="1"/>
    <col min="2313" max="2313" width="1" customWidth="1"/>
    <col min="2314" max="2315" width="11.140625" customWidth="1"/>
    <col min="2317" max="2317" width="1" customWidth="1"/>
    <col min="2318" max="2320" width="11.140625" customWidth="1"/>
    <col min="2561" max="2561" width="27.42578125" customWidth="1"/>
    <col min="2562" max="2564" width="11.140625" customWidth="1"/>
    <col min="2565" max="2565" width="1.7109375" customWidth="1"/>
    <col min="2566" max="2568" width="11.140625" customWidth="1"/>
    <col min="2569" max="2569" width="1" customWidth="1"/>
    <col min="2570" max="2571" width="11.140625" customWidth="1"/>
    <col min="2573" max="2573" width="1" customWidth="1"/>
    <col min="2574" max="2576" width="11.140625" customWidth="1"/>
    <col min="2817" max="2817" width="27.42578125" customWidth="1"/>
    <col min="2818" max="2820" width="11.140625" customWidth="1"/>
    <col min="2821" max="2821" width="1.7109375" customWidth="1"/>
    <col min="2822" max="2824" width="11.140625" customWidth="1"/>
    <col min="2825" max="2825" width="1" customWidth="1"/>
    <col min="2826" max="2827" width="11.140625" customWidth="1"/>
    <col min="2829" max="2829" width="1" customWidth="1"/>
    <col min="2830" max="2832" width="11.140625" customWidth="1"/>
    <col min="3073" max="3073" width="27.42578125" customWidth="1"/>
    <col min="3074" max="3076" width="11.140625" customWidth="1"/>
    <col min="3077" max="3077" width="1.7109375" customWidth="1"/>
    <col min="3078" max="3080" width="11.140625" customWidth="1"/>
    <col min="3081" max="3081" width="1" customWidth="1"/>
    <col min="3082" max="3083" width="11.140625" customWidth="1"/>
    <col min="3085" max="3085" width="1" customWidth="1"/>
    <col min="3086" max="3088" width="11.140625" customWidth="1"/>
    <col min="3329" max="3329" width="27.42578125" customWidth="1"/>
    <col min="3330" max="3332" width="11.140625" customWidth="1"/>
    <col min="3333" max="3333" width="1.7109375" customWidth="1"/>
    <col min="3334" max="3336" width="11.140625" customWidth="1"/>
    <col min="3337" max="3337" width="1" customWidth="1"/>
    <col min="3338" max="3339" width="11.140625" customWidth="1"/>
    <col min="3341" max="3341" width="1" customWidth="1"/>
    <col min="3342" max="3344" width="11.140625" customWidth="1"/>
    <col min="3585" max="3585" width="27.42578125" customWidth="1"/>
    <col min="3586" max="3588" width="11.140625" customWidth="1"/>
    <col min="3589" max="3589" width="1.7109375" customWidth="1"/>
    <col min="3590" max="3592" width="11.140625" customWidth="1"/>
    <col min="3593" max="3593" width="1" customWidth="1"/>
    <col min="3594" max="3595" width="11.140625" customWidth="1"/>
    <col min="3597" max="3597" width="1" customWidth="1"/>
    <col min="3598" max="3600" width="11.140625" customWidth="1"/>
    <col min="3841" max="3841" width="27.42578125" customWidth="1"/>
    <col min="3842" max="3844" width="11.140625" customWidth="1"/>
    <col min="3845" max="3845" width="1.7109375" customWidth="1"/>
    <col min="3846" max="3848" width="11.140625" customWidth="1"/>
    <col min="3849" max="3849" width="1" customWidth="1"/>
    <col min="3850" max="3851" width="11.140625" customWidth="1"/>
    <col min="3853" max="3853" width="1" customWidth="1"/>
    <col min="3854" max="3856" width="11.140625" customWidth="1"/>
    <col min="4097" max="4097" width="27.42578125" customWidth="1"/>
    <col min="4098" max="4100" width="11.140625" customWidth="1"/>
    <col min="4101" max="4101" width="1.7109375" customWidth="1"/>
    <col min="4102" max="4104" width="11.140625" customWidth="1"/>
    <col min="4105" max="4105" width="1" customWidth="1"/>
    <col min="4106" max="4107" width="11.140625" customWidth="1"/>
    <col min="4109" max="4109" width="1" customWidth="1"/>
    <col min="4110" max="4112" width="11.140625" customWidth="1"/>
    <col min="4353" max="4353" width="27.42578125" customWidth="1"/>
    <col min="4354" max="4356" width="11.140625" customWidth="1"/>
    <col min="4357" max="4357" width="1.7109375" customWidth="1"/>
    <col min="4358" max="4360" width="11.140625" customWidth="1"/>
    <col min="4361" max="4361" width="1" customWidth="1"/>
    <col min="4362" max="4363" width="11.140625" customWidth="1"/>
    <col min="4365" max="4365" width="1" customWidth="1"/>
    <col min="4366" max="4368" width="11.140625" customWidth="1"/>
    <col min="4609" max="4609" width="27.42578125" customWidth="1"/>
    <col min="4610" max="4612" width="11.140625" customWidth="1"/>
    <col min="4613" max="4613" width="1.7109375" customWidth="1"/>
    <col min="4614" max="4616" width="11.140625" customWidth="1"/>
    <col min="4617" max="4617" width="1" customWidth="1"/>
    <col min="4618" max="4619" width="11.140625" customWidth="1"/>
    <col min="4621" max="4621" width="1" customWidth="1"/>
    <col min="4622" max="4624" width="11.140625" customWidth="1"/>
    <col min="4865" max="4865" width="27.42578125" customWidth="1"/>
    <col min="4866" max="4868" width="11.140625" customWidth="1"/>
    <col min="4869" max="4869" width="1.7109375" customWidth="1"/>
    <col min="4870" max="4872" width="11.140625" customWidth="1"/>
    <col min="4873" max="4873" width="1" customWidth="1"/>
    <col min="4874" max="4875" width="11.140625" customWidth="1"/>
    <col min="4877" max="4877" width="1" customWidth="1"/>
    <col min="4878" max="4880" width="11.140625" customWidth="1"/>
    <col min="5121" max="5121" width="27.42578125" customWidth="1"/>
    <col min="5122" max="5124" width="11.140625" customWidth="1"/>
    <col min="5125" max="5125" width="1.7109375" customWidth="1"/>
    <col min="5126" max="5128" width="11.140625" customWidth="1"/>
    <col min="5129" max="5129" width="1" customWidth="1"/>
    <col min="5130" max="5131" width="11.140625" customWidth="1"/>
    <col min="5133" max="5133" width="1" customWidth="1"/>
    <col min="5134" max="5136" width="11.140625" customWidth="1"/>
    <col min="5377" max="5377" width="27.42578125" customWidth="1"/>
    <col min="5378" max="5380" width="11.140625" customWidth="1"/>
    <col min="5381" max="5381" width="1.7109375" customWidth="1"/>
    <col min="5382" max="5384" width="11.140625" customWidth="1"/>
    <col min="5385" max="5385" width="1" customWidth="1"/>
    <col min="5386" max="5387" width="11.140625" customWidth="1"/>
    <col min="5389" max="5389" width="1" customWidth="1"/>
    <col min="5390" max="5392" width="11.140625" customWidth="1"/>
    <col min="5633" max="5633" width="27.42578125" customWidth="1"/>
    <col min="5634" max="5636" width="11.140625" customWidth="1"/>
    <col min="5637" max="5637" width="1.7109375" customWidth="1"/>
    <col min="5638" max="5640" width="11.140625" customWidth="1"/>
    <col min="5641" max="5641" width="1" customWidth="1"/>
    <col min="5642" max="5643" width="11.140625" customWidth="1"/>
    <col min="5645" max="5645" width="1" customWidth="1"/>
    <col min="5646" max="5648" width="11.140625" customWidth="1"/>
    <col min="5889" max="5889" width="27.42578125" customWidth="1"/>
    <col min="5890" max="5892" width="11.140625" customWidth="1"/>
    <col min="5893" max="5893" width="1.7109375" customWidth="1"/>
    <col min="5894" max="5896" width="11.140625" customWidth="1"/>
    <col min="5897" max="5897" width="1" customWidth="1"/>
    <col min="5898" max="5899" width="11.140625" customWidth="1"/>
    <col min="5901" max="5901" width="1" customWidth="1"/>
    <col min="5902" max="5904" width="11.140625" customWidth="1"/>
    <col min="6145" max="6145" width="27.42578125" customWidth="1"/>
    <col min="6146" max="6148" width="11.140625" customWidth="1"/>
    <col min="6149" max="6149" width="1.7109375" customWidth="1"/>
    <col min="6150" max="6152" width="11.140625" customWidth="1"/>
    <col min="6153" max="6153" width="1" customWidth="1"/>
    <col min="6154" max="6155" width="11.140625" customWidth="1"/>
    <col min="6157" max="6157" width="1" customWidth="1"/>
    <col min="6158" max="6160" width="11.140625" customWidth="1"/>
    <col min="6401" max="6401" width="27.42578125" customWidth="1"/>
    <col min="6402" max="6404" width="11.140625" customWidth="1"/>
    <col min="6405" max="6405" width="1.7109375" customWidth="1"/>
    <col min="6406" max="6408" width="11.140625" customWidth="1"/>
    <col min="6409" max="6409" width="1" customWidth="1"/>
    <col min="6410" max="6411" width="11.140625" customWidth="1"/>
    <col min="6413" max="6413" width="1" customWidth="1"/>
    <col min="6414" max="6416" width="11.140625" customWidth="1"/>
    <col min="6657" max="6657" width="27.42578125" customWidth="1"/>
    <col min="6658" max="6660" width="11.140625" customWidth="1"/>
    <col min="6661" max="6661" width="1.7109375" customWidth="1"/>
    <col min="6662" max="6664" width="11.140625" customWidth="1"/>
    <col min="6665" max="6665" width="1" customWidth="1"/>
    <col min="6666" max="6667" width="11.140625" customWidth="1"/>
    <col min="6669" max="6669" width="1" customWidth="1"/>
    <col min="6670" max="6672" width="11.140625" customWidth="1"/>
    <col min="6913" max="6913" width="27.42578125" customWidth="1"/>
    <col min="6914" max="6916" width="11.140625" customWidth="1"/>
    <col min="6917" max="6917" width="1.7109375" customWidth="1"/>
    <col min="6918" max="6920" width="11.140625" customWidth="1"/>
    <col min="6921" max="6921" width="1" customWidth="1"/>
    <col min="6922" max="6923" width="11.140625" customWidth="1"/>
    <col min="6925" max="6925" width="1" customWidth="1"/>
    <col min="6926" max="6928" width="11.140625" customWidth="1"/>
    <col min="7169" max="7169" width="27.42578125" customWidth="1"/>
    <col min="7170" max="7172" width="11.140625" customWidth="1"/>
    <col min="7173" max="7173" width="1.7109375" customWidth="1"/>
    <col min="7174" max="7176" width="11.140625" customWidth="1"/>
    <col min="7177" max="7177" width="1" customWidth="1"/>
    <col min="7178" max="7179" width="11.140625" customWidth="1"/>
    <col min="7181" max="7181" width="1" customWidth="1"/>
    <col min="7182" max="7184" width="11.140625" customWidth="1"/>
    <col min="7425" max="7425" width="27.42578125" customWidth="1"/>
    <col min="7426" max="7428" width="11.140625" customWidth="1"/>
    <col min="7429" max="7429" width="1.7109375" customWidth="1"/>
    <col min="7430" max="7432" width="11.140625" customWidth="1"/>
    <col min="7433" max="7433" width="1" customWidth="1"/>
    <col min="7434" max="7435" width="11.140625" customWidth="1"/>
    <col min="7437" max="7437" width="1" customWidth="1"/>
    <col min="7438" max="7440" width="11.140625" customWidth="1"/>
    <col min="7681" max="7681" width="27.42578125" customWidth="1"/>
    <col min="7682" max="7684" width="11.140625" customWidth="1"/>
    <col min="7685" max="7685" width="1.7109375" customWidth="1"/>
    <col min="7686" max="7688" width="11.140625" customWidth="1"/>
    <col min="7689" max="7689" width="1" customWidth="1"/>
    <col min="7690" max="7691" width="11.140625" customWidth="1"/>
    <col min="7693" max="7693" width="1" customWidth="1"/>
    <col min="7694" max="7696" width="11.140625" customWidth="1"/>
    <col min="7937" max="7937" width="27.42578125" customWidth="1"/>
    <col min="7938" max="7940" width="11.140625" customWidth="1"/>
    <col min="7941" max="7941" width="1.7109375" customWidth="1"/>
    <col min="7942" max="7944" width="11.140625" customWidth="1"/>
    <col min="7945" max="7945" width="1" customWidth="1"/>
    <col min="7946" max="7947" width="11.140625" customWidth="1"/>
    <col min="7949" max="7949" width="1" customWidth="1"/>
    <col min="7950" max="7952" width="11.140625" customWidth="1"/>
    <col min="8193" max="8193" width="27.42578125" customWidth="1"/>
    <col min="8194" max="8196" width="11.140625" customWidth="1"/>
    <col min="8197" max="8197" width="1.7109375" customWidth="1"/>
    <col min="8198" max="8200" width="11.140625" customWidth="1"/>
    <col min="8201" max="8201" width="1" customWidth="1"/>
    <col min="8202" max="8203" width="11.140625" customWidth="1"/>
    <col min="8205" max="8205" width="1" customWidth="1"/>
    <col min="8206" max="8208" width="11.140625" customWidth="1"/>
    <col min="8449" max="8449" width="27.42578125" customWidth="1"/>
    <col min="8450" max="8452" width="11.140625" customWidth="1"/>
    <col min="8453" max="8453" width="1.7109375" customWidth="1"/>
    <col min="8454" max="8456" width="11.140625" customWidth="1"/>
    <col min="8457" max="8457" width="1" customWidth="1"/>
    <col min="8458" max="8459" width="11.140625" customWidth="1"/>
    <col min="8461" max="8461" width="1" customWidth="1"/>
    <col min="8462" max="8464" width="11.140625" customWidth="1"/>
    <col min="8705" max="8705" width="27.42578125" customWidth="1"/>
    <col min="8706" max="8708" width="11.140625" customWidth="1"/>
    <col min="8709" max="8709" width="1.7109375" customWidth="1"/>
    <col min="8710" max="8712" width="11.140625" customWidth="1"/>
    <col min="8713" max="8713" width="1" customWidth="1"/>
    <col min="8714" max="8715" width="11.140625" customWidth="1"/>
    <col min="8717" max="8717" width="1" customWidth="1"/>
    <col min="8718" max="8720" width="11.140625" customWidth="1"/>
    <col min="8961" max="8961" width="27.42578125" customWidth="1"/>
    <col min="8962" max="8964" width="11.140625" customWidth="1"/>
    <col min="8965" max="8965" width="1.7109375" customWidth="1"/>
    <col min="8966" max="8968" width="11.140625" customWidth="1"/>
    <col min="8969" max="8969" width="1" customWidth="1"/>
    <col min="8970" max="8971" width="11.140625" customWidth="1"/>
    <col min="8973" max="8973" width="1" customWidth="1"/>
    <col min="8974" max="8976" width="11.140625" customWidth="1"/>
    <col min="9217" max="9217" width="27.42578125" customWidth="1"/>
    <col min="9218" max="9220" width="11.140625" customWidth="1"/>
    <col min="9221" max="9221" width="1.7109375" customWidth="1"/>
    <col min="9222" max="9224" width="11.140625" customWidth="1"/>
    <col min="9225" max="9225" width="1" customWidth="1"/>
    <col min="9226" max="9227" width="11.140625" customWidth="1"/>
    <col min="9229" max="9229" width="1" customWidth="1"/>
    <col min="9230" max="9232" width="11.140625" customWidth="1"/>
    <col min="9473" max="9473" width="27.42578125" customWidth="1"/>
    <col min="9474" max="9476" width="11.140625" customWidth="1"/>
    <col min="9477" max="9477" width="1.7109375" customWidth="1"/>
    <col min="9478" max="9480" width="11.140625" customWidth="1"/>
    <col min="9481" max="9481" width="1" customWidth="1"/>
    <col min="9482" max="9483" width="11.140625" customWidth="1"/>
    <col min="9485" max="9485" width="1" customWidth="1"/>
    <col min="9486" max="9488" width="11.140625" customWidth="1"/>
    <col min="9729" max="9729" width="27.42578125" customWidth="1"/>
    <col min="9730" max="9732" width="11.140625" customWidth="1"/>
    <col min="9733" max="9733" width="1.7109375" customWidth="1"/>
    <col min="9734" max="9736" width="11.140625" customWidth="1"/>
    <col min="9737" max="9737" width="1" customWidth="1"/>
    <col min="9738" max="9739" width="11.140625" customWidth="1"/>
    <col min="9741" max="9741" width="1" customWidth="1"/>
    <col min="9742" max="9744" width="11.140625" customWidth="1"/>
    <col min="9985" max="9985" width="27.42578125" customWidth="1"/>
    <col min="9986" max="9988" width="11.140625" customWidth="1"/>
    <col min="9989" max="9989" width="1.7109375" customWidth="1"/>
    <col min="9990" max="9992" width="11.140625" customWidth="1"/>
    <col min="9993" max="9993" width="1" customWidth="1"/>
    <col min="9994" max="9995" width="11.140625" customWidth="1"/>
    <col min="9997" max="9997" width="1" customWidth="1"/>
    <col min="9998" max="10000" width="11.140625" customWidth="1"/>
    <col min="10241" max="10241" width="27.42578125" customWidth="1"/>
    <col min="10242" max="10244" width="11.140625" customWidth="1"/>
    <col min="10245" max="10245" width="1.7109375" customWidth="1"/>
    <col min="10246" max="10248" width="11.140625" customWidth="1"/>
    <col min="10249" max="10249" width="1" customWidth="1"/>
    <col min="10250" max="10251" width="11.140625" customWidth="1"/>
    <col min="10253" max="10253" width="1" customWidth="1"/>
    <col min="10254" max="10256" width="11.140625" customWidth="1"/>
    <col min="10497" max="10497" width="27.42578125" customWidth="1"/>
    <col min="10498" max="10500" width="11.140625" customWidth="1"/>
    <col min="10501" max="10501" width="1.7109375" customWidth="1"/>
    <col min="10502" max="10504" width="11.140625" customWidth="1"/>
    <col min="10505" max="10505" width="1" customWidth="1"/>
    <col min="10506" max="10507" width="11.140625" customWidth="1"/>
    <col min="10509" max="10509" width="1" customWidth="1"/>
    <col min="10510" max="10512" width="11.140625" customWidth="1"/>
    <col min="10753" max="10753" width="27.42578125" customWidth="1"/>
    <col min="10754" max="10756" width="11.140625" customWidth="1"/>
    <col min="10757" max="10757" width="1.7109375" customWidth="1"/>
    <col min="10758" max="10760" width="11.140625" customWidth="1"/>
    <col min="10761" max="10761" width="1" customWidth="1"/>
    <col min="10762" max="10763" width="11.140625" customWidth="1"/>
    <col min="10765" max="10765" width="1" customWidth="1"/>
    <col min="10766" max="10768" width="11.140625" customWidth="1"/>
    <col min="11009" max="11009" width="27.42578125" customWidth="1"/>
    <col min="11010" max="11012" width="11.140625" customWidth="1"/>
    <col min="11013" max="11013" width="1.7109375" customWidth="1"/>
    <col min="11014" max="11016" width="11.140625" customWidth="1"/>
    <col min="11017" max="11017" width="1" customWidth="1"/>
    <col min="11018" max="11019" width="11.140625" customWidth="1"/>
    <col min="11021" max="11021" width="1" customWidth="1"/>
    <col min="11022" max="11024" width="11.140625" customWidth="1"/>
    <col min="11265" max="11265" width="27.42578125" customWidth="1"/>
    <col min="11266" max="11268" width="11.140625" customWidth="1"/>
    <col min="11269" max="11269" width="1.7109375" customWidth="1"/>
    <col min="11270" max="11272" width="11.140625" customWidth="1"/>
    <col min="11273" max="11273" width="1" customWidth="1"/>
    <col min="11274" max="11275" width="11.140625" customWidth="1"/>
    <col min="11277" max="11277" width="1" customWidth="1"/>
    <col min="11278" max="11280" width="11.140625" customWidth="1"/>
    <col min="11521" max="11521" width="27.42578125" customWidth="1"/>
    <col min="11522" max="11524" width="11.140625" customWidth="1"/>
    <col min="11525" max="11525" width="1.7109375" customWidth="1"/>
    <col min="11526" max="11528" width="11.140625" customWidth="1"/>
    <col min="11529" max="11529" width="1" customWidth="1"/>
    <col min="11530" max="11531" width="11.140625" customWidth="1"/>
    <col min="11533" max="11533" width="1" customWidth="1"/>
    <col min="11534" max="11536" width="11.140625" customWidth="1"/>
    <col min="11777" max="11777" width="27.42578125" customWidth="1"/>
    <col min="11778" max="11780" width="11.140625" customWidth="1"/>
    <col min="11781" max="11781" width="1.7109375" customWidth="1"/>
    <col min="11782" max="11784" width="11.140625" customWidth="1"/>
    <col min="11785" max="11785" width="1" customWidth="1"/>
    <col min="11786" max="11787" width="11.140625" customWidth="1"/>
    <col min="11789" max="11789" width="1" customWidth="1"/>
    <col min="11790" max="11792" width="11.140625" customWidth="1"/>
    <col min="12033" max="12033" width="27.42578125" customWidth="1"/>
    <col min="12034" max="12036" width="11.140625" customWidth="1"/>
    <col min="12037" max="12037" width="1.7109375" customWidth="1"/>
    <col min="12038" max="12040" width="11.140625" customWidth="1"/>
    <col min="12041" max="12041" width="1" customWidth="1"/>
    <col min="12042" max="12043" width="11.140625" customWidth="1"/>
    <col min="12045" max="12045" width="1" customWidth="1"/>
    <col min="12046" max="12048" width="11.140625" customWidth="1"/>
    <col min="12289" max="12289" width="27.42578125" customWidth="1"/>
    <col min="12290" max="12292" width="11.140625" customWidth="1"/>
    <col min="12293" max="12293" width="1.7109375" customWidth="1"/>
    <col min="12294" max="12296" width="11.140625" customWidth="1"/>
    <col min="12297" max="12297" width="1" customWidth="1"/>
    <col min="12298" max="12299" width="11.140625" customWidth="1"/>
    <col min="12301" max="12301" width="1" customWidth="1"/>
    <col min="12302" max="12304" width="11.140625" customWidth="1"/>
    <col min="12545" max="12545" width="27.42578125" customWidth="1"/>
    <col min="12546" max="12548" width="11.140625" customWidth="1"/>
    <col min="12549" max="12549" width="1.7109375" customWidth="1"/>
    <col min="12550" max="12552" width="11.140625" customWidth="1"/>
    <col min="12553" max="12553" width="1" customWidth="1"/>
    <col min="12554" max="12555" width="11.140625" customWidth="1"/>
    <col min="12557" max="12557" width="1" customWidth="1"/>
    <col min="12558" max="12560" width="11.140625" customWidth="1"/>
    <col min="12801" max="12801" width="27.42578125" customWidth="1"/>
    <col min="12802" max="12804" width="11.140625" customWidth="1"/>
    <col min="12805" max="12805" width="1.7109375" customWidth="1"/>
    <col min="12806" max="12808" width="11.140625" customWidth="1"/>
    <col min="12809" max="12809" width="1" customWidth="1"/>
    <col min="12810" max="12811" width="11.140625" customWidth="1"/>
    <col min="12813" max="12813" width="1" customWidth="1"/>
    <col min="12814" max="12816" width="11.140625" customWidth="1"/>
    <col min="13057" max="13057" width="27.42578125" customWidth="1"/>
    <col min="13058" max="13060" width="11.140625" customWidth="1"/>
    <col min="13061" max="13061" width="1.7109375" customWidth="1"/>
    <col min="13062" max="13064" width="11.140625" customWidth="1"/>
    <col min="13065" max="13065" width="1" customWidth="1"/>
    <col min="13066" max="13067" width="11.140625" customWidth="1"/>
    <col min="13069" max="13069" width="1" customWidth="1"/>
    <col min="13070" max="13072" width="11.140625" customWidth="1"/>
    <col min="13313" max="13313" width="27.42578125" customWidth="1"/>
    <col min="13314" max="13316" width="11.140625" customWidth="1"/>
    <col min="13317" max="13317" width="1.7109375" customWidth="1"/>
    <col min="13318" max="13320" width="11.140625" customWidth="1"/>
    <col min="13321" max="13321" width="1" customWidth="1"/>
    <col min="13322" max="13323" width="11.140625" customWidth="1"/>
    <col min="13325" max="13325" width="1" customWidth="1"/>
    <col min="13326" max="13328" width="11.140625" customWidth="1"/>
    <col min="13569" max="13569" width="27.42578125" customWidth="1"/>
    <col min="13570" max="13572" width="11.140625" customWidth="1"/>
    <col min="13573" max="13573" width="1.7109375" customWidth="1"/>
    <col min="13574" max="13576" width="11.140625" customWidth="1"/>
    <col min="13577" max="13577" width="1" customWidth="1"/>
    <col min="13578" max="13579" width="11.140625" customWidth="1"/>
    <col min="13581" max="13581" width="1" customWidth="1"/>
    <col min="13582" max="13584" width="11.140625" customWidth="1"/>
    <col min="13825" max="13825" width="27.42578125" customWidth="1"/>
    <col min="13826" max="13828" width="11.140625" customWidth="1"/>
    <col min="13829" max="13829" width="1.7109375" customWidth="1"/>
    <col min="13830" max="13832" width="11.140625" customWidth="1"/>
    <col min="13833" max="13833" width="1" customWidth="1"/>
    <col min="13834" max="13835" width="11.140625" customWidth="1"/>
    <col min="13837" max="13837" width="1" customWidth="1"/>
    <col min="13838" max="13840" width="11.140625" customWidth="1"/>
    <col min="14081" max="14081" width="27.42578125" customWidth="1"/>
    <col min="14082" max="14084" width="11.140625" customWidth="1"/>
    <col min="14085" max="14085" width="1.7109375" customWidth="1"/>
    <col min="14086" max="14088" width="11.140625" customWidth="1"/>
    <col min="14089" max="14089" width="1" customWidth="1"/>
    <col min="14090" max="14091" width="11.140625" customWidth="1"/>
    <col min="14093" max="14093" width="1" customWidth="1"/>
    <col min="14094" max="14096" width="11.140625" customWidth="1"/>
    <col min="14337" max="14337" width="27.42578125" customWidth="1"/>
    <col min="14338" max="14340" width="11.140625" customWidth="1"/>
    <col min="14341" max="14341" width="1.7109375" customWidth="1"/>
    <col min="14342" max="14344" width="11.140625" customWidth="1"/>
    <col min="14345" max="14345" width="1" customWidth="1"/>
    <col min="14346" max="14347" width="11.140625" customWidth="1"/>
    <col min="14349" max="14349" width="1" customWidth="1"/>
    <col min="14350" max="14352" width="11.140625" customWidth="1"/>
    <col min="14593" max="14593" width="27.42578125" customWidth="1"/>
    <col min="14594" max="14596" width="11.140625" customWidth="1"/>
    <col min="14597" max="14597" width="1.7109375" customWidth="1"/>
    <col min="14598" max="14600" width="11.140625" customWidth="1"/>
    <col min="14601" max="14601" width="1" customWidth="1"/>
    <col min="14602" max="14603" width="11.140625" customWidth="1"/>
    <col min="14605" max="14605" width="1" customWidth="1"/>
    <col min="14606" max="14608" width="11.140625" customWidth="1"/>
    <col min="14849" max="14849" width="27.42578125" customWidth="1"/>
    <col min="14850" max="14852" width="11.140625" customWidth="1"/>
    <col min="14853" max="14853" width="1.7109375" customWidth="1"/>
    <col min="14854" max="14856" width="11.140625" customWidth="1"/>
    <col min="14857" max="14857" width="1" customWidth="1"/>
    <col min="14858" max="14859" width="11.140625" customWidth="1"/>
    <col min="14861" max="14861" width="1" customWidth="1"/>
    <col min="14862" max="14864" width="11.140625" customWidth="1"/>
    <col min="15105" max="15105" width="27.42578125" customWidth="1"/>
    <col min="15106" max="15108" width="11.140625" customWidth="1"/>
    <col min="15109" max="15109" width="1.7109375" customWidth="1"/>
    <col min="15110" max="15112" width="11.140625" customWidth="1"/>
    <col min="15113" max="15113" width="1" customWidth="1"/>
    <col min="15114" max="15115" width="11.140625" customWidth="1"/>
    <col min="15117" max="15117" width="1" customWidth="1"/>
    <col min="15118" max="15120" width="11.140625" customWidth="1"/>
    <col min="15361" max="15361" width="27.42578125" customWidth="1"/>
    <col min="15362" max="15364" width="11.140625" customWidth="1"/>
    <col min="15365" max="15365" width="1.7109375" customWidth="1"/>
    <col min="15366" max="15368" width="11.140625" customWidth="1"/>
    <col min="15369" max="15369" width="1" customWidth="1"/>
    <col min="15370" max="15371" width="11.140625" customWidth="1"/>
    <col min="15373" max="15373" width="1" customWidth="1"/>
    <col min="15374" max="15376" width="11.140625" customWidth="1"/>
    <col min="15617" max="15617" width="27.42578125" customWidth="1"/>
    <col min="15618" max="15620" width="11.140625" customWidth="1"/>
    <col min="15621" max="15621" width="1.7109375" customWidth="1"/>
    <col min="15622" max="15624" width="11.140625" customWidth="1"/>
    <col min="15625" max="15625" width="1" customWidth="1"/>
    <col min="15626" max="15627" width="11.140625" customWidth="1"/>
    <col min="15629" max="15629" width="1" customWidth="1"/>
    <col min="15630" max="15632" width="11.140625" customWidth="1"/>
    <col min="15873" max="15873" width="27.42578125" customWidth="1"/>
    <col min="15874" max="15876" width="11.140625" customWidth="1"/>
    <col min="15877" max="15877" width="1.7109375" customWidth="1"/>
    <col min="15878" max="15880" width="11.140625" customWidth="1"/>
    <col min="15881" max="15881" width="1" customWidth="1"/>
    <col min="15882" max="15883" width="11.140625" customWidth="1"/>
    <col min="15885" max="15885" width="1" customWidth="1"/>
    <col min="15886" max="15888" width="11.140625" customWidth="1"/>
    <col min="16129" max="16129" width="27.42578125" customWidth="1"/>
    <col min="16130" max="16132" width="11.140625" customWidth="1"/>
    <col min="16133" max="16133" width="1.7109375" customWidth="1"/>
    <col min="16134" max="16136" width="11.140625" customWidth="1"/>
    <col min="16137" max="16137" width="1" customWidth="1"/>
    <col min="16138" max="16139" width="11.140625" customWidth="1"/>
    <col min="16141" max="16141" width="1" customWidth="1"/>
    <col min="16142" max="16144" width="11.140625" customWidth="1"/>
  </cols>
  <sheetData>
    <row r="1" spans="1:16" s="236" customFormat="1" ht="23.25" x14ac:dyDescent="0.35">
      <c r="A1" s="708" t="s">
        <v>433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</row>
    <row r="2" spans="1:16" s="236" customFormat="1" ht="23.25" x14ac:dyDescent="0.35">
      <c r="A2" s="706" t="s">
        <v>746</v>
      </c>
      <c r="B2" s="706"/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  <c r="O2" s="706"/>
      <c r="P2" s="706"/>
    </row>
    <row r="3" spans="1:16" s="247" customFormat="1" ht="15.75" x14ac:dyDescent="0.25">
      <c r="A3" s="709"/>
      <c r="B3" s="709"/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</row>
    <row r="4" spans="1:16" s="248" customFormat="1" ht="39.75" customHeight="1" x14ac:dyDescent="0.25">
      <c r="A4" s="323"/>
      <c r="B4" s="710" t="s">
        <v>435</v>
      </c>
      <c r="C4" s="710"/>
      <c r="D4" s="710"/>
      <c r="E4" s="711"/>
      <c r="F4" s="711"/>
      <c r="G4" s="711"/>
      <c r="H4" s="711"/>
      <c r="I4" s="324"/>
      <c r="J4" s="710" t="s">
        <v>436</v>
      </c>
      <c r="K4" s="710"/>
      <c r="L4" s="710"/>
      <c r="M4" s="323"/>
      <c r="N4" s="710" t="s">
        <v>747</v>
      </c>
      <c r="O4" s="710"/>
      <c r="P4" s="710"/>
    </row>
    <row r="5" spans="1:16" ht="45.75" customHeight="1" x14ac:dyDescent="0.25">
      <c r="A5" s="198" t="s">
        <v>108</v>
      </c>
      <c r="B5" s="307" t="s">
        <v>717</v>
      </c>
      <c r="C5" s="291" t="s">
        <v>421</v>
      </c>
      <c r="D5" s="198" t="s">
        <v>329</v>
      </c>
      <c r="E5" s="198"/>
      <c r="F5" s="307" t="s">
        <v>440</v>
      </c>
      <c r="G5" s="291" t="s">
        <v>421</v>
      </c>
      <c r="H5" s="198" t="s">
        <v>329</v>
      </c>
      <c r="I5" s="308"/>
      <c r="J5" s="325" t="s">
        <v>307</v>
      </c>
      <c r="K5" s="291" t="s">
        <v>421</v>
      </c>
      <c r="L5" s="198" t="s">
        <v>329</v>
      </c>
      <c r="M5" s="317"/>
      <c r="N5" s="325" t="s">
        <v>307</v>
      </c>
      <c r="O5" s="291" t="s">
        <v>421</v>
      </c>
      <c r="P5" s="291" t="s">
        <v>424</v>
      </c>
    </row>
    <row r="6" spans="1:16" x14ac:dyDescent="0.25">
      <c r="A6" s="198"/>
      <c r="B6" s="198"/>
      <c r="C6" s="198"/>
      <c r="D6" s="198"/>
      <c r="E6" s="198"/>
      <c r="F6" s="198"/>
      <c r="G6" s="198"/>
      <c r="H6" s="198"/>
      <c r="I6" s="308"/>
      <c r="J6" s="198"/>
      <c r="K6" s="198"/>
      <c r="L6" s="310"/>
      <c r="M6" s="317"/>
      <c r="N6" s="299"/>
      <c r="O6" s="299"/>
      <c r="P6" s="299"/>
    </row>
    <row r="7" spans="1:16" hidden="1" x14ac:dyDescent="0.25">
      <c r="A7" s="198">
        <v>1997</v>
      </c>
      <c r="B7" s="309">
        <f>[16]OMA!B7</f>
        <v>82.425000000000011</v>
      </c>
      <c r="C7" s="198"/>
      <c r="D7" s="198"/>
      <c r="E7" s="198"/>
      <c r="F7" s="309">
        <f>[16]OMA!B7</f>
        <v>82.425000000000011</v>
      </c>
      <c r="G7" s="198"/>
      <c r="H7" s="320">
        <v>0.47</v>
      </c>
      <c r="I7" s="308"/>
      <c r="J7" s="309">
        <f>'[16]WK gd'!$G8</f>
        <v>14.393135999999998</v>
      </c>
      <c r="K7" s="198"/>
      <c r="L7" s="302">
        <v>0.53</v>
      </c>
      <c r="M7" s="317"/>
      <c r="N7" s="299"/>
      <c r="O7" s="198"/>
      <c r="P7" s="198"/>
    </row>
    <row r="8" spans="1:16" hidden="1" x14ac:dyDescent="0.25">
      <c r="A8" s="198">
        <v>1998</v>
      </c>
      <c r="B8" s="309">
        <f>[16]OMA!B8</f>
        <v>83.574999999999989</v>
      </c>
      <c r="C8" s="198"/>
      <c r="D8" s="198"/>
      <c r="E8" s="198"/>
      <c r="F8" s="309">
        <f>[16]OMA!B8</f>
        <v>83.574999999999989</v>
      </c>
      <c r="G8" s="302">
        <f>LN(F8/F7)</f>
        <v>1.3855643348367272E-2</v>
      </c>
      <c r="H8" s="320">
        <f>H7</f>
        <v>0.47</v>
      </c>
      <c r="I8" s="311"/>
      <c r="J8" s="309">
        <f>'[16]WK gd'!$G9</f>
        <v>14.701280000000001</v>
      </c>
      <c r="K8" s="302">
        <f>LN(J8/J7)</f>
        <v>2.1183138550211204E-2</v>
      </c>
      <c r="L8" s="302">
        <f>L7</f>
        <v>0.53</v>
      </c>
      <c r="M8" s="317"/>
      <c r="N8" s="299"/>
      <c r="O8" s="310">
        <f>H8*G8+K8*L8</f>
        <v>1.7739215805344554E-2</v>
      </c>
      <c r="P8" s="310"/>
    </row>
    <row r="9" spans="1:16" hidden="1" x14ac:dyDescent="0.25">
      <c r="A9" s="198">
        <v>1999</v>
      </c>
      <c r="B9" s="309">
        <f>[16]OMA!B9</f>
        <v>84.55</v>
      </c>
      <c r="C9" s="198"/>
      <c r="D9" s="198"/>
      <c r="E9" s="198"/>
      <c r="F9" s="309">
        <f>[16]OMA!B9</f>
        <v>84.55</v>
      </c>
      <c r="G9" s="302">
        <f>LN(F9/F8)</f>
        <v>1.1598643038427068E-2</v>
      </c>
      <c r="H9" s="320">
        <f>H8</f>
        <v>0.47</v>
      </c>
      <c r="I9" s="311"/>
      <c r="J9" s="309">
        <f>'[16]WK gd'!$G10</f>
        <v>15.231487999999999</v>
      </c>
      <c r="K9" s="302">
        <f>LN(J9/J8)</f>
        <v>3.5430299214856971E-2</v>
      </c>
      <c r="L9" s="302">
        <f>L8</f>
        <v>0.53</v>
      </c>
      <c r="M9" s="317"/>
      <c r="N9" s="299"/>
      <c r="O9" s="310">
        <f>H9*G9+K9*L9</f>
        <v>2.4229420811934917E-2</v>
      </c>
      <c r="P9" s="310"/>
    </row>
    <row r="10" spans="1:16" hidden="1" x14ac:dyDescent="0.25">
      <c r="A10" s="198">
        <v>2000</v>
      </c>
      <c r="B10" s="309"/>
      <c r="C10" s="198"/>
      <c r="D10" s="198"/>
      <c r="E10" s="198"/>
      <c r="F10" s="309"/>
      <c r="G10" s="302"/>
      <c r="H10" s="320">
        <v>0.47</v>
      </c>
      <c r="I10" s="311"/>
      <c r="J10" s="309"/>
      <c r="K10" s="302"/>
      <c r="L10" s="302">
        <v>0.53</v>
      </c>
      <c r="M10" s="317"/>
      <c r="N10" s="299"/>
      <c r="O10" s="310"/>
      <c r="P10" s="310"/>
    </row>
    <row r="11" spans="1:16" hidden="1" x14ac:dyDescent="0.25">
      <c r="A11" s="198">
        <f t="shared" ref="A11:A21" si="0">A10+1</f>
        <v>2001</v>
      </c>
      <c r="B11" s="309">
        <f>[16]OMA!B11</f>
        <v>90.313653136531372</v>
      </c>
      <c r="C11" s="198"/>
      <c r="D11" s="310">
        <v>0.23499999999999999</v>
      </c>
      <c r="E11" s="310"/>
      <c r="F11" s="309">
        <f>[16]OMA!F11</f>
        <v>696.12</v>
      </c>
      <c r="G11" s="302"/>
      <c r="H11" s="310">
        <v>0.23499999999999999</v>
      </c>
      <c r="I11" s="311"/>
      <c r="J11" s="309">
        <f>'[16]WK gd'!$G12</f>
        <v>15.860952000000001</v>
      </c>
      <c r="K11" s="302"/>
      <c r="L11" s="302">
        <f t="shared" ref="L11:L22" si="1">L10</f>
        <v>0.53</v>
      </c>
      <c r="M11" s="317"/>
      <c r="N11" s="318">
        <v>100</v>
      </c>
      <c r="O11" s="310"/>
      <c r="P11" s="310"/>
    </row>
    <row r="12" spans="1:16" x14ac:dyDescent="0.25">
      <c r="A12" s="198">
        <f t="shared" si="0"/>
        <v>2002</v>
      </c>
      <c r="B12" s="309">
        <f>'gdpipi fdd can'!H10</f>
        <v>90.225000000000009</v>
      </c>
      <c r="C12" s="302"/>
      <c r="D12" s="326"/>
      <c r="E12" s="310"/>
      <c r="F12" s="309">
        <f>AWE!B9</f>
        <v>710.73</v>
      </c>
      <c r="G12" s="302"/>
      <c r="H12" s="310"/>
      <c r="I12" s="311"/>
      <c r="J12" s="309">
        <f>'T1'!G12</f>
        <v>16.741565999999999</v>
      </c>
      <c r="K12" s="302"/>
      <c r="L12" s="302"/>
      <c r="M12" s="317"/>
      <c r="N12" s="309">
        <f t="shared" ref="N12:N22" si="2">N11*EXP(O12)</f>
        <v>100</v>
      </c>
      <c r="O12" s="310"/>
      <c r="P12" s="310"/>
    </row>
    <row r="13" spans="1:16" x14ac:dyDescent="0.25">
      <c r="A13" s="198">
        <f t="shared" si="0"/>
        <v>2003</v>
      </c>
      <c r="B13" s="309">
        <f>'gdpipi fdd can'!H11</f>
        <v>91.7</v>
      </c>
      <c r="C13" s="302">
        <f t="shared" ref="C13:C22" si="3">LN(B13/B12)</f>
        <v>1.6215828733566858E-2</v>
      </c>
      <c r="D13" s="326">
        <f>0.3*(1-L13)</f>
        <v>0.11425787220906838</v>
      </c>
      <c r="E13" s="310"/>
      <c r="F13" s="309">
        <f>AWE!B10</f>
        <v>728.23</v>
      </c>
      <c r="G13" s="302">
        <f t="shared" ref="G13:G22" si="4">LN(F13/F12)</f>
        <v>2.4324321520253198E-2</v>
      </c>
      <c r="H13" s="326">
        <f>0.7*(1-L13)</f>
        <v>0.26660170182115955</v>
      </c>
      <c r="I13" s="311"/>
      <c r="J13" s="309">
        <f>'T1'!G13</f>
        <v>16.820820000000001</v>
      </c>
      <c r="K13" s="302">
        <f t="shared" ref="K13:K22" si="5">LN(J13/J12)</f>
        <v>4.7227957697643184E-3</v>
      </c>
      <c r="L13" s="319">
        <f>'Industry TFP calculation (OPA0)'!L38</f>
        <v>0.61914042596977203</v>
      </c>
      <c r="M13" s="317"/>
      <c r="N13" s="309">
        <f t="shared" si="2"/>
        <v>101.13254177863229</v>
      </c>
      <c r="O13" s="310">
        <f t="shared" ref="O13:O22" si="6">H13*G13+K13*L13+C13*D13</f>
        <v>1.1261765384808695E-2</v>
      </c>
      <c r="P13" s="310"/>
    </row>
    <row r="14" spans="1:16" x14ac:dyDescent="0.25">
      <c r="A14" s="198">
        <f t="shared" si="0"/>
        <v>2004</v>
      </c>
      <c r="B14" s="309">
        <f>'gdpipi fdd can'!H12</f>
        <v>93.375</v>
      </c>
      <c r="C14" s="302">
        <f t="shared" si="3"/>
        <v>1.8101264190562089E-2</v>
      </c>
      <c r="D14" s="326">
        <f>D13</f>
        <v>0.11425787220906838</v>
      </c>
      <c r="E14" s="310"/>
      <c r="F14" s="309">
        <f>AWE!B11</f>
        <v>748.78</v>
      </c>
      <c r="G14" s="302">
        <f t="shared" si="4"/>
        <v>2.7828283039008347E-2</v>
      </c>
      <c r="H14" s="326">
        <f t="shared" ref="H14:H22" si="7">0.7*(1-L14)</f>
        <v>0.26660170182115955</v>
      </c>
      <c r="I14" s="311"/>
      <c r="J14" s="309">
        <f>'T1'!G14</f>
        <v>16.852066000000001</v>
      </c>
      <c r="K14" s="302">
        <f t="shared" si="5"/>
        <v>1.8558557153743615E-3</v>
      </c>
      <c r="L14" s="319">
        <f t="shared" si="1"/>
        <v>0.61914042596977203</v>
      </c>
      <c r="M14" s="317"/>
      <c r="N14" s="309">
        <f t="shared" si="2"/>
        <v>102.21396029288572</v>
      </c>
      <c r="O14" s="310">
        <f>H14*G14+K14*L14+C14*D14</f>
        <v>1.0636314845823683E-2</v>
      </c>
      <c r="P14" s="310"/>
    </row>
    <row r="15" spans="1:16" x14ac:dyDescent="0.25">
      <c r="A15" s="198">
        <f t="shared" si="0"/>
        <v>2005</v>
      </c>
      <c r="B15" s="309">
        <f>'gdpipi fdd can'!H13</f>
        <v>95.4</v>
      </c>
      <c r="C15" s="302">
        <f t="shared" si="3"/>
        <v>2.1454935001259466E-2</v>
      </c>
      <c r="D15" s="326">
        <f t="shared" ref="D15:D22" si="8">D14</f>
        <v>0.11425787220906838</v>
      </c>
      <c r="E15" s="310"/>
      <c r="F15" s="309">
        <f>AWE!B12</f>
        <v>776.19</v>
      </c>
      <c r="G15" s="302">
        <f t="shared" si="4"/>
        <v>3.5952120169339574E-2</v>
      </c>
      <c r="H15" s="326">
        <f t="shared" si="7"/>
        <v>0.26660170182115955</v>
      </c>
      <c r="I15" s="311"/>
      <c r="J15" s="309">
        <f>'T1'!G15</f>
        <v>17.008296000000001</v>
      </c>
      <c r="K15" s="302">
        <f t="shared" si="5"/>
        <v>9.2279644647529999E-3</v>
      </c>
      <c r="L15" s="319">
        <f t="shared" si="1"/>
        <v>0.61914042596977203</v>
      </c>
      <c r="M15" s="317"/>
      <c r="N15" s="309">
        <f t="shared" si="2"/>
        <v>104.04442420057931</v>
      </c>
      <c r="O15" s="310">
        <f t="shared" si="6"/>
        <v>1.7749697492393631E-2</v>
      </c>
      <c r="P15" s="310">
        <f t="shared" ref="P15:P22" si="9">AVERAGE(O13:O15)</f>
        <v>1.3215925907675336E-2</v>
      </c>
    </row>
    <row r="16" spans="1:16" x14ac:dyDescent="0.25">
      <c r="A16" s="198">
        <f t="shared" si="0"/>
        <v>2006</v>
      </c>
      <c r="B16" s="309">
        <f>'gdpipi fdd can'!H14</f>
        <v>97.674999999999983</v>
      </c>
      <c r="C16" s="302">
        <f t="shared" si="3"/>
        <v>2.3567062486893262E-2</v>
      </c>
      <c r="D16" s="326">
        <f t="shared" si="8"/>
        <v>0.11425787220906838</v>
      </c>
      <c r="E16" s="310"/>
      <c r="F16" s="309">
        <f>AWE!B13</f>
        <v>788.62</v>
      </c>
      <c r="G16" s="302">
        <f t="shared" si="4"/>
        <v>1.5887246947571057E-2</v>
      </c>
      <c r="H16" s="326">
        <f t="shared" si="7"/>
        <v>0.26660170182115955</v>
      </c>
      <c r="I16" s="311"/>
      <c r="J16" s="309">
        <f>'T1'!G16</f>
        <v>16.88236666666667</v>
      </c>
      <c r="K16" s="302">
        <f t="shared" si="5"/>
        <v>-7.4315403117353193E-3</v>
      </c>
      <c r="L16" s="319">
        <f t="shared" si="1"/>
        <v>0.61914042596977203</v>
      </c>
      <c r="M16" s="317"/>
      <c r="N16" s="309">
        <f t="shared" si="2"/>
        <v>104.28683026116693</v>
      </c>
      <c r="O16" s="310">
        <f t="shared" si="6"/>
        <v>2.3271224532267075E-3</v>
      </c>
      <c r="P16" s="310">
        <f t="shared" si="9"/>
        <v>1.0237711597148006E-2</v>
      </c>
    </row>
    <row r="17" spans="1:16" x14ac:dyDescent="0.25">
      <c r="A17" s="198">
        <f t="shared" si="0"/>
        <v>2007</v>
      </c>
      <c r="B17" s="309">
        <f>'gdpipi fdd can'!H15</f>
        <v>99.975000000000009</v>
      </c>
      <c r="C17" s="302">
        <f t="shared" si="3"/>
        <v>2.3274513791748122E-2</v>
      </c>
      <c r="D17" s="326">
        <f t="shared" si="8"/>
        <v>0.11425787220906838</v>
      </c>
      <c r="E17" s="310"/>
      <c r="F17" s="309">
        <f>AWE!B14</f>
        <v>818.93</v>
      </c>
      <c r="G17" s="302">
        <f t="shared" si="4"/>
        <v>3.7714027592942109E-2</v>
      </c>
      <c r="H17" s="326">
        <f t="shared" si="7"/>
        <v>0.26660170182115955</v>
      </c>
      <c r="I17" s="311"/>
      <c r="J17" s="309">
        <f>'T1'!G17</f>
        <v>17.296320000000001</v>
      </c>
      <c r="K17" s="302">
        <f t="shared" si="5"/>
        <v>2.4224077402103247E-2</v>
      </c>
      <c r="L17" s="319">
        <f t="shared" si="1"/>
        <v>0.61914042596977203</v>
      </c>
      <c r="M17" s="317"/>
      <c r="N17" s="309">
        <f t="shared" si="2"/>
        <v>107.21724595326222</v>
      </c>
      <c r="O17" s="310">
        <f t="shared" si="6"/>
        <v>2.7712025962817226E-2</v>
      </c>
      <c r="P17" s="310">
        <f t="shared" si="9"/>
        <v>1.5929615302812523E-2</v>
      </c>
    </row>
    <row r="18" spans="1:16" x14ac:dyDescent="0.25">
      <c r="A18" s="198">
        <f t="shared" si="0"/>
        <v>2008</v>
      </c>
      <c r="B18" s="309">
        <f>'gdpipi fdd can'!H16</f>
        <v>102.47499999999999</v>
      </c>
      <c r="C18" s="302">
        <f t="shared" si="3"/>
        <v>2.4698711657519083E-2</v>
      </c>
      <c r="D18" s="326">
        <f t="shared" si="8"/>
        <v>0.11425787220906838</v>
      </c>
      <c r="E18" s="310"/>
      <c r="F18" s="309">
        <f>AWE!B15</f>
        <v>838.14</v>
      </c>
      <c r="G18" s="302">
        <f t="shared" si="4"/>
        <v>2.318654085269118E-2</v>
      </c>
      <c r="H18" s="326">
        <f t="shared" si="7"/>
        <v>0.26660170182115955</v>
      </c>
      <c r="I18" s="311"/>
      <c r="J18" s="309">
        <f>'T1'!G18</f>
        <v>17.715351999999999</v>
      </c>
      <c r="K18" s="302">
        <f t="shared" si="5"/>
        <v>2.3937846173243574E-2</v>
      </c>
      <c r="L18" s="319">
        <f t="shared" si="1"/>
        <v>0.61914042596977203</v>
      </c>
      <c r="M18" s="317"/>
      <c r="N18" s="309">
        <f t="shared" si="2"/>
        <v>109.8023129415088</v>
      </c>
      <c r="O18" s="310">
        <f t="shared" si="6"/>
        <v>2.3824481767467657E-2</v>
      </c>
      <c r="P18" s="310">
        <f t="shared" si="9"/>
        <v>1.7954543394503863E-2</v>
      </c>
    </row>
    <row r="19" spans="1:16" x14ac:dyDescent="0.25">
      <c r="A19" s="198">
        <f t="shared" si="0"/>
        <v>2009</v>
      </c>
      <c r="B19" s="309">
        <f>'gdpipi fdd can'!H17</f>
        <v>103.75</v>
      </c>
      <c r="C19" s="302">
        <f t="shared" si="3"/>
        <v>1.2365292720406394E-2</v>
      </c>
      <c r="D19" s="326">
        <f t="shared" si="8"/>
        <v>0.11425787220906838</v>
      </c>
      <c r="E19" s="310"/>
      <c r="F19" s="309">
        <f>AWE!B16</f>
        <v>849.15</v>
      </c>
      <c r="G19" s="302">
        <f t="shared" si="4"/>
        <v>1.305069818326412E-2</v>
      </c>
      <c r="H19" s="326">
        <f t="shared" si="7"/>
        <v>0.26660170182115955</v>
      </c>
      <c r="I19" s="311"/>
      <c r="J19" s="309">
        <f>'T1'!G19</f>
        <v>17.930536200000002</v>
      </c>
      <c r="K19" s="302">
        <f t="shared" si="5"/>
        <v>1.2073584070176517E-2</v>
      </c>
      <c r="L19" s="319">
        <f t="shared" si="1"/>
        <v>0.61914042596977203</v>
      </c>
      <c r="M19" s="317"/>
      <c r="N19" s="309">
        <f t="shared" si="2"/>
        <v>111.16871566200815</v>
      </c>
      <c r="O19" s="310">
        <f t="shared" si="6"/>
        <v>1.2367414365279389E-2</v>
      </c>
      <c r="P19" s="310">
        <f t="shared" si="9"/>
        <v>2.130130736518809E-2</v>
      </c>
    </row>
    <row r="20" spans="1:16" x14ac:dyDescent="0.25">
      <c r="A20" s="198">
        <f t="shared" si="0"/>
        <v>2010</v>
      </c>
      <c r="B20" s="309">
        <f>'gdpipi fdd can'!H18</f>
        <v>104.8</v>
      </c>
      <c r="C20" s="302">
        <f t="shared" si="3"/>
        <v>1.0069612776134022E-2</v>
      </c>
      <c r="D20" s="326">
        <f t="shared" si="8"/>
        <v>0.11425787220906838</v>
      </c>
      <c r="E20" s="310"/>
      <c r="F20" s="309">
        <f>AWE!B17</f>
        <v>882.21</v>
      </c>
      <c r="G20" s="302">
        <f t="shared" si="4"/>
        <v>3.8194273753935047E-2</v>
      </c>
      <c r="H20" s="326">
        <f t="shared" si="7"/>
        <v>0.26660170182115955</v>
      </c>
      <c r="I20" s="311"/>
      <c r="J20" s="309">
        <f>'T1'!G20</f>
        <v>18.29948266666667</v>
      </c>
      <c r="K20" s="302">
        <f t="shared" si="5"/>
        <v>2.0367597509998722E-2</v>
      </c>
      <c r="L20" s="319">
        <f t="shared" si="1"/>
        <v>0.61914042596977203</v>
      </c>
      <c r="M20" s="317"/>
      <c r="N20" s="309">
        <f t="shared" si="2"/>
        <v>113.86261637888593</v>
      </c>
      <c r="O20" s="310">
        <f t="shared" si="6"/>
        <v>2.3943593910714132E-2</v>
      </c>
      <c r="P20" s="310">
        <f t="shared" si="9"/>
        <v>2.0045163347820392E-2</v>
      </c>
    </row>
    <row r="21" spans="1:16" x14ac:dyDescent="0.25">
      <c r="A21" s="198">
        <f t="shared" si="0"/>
        <v>2011</v>
      </c>
      <c r="B21" s="309">
        <f>'gdpipi fdd can'!H19</f>
        <v>107.22500000000001</v>
      </c>
      <c r="C21" s="302">
        <f t="shared" si="3"/>
        <v>2.2875658516002498E-2</v>
      </c>
      <c r="D21" s="326">
        <f t="shared" si="8"/>
        <v>0.11425787220906838</v>
      </c>
      <c r="E21" s="310"/>
      <c r="F21" s="309">
        <f>AWE!B18</f>
        <v>894.71</v>
      </c>
      <c r="G21" s="302">
        <f t="shared" si="4"/>
        <v>1.4069520517189885E-2</v>
      </c>
      <c r="H21" s="326">
        <f t="shared" si="7"/>
        <v>0.26660170182115955</v>
      </c>
      <c r="I21" s="311"/>
      <c r="J21" s="309">
        <f>'T1'!G21</f>
        <v>18.324138100000003</v>
      </c>
      <c r="K21" s="302">
        <f t="shared" si="5"/>
        <v>1.3464226934381308E-3</v>
      </c>
      <c r="L21" s="319">
        <f t="shared" si="1"/>
        <v>0.61914042596977203</v>
      </c>
      <c r="M21" s="317"/>
      <c r="N21" s="309">
        <f t="shared" si="2"/>
        <v>114.6851914582238</v>
      </c>
      <c r="O21" s="310">
        <f t="shared" si="6"/>
        <v>7.1983069010608967E-3</v>
      </c>
      <c r="P21" s="310">
        <f t="shared" si="9"/>
        <v>1.4503105059018138E-2</v>
      </c>
    </row>
    <row r="22" spans="1:16" x14ac:dyDescent="0.25">
      <c r="A22" s="580">
        <v>2012</v>
      </c>
      <c r="B22" s="309">
        <f>'gdpipi fdd can'!H20</f>
        <v>109.15</v>
      </c>
      <c r="C22" s="302">
        <f t="shared" si="3"/>
        <v>1.779365259300876E-2</v>
      </c>
      <c r="D22" s="326">
        <f t="shared" si="8"/>
        <v>0.11425787220906838</v>
      </c>
      <c r="E22" s="310"/>
      <c r="F22" s="309">
        <f>AWE!B19</f>
        <v>908</v>
      </c>
      <c r="G22" s="302">
        <f t="shared" si="4"/>
        <v>1.4744735179389476E-2</v>
      </c>
      <c r="H22" s="326">
        <f t="shared" si="7"/>
        <v>0.26660170182115955</v>
      </c>
      <c r="I22" s="311"/>
      <c r="J22" s="309">
        <f>'T1'!G22</f>
        <v>17.397006666666666</v>
      </c>
      <c r="K22" s="302">
        <f t="shared" si="5"/>
        <v>-5.1921051789992477E-2</v>
      </c>
      <c r="L22" s="319">
        <f t="shared" si="1"/>
        <v>0.61914042596977203</v>
      </c>
      <c r="M22" s="317"/>
      <c r="N22" s="309">
        <f t="shared" si="2"/>
        <v>111.72142804192752</v>
      </c>
      <c r="O22" s="310">
        <f t="shared" si="6"/>
        <v>-2.6182385746222427E-2</v>
      </c>
      <c r="P22" s="310">
        <f t="shared" si="9"/>
        <v>1.6531716885175342E-3</v>
      </c>
    </row>
    <row r="23" spans="1:16" x14ac:dyDescent="0.25">
      <c r="A23" s="299"/>
      <c r="B23" s="299"/>
      <c r="C23" s="299"/>
      <c r="D23" s="299"/>
      <c r="E23" s="299"/>
      <c r="F23" s="299"/>
      <c r="G23" s="299"/>
      <c r="H23" s="448"/>
      <c r="I23" s="299"/>
      <c r="J23" s="299"/>
      <c r="K23" s="198"/>
      <c r="L23" s="198"/>
      <c r="M23" s="299"/>
      <c r="N23" s="299"/>
      <c r="O23" s="299"/>
      <c r="P23" s="299"/>
    </row>
    <row r="24" spans="1:16" x14ac:dyDescent="0.25">
      <c r="A24" s="301" t="s">
        <v>425</v>
      </c>
      <c r="B24" s="301"/>
      <c r="C24" s="312">
        <f>AVERAGE(C13:C22)</f>
        <v>1.9041653246710054E-2</v>
      </c>
      <c r="D24" s="301"/>
      <c r="E24" s="301"/>
      <c r="F24" s="305"/>
      <c r="G24" s="312">
        <f>AVERAGE(G13:G22)</f>
        <v>2.4495176775558399E-2</v>
      </c>
      <c r="H24" s="449"/>
      <c r="I24" s="305"/>
      <c r="J24" s="305"/>
      <c r="K24" s="312">
        <f>AVERAGE(K13:K22)</f>
        <v>3.8403551697124066E-3</v>
      </c>
      <c r="L24" s="321"/>
      <c r="M24" s="305"/>
      <c r="N24" s="305"/>
      <c r="O24" s="312">
        <f>AVERAGE(O13:O22)</f>
        <v>1.1083833733736961E-2</v>
      </c>
      <c r="P24" s="312">
        <f>AVERAGE(P13:P22)</f>
        <v>1.4355067957835485E-2</v>
      </c>
    </row>
    <row r="25" spans="1:16" x14ac:dyDescent="0.25">
      <c r="A25" s="299"/>
      <c r="B25" s="299"/>
      <c r="C25" s="198"/>
      <c r="D25" s="299"/>
      <c r="E25" s="299"/>
      <c r="F25" s="299"/>
      <c r="G25" s="327"/>
      <c r="H25" s="299"/>
      <c r="I25" s="299"/>
      <c r="J25" s="299"/>
      <c r="K25" s="198"/>
      <c r="L25" s="198"/>
      <c r="M25" s="299"/>
      <c r="N25" s="299"/>
      <c r="O25" s="299"/>
      <c r="P25" s="299"/>
    </row>
    <row r="26" spans="1:16" hidden="1" x14ac:dyDescent="0.25">
      <c r="A26" s="227" t="s">
        <v>428</v>
      </c>
      <c r="B26" s="227"/>
      <c r="C26" s="244">
        <f>AVERAGE(C14:C21)</f>
        <v>1.9550881392565618E-2</v>
      </c>
      <c r="D26" s="227"/>
      <c r="E26" s="227"/>
      <c r="G26" s="240">
        <f>AVERAGE(G14:G21)</f>
        <v>2.5735338881992666E-2</v>
      </c>
      <c r="H26" s="199"/>
      <c r="I26" s="199"/>
      <c r="J26" s="199"/>
      <c r="K26" s="240">
        <f>AVERAGE(K14:K21)</f>
        <v>1.0700225964669029E-2</v>
      </c>
      <c r="L26" s="199"/>
      <c r="M26" s="199"/>
      <c r="N26" s="199"/>
      <c r="O26" s="240">
        <f>AVERAGE(O14:O21)</f>
        <v>1.5719869712347914E-2</v>
      </c>
      <c r="P26" s="240">
        <f>AVERAGE(P14:P21)</f>
        <v>1.6169624567738052E-2</v>
      </c>
    </row>
    <row r="27" spans="1:16" hidden="1" x14ac:dyDescent="0.25">
      <c r="A27" s="230" t="s">
        <v>426</v>
      </c>
      <c r="B27" s="230"/>
      <c r="C27" s="245">
        <f>STDEV(C14:C21)</f>
        <v>5.5395125817490794E-3</v>
      </c>
      <c r="D27" s="230"/>
      <c r="E27" s="230"/>
      <c r="G27" s="228">
        <f>STDEV(G14:G21)</f>
        <v>1.0743435141081668E-2</v>
      </c>
      <c r="H27" s="199"/>
      <c r="I27" s="199"/>
      <c r="J27" s="199"/>
      <c r="K27" s="228">
        <f>STDEV(K14:K21)</f>
        <v>1.1650373105855288E-2</v>
      </c>
      <c r="L27" s="199"/>
      <c r="M27" s="199"/>
      <c r="N27" s="199"/>
      <c r="O27" s="228">
        <f>STDEV(O14:O21)</f>
        <v>9.0262362622647481E-3</v>
      </c>
      <c r="P27" s="228">
        <f>STDEV(P14:P21)</f>
        <v>3.9005709704481011E-3</v>
      </c>
    </row>
    <row r="28" spans="1:16" ht="30" hidden="1" x14ac:dyDescent="0.25">
      <c r="A28" s="230" t="s">
        <v>427</v>
      </c>
      <c r="B28" s="230"/>
      <c r="C28" s="246">
        <f>C27/C26</f>
        <v>0.28333825317233646</v>
      </c>
      <c r="D28" s="230"/>
      <c r="E28" s="230"/>
      <c r="G28" s="233">
        <f>G27/G26</f>
        <v>0.4174584679201167</v>
      </c>
      <c r="H28" s="199"/>
      <c r="I28" s="199"/>
      <c r="J28" s="199"/>
      <c r="K28" s="233">
        <f>K27/K26</f>
        <v>1.0887969230111159</v>
      </c>
      <c r="L28" s="199"/>
      <c r="M28" s="199"/>
      <c r="N28" s="199"/>
      <c r="O28" s="233">
        <f>O27/O26</f>
        <v>0.57419281631670682</v>
      </c>
      <c r="P28" s="233">
        <f>P27/P26</f>
        <v>0.24122829532051077</v>
      </c>
    </row>
    <row r="29" spans="1:16" x14ac:dyDescent="0.25">
      <c r="G29" s="243"/>
      <c r="L29" s="249"/>
    </row>
    <row r="30" spans="1:16" x14ac:dyDescent="0.25">
      <c r="L30" s="249"/>
    </row>
    <row r="31" spans="1:16" x14ac:dyDescent="0.25">
      <c r="A31" s="234"/>
      <c r="B31" s="234"/>
      <c r="C31" s="234"/>
      <c r="D31" s="234"/>
      <c r="E31" s="234"/>
      <c r="L31" s="249"/>
    </row>
    <row r="32" spans="1:16" x14ac:dyDescent="0.25">
      <c r="L32" s="249"/>
    </row>
    <row r="33" spans="1:12" x14ac:dyDescent="0.25">
      <c r="L33" s="249"/>
    </row>
    <row r="34" spans="1:12" x14ac:dyDescent="0.25">
      <c r="L34" s="249"/>
    </row>
    <row r="35" spans="1:12" x14ac:dyDescent="0.25">
      <c r="A35" s="299"/>
      <c r="L35" s="249"/>
    </row>
    <row r="36" spans="1:12" x14ac:dyDescent="0.25">
      <c r="L36" s="249"/>
    </row>
    <row r="37" spans="1:12" x14ac:dyDescent="0.25">
      <c r="L37" s="249"/>
    </row>
    <row r="38" spans="1:12" x14ac:dyDescent="0.25">
      <c r="L38" s="249"/>
    </row>
  </sheetData>
  <mergeCells count="6">
    <mergeCell ref="A1:P1"/>
    <mergeCell ref="A2:P2"/>
    <mergeCell ref="A3:P3"/>
    <mergeCell ref="B4:H4"/>
    <mergeCell ref="J4:L4"/>
    <mergeCell ref="N4:P4"/>
  </mergeCells>
  <printOptions horizontalCentered="1"/>
  <pageMargins left="0.7" right="0.7" top="0.75" bottom="0.75" header="0.3" footer="0.3"/>
  <pageSetup scale="8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6:T156"/>
  <sheetViews>
    <sheetView workbookViewId="0">
      <selection activeCell="B15" sqref="B15"/>
    </sheetView>
  </sheetViews>
  <sheetFormatPr defaultRowHeight="15" x14ac:dyDescent="0.25"/>
  <cols>
    <col min="7" max="7" width="9.140625" style="404"/>
    <col min="8" max="14" width="12.28515625" customWidth="1"/>
    <col min="15" max="15" width="56.7109375" customWidth="1"/>
    <col min="16" max="16" width="16.140625" customWidth="1"/>
    <col min="18" max="18" width="44.140625" customWidth="1"/>
  </cols>
  <sheetData>
    <row r="6" spans="2:20" x14ac:dyDescent="0.25">
      <c r="B6" t="s">
        <v>509</v>
      </c>
      <c r="H6" t="s">
        <v>519</v>
      </c>
      <c r="R6" t="s">
        <v>520</v>
      </c>
    </row>
    <row r="8" spans="2:20" x14ac:dyDescent="0.25">
      <c r="B8" t="s">
        <v>513</v>
      </c>
      <c r="C8" t="s">
        <v>514</v>
      </c>
      <c r="D8" t="s">
        <v>512</v>
      </c>
      <c r="E8" t="s">
        <v>492</v>
      </c>
      <c r="F8" t="s">
        <v>510</v>
      </c>
      <c r="G8" s="404" t="s">
        <v>511</v>
      </c>
      <c r="H8" t="s">
        <v>516</v>
      </c>
      <c r="I8" t="s">
        <v>517</v>
      </c>
      <c r="J8" t="s">
        <v>513</v>
      </c>
      <c r="K8" t="s">
        <v>514</v>
      </c>
      <c r="L8" t="s">
        <v>512</v>
      </c>
      <c r="M8" t="s">
        <v>492</v>
      </c>
      <c r="N8" t="s">
        <v>494</v>
      </c>
      <c r="O8" t="s">
        <v>518</v>
      </c>
    </row>
    <row r="9" spans="2:20" x14ac:dyDescent="0.25">
      <c r="B9">
        <v>9.5180000000000007</v>
      </c>
      <c r="C9">
        <v>10.083</v>
      </c>
      <c r="D9">
        <v>-0.56399999999999995</v>
      </c>
      <c r="E9">
        <v>-5.1870000000000003</v>
      </c>
      <c r="F9">
        <v>0</v>
      </c>
      <c r="G9" s="404">
        <v>73</v>
      </c>
      <c r="H9">
        <v>1</v>
      </c>
      <c r="I9">
        <v>31</v>
      </c>
      <c r="J9">
        <v>9.5180000000000007</v>
      </c>
      <c r="K9">
        <v>10.083</v>
      </c>
      <c r="L9">
        <v>-0.56399999999999995</v>
      </c>
      <c r="M9">
        <v>-5.1870000000000003</v>
      </c>
      <c r="N9">
        <v>0</v>
      </c>
      <c r="O9" t="s">
        <v>197</v>
      </c>
      <c r="P9">
        <f>D9-L9</f>
        <v>0</v>
      </c>
      <c r="R9" s="50" t="s">
        <v>73</v>
      </c>
      <c r="S9" s="63">
        <v>-0.438</v>
      </c>
      <c r="T9" s="42">
        <v>8.0000000000000002E-3</v>
      </c>
    </row>
    <row r="10" spans="2:20" x14ac:dyDescent="0.25">
      <c r="B10">
        <v>10.523</v>
      </c>
      <c r="C10">
        <v>10.964</v>
      </c>
      <c r="D10">
        <v>-0.441</v>
      </c>
      <c r="E10">
        <v>-2.9550000000000001</v>
      </c>
      <c r="F10">
        <v>2E-3</v>
      </c>
      <c r="G10" s="404">
        <v>5</v>
      </c>
      <c r="H10">
        <v>3</v>
      </c>
      <c r="I10">
        <v>68</v>
      </c>
      <c r="J10">
        <v>10.523</v>
      </c>
      <c r="K10">
        <v>10.964</v>
      </c>
      <c r="L10">
        <v>-0.441</v>
      </c>
      <c r="M10">
        <v>-2.9550000000000001</v>
      </c>
      <c r="N10">
        <v>2E-3</v>
      </c>
      <c r="O10" t="s">
        <v>228</v>
      </c>
      <c r="P10">
        <f t="shared" ref="P10:P73" si="0">D10-L10</f>
        <v>0</v>
      </c>
      <c r="R10" s="39" t="s">
        <v>48</v>
      </c>
      <c r="S10" s="63">
        <v>-0.41699999999999998</v>
      </c>
      <c r="T10" s="42">
        <v>8.0000000000000002E-3</v>
      </c>
    </row>
    <row r="11" spans="2:20" x14ac:dyDescent="0.25">
      <c r="B11">
        <v>10.271000000000001</v>
      </c>
      <c r="C11">
        <v>10.648999999999999</v>
      </c>
      <c r="D11">
        <v>-0.377</v>
      </c>
      <c r="E11">
        <v>-3.3250000000000002</v>
      </c>
      <c r="F11">
        <v>0</v>
      </c>
      <c r="G11" s="404">
        <v>15</v>
      </c>
      <c r="H11">
        <v>5</v>
      </c>
      <c r="I11">
        <v>50</v>
      </c>
      <c r="J11">
        <v>10.271000000000001</v>
      </c>
      <c r="K11">
        <v>10.648999999999999</v>
      </c>
      <c r="L11">
        <v>-0.377</v>
      </c>
      <c r="M11">
        <v>-3.3250000000000002</v>
      </c>
      <c r="N11">
        <v>0</v>
      </c>
      <c r="O11" t="s">
        <v>213</v>
      </c>
      <c r="P11">
        <f t="shared" si="0"/>
        <v>0</v>
      </c>
      <c r="R11" s="50" t="s">
        <v>54</v>
      </c>
      <c r="S11" s="63">
        <v>-0.377</v>
      </c>
      <c r="T11" s="42">
        <v>2E-3</v>
      </c>
    </row>
    <row r="12" spans="2:20" x14ac:dyDescent="0.25">
      <c r="B12">
        <v>9.2919999999999998</v>
      </c>
      <c r="C12">
        <v>9.5690000000000008</v>
      </c>
      <c r="D12">
        <v>-0.27800000000000002</v>
      </c>
      <c r="E12">
        <v>-2.3220000000000001</v>
      </c>
      <c r="F12">
        <v>0.01</v>
      </c>
      <c r="G12" s="404">
        <v>24</v>
      </c>
      <c r="H12">
        <v>7</v>
      </c>
      <c r="I12">
        <v>28</v>
      </c>
      <c r="J12">
        <v>9.2919999999999998</v>
      </c>
      <c r="K12">
        <v>9.5690000000000008</v>
      </c>
      <c r="L12">
        <v>-0.27800000000000002</v>
      </c>
      <c r="M12">
        <v>-2.3220000000000001</v>
      </c>
      <c r="N12">
        <v>0.01</v>
      </c>
      <c r="O12" t="s">
        <v>194</v>
      </c>
      <c r="P12">
        <f t="shared" si="0"/>
        <v>0</v>
      </c>
      <c r="R12" s="39" t="s">
        <v>7</v>
      </c>
      <c r="S12" s="63">
        <v>-0.30299999999999999</v>
      </c>
      <c r="T12" s="42">
        <v>1.4E-2</v>
      </c>
    </row>
    <row r="13" spans="2:20" x14ac:dyDescent="0.25">
      <c r="B13">
        <v>11.705</v>
      </c>
      <c r="C13">
        <v>11.933999999999999</v>
      </c>
      <c r="D13">
        <v>-0.22900000000000001</v>
      </c>
      <c r="E13">
        <v>-2.0209999999999999</v>
      </c>
      <c r="F13">
        <v>2.1999999999999999E-2</v>
      </c>
      <c r="G13" s="404">
        <v>69</v>
      </c>
      <c r="H13">
        <v>9</v>
      </c>
      <c r="I13">
        <v>26</v>
      </c>
      <c r="J13">
        <v>11.705</v>
      </c>
      <c r="K13">
        <v>11.933999999999999</v>
      </c>
      <c r="L13">
        <v>-0.22900000000000001</v>
      </c>
      <c r="M13">
        <v>-2.0209999999999999</v>
      </c>
      <c r="N13">
        <v>2.1999999999999999E-2</v>
      </c>
      <c r="O13" t="s">
        <v>193</v>
      </c>
      <c r="P13">
        <f t="shared" si="0"/>
        <v>0</v>
      </c>
      <c r="R13" s="39" t="s">
        <v>28</v>
      </c>
      <c r="S13" s="63">
        <v>-0.27400000000000002</v>
      </c>
      <c r="T13" s="42">
        <v>1.4999999999999999E-2</v>
      </c>
    </row>
    <row r="14" spans="2:20" x14ac:dyDescent="0.25">
      <c r="B14">
        <v>10.58</v>
      </c>
      <c r="C14">
        <v>10.801</v>
      </c>
      <c r="D14">
        <v>-0.221</v>
      </c>
      <c r="E14">
        <v>-1.984</v>
      </c>
      <c r="F14">
        <v>2.4E-2</v>
      </c>
      <c r="G14" s="404">
        <v>35</v>
      </c>
      <c r="H14">
        <v>11</v>
      </c>
      <c r="I14">
        <v>24</v>
      </c>
      <c r="J14">
        <v>10.58</v>
      </c>
      <c r="K14">
        <v>10.801</v>
      </c>
      <c r="L14">
        <v>-0.221</v>
      </c>
      <c r="M14">
        <v>-1.984</v>
      </c>
      <c r="N14">
        <v>2.4E-2</v>
      </c>
      <c r="O14" t="s">
        <v>191</v>
      </c>
      <c r="P14">
        <f t="shared" si="0"/>
        <v>0</v>
      </c>
      <c r="R14" s="50" t="s">
        <v>75</v>
      </c>
      <c r="S14" s="63">
        <v>-0.223</v>
      </c>
      <c r="T14" s="42">
        <v>3.7999999999999999E-2</v>
      </c>
    </row>
    <row r="15" spans="2:20" x14ac:dyDescent="0.25">
      <c r="B15">
        <v>11.577999999999999</v>
      </c>
      <c r="C15">
        <v>11.768000000000001</v>
      </c>
      <c r="D15">
        <v>-0.191</v>
      </c>
      <c r="E15">
        <v>-1.677</v>
      </c>
      <c r="F15">
        <v>4.7E-2</v>
      </c>
      <c r="G15" s="404">
        <v>44</v>
      </c>
      <c r="H15">
        <v>13</v>
      </c>
      <c r="I15">
        <v>27</v>
      </c>
      <c r="J15">
        <v>11.577999999999999</v>
      </c>
      <c r="K15">
        <v>11.768000000000001</v>
      </c>
      <c r="L15">
        <v>-0.191</v>
      </c>
      <c r="M15">
        <v>-1.677</v>
      </c>
      <c r="N15">
        <v>4.7E-2</v>
      </c>
      <c r="O15" t="s">
        <v>121</v>
      </c>
      <c r="P15">
        <f t="shared" si="0"/>
        <v>0</v>
      </c>
      <c r="R15" s="39" t="s">
        <v>42</v>
      </c>
      <c r="S15" s="63">
        <v>-0.22</v>
      </c>
      <c r="T15" s="42">
        <v>0.04</v>
      </c>
    </row>
    <row r="16" spans="2:20" x14ac:dyDescent="0.25">
      <c r="B16">
        <v>12.657999999999999</v>
      </c>
      <c r="C16">
        <v>12.847</v>
      </c>
      <c r="D16">
        <v>-0.19</v>
      </c>
      <c r="E16">
        <v>-1.7190000000000001</v>
      </c>
      <c r="F16">
        <v>4.2999999999999997E-2</v>
      </c>
      <c r="G16" s="404">
        <v>14</v>
      </c>
      <c r="H16">
        <v>15</v>
      </c>
      <c r="I16">
        <v>39</v>
      </c>
      <c r="J16">
        <v>12.657999999999999</v>
      </c>
      <c r="K16">
        <v>12.847</v>
      </c>
      <c r="L16">
        <v>-0.19</v>
      </c>
      <c r="M16">
        <v>-1.7190000000000001</v>
      </c>
      <c r="N16">
        <v>4.2999999999999997E-2</v>
      </c>
      <c r="O16" t="s">
        <v>488</v>
      </c>
      <c r="P16">
        <f t="shared" si="0"/>
        <v>0</v>
      </c>
      <c r="R16" s="39" t="s">
        <v>15</v>
      </c>
      <c r="S16" s="63">
        <v>-0.20899999999999999</v>
      </c>
      <c r="T16" s="42">
        <v>6.9000000000000006E-2</v>
      </c>
    </row>
    <row r="17" spans="2:20" x14ac:dyDescent="0.25">
      <c r="B17">
        <v>9.0090000000000003</v>
      </c>
      <c r="C17">
        <v>9.1980000000000004</v>
      </c>
      <c r="D17">
        <v>-0.189</v>
      </c>
      <c r="E17">
        <v>-1.5209999999999999</v>
      </c>
      <c r="F17">
        <v>6.4000000000000001E-2</v>
      </c>
      <c r="G17" s="404">
        <v>25</v>
      </c>
      <c r="H17">
        <v>17</v>
      </c>
      <c r="I17">
        <v>12</v>
      </c>
      <c r="J17">
        <v>9.0090000000000003</v>
      </c>
      <c r="K17">
        <v>9.1980000000000004</v>
      </c>
      <c r="L17">
        <v>-0.189</v>
      </c>
      <c r="M17">
        <v>-1.5209999999999999</v>
      </c>
      <c r="N17">
        <v>6.4000000000000001E-2</v>
      </c>
      <c r="O17" t="s">
        <v>184</v>
      </c>
      <c r="P17">
        <f t="shared" si="0"/>
        <v>0</v>
      </c>
      <c r="R17" s="50" t="s">
        <v>77</v>
      </c>
      <c r="S17" s="63">
        <v>-0.20899999999999999</v>
      </c>
      <c r="T17" s="42">
        <v>5.8999999999999997E-2</v>
      </c>
    </row>
    <row r="18" spans="2:20" x14ac:dyDescent="0.25">
      <c r="B18">
        <v>10.513999999999999</v>
      </c>
      <c r="C18">
        <v>10.68</v>
      </c>
      <c r="D18">
        <v>-0.16600000000000001</v>
      </c>
      <c r="E18">
        <v>-1.482</v>
      </c>
      <c r="F18">
        <v>6.9000000000000006E-2</v>
      </c>
      <c r="G18" s="404">
        <v>11</v>
      </c>
      <c r="H18">
        <v>19</v>
      </c>
      <c r="I18">
        <v>13</v>
      </c>
      <c r="J18">
        <v>10.513999999999999</v>
      </c>
      <c r="K18">
        <v>10.68</v>
      </c>
      <c r="L18">
        <v>-0.16600000000000001</v>
      </c>
      <c r="M18">
        <v>-1.482</v>
      </c>
      <c r="N18">
        <v>6.9000000000000006E-2</v>
      </c>
      <c r="O18" t="s">
        <v>117</v>
      </c>
      <c r="P18">
        <f t="shared" si="0"/>
        <v>0</v>
      </c>
      <c r="R18" s="39" t="s">
        <v>12</v>
      </c>
      <c r="S18" s="63">
        <v>-0.19400000000000001</v>
      </c>
      <c r="T18" s="42">
        <v>6.2E-2</v>
      </c>
    </row>
    <row r="19" spans="2:20" x14ac:dyDescent="0.25">
      <c r="B19">
        <v>9.7629999999999999</v>
      </c>
      <c r="C19">
        <v>9.9269999999999996</v>
      </c>
      <c r="D19">
        <v>-0.16300000000000001</v>
      </c>
      <c r="E19">
        <v>-1.458</v>
      </c>
      <c r="F19">
        <v>7.2999999999999995E-2</v>
      </c>
      <c r="G19" s="404">
        <v>10</v>
      </c>
      <c r="H19">
        <v>21</v>
      </c>
      <c r="I19">
        <v>18</v>
      </c>
      <c r="J19">
        <v>9.7629999999999999</v>
      </c>
      <c r="K19">
        <v>9.9269999999999996</v>
      </c>
      <c r="L19">
        <v>-0.16300000000000001</v>
      </c>
      <c r="M19">
        <v>-1.458</v>
      </c>
      <c r="N19">
        <v>7.2999999999999995E-2</v>
      </c>
      <c r="O19" t="s">
        <v>187</v>
      </c>
      <c r="P19">
        <f t="shared" si="0"/>
        <v>0</v>
      </c>
      <c r="R19" s="39" t="s">
        <v>32</v>
      </c>
      <c r="S19" s="63">
        <v>-0.192</v>
      </c>
      <c r="T19" s="42">
        <v>7.5999999999999998E-2</v>
      </c>
    </row>
    <row r="20" spans="2:20" x14ac:dyDescent="0.25">
      <c r="B20">
        <v>11.374000000000001</v>
      </c>
      <c r="C20">
        <v>11.528</v>
      </c>
      <c r="D20">
        <v>-0.154</v>
      </c>
      <c r="E20">
        <v>-1.385</v>
      </c>
      <c r="F20">
        <v>8.3000000000000004E-2</v>
      </c>
      <c r="G20" s="404">
        <v>54</v>
      </c>
      <c r="H20">
        <v>23</v>
      </c>
      <c r="I20">
        <v>70</v>
      </c>
      <c r="J20">
        <v>11.374000000000001</v>
      </c>
      <c r="K20">
        <v>11.528</v>
      </c>
      <c r="L20">
        <v>-0.154</v>
      </c>
      <c r="M20">
        <v>-1.385</v>
      </c>
      <c r="N20">
        <v>8.3000000000000004E-2</v>
      </c>
      <c r="O20" t="s">
        <v>230</v>
      </c>
      <c r="P20">
        <f t="shared" si="0"/>
        <v>0</v>
      </c>
      <c r="R20" s="39" t="s">
        <v>40</v>
      </c>
      <c r="S20" s="63">
        <v>-0.17799999999999999</v>
      </c>
      <c r="T20" s="42">
        <v>7.9000000000000001E-2</v>
      </c>
    </row>
    <row r="21" spans="2:20" x14ac:dyDescent="0.25">
      <c r="B21">
        <v>12.177</v>
      </c>
      <c r="C21">
        <v>12.329000000000001</v>
      </c>
      <c r="D21">
        <v>-0.151</v>
      </c>
      <c r="E21">
        <v>-1.3640000000000001</v>
      </c>
      <c r="F21">
        <v>8.5999999999999993E-2</v>
      </c>
      <c r="G21" s="404">
        <v>38</v>
      </c>
      <c r="H21">
        <v>25</v>
      </c>
      <c r="I21">
        <v>54</v>
      </c>
      <c r="J21">
        <v>12.177</v>
      </c>
      <c r="K21">
        <v>12.329000000000001</v>
      </c>
      <c r="L21">
        <v>-0.151</v>
      </c>
      <c r="M21">
        <v>-1.3640000000000001</v>
      </c>
      <c r="N21">
        <v>8.5999999999999993E-2</v>
      </c>
      <c r="O21" t="s">
        <v>217</v>
      </c>
      <c r="P21">
        <f t="shared" si="0"/>
        <v>0</v>
      </c>
      <c r="R21" s="39" t="s">
        <v>35</v>
      </c>
      <c r="S21" s="63">
        <v>-0.17599999999999999</v>
      </c>
      <c r="T21" s="42">
        <v>8.6999999999999994E-2</v>
      </c>
    </row>
    <row r="22" spans="2:20" x14ac:dyDescent="0.25">
      <c r="B22">
        <v>10.5</v>
      </c>
      <c r="C22">
        <v>10.63</v>
      </c>
      <c r="D22">
        <v>-0.13</v>
      </c>
      <c r="E22">
        <v>-1.155</v>
      </c>
      <c r="F22">
        <v>0.124</v>
      </c>
      <c r="G22" s="404">
        <v>21</v>
      </c>
      <c r="H22">
        <v>27</v>
      </c>
      <c r="I22">
        <v>40</v>
      </c>
      <c r="J22">
        <v>10.5</v>
      </c>
      <c r="K22">
        <v>10.63</v>
      </c>
      <c r="L22">
        <v>-0.13</v>
      </c>
      <c r="M22">
        <v>-1.155</v>
      </c>
      <c r="N22">
        <v>0.124</v>
      </c>
      <c r="O22" t="s">
        <v>203</v>
      </c>
      <c r="P22">
        <f t="shared" si="0"/>
        <v>0</v>
      </c>
      <c r="R22" s="50" t="s">
        <v>70</v>
      </c>
      <c r="S22" s="63">
        <v>-0.17299999999999999</v>
      </c>
      <c r="T22" s="42">
        <v>9.5000000000000001E-2</v>
      </c>
    </row>
    <row r="23" spans="2:20" x14ac:dyDescent="0.25">
      <c r="B23">
        <v>12.332000000000001</v>
      </c>
      <c r="C23">
        <v>12.425000000000001</v>
      </c>
      <c r="D23">
        <v>-9.4E-2</v>
      </c>
      <c r="E23">
        <v>-0.84299999999999997</v>
      </c>
      <c r="F23">
        <v>0.2</v>
      </c>
      <c r="G23" s="404">
        <v>2</v>
      </c>
      <c r="H23">
        <v>29</v>
      </c>
      <c r="I23">
        <v>7</v>
      </c>
      <c r="J23">
        <v>12.332000000000001</v>
      </c>
      <c r="K23">
        <v>12.425000000000001</v>
      </c>
      <c r="L23">
        <v>-9.4E-2</v>
      </c>
      <c r="M23">
        <v>-0.84299999999999997</v>
      </c>
      <c r="N23">
        <v>0.2</v>
      </c>
      <c r="O23" t="s">
        <v>489</v>
      </c>
      <c r="P23">
        <f t="shared" si="0"/>
        <v>0</v>
      </c>
      <c r="R23" s="50" t="s">
        <v>58</v>
      </c>
      <c r="S23" s="63">
        <v>-0.16800000000000001</v>
      </c>
      <c r="T23" s="42">
        <v>8.8999999999999996E-2</v>
      </c>
    </row>
    <row r="24" spans="2:20" x14ac:dyDescent="0.25">
      <c r="B24">
        <v>11.930999999999999</v>
      </c>
      <c r="C24">
        <v>12.016</v>
      </c>
      <c r="D24">
        <v>-8.5000000000000006E-2</v>
      </c>
      <c r="E24">
        <v>-0.75600000000000001</v>
      </c>
      <c r="F24">
        <v>0.22500000000000001</v>
      </c>
      <c r="G24" s="404">
        <v>57</v>
      </c>
      <c r="H24">
        <v>31</v>
      </c>
      <c r="I24">
        <v>59</v>
      </c>
      <c r="J24">
        <v>11.930999999999999</v>
      </c>
      <c r="K24">
        <v>12.016</v>
      </c>
      <c r="L24">
        <v>-8.5000000000000006E-2</v>
      </c>
      <c r="M24">
        <v>-0.75600000000000001</v>
      </c>
      <c r="N24">
        <v>0.22500000000000001</v>
      </c>
      <c r="O24" t="s">
        <v>125</v>
      </c>
      <c r="P24">
        <f t="shared" si="0"/>
        <v>0</v>
      </c>
      <c r="R24" s="39" t="s">
        <v>26</v>
      </c>
      <c r="S24" s="63">
        <v>-0.14599999999999999</v>
      </c>
      <c r="T24" s="42">
        <v>0.13300000000000001</v>
      </c>
    </row>
    <row r="25" spans="2:20" x14ac:dyDescent="0.25">
      <c r="B25">
        <v>13.260999999999999</v>
      </c>
      <c r="C25">
        <v>13.343999999999999</v>
      </c>
      <c r="D25">
        <v>-8.3000000000000004E-2</v>
      </c>
      <c r="E25">
        <v>-0.74</v>
      </c>
      <c r="F25">
        <v>0.23</v>
      </c>
      <c r="G25" s="404">
        <v>43</v>
      </c>
      <c r="H25">
        <v>33</v>
      </c>
      <c r="I25">
        <v>42</v>
      </c>
      <c r="J25">
        <v>13.260999999999999</v>
      </c>
      <c r="K25">
        <v>13.343999999999999</v>
      </c>
      <c r="L25">
        <v>-8.3000000000000004E-2</v>
      </c>
      <c r="M25">
        <v>-0.74</v>
      </c>
      <c r="N25">
        <v>0.23</v>
      </c>
      <c r="O25" t="s">
        <v>205</v>
      </c>
      <c r="P25">
        <f t="shared" si="0"/>
        <v>0</v>
      </c>
      <c r="R25" s="50" t="s">
        <v>68</v>
      </c>
      <c r="S25" s="63">
        <v>-0.14199999999999999</v>
      </c>
      <c r="T25" s="42">
        <v>0.13200000000000001</v>
      </c>
    </row>
    <row r="26" spans="2:20" x14ac:dyDescent="0.25">
      <c r="B26">
        <v>8.5739999999999998</v>
      </c>
      <c r="C26">
        <v>8.6539999999999999</v>
      </c>
      <c r="D26">
        <v>-0.08</v>
      </c>
      <c r="E26">
        <v>-0.68400000000000005</v>
      </c>
      <c r="F26">
        <v>0.247</v>
      </c>
      <c r="G26" s="404">
        <v>17</v>
      </c>
      <c r="H26">
        <v>35</v>
      </c>
      <c r="I26">
        <v>30</v>
      </c>
      <c r="J26">
        <v>8.5739999999999998</v>
      </c>
      <c r="K26">
        <v>8.6539999999999999</v>
      </c>
      <c r="L26">
        <v>-0.08</v>
      </c>
      <c r="M26">
        <v>-0.68400000000000005</v>
      </c>
      <c r="N26">
        <v>0.247</v>
      </c>
      <c r="O26" t="s">
        <v>196</v>
      </c>
      <c r="P26">
        <f t="shared" si="0"/>
        <v>0</v>
      </c>
      <c r="R26" s="39" t="s">
        <v>30</v>
      </c>
      <c r="S26" s="63">
        <v>-0.13500000000000001</v>
      </c>
      <c r="T26" s="42">
        <v>0.14899999999999999</v>
      </c>
    </row>
    <row r="27" spans="2:20" x14ac:dyDescent="0.25">
      <c r="B27">
        <v>11.56</v>
      </c>
      <c r="C27">
        <v>11.638</v>
      </c>
      <c r="D27">
        <v>-7.8E-2</v>
      </c>
      <c r="E27">
        <v>-0.69599999999999995</v>
      </c>
      <c r="F27">
        <v>0.24299999999999999</v>
      </c>
      <c r="G27" s="404">
        <v>65</v>
      </c>
      <c r="H27">
        <v>37</v>
      </c>
      <c r="I27">
        <v>19</v>
      </c>
      <c r="J27">
        <v>11.56</v>
      </c>
      <c r="K27">
        <v>11.638</v>
      </c>
      <c r="L27">
        <v>-7.8E-2</v>
      </c>
      <c r="M27">
        <v>-0.69599999999999995</v>
      </c>
      <c r="N27">
        <v>0.24299999999999999</v>
      </c>
      <c r="O27" t="s">
        <v>188</v>
      </c>
      <c r="P27">
        <f t="shared" si="0"/>
        <v>0</v>
      </c>
      <c r="R27" s="39" t="s">
        <v>45</v>
      </c>
      <c r="S27" s="63">
        <v>-0.13400000000000001</v>
      </c>
      <c r="T27" s="42">
        <v>0.14499999999999999</v>
      </c>
    </row>
    <row r="28" spans="2:20" x14ac:dyDescent="0.25">
      <c r="B28">
        <v>11.974</v>
      </c>
      <c r="C28">
        <v>12.041</v>
      </c>
      <c r="D28">
        <v>-6.7000000000000004E-2</v>
      </c>
      <c r="E28">
        <v>-0.4</v>
      </c>
      <c r="F28">
        <v>0.34499999999999997</v>
      </c>
      <c r="G28" s="404">
        <v>27</v>
      </c>
      <c r="H28">
        <v>39</v>
      </c>
      <c r="I28">
        <v>44</v>
      </c>
      <c r="J28">
        <v>11.974</v>
      </c>
      <c r="K28">
        <v>12.041</v>
      </c>
      <c r="L28">
        <v>-6.7000000000000004E-2</v>
      </c>
      <c r="M28">
        <v>-0.4</v>
      </c>
      <c r="N28">
        <v>0.34499999999999997</v>
      </c>
      <c r="O28" t="s">
        <v>207</v>
      </c>
      <c r="P28">
        <f t="shared" si="0"/>
        <v>0</v>
      </c>
      <c r="R28" s="39" t="s">
        <v>41</v>
      </c>
      <c r="S28" s="63">
        <v>-9.5000000000000001E-2</v>
      </c>
      <c r="T28" s="42">
        <v>0.22900000000000001</v>
      </c>
    </row>
    <row r="29" spans="2:20" x14ac:dyDescent="0.25">
      <c r="B29">
        <v>11.920999999999999</v>
      </c>
      <c r="C29">
        <v>11.987</v>
      </c>
      <c r="D29">
        <v>-6.6000000000000003E-2</v>
      </c>
      <c r="E29">
        <v>-0.58099999999999996</v>
      </c>
      <c r="F29">
        <v>0.28100000000000003</v>
      </c>
      <c r="G29" s="404">
        <v>39</v>
      </c>
      <c r="H29">
        <v>41</v>
      </c>
      <c r="I29">
        <v>45</v>
      </c>
      <c r="J29">
        <v>11.920999999999999</v>
      </c>
      <c r="K29">
        <v>11.987</v>
      </c>
      <c r="L29">
        <v>-6.6000000000000003E-2</v>
      </c>
      <c r="M29">
        <v>-0.58099999999999996</v>
      </c>
      <c r="N29">
        <v>0.28100000000000003</v>
      </c>
      <c r="O29" t="s">
        <v>490</v>
      </c>
      <c r="P29">
        <f t="shared" si="0"/>
        <v>0</v>
      </c>
      <c r="R29" s="39" t="s">
        <v>11</v>
      </c>
      <c r="S29" s="63">
        <v>-9.0999999999999998E-2</v>
      </c>
      <c r="T29" s="42">
        <v>0.23599999999999999</v>
      </c>
    </row>
    <row r="30" spans="2:20" x14ac:dyDescent="0.25">
      <c r="B30">
        <v>13.645</v>
      </c>
      <c r="C30">
        <v>13.709</v>
      </c>
      <c r="D30">
        <v>-6.4000000000000001E-2</v>
      </c>
      <c r="E30">
        <v>-0.56599999999999995</v>
      </c>
      <c r="F30">
        <v>0.28599999999999998</v>
      </c>
      <c r="G30" s="404">
        <v>19</v>
      </c>
      <c r="H30">
        <v>43</v>
      </c>
      <c r="I30">
        <v>29</v>
      </c>
      <c r="J30">
        <v>13.645</v>
      </c>
      <c r="K30">
        <v>13.709</v>
      </c>
      <c r="L30">
        <v>-6.4000000000000001E-2</v>
      </c>
      <c r="M30">
        <v>-0.56599999999999995</v>
      </c>
      <c r="N30">
        <v>0.28599999999999998</v>
      </c>
      <c r="O30" t="s">
        <v>195</v>
      </c>
      <c r="P30">
        <f t="shared" si="0"/>
        <v>0</v>
      </c>
      <c r="R30" s="50" t="s">
        <v>51</v>
      </c>
      <c r="S30" s="63">
        <v>-8.5999999999999993E-2</v>
      </c>
      <c r="T30" s="42">
        <v>0.249</v>
      </c>
    </row>
    <row r="31" spans="2:20" x14ac:dyDescent="0.25">
      <c r="B31">
        <v>10.929</v>
      </c>
      <c r="C31">
        <v>10.984</v>
      </c>
      <c r="D31">
        <v>-5.5E-2</v>
      </c>
      <c r="E31">
        <v>-0.49299999999999999</v>
      </c>
      <c r="F31">
        <v>0.311</v>
      </c>
      <c r="G31" s="404">
        <v>59</v>
      </c>
      <c r="H31">
        <v>45</v>
      </c>
      <c r="I31">
        <v>41</v>
      </c>
      <c r="J31">
        <v>10.929</v>
      </c>
      <c r="K31">
        <v>10.984</v>
      </c>
      <c r="L31">
        <v>-5.5E-2</v>
      </c>
      <c r="M31">
        <v>-0.49299999999999999</v>
      </c>
      <c r="N31">
        <v>0.311</v>
      </c>
      <c r="O31" t="s">
        <v>204</v>
      </c>
      <c r="P31">
        <f t="shared" si="0"/>
        <v>0</v>
      </c>
      <c r="R31" s="39" t="s">
        <v>36</v>
      </c>
      <c r="S31" s="63">
        <v>-8.5000000000000006E-2</v>
      </c>
      <c r="T31" s="42">
        <v>0.254</v>
      </c>
    </row>
    <row r="32" spans="2:20" x14ac:dyDescent="0.25">
      <c r="B32">
        <v>12.579000000000001</v>
      </c>
      <c r="C32">
        <v>12.632</v>
      </c>
      <c r="D32">
        <v>-5.2999999999999999E-2</v>
      </c>
      <c r="E32">
        <v>-0.47599999999999998</v>
      </c>
      <c r="F32">
        <v>0.317</v>
      </c>
      <c r="G32" s="404">
        <v>23</v>
      </c>
      <c r="H32">
        <v>47</v>
      </c>
      <c r="I32">
        <v>6</v>
      </c>
      <c r="J32">
        <v>12.579000000000001</v>
      </c>
      <c r="K32">
        <v>12.632</v>
      </c>
      <c r="L32">
        <v>-5.2999999999999999E-2</v>
      </c>
      <c r="M32">
        <v>-0.47599999999999998</v>
      </c>
      <c r="N32">
        <v>0.317</v>
      </c>
      <c r="O32" t="s">
        <v>179</v>
      </c>
      <c r="P32">
        <f t="shared" si="0"/>
        <v>0</v>
      </c>
      <c r="R32" s="50" t="s">
        <v>64</v>
      </c>
      <c r="S32" s="63">
        <v>-8.4000000000000005E-2</v>
      </c>
      <c r="T32" s="42">
        <v>0.254</v>
      </c>
    </row>
    <row r="33" spans="2:20" x14ac:dyDescent="0.25">
      <c r="B33">
        <v>11.294</v>
      </c>
      <c r="C33">
        <v>11.343</v>
      </c>
      <c r="D33">
        <v>-0.05</v>
      </c>
      <c r="E33">
        <v>-0.44</v>
      </c>
      <c r="F33">
        <v>0.33</v>
      </c>
      <c r="G33" s="404">
        <v>58</v>
      </c>
      <c r="H33">
        <v>49</v>
      </c>
      <c r="I33">
        <v>36</v>
      </c>
      <c r="J33">
        <v>11.294</v>
      </c>
      <c r="K33">
        <v>11.343</v>
      </c>
      <c r="L33">
        <v>-0.05</v>
      </c>
      <c r="M33">
        <v>-0.44</v>
      </c>
      <c r="N33">
        <v>0.33</v>
      </c>
      <c r="O33" t="s">
        <v>199</v>
      </c>
      <c r="P33">
        <f t="shared" si="0"/>
        <v>0</v>
      </c>
      <c r="R33" s="39" t="s">
        <v>33</v>
      </c>
      <c r="S33" s="63">
        <v>-8.1000000000000003E-2</v>
      </c>
      <c r="T33" s="42">
        <v>0.26400000000000001</v>
      </c>
    </row>
    <row r="34" spans="2:20" x14ac:dyDescent="0.25">
      <c r="B34">
        <v>10.116</v>
      </c>
      <c r="C34">
        <v>10.164999999999999</v>
      </c>
      <c r="D34">
        <v>-4.9000000000000002E-2</v>
      </c>
      <c r="E34">
        <v>-0.433</v>
      </c>
      <c r="F34">
        <v>0.33300000000000002</v>
      </c>
      <c r="G34" s="404">
        <v>31</v>
      </c>
      <c r="H34">
        <v>51</v>
      </c>
      <c r="I34">
        <v>37</v>
      </c>
      <c r="J34">
        <v>10.116</v>
      </c>
      <c r="K34">
        <v>10.164999999999999</v>
      </c>
      <c r="L34">
        <v>-4.9000000000000002E-2</v>
      </c>
      <c r="M34">
        <v>-0.433</v>
      </c>
      <c r="N34">
        <v>0.33300000000000002</v>
      </c>
      <c r="O34" t="s">
        <v>200</v>
      </c>
      <c r="P34">
        <f t="shared" si="0"/>
        <v>0</v>
      </c>
      <c r="R34" s="50" t="s">
        <v>74</v>
      </c>
      <c r="S34" s="63">
        <v>-6.4000000000000001E-2</v>
      </c>
      <c r="T34" s="42">
        <v>0.307</v>
      </c>
    </row>
    <row r="35" spans="2:20" x14ac:dyDescent="0.25">
      <c r="B35">
        <v>11.125999999999999</v>
      </c>
      <c r="C35">
        <v>11.173</v>
      </c>
      <c r="D35">
        <v>-4.7E-2</v>
      </c>
      <c r="E35">
        <v>-0.41899999999999998</v>
      </c>
      <c r="F35">
        <v>0.33800000000000002</v>
      </c>
      <c r="G35" s="404">
        <v>4</v>
      </c>
      <c r="H35">
        <v>53</v>
      </c>
      <c r="I35">
        <v>63</v>
      </c>
      <c r="J35">
        <v>11.125999999999999</v>
      </c>
      <c r="K35">
        <v>11.173</v>
      </c>
      <c r="L35">
        <v>-4.7E-2</v>
      </c>
      <c r="M35">
        <v>-0.41899999999999998</v>
      </c>
      <c r="N35">
        <v>0.33800000000000002</v>
      </c>
      <c r="O35" t="s">
        <v>224</v>
      </c>
      <c r="P35">
        <f t="shared" si="0"/>
        <v>0</v>
      </c>
      <c r="R35" s="50" t="s">
        <v>49</v>
      </c>
      <c r="S35" s="63">
        <v>-0.06</v>
      </c>
      <c r="T35" s="42">
        <v>0.31900000000000001</v>
      </c>
    </row>
    <row r="36" spans="2:20" x14ac:dyDescent="0.25">
      <c r="B36">
        <v>13.855</v>
      </c>
      <c r="C36">
        <v>13.901999999999999</v>
      </c>
      <c r="D36">
        <v>-4.7E-2</v>
      </c>
      <c r="E36">
        <v>-0.39700000000000002</v>
      </c>
      <c r="F36">
        <v>0.34599999999999997</v>
      </c>
      <c r="G36" s="404">
        <v>63</v>
      </c>
      <c r="H36">
        <v>55</v>
      </c>
      <c r="I36">
        <v>14</v>
      </c>
      <c r="J36">
        <v>13.855</v>
      </c>
      <c r="K36">
        <v>13.901999999999999</v>
      </c>
      <c r="L36">
        <v>-4.7E-2</v>
      </c>
      <c r="M36">
        <v>-0.39700000000000002</v>
      </c>
      <c r="N36">
        <v>0.34599999999999997</v>
      </c>
      <c r="O36" t="s">
        <v>185</v>
      </c>
      <c r="P36">
        <f t="shared" si="0"/>
        <v>0</v>
      </c>
      <c r="R36" s="39" t="s">
        <v>8</v>
      </c>
      <c r="S36" s="63">
        <v>-4.9000000000000002E-2</v>
      </c>
      <c r="T36" s="42">
        <v>0.34899999999999998</v>
      </c>
    </row>
    <row r="37" spans="2:20" x14ac:dyDescent="0.25">
      <c r="B37">
        <v>14.238</v>
      </c>
      <c r="C37">
        <v>14.269</v>
      </c>
      <c r="D37">
        <v>-3.1E-2</v>
      </c>
      <c r="E37">
        <v>-0.26500000000000001</v>
      </c>
      <c r="F37">
        <v>0.39600000000000002</v>
      </c>
      <c r="G37" s="404">
        <v>52</v>
      </c>
      <c r="H37">
        <v>57</v>
      </c>
      <c r="I37">
        <v>58</v>
      </c>
      <c r="J37">
        <v>14.238</v>
      </c>
      <c r="K37">
        <v>14.269</v>
      </c>
      <c r="L37">
        <v>-3.1E-2</v>
      </c>
      <c r="M37">
        <v>-0.26500000000000001</v>
      </c>
      <c r="N37">
        <v>0.39600000000000002</v>
      </c>
      <c r="O37" t="s">
        <v>220</v>
      </c>
      <c r="P37">
        <f t="shared" si="0"/>
        <v>0</v>
      </c>
      <c r="R37" s="39" t="s">
        <v>19</v>
      </c>
      <c r="S37" s="63">
        <v>-1.9E-2</v>
      </c>
      <c r="T37" s="42">
        <v>0.442</v>
      </c>
    </row>
    <row r="38" spans="2:20" x14ac:dyDescent="0.25">
      <c r="B38">
        <v>10.304</v>
      </c>
      <c r="C38">
        <v>10.33</v>
      </c>
      <c r="D38">
        <v>-2.5999999999999999E-2</v>
      </c>
      <c r="E38">
        <v>-0.22700000000000001</v>
      </c>
      <c r="F38">
        <v>0.41</v>
      </c>
      <c r="G38" s="404">
        <v>29</v>
      </c>
      <c r="H38">
        <v>59</v>
      </c>
      <c r="I38">
        <v>9</v>
      </c>
      <c r="J38">
        <v>10.304</v>
      </c>
      <c r="K38">
        <v>10.33</v>
      </c>
      <c r="L38">
        <v>-2.5999999999999999E-2</v>
      </c>
      <c r="M38">
        <v>-0.22700000000000001</v>
      </c>
      <c r="N38">
        <v>0.41</v>
      </c>
      <c r="O38" t="s">
        <v>181</v>
      </c>
      <c r="P38">
        <f t="shared" si="0"/>
        <v>0</v>
      </c>
      <c r="R38" s="39" t="s">
        <v>104</v>
      </c>
      <c r="S38" s="63">
        <v>-1.6E-2</v>
      </c>
      <c r="T38" s="42">
        <v>0.45</v>
      </c>
    </row>
    <row r="39" spans="2:20" x14ac:dyDescent="0.25">
      <c r="B39">
        <v>11.237</v>
      </c>
      <c r="C39">
        <v>11.262</v>
      </c>
      <c r="D39">
        <v>-2.5000000000000001E-2</v>
      </c>
      <c r="E39">
        <v>-0.223</v>
      </c>
      <c r="F39">
        <v>0.41199999999999998</v>
      </c>
      <c r="G39" s="404">
        <v>62</v>
      </c>
      <c r="H39">
        <v>61</v>
      </c>
      <c r="I39">
        <v>11</v>
      </c>
      <c r="J39">
        <v>11.237</v>
      </c>
      <c r="K39">
        <v>11.262</v>
      </c>
      <c r="L39">
        <v>-2.5000000000000001E-2</v>
      </c>
      <c r="M39">
        <v>-0.223</v>
      </c>
      <c r="N39">
        <v>0.41199999999999998</v>
      </c>
      <c r="O39" t="s">
        <v>183</v>
      </c>
      <c r="P39">
        <f t="shared" si="0"/>
        <v>0</v>
      </c>
      <c r="R39" s="50" t="s">
        <v>53</v>
      </c>
      <c r="S39" s="63">
        <v>-1.4E-2</v>
      </c>
      <c r="T39" s="42">
        <v>0.45600000000000002</v>
      </c>
    </row>
    <row r="40" spans="2:20" x14ac:dyDescent="0.25">
      <c r="B40">
        <v>13.307</v>
      </c>
      <c r="C40">
        <v>13.331</v>
      </c>
      <c r="D40">
        <v>-2.4E-2</v>
      </c>
      <c r="E40">
        <v>-0.215</v>
      </c>
      <c r="F40">
        <v>0.41499999999999998</v>
      </c>
      <c r="G40" s="404">
        <v>7</v>
      </c>
      <c r="H40">
        <v>63</v>
      </c>
      <c r="I40">
        <v>32</v>
      </c>
      <c r="J40">
        <v>13.307</v>
      </c>
      <c r="K40">
        <v>13.331</v>
      </c>
      <c r="L40">
        <v>-2.4E-2</v>
      </c>
      <c r="M40">
        <v>-0.215</v>
      </c>
      <c r="N40">
        <v>0.41499999999999998</v>
      </c>
      <c r="O40" t="s">
        <v>122</v>
      </c>
      <c r="P40">
        <f t="shared" si="0"/>
        <v>0</v>
      </c>
      <c r="R40" s="50" t="s">
        <v>63</v>
      </c>
      <c r="S40" s="63">
        <v>-1.4E-2</v>
      </c>
      <c r="T40" s="42">
        <v>0.45700000000000002</v>
      </c>
    </row>
    <row r="41" spans="2:20" x14ac:dyDescent="0.25">
      <c r="B41">
        <v>10.132999999999999</v>
      </c>
      <c r="C41">
        <v>10.153</v>
      </c>
      <c r="D41">
        <v>-0.02</v>
      </c>
      <c r="E41">
        <v>-0.17199999999999999</v>
      </c>
      <c r="F41">
        <v>0.432</v>
      </c>
      <c r="G41" s="404">
        <v>28</v>
      </c>
      <c r="H41">
        <v>65</v>
      </c>
      <c r="I41">
        <v>61</v>
      </c>
      <c r="J41">
        <v>10.132999999999999</v>
      </c>
      <c r="K41">
        <v>10.153</v>
      </c>
      <c r="L41">
        <v>-0.02</v>
      </c>
      <c r="M41">
        <v>-0.17199999999999999</v>
      </c>
      <c r="N41">
        <v>0.432</v>
      </c>
      <c r="O41" t="s">
        <v>222</v>
      </c>
      <c r="P41">
        <f t="shared" si="0"/>
        <v>0</v>
      </c>
      <c r="R41" s="39" t="s">
        <v>34</v>
      </c>
      <c r="S41" s="63">
        <v>-1.2999999999999999E-2</v>
      </c>
      <c r="T41" s="42">
        <v>0.46100000000000002</v>
      </c>
    </row>
    <row r="42" spans="2:20" x14ac:dyDescent="0.25">
      <c r="B42">
        <v>12.978999999999999</v>
      </c>
      <c r="C42">
        <v>12.997</v>
      </c>
      <c r="D42">
        <v>-1.7999999999999999E-2</v>
      </c>
      <c r="E42">
        <v>-0.16300000000000001</v>
      </c>
      <c r="F42">
        <v>0.435</v>
      </c>
      <c r="G42" s="404">
        <v>60</v>
      </c>
      <c r="H42">
        <v>67</v>
      </c>
      <c r="I42">
        <v>67</v>
      </c>
      <c r="J42">
        <v>12.978999999999999</v>
      </c>
      <c r="K42">
        <v>12.997</v>
      </c>
      <c r="L42">
        <v>-1.7999999999999999E-2</v>
      </c>
      <c r="M42">
        <v>-0.16300000000000001</v>
      </c>
      <c r="N42">
        <v>0.435</v>
      </c>
      <c r="O42" t="s">
        <v>227</v>
      </c>
      <c r="P42">
        <f t="shared" si="0"/>
        <v>0</v>
      </c>
      <c r="R42" s="50" t="s">
        <v>79</v>
      </c>
      <c r="S42" s="63">
        <v>-1.2E-2</v>
      </c>
      <c r="T42" s="42">
        <v>0.46200000000000002</v>
      </c>
    </row>
    <row r="43" spans="2:20" x14ac:dyDescent="0.25">
      <c r="B43">
        <v>12.054</v>
      </c>
      <c r="C43">
        <v>12.055</v>
      </c>
      <c r="D43">
        <v>-2E-3</v>
      </c>
      <c r="E43">
        <v>-1.4999999999999999E-2</v>
      </c>
      <c r="F43">
        <v>0.49399999999999999</v>
      </c>
      <c r="G43" s="404">
        <v>22</v>
      </c>
      <c r="H43">
        <v>69</v>
      </c>
      <c r="I43">
        <v>3</v>
      </c>
      <c r="J43">
        <v>12.054</v>
      </c>
      <c r="K43">
        <v>12.055</v>
      </c>
      <c r="L43">
        <v>-2E-3</v>
      </c>
      <c r="M43">
        <v>-1.4999999999999999E-2</v>
      </c>
      <c r="N43">
        <v>0.49399999999999999</v>
      </c>
      <c r="O43" t="s">
        <v>114</v>
      </c>
      <c r="P43">
        <f t="shared" si="0"/>
        <v>0</v>
      </c>
      <c r="R43" s="39" t="s">
        <v>10</v>
      </c>
      <c r="S43" s="63">
        <v>-6.0000000000000001E-3</v>
      </c>
      <c r="T43" s="42">
        <v>0.48199999999999998</v>
      </c>
    </row>
    <row r="44" spans="2:20" x14ac:dyDescent="0.25">
      <c r="B44">
        <v>11.021000000000001</v>
      </c>
      <c r="C44">
        <v>11.013999999999999</v>
      </c>
      <c r="D44">
        <v>7.0000000000000001E-3</v>
      </c>
      <c r="E44">
        <v>6.6000000000000003E-2</v>
      </c>
      <c r="F44">
        <v>0.47399999999999998</v>
      </c>
      <c r="G44" s="404">
        <v>67</v>
      </c>
      <c r="H44">
        <v>71</v>
      </c>
      <c r="I44">
        <v>53</v>
      </c>
      <c r="J44">
        <v>11.021000000000001</v>
      </c>
      <c r="K44">
        <v>11.013999999999999</v>
      </c>
      <c r="L44">
        <v>7.0000000000000001E-3</v>
      </c>
      <c r="M44">
        <v>6.6000000000000003E-2</v>
      </c>
      <c r="N44">
        <v>0.47399999999999998</v>
      </c>
      <c r="O44" t="s">
        <v>216</v>
      </c>
      <c r="P44">
        <f t="shared" si="0"/>
        <v>0</v>
      </c>
      <c r="R44" s="50" t="s">
        <v>52</v>
      </c>
      <c r="S44" s="63">
        <v>1.0999999999999999E-2</v>
      </c>
      <c r="T44" s="42">
        <v>0.46700000000000003</v>
      </c>
    </row>
    <row r="45" spans="2:20" x14ac:dyDescent="0.25">
      <c r="B45">
        <v>12.5</v>
      </c>
      <c r="C45">
        <v>12.489000000000001</v>
      </c>
      <c r="D45">
        <v>1.0999999999999999E-2</v>
      </c>
      <c r="E45">
        <v>9.6000000000000002E-2</v>
      </c>
      <c r="F45">
        <v>0.46200000000000002</v>
      </c>
      <c r="G45" s="404">
        <v>50</v>
      </c>
      <c r="H45">
        <v>73</v>
      </c>
      <c r="I45">
        <v>69</v>
      </c>
      <c r="J45">
        <v>12.5</v>
      </c>
      <c r="K45">
        <v>12.489000000000001</v>
      </c>
      <c r="L45">
        <v>1.0999999999999999E-2</v>
      </c>
      <c r="M45">
        <v>9.6000000000000002E-2</v>
      </c>
      <c r="N45">
        <v>0.46200000000000002</v>
      </c>
      <c r="O45" t="s">
        <v>229</v>
      </c>
      <c r="P45">
        <f t="shared" si="0"/>
        <v>0</v>
      </c>
      <c r="R45" s="39" t="s">
        <v>9</v>
      </c>
      <c r="S45" s="63">
        <v>1.6E-2</v>
      </c>
      <c r="T45" s="42">
        <v>0.45100000000000001</v>
      </c>
    </row>
    <row r="46" spans="2:20" x14ac:dyDescent="0.25">
      <c r="B46">
        <v>10.768000000000001</v>
      </c>
      <c r="C46">
        <v>10.755000000000001</v>
      </c>
      <c r="D46">
        <v>1.2999999999999999E-2</v>
      </c>
      <c r="E46">
        <v>0.11899999999999999</v>
      </c>
      <c r="F46">
        <v>0.45300000000000001</v>
      </c>
      <c r="G46" s="404">
        <v>41</v>
      </c>
      <c r="H46">
        <v>75</v>
      </c>
      <c r="I46">
        <v>52</v>
      </c>
      <c r="J46">
        <v>10.768000000000001</v>
      </c>
      <c r="K46">
        <v>10.755000000000001</v>
      </c>
      <c r="L46">
        <v>1.2999999999999999E-2</v>
      </c>
      <c r="M46">
        <v>0.11899999999999999</v>
      </c>
      <c r="N46">
        <v>0.45300000000000001</v>
      </c>
      <c r="O46" t="s">
        <v>215</v>
      </c>
      <c r="P46">
        <f t="shared" si="0"/>
        <v>0</v>
      </c>
      <c r="R46" s="39" t="s">
        <v>20</v>
      </c>
      <c r="S46" s="63">
        <v>1.6E-2</v>
      </c>
      <c r="T46" s="42">
        <v>0.45200000000000001</v>
      </c>
    </row>
    <row r="47" spans="2:20" x14ac:dyDescent="0.25">
      <c r="B47">
        <v>11.637</v>
      </c>
      <c r="C47">
        <v>11.606</v>
      </c>
      <c r="D47">
        <v>3.1E-2</v>
      </c>
      <c r="E47">
        <v>0.27400000000000002</v>
      </c>
      <c r="F47">
        <v>0.39200000000000002</v>
      </c>
      <c r="G47" s="404">
        <v>56</v>
      </c>
      <c r="H47">
        <v>77</v>
      </c>
      <c r="I47">
        <v>48</v>
      </c>
      <c r="J47">
        <v>11.637</v>
      </c>
      <c r="K47">
        <v>11.606</v>
      </c>
      <c r="L47">
        <v>3.1E-2</v>
      </c>
      <c r="M47">
        <v>0.27400000000000002</v>
      </c>
      <c r="N47">
        <v>0.39200000000000002</v>
      </c>
      <c r="O47" t="s">
        <v>211</v>
      </c>
      <c r="P47">
        <f t="shared" si="0"/>
        <v>0</v>
      </c>
      <c r="R47" s="39" t="s">
        <v>38</v>
      </c>
      <c r="S47" s="63">
        <v>2.5000000000000001E-2</v>
      </c>
      <c r="T47" s="42">
        <v>0.42199999999999999</v>
      </c>
    </row>
    <row r="48" spans="2:20" x14ac:dyDescent="0.25">
      <c r="B48">
        <v>10.86</v>
      </c>
      <c r="C48">
        <v>10.82</v>
      </c>
      <c r="D48">
        <v>0.04</v>
      </c>
      <c r="E48">
        <v>0.35599999999999998</v>
      </c>
      <c r="F48">
        <v>0.36099999999999999</v>
      </c>
      <c r="G48" s="404">
        <v>12</v>
      </c>
      <c r="H48">
        <v>79</v>
      </c>
      <c r="I48">
        <v>55</v>
      </c>
      <c r="J48">
        <v>10.86</v>
      </c>
      <c r="K48">
        <v>10.82</v>
      </c>
      <c r="L48">
        <v>0.04</v>
      </c>
      <c r="M48">
        <v>0.35599999999999998</v>
      </c>
      <c r="N48">
        <v>0.36099999999999999</v>
      </c>
      <c r="O48" t="s">
        <v>218</v>
      </c>
      <c r="P48">
        <f t="shared" si="0"/>
        <v>0</v>
      </c>
      <c r="R48" s="50" t="s">
        <v>66</v>
      </c>
      <c r="S48" s="63">
        <v>0.04</v>
      </c>
      <c r="T48" s="42">
        <v>0.38</v>
      </c>
    </row>
    <row r="49" spans="2:20" x14ac:dyDescent="0.25">
      <c r="B49">
        <v>11.708</v>
      </c>
      <c r="C49">
        <v>11.667999999999999</v>
      </c>
      <c r="D49">
        <v>0.04</v>
      </c>
      <c r="E49">
        <v>0.35799999999999998</v>
      </c>
      <c r="F49">
        <v>0.36</v>
      </c>
      <c r="G49" s="404">
        <v>8</v>
      </c>
      <c r="H49">
        <v>81</v>
      </c>
      <c r="I49">
        <v>38</v>
      </c>
      <c r="J49">
        <v>11.708</v>
      </c>
      <c r="K49">
        <v>11.667999999999999</v>
      </c>
      <c r="L49">
        <v>0.04</v>
      </c>
      <c r="M49">
        <v>0.35799999999999998</v>
      </c>
      <c r="N49">
        <v>0.36</v>
      </c>
      <c r="O49" t="s">
        <v>201</v>
      </c>
      <c r="P49">
        <f t="shared" si="0"/>
        <v>0</v>
      </c>
      <c r="R49" s="39" t="s">
        <v>31</v>
      </c>
      <c r="S49" s="63">
        <v>4.2000000000000003E-2</v>
      </c>
      <c r="T49" s="42">
        <v>0.372</v>
      </c>
    </row>
    <row r="50" spans="2:20" x14ac:dyDescent="0.25">
      <c r="B50">
        <v>12.167</v>
      </c>
      <c r="C50">
        <v>12.125</v>
      </c>
      <c r="D50">
        <v>4.2000000000000003E-2</v>
      </c>
      <c r="E50">
        <v>0.374</v>
      </c>
      <c r="F50">
        <v>0.35399999999999998</v>
      </c>
      <c r="G50" s="404">
        <v>6</v>
      </c>
      <c r="H50">
        <v>83</v>
      </c>
      <c r="I50">
        <v>74</v>
      </c>
      <c r="J50">
        <v>12.167</v>
      </c>
      <c r="K50">
        <v>12.125</v>
      </c>
      <c r="L50">
        <v>4.2000000000000003E-2</v>
      </c>
      <c r="M50">
        <v>0.374</v>
      </c>
      <c r="N50">
        <v>0.35399999999999998</v>
      </c>
      <c r="O50" t="s">
        <v>232</v>
      </c>
      <c r="P50">
        <f t="shared" si="0"/>
        <v>0</v>
      </c>
      <c r="R50" s="39" t="s">
        <v>18</v>
      </c>
      <c r="S50" s="63">
        <v>6.9000000000000006E-2</v>
      </c>
      <c r="T50" s="42">
        <v>0.308</v>
      </c>
    </row>
    <row r="51" spans="2:20" x14ac:dyDescent="0.25">
      <c r="B51">
        <v>12.212</v>
      </c>
      <c r="C51">
        <v>12.166</v>
      </c>
      <c r="D51">
        <v>4.5999999999999999E-2</v>
      </c>
      <c r="E51">
        <v>0.41499999999999998</v>
      </c>
      <c r="F51">
        <v>0.33900000000000002</v>
      </c>
      <c r="G51" s="404">
        <v>30</v>
      </c>
      <c r="H51">
        <v>85</v>
      </c>
      <c r="I51">
        <v>15</v>
      </c>
      <c r="J51">
        <v>12.212</v>
      </c>
      <c r="K51">
        <v>12.166</v>
      </c>
      <c r="L51">
        <v>4.5999999999999999E-2</v>
      </c>
      <c r="M51">
        <v>0.41499999999999998</v>
      </c>
      <c r="N51">
        <v>0.33900000000000002</v>
      </c>
      <c r="O51" t="s">
        <v>104</v>
      </c>
      <c r="P51">
        <f t="shared" si="0"/>
        <v>0</v>
      </c>
      <c r="R51" s="50" t="s">
        <v>67</v>
      </c>
      <c r="S51" s="63">
        <v>6.9000000000000006E-2</v>
      </c>
      <c r="T51" s="42">
        <v>0.313</v>
      </c>
    </row>
    <row r="52" spans="2:20" x14ac:dyDescent="0.25">
      <c r="B52">
        <v>14.029</v>
      </c>
      <c r="C52">
        <v>13.972</v>
      </c>
      <c r="D52">
        <v>5.7000000000000002E-2</v>
      </c>
      <c r="E52">
        <v>0.499</v>
      </c>
      <c r="F52">
        <v>0.309</v>
      </c>
      <c r="G52" s="404">
        <v>32</v>
      </c>
      <c r="H52">
        <v>87</v>
      </c>
      <c r="I52">
        <v>35</v>
      </c>
      <c r="J52">
        <v>14.029</v>
      </c>
      <c r="K52">
        <v>13.972</v>
      </c>
      <c r="L52">
        <v>5.7000000000000002E-2</v>
      </c>
      <c r="M52">
        <v>0.499</v>
      </c>
      <c r="N52">
        <v>0.309</v>
      </c>
      <c r="O52" t="s">
        <v>198</v>
      </c>
      <c r="P52">
        <f t="shared" si="0"/>
        <v>0</v>
      </c>
      <c r="R52" s="39" t="s">
        <v>43</v>
      </c>
      <c r="S52" s="63">
        <v>9.6000000000000002E-2</v>
      </c>
      <c r="T52" s="42">
        <v>0.22700000000000001</v>
      </c>
    </row>
    <row r="53" spans="2:20" x14ac:dyDescent="0.25">
      <c r="B53">
        <v>11.821</v>
      </c>
      <c r="C53">
        <v>11.744</v>
      </c>
      <c r="D53">
        <v>7.6999999999999999E-2</v>
      </c>
      <c r="E53">
        <v>0.69099999999999995</v>
      </c>
      <c r="F53">
        <v>0.245</v>
      </c>
      <c r="G53" s="404">
        <v>20</v>
      </c>
      <c r="H53">
        <v>89</v>
      </c>
      <c r="I53">
        <v>49</v>
      </c>
      <c r="J53">
        <v>11.821</v>
      </c>
      <c r="K53">
        <v>11.744</v>
      </c>
      <c r="L53">
        <v>7.6999999999999999E-2</v>
      </c>
      <c r="M53">
        <v>0.69099999999999995</v>
      </c>
      <c r="N53">
        <v>0.245</v>
      </c>
      <c r="O53" t="s">
        <v>212</v>
      </c>
      <c r="P53">
        <f t="shared" si="0"/>
        <v>0</v>
      </c>
      <c r="R53" s="39" t="s">
        <v>23</v>
      </c>
      <c r="S53" s="63">
        <v>9.9000000000000005E-2</v>
      </c>
      <c r="T53" s="42">
        <v>0.221</v>
      </c>
    </row>
    <row r="54" spans="2:20" x14ac:dyDescent="0.25">
      <c r="B54">
        <v>12.422000000000001</v>
      </c>
      <c r="C54">
        <v>12.340999999999999</v>
      </c>
      <c r="D54">
        <v>8.1000000000000003E-2</v>
      </c>
      <c r="E54">
        <v>0.71899999999999997</v>
      </c>
      <c r="F54">
        <v>0.23599999999999999</v>
      </c>
      <c r="G54" s="404">
        <v>64</v>
      </c>
      <c r="H54">
        <v>91</v>
      </c>
      <c r="I54">
        <v>64</v>
      </c>
      <c r="J54">
        <v>12.422000000000001</v>
      </c>
      <c r="K54">
        <v>12.340999999999999</v>
      </c>
      <c r="L54">
        <v>8.1000000000000003E-2</v>
      </c>
      <c r="M54">
        <v>0.71899999999999997</v>
      </c>
      <c r="N54">
        <v>0.23599999999999999</v>
      </c>
      <c r="O54" t="s">
        <v>126</v>
      </c>
      <c r="P54">
        <f t="shared" si="0"/>
        <v>0</v>
      </c>
      <c r="R54" s="50" t="s">
        <v>50</v>
      </c>
      <c r="S54" s="63">
        <v>9.9000000000000005E-2</v>
      </c>
      <c r="T54" s="42">
        <v>0.219</v>
      </c>
    </row>
    <row r="55" spans="2:20" x14ac:dyDescent="0.25">
      <c r="B55">
        <v>11.686999999999999</v>
      </c>
      <c r="C55">
        <v>11.601000000000001</v>
      </c>
      <c r="D55">
        <v>8.5999999999999993E-2</v>
      </c>
      <c r="E55">
        <v>0.77</v>
      </c>
      <c r="F55">
        <v>0.221</v>
      </c>
      <c r="G55" s="404">
        <v>71</v>
      </c>
      <c r="H55">
        <v>93</v>
      </c>
      <c r="I55">
        <v>73</v>
      </c>
      <c r="J55">
        <v>11.686999999999999</v>
      </c>
      <c r="K55">
        <v>11.601000000000001</v>
      </c>
      <c r="L55">
        <v>8.5999999999999993E-2</v>
      </c>
      <c r="M55">
        <v>0.77</v>
      </c>
      <c r="N55">
        <v>0.221</v>
      </c>
      <c r="O55" t="s">
        <v>128</v>
      </c>
      <c r="P55">
        <f t="shared" si="0"/>
        <v>0</v>
      </c>
      <c r="R55" s="50" t="s">
        <v>69</v>
      </c>
      <c r="S55" s="63">
        <v>9.9000000000000005E-2</v>
      </c>
      <c r="T55" s="42">
        <v>0.223</v>
      </c>
    </row>
    <row r="56" spans="2:20" x14ac:dyDescent="0.25">
      <c r="B56">
        <v>10.859</v>
      </c>
      <c r="C56">
        <v>10.773</v>
      </c>
      <c r="D56">
        <v>8.5999999999999993E-2</v>
      </c>
      <c r="E56">
        <v>0.76500000000000001</v>
      </c>
      <c r="F56">
        <v>0.222</v>
      </c>
      <c r="G56" s="404">
        <v>16</v>
      </c>
      <c r="H56">
        <v>95</v>
      </c>
      <c r="I56">
        <v>47</v>
      </c>
      <c r="J56">
        <v>10.859</v>
      </c>
      <c r="K56">
        <v>10.773</v>
      </c>
      <c r="L56">
        <v>8.5999999999999993E-2</v>
      </c>
      <c r="M56">
        <v>0.76500000000000001</v>
      </c>
      <c r="N56">
        <v>0.222</v>
      </c>
      <c r="O56" t="s">
        <v>210</v>
      </c>
      <c r="P56">
        <f t="shared" si="0"/>
        <v>0</v>
      </c>
      <c r="R56" s="39" t="s">
        <v>29</v>
      </c>
      <c r="S56" s="63">
        <v>0.112</v>
      </c>
      <c r="T56" s="42">
        <v>0.189</v>
      </c>
    </row>
    <row r="57" spans="2:20" x14ac:dyDescent="0.25">
      <c r="B57">
        <v>12.065</v>
      </c>
      <c r="C57">
        <v>11.977</v>
      </c>
      <c r="D57">
        <v>8.7999999999999995E-2</v>
      </c>
      <c r="E57">
        <v>0.79</v>
      </c>
      <c r="F57">
        <v>0.215</v>
      </c>
      <c r="G57" s="404">
        <v>33</v>
      </c>
      <c r="H57">
        <v>97</v>
      </c>
      <c r="I57">
        <v>5</v>
      </c>
      <c r="J57">
        <v>12.065</v>
      </c>
      <c r="K57">
        <v>11.977</v>
      </c>
      <c r="L57">
        <v>8.7999999999999995E-2</v>
      </c>
      <c r="M57">
        <v>0.79</v>
      </c>
      <c r="N57">
        <v>0.215</v>
      </c>
      <c r="O57" t="s">
        <v>178</v>
      </c>
      <c r="P57">
        <f t="shared" si="0"/>
        <v>0</v>
      </c>
      <c r="R57" s="39" t="s">
        <v>25</v>
      </c>
      <c r="S57" s="63">
        <v>0.13100000000000001</v>
      </c>
      <c r="T57" s="42">
        <v>0.15</v>
      </c>
    </row>
    <row r="58" spans="2:20" x14ac:dyDescent="0.25">
      <c r="B58">
        <v>12.661</v>
      </c>
      <c r="C58">
        <v>12.569000000000001</v>
      </c>
      <c r="D58">
        <v>9.1999999999999998E-2</v>
      </c>
      <c r="E58">
        <v>0.80200000000000005</v>
      </c>
      <c r="F58">
        <v>0.21099999999999999</v>
      </c>
      <c r="G58" s="404">
        <v>1</v>
      </c>
      <c r="H58">
        <v>99</v>
      </c>
      <c r="I58">
        <v>46</v>
      </c>
      <c r="J58">
        <v>12.661</v>
      </c>
      <c r="K58">
        <v>12.569000000000001</v>
      </c>
      <c r="L58">
        <v>9.1999999999999998E-2</v>
      </c>
      <c r="M58">
        <v>0.80200000000000005</v>
      </c>
      <c r="N58">
        <v>0.21099999999999999</v>
      </c>
      <c r="O58" t="s">
        <v>209</v>
      </c>
      <c r="P58">
        <f t="shared" si="0"/>
        <v>0</v>
      </c>
      <c r="R58" s="39" t="s">
        <v>21</v>
      </c>
      <c r="S58" s="63">
        <v>0.13200000000000001</v>
      </c>
      <c r="T58" s="42">
        <v>0.154</v>
      </c>
    </row>
    <row r="59" spans="2:20" x14ac:dyDescent="0.25">
      <c r="B59">
        <v>9.891</v>
      </c>
      <c r="C59">
        <v>9.7850000000000001</v>
      </c>
      <c r="D59">
        <v>0.106</v>
      </c>
      <c r="E59">
        <v>0.85399999999999998</v>
      </c>
      <c r="F59">
        <v>0.19700000000000001</v>
      </c>
      <c r="G59" s="404">
        <v>18</v>
      </c>
      <c r="H59">
        <v>101</v>
      </c>
      <c r="I59">
        <v>62</v>
      </c>
      <c r="J59">
        <v>9.891</v>
      </c>
      <c r="K59">
        <v>9.7850000000000001</v>
      </c>
      <c r="L59">
        <v>0.106</v>
      </c>
      <c r="M59">
        <v>0.85399999999999998</v>
      </c>
      <c r="N59">
        <v>0.19700000000000001</v>
      </c>
      <c r="O59" t="s">
        <v>223</v>
      </c>
      <c r="P59">
        <f t="shared" si="0"/>
        <v>0</v>
      </c>
      <c r="R59" s="39" t="s">
        <v>22</v>
      </c>
      <c r="S59" s="63">
        <v>0.13600000000000001</v>
      </c>
      <c r="T59" s="42">
        <v>0.16200000000000001</v>
      </c>
    </row>
    <row r="60" spans="2:20" x14ac:dyDescent="0.25">
      <c r="B60">
        <v>9.4619999999999997</v>
      </c>
      <c r="C60">
        <v>9.3420000000000005</v>
      </c>
      <c r="D60">
        <v>0.12</v>
      </c>
      <c r="E60">
        <v>0.97699999999999998</v>
      </c>
      <c r="F60">
        <v>0.16400000000000001</v>
      </c>
      <c r="G60" s="404">
        <v>37</v>
      </c>
      <c r="H60">
        <v>103</v>
      </c>
      <c r="I60">
        <v>2</v>
      </c>
      <c r="J60">
        <v>9.4619999999999997</v>
      </c>
      <c r="K60">
        <v>9.3420000000000005</v>
      </c>
      <c r="L60">
        <v>0.12</v>
      </c>
      <c r="M60">
        <v>0.97699999999999998</v>
      </c>
      <c r="N60">
        <v>0.16400000000000001</v>
      </c>
      <c r="O60" t="s">
        <v>112</v>
      </c>
      <c r="P60">
        <f t="shared" si="0"/>
        <v>0</v>
      </c>
      <c r="R60" s="39" t="s">
        <v>27</v>
      </c>
      <c r="S60" s="63">
        <v>0.14299999999999999</v>
      </c>
      <c r="T60" s="42">
        <v>0.129</v>
      </c>
    </row>
    <row r="61" spans="2:20" x14ac:dyDescent="0.25">
      <c r="B61">
        <v>12.702</v>
      </c>
      <c r="C61">
        <v>12.58</v>
      </c>
      <c r="D61">
        <v>0.121</v>
      </c>
      <c r="E61">
        <v>1.095</v>
      </c>
      <c r="F61">
        <v>0.13700000000000001</v>
      </c>
      <c r="G61" s="404">
        <v>13</v>
      </c>
      <c r="H61">
        <v>105</v>
      </c>
      <c r="I61">
        <v>51</v>
      </c>
      <c r="J61">
        <v>12.702</v>
      </c>
      <c r="K61">
        <v>12.58</v>
      </c>
      <c r="L61">
        <v>0.121</v>
      </c>
      <c r="M61">
        <v>1.095</v>
      </c>
      <c r="N61">
        <v>0.13700000000000001</v>
      </c>
      <c r="O61" t="s">
        <v>214</v>
      </c>
      <c r="P61">
        <f t="shared" si="0"/>
        <v>0</v>
      </c>
      <c r="R61" s="50" t="s">
        <v>72</v>
      </c>
      <c r="S61" s="63">
        <v>0.14699999999999999</v>
      </c>
      <c r="T61" s="42">
        <v>0.123</v>
      </c>
    </row>
    <row r="62" spans="2:20" x14ac:dyDescent="0.25">
      <c r="B62">
        <v>12.381</v>
      </c>
      <c r="C62">
        <v>12.247999999999999</v>
      </c>
      <c r="D62">
        <v>0.13300000000000001</v>
      </c>
      <c r="E62">
        <v>1.1970000000000001</v>
      </c>
      <c r="F62">
        <v>0.11600000000000001</v>
      </c>
      <c r="G62" s="404">
        <v>70</v>
      </c>
      <c r="H62">
        <v>107</v>
      </c>
      <c r="I62">
        <v>23</v>
      </c>
      <c r="J62">
        <v>12.381</v>
      </c>
      <c r="K62">
        <v>12.247999999999999</v>
      </c>
      <c r="L62">
        <v>0.13300000000000001</v>
      </c>
      <c r="M62">
        <v>1.1970000000000001</v>
      </c>
      <c r="N62">
        <v>0.11600000000000001</v>
      </c>
      <c r="O62" t="s">
        <v>190</v>
      </c>
      <c r="P62">
        <f t="shared" si="0"/>
        <v>0</v>
      </c>
      <c r="R62" s="39" t="s">
        <v>14</v>
      </c>
      <c r="S62" s="63">
        <v>0.15</v>
      </c>
      <c r="T62" s="42">
        <v>0.12</v>
      </c>
    </row>
    <row r="63" spans="2:20" x14ac:dyDescent="0.25">
      <c r="B63">
        <v>9.9719999999999995</v>
      </c>
      <c r="C63">
        <v>9.8350000000000009</v>
      </c>
      <c r="D63">
        <v>0.13600000000000001</v>
      </c>
      <c r="E63">
        <v>1.206</v>
      </c>
      <c r="F63">
        <v>0.114</v>
      </c>
      <c r="G63" s="404">
        <v>40</v>
      </c>
      <c r="H63">
        <v>109</v>
      </c>
      <c r="I63">
        <v>22</v>
      </c>
      <c r="J63">
        <v>9.9719999999999995</v>
      </c>
      <c r="K63">
        <v>9.8350000000000009</v>
      </c>
      <c r="L63">
        <v>0.13600000000000001</v>
      </c>
      <c r="M63">
        <v>1.206</v>
      </c>
      <c r="N63">
        <v>0.114</v>
      </c>
      <c r="O63" t="s">
        <v>120</v>
      </c>
      <c r="P63">
        <f t="shared" si="0"/>
        <v>0</v>
      </c>
      <c r="R63" s="50" t="s">
        <v>55</v>
      </c>
      <c r="S63" s="63">
        <v>0.151</v>
      </c>
      <c r="T63" s="42">
        <v>0.115</v>
      </c>
    </row>
    <row r="64" spans="2:20" x14ac:dyDescent="0.25">
      <c r="B64">
        <v>12.079000000000001</v>
      </c>
      <c r="C64">
        <v>11.936999999999999</v>
      </c>
      <c r="D64">
        <v>0.14199999999999999</v>
      </c>
      <c r="E64">
        <v>1.294</v>
      </c>
      <c r="F64">
        <v>9.8000000000000004E-2</v>
      </c>
      <c r="G64" s="404">
        <v>51</v>
      </c>
      <c r="H64">
        <v>111</v>
      </c>
      <c r="I64">
        <v>57</v>
      </c>
      <c r="J64">
        <v>12.079000000000001</v>
      </c>
      <c r="K64">
        <v>11.936999999999999</v>
      </c>
      <c r="L64">
        <v>0.14199999999999999</v>
      </c>
      <c r="M64">
        <v>1.294</v>
      </c>
      <c r="N64">
        <v>9.8000000000000004E-2</v>
      </c>
      <c r="O64" t="s">
        <v>219</v>
      </c>
      <c r="P64">
        <f t="shared" si="0"/>
        <v>0</v>
      </c>
      <c r="R64" s="50" t="s">
        <v>60</v>
      </c>
      <c r="S64" s="63">
        <v>0.16900000000000001</v>
      </c>
      <c r="T64" s="42">
        <v>9.5000000000000001E-2</v>
      </c>
    </row>
    <row r="65" spans="2:20" x14ac:dyDescent="0.25">
      <c r="B65">
        <v>10.035</v>
      </c>
      <c r="C65">
        <v>9.8919999999999995</v>
      </c>
      <c r="D65">
        <v>0.14399999999999999</v>
      </c>
      <c r="E65">
        <v>1.2709999999999999</v>
      </c>
      <c r="F65">
        <v>0.10199999999999999</v>
      </c>
      <c r="G65" s="404">
        <v>46</v>
      </c>
      <c r="H65">
        <v>113</v>
      </c>
      <c r="I65">
        <v>71</v>
      </c>
      <c r="J65">
        <v>10.035</v>
      </c>
      <c r="K65">
        <v>9.8919999999999995</v>
      </c>
      <c r="L65">
        <v>0.14399999999999999</v>
      </c>
      <c r="M65">
        <v>1.2709999999999999</v>
      </c>
      <c r="N65">
        <v>0.10199999999999999</v>
      </c>
      <c r="O65" t="s">
        <v>231</v>
      </c>
      <c r="P65">
        <f t="shared" si="0"/>
        <v>0</v>
      </c>
      <c r="R65" s="39" t="s">
        <v>17</v>
      </c>
      <c r="S65" s="63">
        <v>0.17299999999999999</v>
      </c>
      <c r="T65" s="42">
        <v>8.5999999999999993E-2</v>
      </c>
    </row>
    <row r="66" spans="2:20" x14ac:dyDescent="0.25">
      <c r="B66">
        <v>9.94</v>
      </c>
      <c r="C66">
        <v>9.7959999999999994</v>
      </c>
      <c r="D66">
        <v>0.14499999999999999</v>
      </c>
      <c r="E66">
        <v>1.26</v>
      </c>
      <c r="F66">
        <v>0.104</v>
      </c>
      <c r="G66" s="404">
        <v>53</v>
      </c>
      <c r="H66">
        <v>115</v>
      </c>
      <c r="I66">
        <v>56</v>
      </c>
      <c r="J66">
        <v>9.94</v>
      </c>
      <c r="K66">
        <v>9.7959999999999994</v>
      </c>
      <c r="L66">
        <v>0.14499999999999999</v>
      </c>
      <c r="M66">
        <v>1.26</v>
      </c>
      <c r="N66">
        <v>0.104</v>
      </c>
      <c r="O66" t="s">
        <v>124</v>
      </c>
      <c r="P66">
        <f t="shared" si="0"/>
        <v>0</v>
      </c>
      <c r="R66" s="50" t="s">
        <v>57</v>
      </c>
      <c r="S66" s="63">
        <v>0.17499999999999999</v>
      </c>
      <c r="T66" s="42">
        <v>8.3000000000000004E-2</v>
      </c>
    </row>
    <row r="67" spans="2:20" x14ac:dyDescent="0.25">
      <c r="B67">
        <v>10.519</v>
      </c>
      <c r="C67">
        <v>10.37</v>
      </c>
      <c r="D67">
        <v>0.14899999999999999</v>
      </c>
      <c r="E67">
        <v>1.3049999999999999</v>
      </c>
      <c r="F67">
        <v>9.6000000000000002E-2</v>
      </c>
      <c r="G67" s="404">
        <v>3</v>
      </c>
      <c r="H67">
        <v>117</v>
      </c>
      <c r="I67">
        <v>65</v>
      </c>
      <c r="J67">
        <v>10.519</v>
      </c>
      <c r="K67">
        <v>10.37</v>
      </c>
      <c r="L67">
        <v>0.14899999999999999</v>
      </c>
      <c r="M67">
        <v>1.3049999999999999</v>
      </c>
      <c r="N67">
        <v>9.6000000000000002E-2</v>
      </c>
      <c r="O67" t="s">
        <v>225</v>
      </c>
      <c r="P67">
        <f t="shared" si="0"/>
        <v>0</v>
      </c>
      <c r="R67" s="40" t="s">
        <v>103</v>
      </c>
      <c r="S67" s="63">
        <v>0.17899999999999999</v>
      </c>
      <c r="T67" s="42">
        <v>0.08</v>
      </c>
    </row>
    <row r="68" spans="2:20" x14ac:dyDescent="0.25">
      <c r="B68">
        <v>12.109</v>
      </c>
      <c r="C68">
        <v>11.94</v>
      </c>
      <c r="D68">
        <v>0.16900000000000001</v>
      </c>
      <c r="E68">
        <v>1.502</v>
      </c>
      <c r="F68">
        <v>6.7000000000000004E-2</v>
      </c>
      <c r="G68" s="404">
        <v>42</v>
      </c>
      <c r="H68">
        <v>119</v>
      </c>
      <c r="I68">
        <v>8</v>
      </c>
      <c r="J68">
        <v>12.109</v>
      </c>
      <c r="K68">
        <v>11.94</v>
      </c>
      <c r="L68">
        <v>0.16900000000000001</v>
      </c>
      <c r="M68">
        <v>1.502</v>
      </c>
      <c r="N68">
        <v>6.7000000000000004E-2</v>
      </c>
      <c r="O68" t="s">
        <v>115</v>
      </c>
      <c r="P68">
        <f t="shared" si="0"/>
        <v>0</v>
      </c>
      <c r="R68" s="39" t="s">
        <v>24</v>
      </c>
      <c r="S68" s="63">
        <v>0.17899999999999999</v>
      </c>
      <c r="T68" s="42">
        <v>7.8E-2</v>
      </c>
    </row>
    <row r="69" spans="2:20" x14ac:dyDescent="0.25">
      <c r="B69">
        <v>12.565</v>
      </c>
      <c r="C69">
        <v>12.387</v>
      </c>
      <c r="D69">
        <v>0.17799999999999999</v>
      </c>
      <c r="E69">
        <v>1.597</v>
      </c>
      <c r="F69">
        <v>5.5E-2</v>
      </c>
      <c r="G69" s="404">
        <v>72</v>
      </c>
      <c r="H69">
        <v>121</v>
      </c>
      <c r="I69">
        <v>25</v>
      </c>
      <c r="J69">
        <v>12.565</v>
      </c>
      <c r="K69">
        <v>12.387</v>
      </c>
      <c r="L69">
        <v>0.17799999999999999</v>
      </c>
      <c r="M69">
        <v>1.597</v>
      </c>
      <c r="N69">
        <v>5.5E-2</v>
      </c>
      <c r="O69" t="s">
        <v>192</v>
      </c>
      <c r="P69">
        <f t="shared" si="0"/>
        <v>0</v>
      </c>
      <c r="R69" s="39" t="s">
        <v>39</v>
      </c>
      <c r="S69" s="63">
        <v>0.18099999999999999</v>
      </c>
      <c r="T69" s="42">
        <v>8.3000000000000004E-2</v>
      </c>
    </row>
    <row r="70" spans="2:20" x14ac:dyDescent="0.25">
      <c r="B70">
        <v>10.635999999999999</v>
      </c>
      <c r="C70">
        <v>10.442</v>
      </c>
      <c r="D70">
        <v>0.19400000000000001</v>
      </c>
      <c r="E70">
        <v>1.738</v>
      </c>
      <c r="F70">
        <v>4.1000000000000002E-2</v>
      </c>
      <c r="G70" s="404">
        <v>55</v>
      </c>
      <c r="H70">
        <v>123</v>
      </c>
      <c r="I70">
        <v>43</v>
      </c>
      <c r="J70">
        <v>10.635999999999999</v>
      </c>
      <c r="K70">
        <v>10.442</v>
      </c>
      <c r="L70">
        <v>0.19400000000000001</v>
      </c>
      <c r="M70">
        <v>1.738</v>
      </c>
      <c r="N70">
        <v>4.1000000000000002E-2</v>
      </c>
      <c r="O70" t="s">
        <v>206</v>
      </c>
      <c r="P70">
        <f t="shared" si="0"/>
        <v>0</v>
      </c>
      <c r="R70" s="50" t="s">
        <v>56</v>
      </c>
      <c r="S70" s="63">
        <v>0.22600000000000001</v>
      </c>
      <c r="T70" s="42">
        <v>3.5999999999999997E-2</v>
      </c>
    </row>
    <row r="71" spans="2:20" x14ac:dyDescent="0.25">
      <c r="B71">
        <v>11.499000000000001</v>
      </c>
      <c r="C71">
        <v>11.303000000000001</v>
      </c>
      <c r="D71">
        <v>0.19600000000000001</v>
      </c>
      <c r="E71">
        <v>1.54</v>
      </c>
      <c r="F71">
        <v>6.2E-2</v>
      </c>
      <c r="G71" s="404">
        <v>45</v>
      </c>
      <c r="H71">
        <v>125</v>
      </c>
      <c r="I71">
        <v>17</v>
      </c>
      <c r="J71">
        <v>11.499000000000001</v>
      </c>
      <c r="K71">
        <v>11.303000000000001</v>
      </c>
      <c r="L71">
        <v>0.19600000000000001</v>
      </c>
      <c r="M71">
        <v>1.54</v>
      </c>
      <c r="N71">
        <v>6.2E-2</v>
      </c>
      <c r="O71" t="s">
        <v>186</v>
      </c>
      <c r="P71">
        <f t="shared" si="0"/>
        <v>0</v>
      </c>
      <c r="R71" s="50" t="s">
        <v>76</v>
      </c>
      <c r="S71" s="63">
        <v>0.26</v>
      </c>
      <c r="T71" s="42">
        <v>2.1999999999999999E-2</v>
      </c>
    </row>
    <row r="72" spans="2:20" x14ac:dyDescent="0.25">
      <c r="B72">
        <v>12.978</v>
      </c>
      <c r="C72">
        <v>12.778</v>
      </c>
      <c r="D72">
        <v>0.2</v>
      </c>
      <c r="E72">
        <v>1.734</v>
      </c>
      <c r="F72">
        <v>4.2000000000000003E-2</v>
      </c>
      <c r="G72" s="404">
        <v>34</v>
      </c>
      <c r="H72">
        <v>127</v>
      </c>
      <c r="I72">
        <v>16</v>
      </c>
      <c r="J72">
        <v>12.978</v>
      </c>
      <c r="K72">
        <v>12.778</v>
      </c>
      <c r="L72">
        <v>0.2</v>
      </c>
      <c r="M72">
        <v>1.734</v>
      </c>
      <c r="N72">
        <v>4.2000000000000003E-2</v>
      </c>
      <c r="O72" t="s">
        <v>119</v>
      </c>
      <c r="P72">
        <f t="shared" si="0"/>
        <v>0</v>
      </c>
      <c r="R72" s="50" t="s">
        <v>80</v>
      </c>
      <c r="S72" s="63">
        <v>0.26200000000000001</v>
      </c>
      <c r="T72" s="42">
        <v>1.7999999999999999E-2</v>
      </c>
    </row>
    <row r="73" spans="2:20" x14ac:dyDescent="0.25">
      <c r="B73">
        <v>8.8230000000000004</v>
      </c>
      <c r="C73">
        <v>8.6170000000000009</v>
      </c>
      <c r="D73">
        <v>0.20499999999999999</v>
      </c>
      <c r="E73">
        <v>1.7090000000000001</v>
      </c>
      <c r="F73">
        <v>4.3999999999999997E-2</v>
      </c>
      <c r="G73" s="404">
        <v>47</v>
      </c>
      <c r="H73">
        <v>129</v>
      </c>
      <c r="I73">
        <v>10</v>
      </c>
      <c r="J73">
        <v>8.8230000000000004</v>
      </c>
      <c r="K73">
        <v>8.6170000000000009</v>
      </c>
      <c r="L73">
        <v>0.20499999999999999</v>
      </c>
      <c r="M73">
        <v>1.7090000000000001</v>
      </c>
      <c r="N73">
        <v>4.3999999999999997E-2</v>
      </c>
      <c r="O73" t="s">
        <v>182</v>
      </c>
      <c r="P73">
        <f t="shared" si="0"/>
        <v>0</v>
      </c>
      <c r="R73" s="50" t="s">
        <v>61</v>
      </c>
      <c r="S73" s="63">
        <v>0.26900000000000002</v>
      </c>
      <c r="T73" s="42">
        <v>1.6E-2</v>
      </c>
    </row>
    <row r="74" spans="2:20" x14ac:dyDescent="0.25">
      <c r="B74">
        <v>11.568</v>
      </c>
      <c r="C74">
        <v>11.356</v>
      </c>
      <c r="D74">
        <v>0.21199999999999999</v>
      </c>
      <c r="E74">
        <v>1.9179999999999999</v>
      </c>
      <c r="F74">
        <v>2.8000000000000001E-2</v>
      </c>
      <c r="G74" s="404">
        <v>66</v>
      </c>
      <c r="H74">
        <v>131</v>
      </c>
      <c r="I74">
        <v>20</v>
      </c>
      <c r="J74">
        <v>11.568</v>
      </c>
      <c r="K74">
        <v>11.356</v>
      </c>
      <c r="L74">
        <v>0.21199999999999999</v>
      </c>
      <c r="M74">
        <v>1.9179999999999999</v>
      </c>
      <c r="N74">
        <v>2.8000000000000001E-2</v>
      </c>
      <c r="O74" t="s">
        <v>189</v>
      </c>
      <c r="P74">
        <f t="shared" ref="P74:P81" si="1">D74-L74</f>
        <v>0</v>
      </c>
      <c r="R74" s="39" t="s">
        <v>44</v>
      </c>
      <c r="S74" s="63">
        <v>0.30099999999999999</v>
      </c>
      <c r="T74" s="42">
        <v>8.9999999999999993E-3</v>
      </c>
    </row>
    <row r="75" spans="2:20" x14ac:dyDescent="0.25">
      <c r="B75">
        <v>9.8539999999999992</v>
      </c>
      <c r="C75">
        <v>9.6370000000000005</v>
      </c>
      <c r="D75">
        <v>0.217</v>
      </c>
      <c r="E75">
        <v>1.8779999999999999</v>
      </c>
      <c r="F75">
        <v>0.03</v>
      </c>
      <c r="G75" s="404">
        <v>61</v>
      </c>
      <c r="H75">
        <v>133</v>
      </c>
      <c r="I75">
        <v>72</v>
      </c>
      <c r="J75">
        <v>9.8539999999999992</v>
      </c>
      <c r="K75">
        <v>9.6370000000000005</v>
      </c>
      <c r="L75">
        <v>0.217</v>
      </c>
      <c r="M75">
        <v>1.8779999999999999</v>
      </c>
      <c r="N75">
        <v>0.03</v>
      </c>
      <c r="O75" t="s">
        <v>127</v>
      </c>
      <c r="P75">
        <f t="shared" si="1"/>
        <v>0</v>
      </c>
      <c r="R75" s="50" t="s">
        <v>78</v>
      </c>
      <c r="S75" s="63">
        <v>0.35399999999999998</v>
      </c>
      <c r="T75" s="42">
        <v>2E-3</v>
      </c>
    </row>
    <row r="76" spans="2:20" x14ac:dyDescent="0.25">
      <c r="B76">
        <v>11.154999999999999</v>
      </c>
      <c r="C76">
        <v>10.933999999999999</v>
      </c>
      <c r="D76">
        <v>0.222</v>
      </c>
      <c r="E76">
        <v>1.9730000000000001</v>
      </c>
      <c r="F76">
        <v>2.4E-2</v>
      </c>
      <c r="G76" s="404">
        <v>36</v>
      </c>
      <c r="H76">
        <v>135</v>
      </c>
      <c r="I76">
        <v>4</v>
      </c>
      <c r="J76">
        <v>11.154999999999999</v>
      </c>
      <c r="K76">
        <v>10.933999999999999</v>
      </c>
      <c r="L76">
        <v>0.222</v>
      </c>
      <c r="M76">
        <v>1.9730000000000001</v>
      </c>
      <c r="N76">
        <v>2.4E-2</v>
      </c>
      <c r="O76" t="s">
        <v>177</v>
      </c>
      <c r="P76">
        <f t="shared" si="1"/>
        <v>0</v>
      </c>
      <c r="R76" s="39" t="s">
        <v>47</v>
      </c>
      <c r="S76" s="63">
        <v>0.40500000000000003</v>
      </c>
      <c r="T76" s="42">
        <v>1E-3</v>
      </c>
    </row>
    <row r="77" spans="2:20" x14ac:dyDescent="0.25">
      <c r="B77">
        <v>10.124000000000001</v>
      </c>
      <c r="C77">
        <v>9.8659999999999997</v>
      </c>
      <c r="D77">
        <v>0.25800000000000001</v>
      </c>
      <c r="E77">
        <v>2.2690000000000001</v>
      </c>
      <c r="F77">
        <v>1.2E-2</v>
      </c>
      <c r="G77" s="404">
        <v>48</v>
      </c>
      <c r="H77">
        <v>137</v>
      </c>
      <c r="I77">
        <v>60</v>
      </c>
      <c r="J77">
        <v>10.124000000000001</v>
      </c>
      <c r="K77">
        <v>9.8659999999999997</v>
      </c>
      <c r="L77">
        <v>0.25800000000000001</v>
      </c>
      <c r="M77">
        <v>2.2690000000000001</v>
      </c>
      <c r="N77">
        <v>1.2E-2</v>
      </c>
      <c r="O77" t="s">
        <v>221</v>
      </c>
      <c r="P77">
        <f t="shared" si="1"/>
        <v>0</v>
      </c>
      <c r="R77" s="50" t="s">
        <v>59</v>
      </c>
      <c r="S77" s="63">
        <v>0.441</v>
      </c>
      <c r="T77" s="42">
        <v>0</v>
      </c>
    </row>
    <row r="78" spans="2:20" x14ac:dyDescent="0.25">
      <c r="B78">
        <v>11.476000000000001</v>
      </c>
      <c r="C78">
        <v>11.093</v>
      </c>
      <c r="D78">
        <v>0.38300000000000001</v>
      </c>
      <c r="E78">
        <v>3.581</v>
      </c>
      <c r="F78">
        <v>0</v>
      </c>
      <c r="G78" s="404">
        <v>9</v>
      </c>
      <c r="H78">
        <v>139</v>
      </c>
      <c r="I78">
        <v>75</v>
      </c>
      <c r="J78">
        <v>11.476000000000001</v>
      </c>
      <c r="K78">
        <v>11.093</v>
      </c>
      <c r="L78">
        <v>0.38300000000000001</v>
      </c>
      <c r="M78">
        <v>3.581</v>
      </c>
      <c r="N78">
        <v>0</v>
      </c>
      <c r="O78" t="s">
        <v>233</v>
      </c>
      <c r="P78">
        <f t="shared" si="1"/>
        <v>0</v>
      </c>
      <c r="R78" s="50" t="s">
        <v>65</v>
      </c>
      <c r="S78" s="63">
        <v>0.48</v>
      </c>
      <c r="T78" s="42">
        <v>0</v>
      </c>
    </row>
    <row r="79" spans="2:20" x14ac:dyDescent="0.25">
      <c r="B79">
        <v>15.411</v>
      </c>
      <c r="C79">
        <v>14.925000000000001</v>
      </c>
      <c r="D79">
        <v>0.48599999999999999</v>
      </c>
      <c r="E79">
        <v>3.9660000000000002</v>
      </c>
      <c r="F79">
        <v>0</v>
      </c>
      <c r="G79" s="404">
        <v>68</v>
      </c>
      <c r="H79">
        <v>141</v>
      </c>
      <c r="I79">
        <v>66</v>
      </c>
      <c r="J79">
        <v>15.411</v>
      </c>
      <c r="K79">
        <v>14.925000000000001</v>
      </c>
      <c r="L79">
        <v>0.48599999999999999</v>
      </c>
      <c r="M79">
        <v>3.9660000000000002</v>
      </c>
      <c r="N79">
        <v>0</v>
      </c>
      <c r="O79" t="s">
        <v>226</v>
      </c>
      <c r="P79">
        <f t="shared" si="1"/>
        <v>0</v>
      </c>
      <c r="R79" s="50" t="s">
        <v>71</v>
      </c>
      <c r="S79" s="63">
        <v>0.54900000000000004</v>
      </c>
      <c r="T79" s="42">
        <v>0</v>
      </c>
    </row>
    <row r="80" spans="2:20" x14ac:dyDescent="0.25">
      <c r="B80">
        <v>12.183999999999999</v>
      </c>
      <c r="C80">
        <v>11.525</v>
      </c>
      <c r="D80">
        <v>0.65900000000000003</v>
      </c>
      <c r="E80">
        <v>5.63</v>
      </c>
      <c r="F80">
        <v>0</v>
      </c>
      <c r="G80" s="404">
        <v>49</v>
      </c>
      <c r="H80">
        <v>143</v>
      </c>
      <c r="I80">
        <v>1</v>
      </c>
      <c r="J80">
        <v>12.183999999999999</v>
      </c>
      <c r="K80">
        <v>11.525</v>
      </c>
      <c r="L80">
        <v>0.65900000000000003</v>
      </c>
      <c r="M80">
        <v>5.63</v>
      </c>
      <c r="N80">
        <v>0</v>
      </c>
      <c r="O80" t="s">
        <v>110</v>
      </c>
      <c r="P80">
        <f t="shared" si="1"/>
        <v>0</v>
      </c>
      <c r="R80" s="39" t="s">
        <v>6</v>
      </c>
      <c r="S80" s="63">
        <v>0.60499999999999998</v>
      </c>
      <c r="T80" s="42">
        <v>0</v>
      </c>
    </row>
    <row r="81" spans="2:20" x14ac:dyDescent="0.25">
      <c r="B81">
        <v>16.13</v>
      </c>
      <c r="C81">
        <v>15.398999999999999</v>
      </c>
      <c r="D81">
        <v>0.73099999999999998</v>
      </c>
      <c r="E81">
        <v>4.798</v>
      </c>
      <c r="F81">
        <v>0</v>
      </c>
      <c r="G81" s="404">
        <v>26</v>
      </c>
      <c r="H81">
        <v>145</v>
      </c>
      <c r="I81">
        <v>33</v>
      </c>
      <c r="J81">
        <v>16.13</v>
      </c>
      <c r="K81">
        <v>15.398999999999999</v>
      </c>
      <c r="L81">
        <v>0.73099999999999998</v>
      </c>
      <c r="M81">
        <v>4.798</v>
      </c>
      <c r="N81">
        <v>0</v>
      </c>
      <c r="O81" t="s">
        <v>123</v>
      </c>
      <c r="P81">
        <f t="shared" si="1"/>
        <v>0</v>
      </c>
      <c r="R81" s="39" t="s">
        <v>37</v>
      </c>
      <c r="S81" s="63">
        <v>0.71899999999999997</v>
      </c>
      <c r="T81" s="42">
        <v>0</v>
      </c>
    </row>
    <row r="84" spans="2:20" x14ac:dyDescent="0.25">
      <c r="B84" t="s">
        <v>515</v>
      </c>
    </row>
    <row r="86" spans="2:20" x14ac:dyDescent="0.25">
      <c r="B86">
        <v>9.5180000000000007</v>
      </c>
      <c r="C86">
        <v>10.079000000000001</v>
      </c>
      <c r="D86">
        <v>-0.56100000000000005</v>
      </c>
      <c r="E86">
        <v>-5.4119999999999999</v>
      </c>
      <c r="F86">
        <v>0</v>
      </c>
      <c r="G86" s="404">
        <v>73</v>
      </c>
      <c r="H86">
        <v>1</v>
      </c>
      <c r="I86">
        <v>31</v>
      </c>
      <c r="J86">
        <v>9.5180000000000007</v>
      </c>
      <c r="K86">
        <v>10.079000000000001</v>
      </c>
      <c r="L86">
        <v>-0.56100000000000005</v>
      </c>
      <c r="M86">
        <v>-5.4119999999999999</v>
      </c>
      <c r="N86">
        <v>0</v>
      </c>
      <c r="O86" t="s">
        <v>197</v>
      </c>
      <c r="P86">
        <f>L86-D86</f>
        <v>0</v>
      </c>
    </row>
    <row r="87" spans="2:20" x14ac:dyDescent="0.25">
      <c r="B87">
        <v>10.523</v>
      </c>
      <c r="C87">
        <v>10.978999999999999</v>
      </c>
      <c r="D87">
        <v>-0.45600000000000002</v>
      </c>
      <c r="E87">
        <v>-3.1139999999999999</v>
      </c>
      <c r="F87">
        <v>1E-3</v>
      </c>
      <c r="G87" s="404">
        <v>5</v>
      </c>
      <c r="H87">
        <v>3</v>
      </c>
      <c r="I87">
        <v>68</v>
      </c>
      <c r="J87">
        <v>10.523</v>
      </c>
      <c r="K87">
        <v>10.978999999999999</v>
      </c>
      <c r="L87">
        <v>-0.45600000000000002</v>
      </c>
      <c r="M87">
        <v>-3.1139999999999999</v>
      </c>
      <c r="N87">
        <v>1E-3</v>
      </c>
      <c r="O87" t="s">
        <v>228</v>
      </c>
      <c r="P87">
        <f t="shared" ref="P87:P150" si="2">L87-D87</f>
        <v>0</v>
      </c>
    </row>
    <row r="88" spans="2:20" x14ac:dyDescent="0.25">
      <c r="B88">
        <v>10.271000000000001</v>
      </c>
      <c r="C88">
        <v>10.653</v>
      </c>
      <c r="D88">
        <v>-0.38100000000000001</v>
      </c>
      <c r="E88">
        <v>-3.512</v>
      </c>
      <c r="F88">
        <v>0</v>
      </c>
      <c r="G88" s="404">
        <v>15</v>
      </c>
      <c r="H88">
        <v>5</v>
      </c>
      <c r="I88">
        <v>50</v>
      </c>
      <c r="J88">
        <v>10.271000000000001</v>
      </c>
      <c r="K88">
        <v>10.653</v>
      </c>
      <c r="L88">
        <v>-0.38100000000000001</v>
      </c>
      <c r="M88">
        <v>-3.512</v>
      </c>
      <c r="N88">
        <v>0</v>
      </c>
      <c r="O88" t="s">
        <v>213</v>
      </c>
      <c r="P88">
        <f t="shared" si="2"/>
        <v>0</v>
      </c>
    </row>
    <row r="89" spans="2:20" x14ac:dyDescent="0.25">
      <c r="B89">
        <v>9.2919999999999998</v>
      </c>
      <c r="C89">
        <v>9.5920000000000005</v>
      </c>
      <c r="D89">
        <v>-0.3</v>
      </c>
      <c r="E89">
        <v>-2.5720000000000001</v>
      </c>
      <c r="F89">
        <v>5.0000000000000001E-3</v>
      </c>
      <c r="G89" s="404">
        <v>24</v>
      </c>
      <c r="H89">
        <v>7</v>
      </c>
      <c r="I89">
        <v>28</v>
      </c>
      <c r="J89">
        <v>9.2919999999999998</v>
      </c>
      <c r="K89">
        <v>9.5920000000000005</v>
      </c>
      <c r="L89">
        <v>-0.3</v>
      </c>
      <c r="M89">
        <v>-2.5720000000000001</v>
      </c>
      <c r="N89">
        <v>5.0000000000000001E-3</v>
      </c>
      <c r="O89" t="s">
        <v>194</v>
      </c>
      <c r="P89">
        <f t="shared" si="2"/>
        <v>0</v>
      </c>
    </row>
    <row r="90" spans="2:20" x14ac:dyDescent="0.25">
      <c r="B90">
        <v>10.58</v>
      </c>
      <c r="C90">
        <v>10.824</v>
      </c>
      <c r="D90">
        <v>-0.24399999999999999</v>
      </c>
      <c r="E90">
        <v>-2.3109999999999999</v>
      </c>
      <c r="F90">
        <v>1.0999999999999999E-2</v>
      </c>
      <c r="G90" s="404">
        <v>35</v>
      </c>
      <c r="H90">
        <v>9</v>
      </c>
      <c r="I90">
        <v>24</v>
      </c>
      <c r="J90">
        <v>10.58</v>
      </c>
      <c r="K90">
        <v>10.824</v>
      </c>
      <c r="L90">
        <v>-0.24399999999999999</v>
      </c>
      <c r="M90">
        <v>-2.3109999999999999</v>
      </c>
      <c r="N90">
        <v>1.0999999999999999E-2</v>
      </c>
      <c r="O90" t="s">
        <v>191</v>
      </c>
      <c r="P90">
        <f t="shared" si="2"/>
        <v>0</v>
      </c>
    </row>
    <row r="91" spans="2:20" x14ac:dyDescent="0.25">
      <c r="B91">
        <v>9.0090000000000003</v>
      </c>
      <c r="C91">
        <v>9.2349999999999994</v>
      </c>
      <c r="D91">
        <v>-0.22600000000000001</v>
      </c>
      <c r="E91">
        <v>-1.879</v>
      </c>
      <c r="F91">
        <v>0.03</v>
      </c>
      <c r="G91" s="404">
        <v>25</v>
      </c>
      <c r="H91">
        <v>11</v>
      </c>
      <c r="I91">
        <v>12</v>
      </c>
      <c r="J91">
        <v>9.0090000000000003</v>
      </c>
      <c r="K91">
        <v>9.2349999999999994</v>
      </c>
      <c r="L91">
        <v>-0.22600000000000001</v>
      </c>
      <c r="M91">
        <v>-1.879</v>
      </c>
      <c r="N91">
        <v>0.03</v>
      </c>
      <c r="O91" t="s">
        <v>184</v>
      </c>
      <c r="P91">
        <f t="shared" si="2"/>
        <v>0</v>
      </c>
    </row>
    <row r="92" spans="2:20" x14ac:dyDescent="0.25">
      <c r="B92">
        <v>11.705</v>
      </c>
      <c r="C92">
        <v>11.925000000000001</v>
      </c>
      <c r="D92">
        <v>-0.22</v>
      </c>
      <c r="E92">
        <v>-2.036</v>
      </c>
      <c r="F92">
        <v>2.1000000000000001E-2</v>
      </c>
      <c r="G92" s="404">
        <v>69</v>
      </c>
      <c r="H92">
        <v>13</v>
      </c>
      <c r="I92">
        <v>26</v>
      </c>
      <c r="J92">
        <v>11.705</v>
      </c>
      <c r="K92">
        <v>11.925000000000001</v>
      </c>
      <c r="L92">
        <v>-0.22</v>
      </c>
      <c r="M92">
        <v>-2.036</v>
      </c>
      <c r="N92">
        <v>2.1000000000000001E-2</v>
      </c>
      <c r="O92" t="s">
        <v>193</v>
      </c>
      <c r="P92">
        <f t="shared" si="2"/>
        <v>0</v>
      </c>
    </row>
    <row r="93" spans="2:20" x14ac:dyDescent="0.25">
      <c r="B93">
        <v>11.577999999999999</v>
      </c>
      <c r="C93">
        <v>11.789</v>
      </c>
      <c r="D93">
        <v>-0.21099999999999999</v>
      </c>
      <c r="E93">
        <v>-1.9490000000000001</v>
      </c>
      <c r="F93">
        <v>2.5999999999999999E-2</v>
      </c>
      <c r="G93" s="404">
        <v>44</v>
      </c>
      <c r="H93">
        <v>15</v>
      </c>
      <c r="I93">
        <v>27</v>
      </c>
      <c r="J93">
        <v>11.577999999999999</v>
      </c>
      <c r="K93">
        <v>11.789</v>
      </c>
      <c r="L93">
        <v>-0.21099999999999999</v>
      </c>
      <c r="M93">
        <v>-1.9490000000000001</v>
      </c>
      <c r="N93">
        <v>2.5999999999999999E-2</v>
      </c>
      <c r="O93" t="s">
        <v>121</v>
      </c>
      <c r="P93">
        <f t="shared" si="2"/>
        <v>0</v>
      </c>
    </row>
    <row r="94" spans="2:20" x14ac:dyDescent="0.25">
      <c r="B94">
        <v>10.513999999999999</v>
      </c>
      <c r="C94">
        <v>10.715</v>
      </c>
      <c r="D94">
        <v>-0.20100000000000001</v>
      </c>
      <c r="E94">
        <v>-1.881</v>
      </c>
      <c r="F94">
        <v>0.03</v>
      </c>
      <c r="G94" s="404">
        <v>11</v>
      </c>
      <c r="H94">
        <v>17</v>
      </c>
      <c r="I94">
        <v>13</v>
      </c>
      <c r="J94">
        <v>10.513999999999999</v>
      </c>
      <c r="K94">
        <v>10.715</v>
      </c>
      <c r="L94">
        <v>-0.20100000000000001</v>
      </c>
      <c r="M94">
        <v>-1.881</v>
      </c>
      <c r="N94">
        <v>0.03</v>
      </c>
      <c r="O94" t="s">
        <v>117</v>
      </c>
      <c r="P94">
        <f t="shared" si="2"/>
        <v>0</v>
      </c>
    </row>
    <row r="95" spans="2:20" x14ac:dyDescent="0.25">
      <c r="B95">
        <v>11.374000000000001</v>
      </c>
      <c r="C95">
        <v>11.541</v>
      </c>
      <c r="D95">
        <v>-0.16700000000000001</v>
      </c>
      <c r="E95">
        <v>-1.583</v>
      </c>
      <c r="F95">
        <v>5.7000000000000002E-2</v>
      </c>
      <c r="G95" s="404">
        <v>54</v>
      </c>
      <c r="H95">
        <v>19</v>
      </c>
      <c r="I95">
        <v>70</v>
      </c>
      <c r="J95">
        <v>11.374000000000001</v>
      </c>
      <c r="K95">
        <v>11.541</v>
      </c>
      <c r="L95">
        <v>-0.16700000000000001</v>
      </c>
      <c r="M95">
        <v>-1.583</v>
      </c>
      <c r="N95">
        <v>5.7000000000000002E-2</v>
      </c>
      <c r="O95" t="s">
        <v>230</v>
      </c>
      <c r="P95">
        <f t="shared" si="2"/>
        <v>0</v>
      </c>
    </row>
    <row r="96" spans="2:20" x14ac:dyDescent="0.25">
      <c r="B96">
        <v>12.657999999999999</v>
      </c>
      <c r="C96">
        <v>12.824</v>
      </c>
      <c r="D96">
        <v>-0.16600000000000001</v>
      </c>
      <c r="E96">
        <v>-1.5589999999999999</v>
      </c>
      <c r="F96">
        <v>0.06</v>
      </c>
      <c r="G96" s="404">
        <v>14</v>
      </c>
      <c r="H96">
        <v>21</v>
      </c>
      <c r="I96">
        <v>39</v>
      </c>
      <c r="J96">
        <v>12.657999999999999</v>
      </c>
      <c r="K96">
        <v>12.824</v>
      </c>
      <c r="L96">
        <v>-0.16600000000000001</v>
      </c>
      <c r="M96">
        <v>-1.5589999999999999</v>
      </c>
      <c r="N96">
        <v>0.06</v>
      </c>
      <c r="O96" t="s">
        <v>488</v>
      </c>
      <c r="P96">
        <f t="shared" si="2"/>
        <v>0</v>
      </c>
    </row>
    <row r="97" spans="2:16" x14ac:dyDescent="0.25">
      <c r="B97">
        <v>9.7629999999999999</v>
      </c>
      <c r="C97">
        <v>9.9260000000000002</v>
      </c>
      <c r="D97">
        <v>-0.16300000000000001</v>
      </c>
      <c r="E97">
        <v>-1.52</v>
      </c>
      <c r="F97">
        <v>6.4000000000000001E-2</v>
      </c>
      <c r="G97" s="404">
        <v>10</v>
      </c>
      <c r="H97">
        <v>23</v>
      </c>
      <c r="I97">
        <v>18</v>
      </c>
      <c r="J97">
        <v>9.7629999999999999</v>
      </c>
      <c r="K97">
        <v>9.9260000000000002</v>
      </c>
      <c r="L97">
        <v>-0.16300000000000001</v>
      </c>
      <c r="M97">
        <v>-1.52</v>
      </c>
      <c r="N97">
        <v>6.4000000000000001E-2</v>
      </c>
      <c r="O97" t="s">
        <v>187</v>
      </c>
      <c r="P97">
        <f t="shared" si="2"/>
        <v>0</v>
      </c>
    </row>
    <row r="98" spans="2:16" x14ac:dyDescent="0.25">
      <c r="B98">
        <v>10.5</v>
      </c>
      <c r="C98">
        <v>10.65</v>
      </c>
      <c r="D98">
        <v>-0.15</v>
      </c>
      <c r="E98">
        <v>-1.393</v>
      </c>
      <c r="F98">
        <v>8.2000000000000003E-2</v>
      </c>
      <c r="G98" s="404">
        <v>21</v>
      </c>
      <c r="H98">
        <v>25</v>
      </c>
      <c r="I98">
        <v>40</v>
      </c>
      <c r="J98">
        <v>10.5</v>
      </c>
      <c r="K98">
        <v>10.65</v>
      </c>
      <c r="L98">
        <v>-0.15</v>
      </c>
      <c r="M98">
        <v>-1.393</v>
      </c>
      <c r="N98">
        <v>8.2000000000000003E-2</v>
      </c>
      <c r="O98" t="s">
        <v>203</v>
      </c>
      <c r="P98">
        <f t="shared" si="2"/>
        <v>0</v>
      </c>
    </row>
    <row r="99" spans="2:16" x14ac:dyDescent="0.25">
      <c r="B99">
        <v>12.177</v>
      </c>
      <c r="C99">
        <v>12.319000000000001</v>
      </c>
      <c r="D99">
        <v>-0.14199999999999999</v>
      </c>
      <c r="E99">
        <v>-1.3380000000000001</v>
      </c>
      <c r="F99">
        <v>9.0999999999999998E-2</v>
      </c>
      <c r="G99" s="404">
        <v>38</v>
      </c>
      <c r="H99">
        <v>27</v>
      </c>
      <c r="I99">
        <v>54</v>
      </c>
      <c r="J99">
        <v>12.177</v>
      </c>
      <c r="K99">
        <v>12.319000000000001</v>
      </c>
      <c r="L99">
        <v>-0.14199999999999999</v>
      </c>
      <c r="M99">
        <v>-1.3380000000000001</v>
      </c>
      <c r="N99">
        <v>9.0999999999999998E-2</v>
      </c>
      <c r="O99" t="s">
        <v>217</v>
      </c>
      <c r="P99">
        <f t="shared" si="2"/>
        <v>0</v>
      </c>
    </row>
    <row r="100" spans="2:16" x14ac:dyDescent="0.25">
      <c r="B100">
        <v>11.974</v>
      </c>
      <c r="C100">
        <v>12.099</v>
      </c>
      <c r="D100">
        <v>-0.125</v>
      </c>
      <c r="E100">
        <v>-0.75700000000000001</v>
      </c>
      <c r="F100">
        <v>0.22500000000000001</v>
      </c>
      <c r="G100" s="404">
        <v>27</v>
      </c>
      <c r="H100">
        <v>29</v>
      </c>
      <c r="I100">
        <v>44</v>
      </c>
      <c r="J100">
        <v>11.974</v>
      </c>
      <c r="K100">
        <v>12.099</v>
      </c>
      <c r="L100">
        <v>-0.125</v>
      </c>
      <c r="M100">
        <v>-0.75700000000000001</v>
      </c>
      <c r="N100">
        <v>0.22500000000000001</v>
      </c>
      <c r="O100" t="s">
        <v>207</v>
      </c>
      <c r="P100">
        <f t="shared" si="2"/>
        <v>0</v>
      </c>
    </row>
    <row r="101" spans="2:16" x14ac:dyDescent="0.25">
      <c r="B101">
        <v>11.56</v>
      </c>
      <c r="C101">
        <v>11.67</v>
      </c>
      <c r="D101">
        <v>-0.11</v>
      </c>
      <c r="E101">
        <v>-1.022</v>
      </c>
      <c r="F101">
        <v>0.154</v>
      </c>
      <c r="G101" s="404">
        <v>65</v>
      </c>
      <c r="H101">
        <v>31</v>
      </c>
      <c r="I101">
        <v>19</v>
      </c>
      <c r="J101">
        <v>11.56</v>
      </c>
      <c r="K101">
        <v>11.67</v>
      </c>
      <c r="L101">
        <v>-0.11</v>
      </c>
      <c r="M101">
        <v>-1.022</v>
      </c>
      <c r="N101">
        <v>0.154</v>
      </c>
      <c r="O101" t="s">
        <v>188</v>
      </c>
      <c r="P101">
        <f t="shared" si="2"/>
        <v>0</v>
      </c>
    </row>
    <row r="102" spans="2:16" x14ac:dyDescent="0.25">
      <c r="B102">
        <v>12.332000000000001</v>
      </c>
      <c r="C102">
        <v>12.428000000000001</v>
      </c>
      <c r="D102">
        <v>-9.7000000000000003E-2</v>
      </c>
      <c r="E102">
        <v>-0.91</v>
      </c>
      <c r="F102">
        <v>0.182</v>
      </c>
      <c r="G102" s="404">
        <v>2</v>
      </c>
      <c r="H102">
        <v>33</v>
      </c>
      <c r="I102">
        <v>7</v>
      </c>
      <c r="J102">
        <v>12.332000000000001</v>
      </c>
      <c r="K102">
        <v>12.428000000000001</v>
      </c>
      <c r="L102">
        <v>-9.7000000000000003E-2</v>
      </c>
      <c r="M102">
        <v>-0.91</v>
      </c>
      <c r="N102">
        <v>0.182</v>
      </c>
      <c r="O102" t="s">
        <v>489</v>
      </c>
      <c r="P102">
        <f t="shared" si="2"/>
        <v>0</v>
      </c>
    </row>
    <row r="103" spans="2:16" x14ac:dyDescent="0.25">
      <c r="B103">
        <v>11.930999999999999</v>
      </c>
      <c r="C103">
        <v>12.015000000000001</v>
      </c>
      <c r="D103">
        <v>-8.3000000000000004E-2</v>
      </c>
      <c r="E103">
        <v>-0.78300000000000003</v>
      </c>
      <c r="F103">
        <v>0.217</v>
      </c>
      <c r="G103" s="404">
        <v>57</v>
      </c>
      <c r="H103">
        <v>35</v>
      </c>
      <c r="I103">
        <v>59</v>
      </c>
      <c r="J103">
        <v>11.930999999999999</v>
      </c>
      <c r="K103">
        <v>12.015000000000001</v>
      </c>
      <c r="L103">
        <v>-8.3000000000000004E-2</v>
      </c>
      <c r="M103">
        <v>-0.78300000000000003</v>
      </c>
      <c r="N103">
        <v>0.217</v>
      </c>
      <c r="O103" t="s">
        <v>125</v>
      </c>
      <c r="P103">
        <f t="shared" si="2"/>
        <v>0</v>
      </c>
    </row>
    <row r="104" spans="2:16" x14ac:dyDescent="0.25">
      <c r="B104">
        <v>11.920999999999999</v>
      </c>
      <c r="C104">
        <v>12</v>
      </c>
      <c r="D104">
        <v>-7.9000000000000001E-2</v>
      </c>
      <c r="E104">
        <v>-0.72899999999999998</v>
      </c>
      <c r="F104">
        <v>0.23300000000000001</v>
      </c>
      <c r="G104" s="404">
        <v>39</v>
      </c>
      <c r="H104">
        <v>37</v>
      </c>
      <c r="I104">
        <v>45</v>
      </c>
      <c r="J104">
        <v>11.920999999999999</v>
      </c>
      <c r="K104">
        <v>12</v>
      </c>
      <c r="L104">
        <v>-7.9000000000000001E-2</v>
      </c>
      <c r="M104">
        <v>-0.72899999999999998</v>
      </c>
      <c r="N104">
        <v>0.23300000000000001</v>
      </c>
      <c r="O104" t="s">
        <v>490</v>
      </c>
      <c r="P104">
        <f t="shared" si="2"/>
        <v>0</v>
      </c>
    </row>
    <row r="105" spans="2:16" x14ac:dyDescent="0.25">
      <c r="B105">
        <v>11.125999999999999</v>
      </c>
      <c r="C105">
        <v>11.196999999999999</v>
      </c>
      <c r="D105">
        <v>-7.0999999999999994E-2</v>
      </c>
      <c r="E105">
        <v>-0.66400000000000003</v>
      </c>
      <c r="F105">
        <v>0.254</v>
      </c>
      <c r="G105" s="404">
        <v>4</v>
      </c>
      <c r="H105">
        <v>39</v>
      </c>
      <c r="I105">
        <v>63</v>
      </c>
      <c r="J105">
        <v>11.125999999999999</v>
      </c>
      <c r="K105">
        <v>11.196999999999999</v>
      </c>
      <c r="L105">
        <v>-7.0999999999999994E-2</v>
      </c>
      <c r="M105">
        <v>-0.66400000000000003</v>
      </c>
      <c r="N105">
        <v>0.254</v>
      </c>
      <c r="O105" t="s">
        <v>224</v>
      </c>
      <c r="P105">
        <f t="shared" si="2"/>
        <v>0</v>
      </c>
    </row>
    <row r="106" spans="2:16" x14ac:dyDescent="0.25">
      <c r="B106">
        <v>10.929</v>
      </c>
      <c r="C106">
        <v>10.997999999999999</v>
      </c>
      <c r="D106">
        <v>-6.9000000000000006E-2</v>
      </c>
      <c r="E106">
        <v>-0.64800000000000002</v>
      </c>
      <c r="F106">
        <v>0.25800000000000001</v>
      </c>
      <c r="G106" s="404">
        <v>59</v>
      </c>
      <c r="H106">
        <v>41</v>
      </c>
      <c r="I106">
        <v>41</v>
      </c>
      <c r="J106">
        <v>10.929</v>
      </c>
      <c r="K106">
        <v>10.997999999999999</v>
      </c>
      <c r="L106">
        <v>-6.9000000000000006E-2</v>
      </c>
      <c r="M106">
        <v>-0.64800000000000002</v>
      </c>
      <c r="N106">
        <v>0.25800000000000001</v>
      </c>
      <c r="O106" t="s">
        <v>204</v>
      </c>
      <c r="P106">
        <f t="shared" si="2"/>
        <v>0</v>
      </c>
    </row>
    <row r="107" spans="2:16" x14ac:dyDescent="0.25">
      <c r="B107">
        <v>10.304</v>
      </c>
      <c r="C107">
        <v>10.371</v>
      </c>
      <c r="D107">
        <v>-6.7000000000000004E-2</v>
      </c>
      <c r="E107">
        <v>-0.61699999999999999</v>
      </c>
      <c r="F107">
        <v>0.26900000000000002</v>
      </c>
      <c r="G107" s="404">
        <v>29</v>
      </c>
      <c r="H107">
        <v>43</v>
      </c>
      <c r="I107">
        <v>9</v>
      </c>
      <c r="J107">
        <v>10.304</v>
      </c>
      <c r="K107">
        <v>10.371</v>
      </c>
      <c r="L107">
        <v>-6.7000000000000004E-2</v>
      </c>
      <c r="M107">
        <v>-0.61699999999999999</v>
      </c>
      <c r="N107">
        <v>0.26900000000000002</v>
      </c>
      <c r="O107" t="s">
        <v>181</v>
      </c>
      <c r="P107">
        <f t="shared" si="2"/>
        <v>0</v>
      </c>
    </row>
    <row r="108" spans="2:16" x14ac:dyDescent="0.25">
      <c r="B108">
        <v>8.5739999999999998</v>
      </c>
      <c r="C108">
        <v>8.6359999999999992</v>
      </c>
      <c r="D108">
        <v>-6.0999999999999999E-2</v>
      </c>
      <c r="E108">
        <v>-0.54100000000000004</v>
      </c>
      <c r="F108">
        <v>0.29399999999999998</v>
      </c>
      <c r="G108" s="404">
        <v>17</v>
      </c>
      <c r="H108">
        <v>45</v>
      </c>
      <c r="I108">
        <v>30</v>
      </c>
      <c r="J108">
        <v>8.5739999999999998</v>
      </c>
      <c r="K108">
        <v>8.6359999999999992</v>
      </c>
      <c r="L108">
        <v>-6.0999999999999999E-2</v>
      </c>
      <c r="M108">
        <v>-0.54100000000000004</v>
      </c>
      <c r="N108">
        <v>0.29399999999999998</v>
      </c>
      <c r="O108" t="s">
        <v>196</v>
      </c>
      <c r="P108">
        <f t="shared" si="2"/>
        <v>0</v>
      </c>
    </row>
    <row r="109" spans="2:16" x14ac:dyDescent="0.25">
      <c r="B109">
        <v>10.116</v>
      </c>
      <c r="C109">
        <v>10.177</v>
      </c>
      <c r="D109">
        <v>-6.0999999999999999E-2</v>
      </c>
      <c r="E109">
        <v>-0.57199999999999995</v>
      </c>
      <c r="F109">
        <v>0.28399999999999997</v>
      </c>
      <c r="G109" s="404">
        <v>31</v>
      </c>
      <c r="H109">
        <v>47</v>
      </c>
      <c r="I109">
        <v>37</v>
      </c>
      <c r="J109">
        <v>10.116</v>
      </c>
      <c r="K109">
        <v>10.177</v>
      </c>
      <c r="L109">
        <v>-6.0999999999999999E-2</v>
      </c>
      <c r="M109">
        <v>-0.57199999999999995</v>
      </c>
      <c r="N109">
        <v>0.28399999999999997</v>
      </c>
      <c r="O109" t="s">
        <v>200</v>
      </c>
      <c r="P109">
        <f t="shared" si="2"/>
        <v>0</v>
      </c>
    </row>
    <row r="110" spans="2:16" x14ac:dyDescent="0.25">
      <c r="B110">
        <v>11.294</v>
      </c>
      <c r="C110">
        <v>11.347</v>
      </c>
      <c r="D110">
        <v>-5.2999999999999999E-2</v>
      </c>
      <c r="E110">
        <v>-0.496</v>
      </c>
      <c r="F110">
        <v>0.31</v>
      </c>
      <c r="G110" s="404">
        <v>58</v>
      </c>
      <c r="H110">
        <v>49</v>
      </c>
      <c r="I110">
        <v>36</v>
      </c>
      <c r="J110">
        <v>11.294</v>
      </c>
      <c r="K110">
        <v>11.347</v>
      </c>
      <c r="L110">
        <v>-5.2999999999999999E-2</v>
      </c>
      <c r="M110">
        <v>-0.496</v>
      </c>
      <c r="N110">
        <v>0.31</v>
      </c>
      <c r="O110" t="s">
        <v>199</v>
      </c>
      <c r="P110">
        <f t="shared" si="2"/>
        <v>0</v>
      </c>
    </row>
    <row r="111" spans="2:16" x14ac:dyDescent="0.25">
      <c r="B111">
        <v>12.579000000000001</v>
      </c>
      <c r="C111">
        <v>12.63</v>
      </c>
      <c r="D111">
        <v>-5.0999999999999997E-2</v>
      </c>
      <c r="E111">
        <v>-0.47599999999999998</v>
      </c>
      <c r="F111">
        <v>0.317</v>
      </c>
      <c r="G111" s="404">
        <v>23</v>
      </c>
      <c r="H111">
        <v>51</v>
      </c>
      <c r="I111">
        <v>6</v>
      </c>
      <c r="J111">
        <v>12.579000000000001</v>
      </c>
      <c r="K111">
        <v>12.63</v>
      </c>
      <c r="L111">
        <v>-5.0999999999999997E-2</v>
      </c>
      <c r="M111">
        <v>-0.47599999999999998</v>
      </c>
      <c r="N111">
        <v>0.317</v>
      </c>
      <c r="O111" t="s">
        <v>179</v>
      </c>
      <c r="P111">
        <f t="shared" si="2"/>
        <v>0</v>
      </c>
    </row>
    <row r="112" spans="2:16" x14ac:dyDescent="0.25">
      <c r="B112">
        <v>11.237</v>
      </c>
      <c r="C112">
        <v>11.285</v>
      </c>
      <c r="D112">
        <v>-4.8000000000000001E-2</v>
      </c>
      <c r="E112">
        <v>-0.45400000000000001</v>
      </c>
      <c r="F112">
        <v>0.32500000000000001</v>
      </c>
      <c r="G112" s="404">
        <v>62</v>
      </c>
      <c r="H112">
        <v>53</v>
      </c>
      <c r="I112">
        <v>11</v>
      </c>
      <c r="J112">
        <v>11.237</v>
      </c>
      <c r="K112">
        <v>11.285</v>
      </c>
      <c r="L112">
        <v>-4.8000000000000001E-2</v>
      </c>
      <c r="M112">
        <v>-0.45400000000000001</v>
      </c>
      <c r="N112">
        <v>0.32500000000000001</v>
      </c>
      <c r="O112" t="s">
        <v>183</v>
      </c>
      <c r="P112">
        <f t="shared" si="2"/>
        <v>0</v>
      </c>
    </row>
    <row r="113" spans="2:16" x14ac:dyDescent="0.25">
      <c r="B113">
        <v>10.132999999999999</v>
      </c>
      <c r="C113">
        <v>10.179</v>
      </c>
      <c r="D113">
        <v>-4.4999999999999998E-2</v>
      </c>
      <c r="E113">
        <v>-0.41799999999999998</v>
      </c>
      <c r="F113">
        <v>0.33800000000000002</v>
      </c>
      <c r="G113" s="404">
        <v>28</v>
      </c>
      <c r="H113">
        <v>55</v>
      </c>
      <c r="I113">
        <v>61</v>
      </c>
      <c r="J113">
        <v>10.132999999999999</v>
      </c>
      <c r="K113">
        <v>10.179</v>
      </c>
      <c r="L113">
        <v>-4.4999999999999998E-2</v>
      </c>
      <c r="M113">
        <v>-0.41799999999999998</v>
      </c>
      <c r="N113">
        <v>0.33800000000000002</v>
      </c>
      <c r="O113" t="s">
        <v>222</v>
      </c>
      <c r="P113">
        <f t="shared" si="2"/>
        <v>0</v>
      </c>
    </row>
    <row r="114" spans="2:16" x14ac:dyDescent="0.25">
      <c r="B114">
        <v>13.260999999999999</v>
      </c>
      <c r="C114">
        <v>13.3</v>
      </c>
      <c r="D114">
        <v>-3.9E-2</v>
      </c>
      <c r="E114">
        <v>-0.36599999999999999</v>
      </c>
      <c r="F114">
        <v>0.35699999999999998</v>
      </c>
      <c r="G114" s="404">
        <v>43</v>
      </c>
      <c r="H114">
        <v>57</v>
      </c>
      <c r="I114">
        <v>42</v>
      </c>
      <c r="J114">
        <v>13.260999999999999</v>
      </c>
      <c r="K114">
        <v>13.3</v>
      </c>
      <c r="L114">
        <v>-3.9E-2</v>
      </c>
      <c r="M114">
        <v>-0.36599999999999999</v>
      </c>
      <c r="N114">
        <v>0.35699999999999998</v>
      </c>
      <c r="O114" t="s">
        <v>205</v>
      </c>
      <c r="P114">
        <f t="shared" si="2"/>
        <v>0</v>
      </c>
    </row>
    <row r="115" spans="2:16" x14ac:dyDescent="0.25">
      <c r="B115">
        <v>10.768000000000001</v>
      </c>
      <c r="C115">
        <v>10.786</v>
      </c>
      <c r="D115">
        <v>-1.7999999999999999E-2</v>
      </c>
      <c r="E115">
        <v>-0.16900000000000001</v>
      </c>
      <c r="F115">
        <v>0.433</v>
      </c>
      <c r="G115" s="404">
        <v>41</v>
      </c>
      <c r="H115">
        <v>59</v>
      </c>
      <c r="I115">
        <v>52</v>
      </c>
      <c r="J115">
        <v>10.768000000000001</v>
      </c>
      <c r="K115">
        <v>10.786</v>
      </c>
      <c r="L115">
        <v>-1.7999999999999999E-2</v>
      </c>
      <c r="M115">
        <v>-0.16900000000000001</v>
      </c>
      <c r="N115">
        <v>0.433</v>
      </c>
      <c r="O115" t="s">
        <v>215</v>
      </c>
      <c r="P115">
        <f t="shared" si="2"/>
        <v>0</v>
      </c>
    </row>
    <row r="116" spans="2:16" x14ac:dyDescent="0.25">
      <c r="B116">
        <v>11.021000000000001</v>
      </c>
      <c r="C116">
        <v>11.036</v>
      </c>
      <c r="D116">
        <v>-1.4E-2</v>
      </c>
      <c r="E116">
        <v>-0.13500000000000001</v>
      </c>
      <c r="F116">
        <v>0.44600000000000001</v>
      </c>
      <c r="G116" s="404">
        <v>67</v>
      </c>
      <c r="H116">
        <v>61</v>
      </c>
      <c r="I116">
        <v>53</v>
      </c>
      <c r="J116">
        <v>11.021000000000001</v>
      </c>
      <c r="K116">
        <v>11.036</v>
      </c>
      <c r="L116">
        <v>-1.4E-2</v>
      </c>
      <c r="M116">
        <v>-0.13500000000000001</v>
      </c>
      <c r="N116">
        <v>0.44600000000000001</v>
      </c>
      <c r="O116" t="s">
        <v>216</v>
      </c>
      <c r="P116">
        <f t="shared" si="2"/>
        <v>0</v>
      </c>
    </row>
    <row r="117" spans="2:16" x14ac:dyDescent="0.25">
      <c r="B117">
        <v>13.855</v>
      </c>
      <c r="C117">
        <v>13.865</v>
      </c>
      <c r="D117">
        <v>-0.01</v>
      </c>
      <c r="E117">
        <v>-8.7999999999999995E-2</v>
      </c>
      <c r="F117">
        <v>0.46500000000000002</v>
      </c>
      <c r="G117" s="404">
        <v>63</v>
      </c>
      <c r="H117">
        <v>63</v>
      </c>
      <c r="I117">
        <v>14</v>
      </c>
      <c r="J117">
        <v>13.855</v>
      </c>
      <c r="K117">
        <v>13.865</v>
      </c>
      <c r="L117">
        <v>-0.01</v>
      </c>
      <c r="M117">
        <v>-8.7999999999999995E-2</v>
      </c>
      <c r="N117">
        <v>0.46500000000000002</v>
      </c>
      <c r="O117" t="s">
        <v>185</v>
      </c>
      <c r="P117">
        <f t="shared" si="2"/>
        <v>0</v>
      </c>
    </row>
    <row r="118" spans="2:16" x14ac:dyDescent="0.25">
      <c r="B118">
        <v>13.645</v>
      </c>
      <c r="C118">
        <v>13.654999999999999</v>
      </c>
      <c r="D118">
        <v>-0.01</v>
      </c>
      <c r="E118">
        <v>-8.8999999999999996E-2</v>
      </c>
      <c r="F118">
        <v>0.46400000000000002</v>
      </c>
      <c r="G118" s="404">
        <v>19</v>
      </c>
      <c r="H118">
        <v>65</v>
      </c>
      <c r="I118">
        <v>29</v>
      </c>
      <c r="J118">
        <v>13.645</v>
      </c>
      <c r="K118">
        <v>13.654999999999999</v>
      </c>
      <c r="L118">
        <v>-0.01</v>
      </c>
      <c r="M118">
        <v>-8.8999999999999996E-2</v>
      </c>
      <c r="N118">
        <v>0.46400000000000002</v>
      </c>
      <c r="O118" t="s">
        <v>195</v>
      </c>
      <c r="P118">
        <f t="shared" si="2"/>
        <v>0</v>
      </c>
    </row>
    <row r="119" spans="2:16" x14ac:dyDescent="0.25">
      <c r="B119">
        <v>12.054</v>
      </c>
      <c r="C119">
        <v>12.061</v>
      </c>
      <c r="D119">
        <v>-8.0000000000000002E-3</v>
      </c>
      <c r="E119">
        <v>-7.2999999999999995E-2</v>
      </c>
      <c r="F119">
        <v>0.47099999999999997</v>
      </c>
      <c r="G119" s="404">
        <v>22</v>
      </c>
      <c r="H119">
        <v>67</v>
      </c>
      <c r="I119">
        <v>3</v>
      </c>
      <c r="J119">
        <v>12.054</v>
      </c>
      <c r="K119">
        <v>12.061</v>
      </c>
      <c r="L119">
        <v>-8.0000000000000002E-3</v>
      </c>
      <c r="M119">
        <v>-7.2999999999999995E-2</v>
      </c>
      <c r="N119">
        <v>0.47099999999999997</v>
      </c>
      <c r="O119" t="s">
        <v>114</v>
      </c>
      <c r="P119">
        <f t="shared" si="2"/>
        <v>0</v>
      </c>
    </row>
    <row r="120" spans="2:16" x14ac:dyDescent="0.25">
      <c r="B120">
        <v>13.307</v>
      </c>
      <c r="C120">
        <v>13.305</v>
      </c>
      <c r="D120">
        <v>2E-3</v>
      </c>
      <c r="E120">
        <v>1.4999999999999999E-2</v>
      </c>
      <c r="F120">
        <v>0.49399999999999999</v>
      </c>
      <c r="G120" s="404">
        <v>7</v>
      </c>
      <c r="H120">
        <v>69</v>
      </c>
      <c r="I120">
        <v>32</v>
      </c>
      <c r="J120">
        <v>13.307</v>
      </c>
      <c r="K120">
        <v>13.305</v>
      </c>
      <c r="L120">
        <v>2E-3</v>
      </c>
      <c r="M120">
        <v>1.4999999999999999E-2</v>
      </c>
      <c r="N120">
        <v>0.49399999999999999</v>
      </c>
      <c r="O120" t="s">
        <v>122</v>
      </c>
      <c r="P120">
        <f t="shared" si="2"/>
        <v>0</v>
      </c>
    </row>
    <row r="121" spans="2:16" x14ac:dyDescent="0.25">
      <c r="B121">
        <v>12.5</v>
      </c>
      <c r="C121">
        <v>12.48</v>
      </c>
      <c r="D121">
        <v>0.02</v>
      </c>
      <c r="E121">
        <v>0.185</v>
      </c>
      <c r="F121">
        <v>0.42699999999999999</v>
      </c>
      <c r="G121" s="404">
        <v>50</v>
      </c>
      <c r="H121">
        <v>71</v>
      </c>
      <c r="I121">
        <v>69</v>
      </c>
      <c r="J121">
        <v>12.5</v>
      </c>
      <c r="K121">
        <v>12.48</v>
      </c>
      <c r="L121">
        <v>0.02</v>
      </c>
      <c r="M121">
        <v>0.185</v>
      </c>
      <c r="N121">
        <v>0.42699999999999999</v>
      </c>
      <c r="O121" t="s">
        <v>229</v>
      </c>
      <c r="P121">
        <f t="shared" si="2"/>
        <v>0</v>
      </c>
    </row>
    <row r="122" spans="2:16" x14ac:dyDescent="0.25">
      <c r="B122">
        <v>11.708</v>
      </c>
      <c r="C122">
        <v>11.686999999999999</v>
      </c>
      <c r="D122">
        <v>2.1000000000000001E-2</v>
      </c>
      <c r="E122">
        <v>0.19700000000000001</v>
      </c>
      <c r="F122">
        <v>0.42199999999999999</v>
      </c>
      <c r="G122" s="404">
        <v>8</v>
      </c>
      <c r="H122">
        <v>73</v>
      </c>
      <c r="I122">
        <v>38</v>
      </c>
      <c r="J122">
        <v>11.708</v>
      </c>
      <c r="K122">
        <v>11.686999999999999</v>
      </c>
      <c r="L122">
        <v>2.1000000000000001E-2</v>
      </c>
      <c r="M122">
        <v>0.19700000000000001</v>
      </c>
      <c r="N122">
        <v>0.42199999999999999</v>
      </c>
      <c r="O122" t="s">
        <v>201</v>
      </c>
      <c r="P122">
        <f t="shared" si="2"/>
        <v>0</v>
      </c>
    </row>
    <row r="123" spans="2:16" x14ac:dyDescent="0.25">
      <c r="B123">
        <v>12.978999999999999</v>
      </c>
      <c r="C123">
        <v>12.952999999999999</v>
      </c>
      <c r="D123">
        <v>2.5999999999999999E-2</v>
      </c>
      <c r="E123">
        <v>0.24199999999999999</v>
      </c>
      <c r="F123">
        <v>0.40400000000000003</v>
      </c>
      <c r="G123" s="404">
        <v>60</v>
      </c>
      <c r="H123">
        <v>75</v>
      </c>
      <c r="I123">
        <v>67</v>
      </c>
      <c r="J123">
        <v>12.978999999999999</v>
      </c>
      <c r="K123">
        <v>12.952999999999999</v>
      </c>
      <c r="L123">
        <v>2.5999999999999999E-2</v>
      </c>
      <c r="M123">
        <v>0.24199999999999999</v>
      </c>
      <c r="N123">
        <v>0.40400000000000003</v>
      </c>
      <c r="O123" t="s">
        <v>227</v>
      </c>
      <c r="P123">
        <f t="shared" si="2"/>
        <v>0</v>
      </c>
    </row>
    <row r="124" spans="2:16" x14ac:dyDescent="0.25">
      <c r="B124">
        <v>11.637</v>
      </c>
      <c r="C124">
        <v>11.611000000000001</v>
      </c>
      <c r="D124">
        <v>2.5999999999999999E-2</v>
      </c>
      <c r="E124">
        <v>0.245</v>
      </c>
      <c r="F124">
        <v>0.40300000000000002</v>
      </c>
      <c r="G124" s="404">
        <v>56</v>
      </c>
      <c r="H124">
        <v>77</v>
      </c>
      <c r="I124">
        <v>48</v>
      </c>
      <c r="J124">
        <v>11.637</v>
      </c>
      <c r="K124">
        <v>11.611000000000001</v>
      </c>
      <c r="L124">
        <v>2.5999999999999999E-2</v>
      </c>
      <c r="M124">
        <v>0.245</v>
      </c>
      <c r="N124">
        <v>0.40300000000000002</v>
      </c>
      <c r="O124" t="s">
        <v>211</v>
      </c>
      <c r="P124">
        <f t="shared" si="2"/>
        <v>0</v>
      </c>
    </row>
    <row r="125" spans="2:16" x14ac:dyDescent="0.25">
      <c r="B125">
        <v>10.86</v>
      </c>
      <c r="C125">
        <v>10.831</v>
      </c>
      <c r="D125">
        <v>2.9000000000000001E-2</v>
      </c>
      <c r="E125">
        <v>0.27300000000000002</v>
      </c>
      <c r="F125">
        <v>0.39300000000000002</v>
      </c>
      <c r="G125" s="404">
        <v>12</v>
      </c>
      <c r="H125">
        <v>79</v>
      </c>
      <c r="I125">
        <v>55</v>
      </c>
      <c r="J125">
        <v>10.86</v>
      </c>
      <c r="K125">
        <v>10.831</v>
      </c>
      <c r="L125">
        <v>2.9000000000000001E-2</v>
      </c>
      <c r="M125">
        <v>0.27300000000000002</v>
      </c>
      <c r="N125">
        <v>0.39300000000000002</v>
      </c>
      <c r="O125" t="s">
        <v>218</v>
      </c>
      <c r="P125">
        <f t="shared" si="2"/>
        <v>0</v>
      </c>
    </row>
    <row r="126" spans="2:16" x14ac:dyDescent="0.25">
      <c r="B126">
        <v>12.167</v>
      </c>
      <c r="C126">
        <v>12.135</v>
      </c>
      <c r="D126">
        <v>3.2000000000000001E-2</v>
      </c>
      <c r="E126">
        <v>0.30399999999999999</v>
      </c>
      <c r="F126">
        <v>0.38100000000000001</v>
      </c>
      <c r="G126" s="404">
        <v>6</v>
      </c>
      <c r="H126">
        <v>81</v>
      </c>
      <c r="I126">
        <v>74</v>
      </c>
      <c r="J126">
        <v>12.167</v>
      </c>
      <c r="K126">
        <v>12.135</v>
      </c>
      <c r="L126">
        <v>3.2000000000000001E-2</v>
      </c>
      <c r="M126">
        <v>0.30399999999999999</v>
      </c>
      <c r="N126">
        <v>0.38100000000000001</v>
      </c>
      <c r="O126" t="s">
        <v>232</v>
      </c>
      <c r="P126">
        <f t="shared" si="2"/>
        <v>0</v>
      </c>
    </row>
    <row r="127" spans="2:16" x14ac:dyDescent="0.25">
      <c r="B127">
        <v>12.212</v>
      </c>
      <c r="C127">
        <v>12.175000000000001</v>
      </c>
      <c r="D127">
        <v>3.6999999999999998E-2</v>
      </c>
      <c r="E127">
        <v>0.35</v>
      </c>
      <c r="F127">
        <v>0.36299999999999999</v>
      </c>
      <c r="G127" s="404">
        <v>30</v>
      </c>
      <c r="H127">
        <v>83</v>
      </c>
      <c r="I127">
        <v>15</v>
      </c>
      <c r="J127">
        <v>12.212</v>
      </c>
      <c r="K127">
        <v>12.175000000000001</v>
      </c>
      <c r="L127">
        <v>3.6999999999999998E-2</v>
      </c>
      <c r="M127">
        <v>0.35</v>
      </c>
      <c r="N127">
        <v>0.36299999999999999</v>
      </c>
      <c r="O127" t="s">
        <v>104</v>
      </c>
      <c r="P127">
        <f t="shared" si="2"/>
        <v>0</v>
      </c>
    </row>
    <row r="128" spans="2:16" x14ac:dyDescent="0.25">
      <c r="B128">
        <v>10.859</v>
      </c>
      <c r="C128">
        <v>10.795999999999999</v>
      </c>
      <c r="D128">
        <v>6.3E-2</v>
      </c>
      <c r="E128">
        <v>0.58799999999999997</v>
      </c>
      <c r="F128">
        <v>0.27800000000000002</v>
      </c>
      <c r="G128" s="404">
        <v>16</v>
      </c>
      <c r="H128">
        <v>85</v>
      </c>
      <c r="I128">
        <v>47</v>
      </c>
      <c r="J128">
        <v>10.859</v>
      </c>
      <c r="K128">
        <v>10.795999999999999</v>
      </c>
      <c r="L128">
        <v>6.3E-2</v>
      </c>
      <c r="M128">
        <v>0.58799999999999997</v>
      </c>
      <c r="N128">
        <v>0.27800000000000002</v>
      </c>
      <c r="O128" t="s">
        <v>210</v>
      </c>
      <c r="P128">
        <f t="shared" si="2"/>
        <v>0</v>
      </c>
    </row>
    <row r="129" spans="2:16" x14ac:dyDescent="0.25">
      <c r="B129">
        <v>14.238</v>
      </c>
      <c r="C129">
        <v>14.167999999999999</v>
      </c>
      <c r="D129">
        <v>7.0000000000000007E-2</v>
      </c>
      <c r="E129">
        <v>0.61699999999999999</v>
      </c>
      <c r="F129">
        <v>0.26900000000000002</v>
      </c>
      <c r="G129" s="404">
        <v>52</v>
      </c>
      <c r="H129">
        <v>87</v>
      </c>
      <c r="I129">
        <v>58</v>
      </c>
      <c r="J129">
        <v>14.238</v>
      </c>
      <c r="K129">
        <v>14.167999999999999</v>
      </c>
      <c r="L129">
        <v>7.0000000000000007E-2</v>
      </c>
      <c r="M129">
        <v>0.61699999999999999</v>
      </c>
      <c r="N129">
        <v>0.26900000000000002</v>
      </c>
      <c r="O129" t="s">
        <v>220</v>
      </c>
      <c r="P129">
        <f t="shared" si="2"/>
        <v>0</v>
      </c>
    </row>
    <row r="130" spans="2:16" x14ac:dyDescent="0.25">
      <c r="B130">
        <v>11.821</v>
      </c>
      <c r="C130">
        <v>11.75</v>
      </c>
      <c r="D130">
        <v>7.0000000000000007E-2</v>
      </c>
      <c r="E130">
        <v>0.66200000000000003</v>
      </c>
      <c r="F130">
        <v>0.254</v>
      </c>
      <c r="G130" s="404">
        <v>20</v>
      </c>
      <c r="H130">
        <v>89</v>
      </c>
      <c r="I130">
        <v>49</v>
      </c>
      <c r="J130">
        <v>11.821</v>
      </c>
      <c r="K130">
        <v>11.75</v>
      </c>
      <c r="L130">
        <v>7.0000000000000007E-2</v>
      </c>
      <c r="M130">
        <v>0.66200000000000003</v>
      </c>
      <c r="N130">
        <v>0.254</v>
      </c>
      <c r="O130" t="s">
        <v>212</v>
      </c>
      <c r="P130">
        <f t="shared" si="2"/>
        <v>0</v>
      </c>
    </row>
    <row r="131" spans="2:16" x14ac:dyDescent="0.25">
      <c r="B131">
        <v>12.065</v>
      </c>
      <c r="C131">
        <v>11.992000000000001</v>
      </c>
      <c r="D131">
        <v>7.2999999999999995E-2</v>
      </c>
      <c r="E131">
        <v>0.68600000000000005</v>
      </c>
      <c r="F131">
        <v>0.247</v>
      </c>
      <c r="G131" s="404">
        <v>33</v>
      </c>
      <c r="H131">
        <v>91</v>
      </c>
      <c r="I131">
        <v>5</v>
      </c>
      <c r="J131">
        <v>12.065</v>
      </c>
      <c r="K131">
        <v>11.992000000000001</v>
      </c>
      <c r="L131">
        <v>7.2999999999999995E-2</v>
      </c>
      <c r="M131">
        <v>0.68600000000000005</v>
      </c>
      <c r="N131">
        <v>0.247</v>
      </c>
      <c r="O131" t="s">
        <v>178</v>
      </c>
      <c r="P131">
        <f t="shared" si="2"/>
        <v>0</v>
      </c>
    </row>
    <row r="132" spans="2:16" x14ac:dyDescent="0.25">
      <c r="B132">
        <v>11.686999999999999</v>
      </c>
      <c r="C132">
        <v>11.611000000000001</v>
      </c>
      <c r="D132">
        <v>7.5999999999999998E-2</v>
      </c>
      <c r="E132">
        <v>0.71599999999999997</v>
      </c>
      <c r="F132">
        <v>0.23699999999999999</v>
      </c>
      <c r="G132" s="404">
        <v>71</v>
      </c>
      <c r="H132">
        <v>93</v>
      </c>
      <c r="I132">
        <v>73</v>
      </c>
      <c r="J132">
        <v>11.686999999999999</v>
      </c>
      <c r="K132">
        <v>11.611000000000001</v>
      </c>
      <c r="L132">
        <v>7.5999999999999998E-2</v>
      </c>
      <c r="M132">
        <v>0.71599999999999997</v>
      </c>
      <c r="N132">
        <v>0.23699999999999999</v>
      </c>
      <c r="O132" t="s">
        <v>128</v>
      </c>
      <c r="P132">
        <f t="shared" si="2"/>
        <v>0</v>
      </c>
    </row>
    <row r="133" spans="2:16" x14ac:dyDescent="0.25">
      <c r="B133">
        <v>12.422000000000001</v>
      </c>
      <c r="C133">
        <v>12.327</v>
      </c>
      <c r="D133">
        <v>9.5000000000000001E-2</v>
      </c>
      <c r="E133">
        <v>0.89300000000000002</v>
      </c>
      <c r="F133">
        <v>0.186</v>
      </c>
      <c r="G133" s="404">
        <v>64</v>
      </c>
      <c r="H133">
        <v>95</v>
      </c>
      <c r="I133">
        <v>64</v>
      </c>
      <c r="J133">
        <v>12.422000000000001</v>
      </c>
      <c r="K133">
        <v>12.327</v>
      </c>
      <c r="L133">
        <v>9.5000000000000001E-2</v>
      </c>
      <c r="M133">
        <v>0.89300000000000002</v>
      </c>
      <c r="N133">
        <v>0.186</v>
      </c>
      <c r="O133" t="s">
        <v>126</v>
      </c>
      <c r="P133">
        <f t="shared" si="2"/>
        <v>0</v>
      </c>
    </row>
    <row r="134" spans="2:16" x14ac:dyDescent="0.25">
      <c r="B134">
        <v>9.891</v>
      </c>
      <c r="C134">
        <v>9.7919999999999998</v>
      </c>
      <c r="D134">
        <v>9.9000000000000005E-2</v>
      </c>
      <c r="E134">
        <v>0.82199999999999995</v>
      </c>
      <c r="F134">
        <v>0.20599999999999999</v>
      </c>
      <c r="G134" s="404">
        <v>18</v>
      </c>
      <c r="H134">
        <v>97</v>
      </c>
      <c r="I134">
        <v>62</v>
      </c>
      <c r="J134">
        <v>9.891</v>
      </c>
      <c r="K134">
        <v>9.7919999999999998</v>
      </c>
      <c r="L134">
        <v>9.9000000000000005E-2</v>
      </c>
      <c r="M134">
        <v>0.82199999999999995</v>
      </c>
      <c r="N134">
        <v>0.20599999999999999</v>
      </c>
      <c r="O134" t="s">
        <v>223</v>
      </c>
      <c r="P134">
        <f t="shared" si="2"/>
        <v>0</v>
      </c>
    </row>
    <row r="135" spans="2:16" x14ac:dyDescent="0.25">
      <c r="B135">
        <v>10.519</v>
      </c>
      <c r="C135">
        <v>10.412000000000001</v>
      </c>
      <c r="D135">
        <v>0.107</v>
      </c>
      <c r="E135">
        <v>0.98599999999999999</v>
      </c>
      <c r="F135">
        <v>0.16200000000000001</v>
      </c>
      <c r="G135" s="404">
        <v>3</v>
      </c>
      <c r="H135">
        <v>99</v>
      </c>
      <c r="I135">
        <v>65</v>
      </c>
      <c r="J135">
        <v>10.519</v>
      </c>
      <c r="K135">
        <v>10.412000000000001</v>
      </c>
      <c r="L135">
        <v>0.107</v>
      </c>
      <c r="M135">
        <v>0.98599999999999999</v>
      </c>
      <c r="N135">
        <v>0.16200000000000001</v>
      </c>
      <c r="O135" t="s">
        <v>225</v>
      </c>
      <c r="P135">
        <f t="shared" si="2"/>
        <v>0</v>
      </c>
    </row>
    <row r="136" spans="2:16" x14ac:dyDescent="0.25">
      <c r="B136">
        <v>12.702</v>
      </c>
      <c r="C136">
        <v>12.589</v>
      </c>
      <c r="D136">
        <v>0.113</v>
      </c>
      <c r="E136">
        <v>1.0589999999999999</v>
      </c>
      <c r="F136">
        <v>0.14499999999999999</v>
      </c>
      <c r="G136" s="404">
        <v>13</v>
      </c>
      <c r="H136">
        <v>101</v>
      </c>
      <c r="I136">
        <v>51</v>
      </c>
      <c r="J136">
        <v>12.702</v>
      </c>
      <c r="K136">
        <v>12.589</v>
      </c>
      <c r="L136">
        <v>0.113</v>
      </c>
      <c r="M136">
        <v>1.0589999999999999</v>
      </c>
      <c r="N136">
        <v>0.14499999999999999</v>
      </c>
      <c r="O136" t="s">
        <v>214</v>
      </c>
      <c r="P136">
        <f t="shared" si="2"/>
        <v>0</v>
      </c>
    </row>
    <row r="137" spans="2:16" x14ac:dyDescent="0.25">
      <c r="B137">
        <v>12.661</v>
      </c>
      <c r="C137">
        <v>12.547000000000001</v>
      </c>
      <c r="D137">
        <v>0.114</v>
      </c>
      <c r="E137">
        <v>1.0309999999999999</v>
      </c>
      <c r="F137">
        <v>0.151</v>
      </c>
      <c r="G137" s="404">
        <v>1</v>
      </c>
      <c r="H137">
        <v>103</v>
      </c>
      <c r="I137">
        <v>46</v>
      </c>
      <c r="J137">
        <v>12.661</v>
      </c>
      <c r="K137">
        <v>12.547000000000001</v>
      </c>
      <c r="L137">
        <v>0.114</v>
      </c>
      <c r="M137">
        <v>1.0309999999999999</v>
      </c>
      <c r="N137">
        <v>0.151</v>
      </c>
      <c r="O137" t="s">
        <v>209</v>
      </c>
      <c r="P137">
        <f t="shared" si="2"/>
        <v>0</v>
      </c>
    </row>
    <row r="138" spans="2:16" x14ac:dyDescent="0.25">
      <c r="B138">
        <v>10.035</v>
      </c>
      <c r="C138">
        <v>9.9009999999999998</v>
      </c>
      <c r="D138">
        <v>0.13400000000000001</v>
      </c>
      <c r="E138">
        <v>1.2450000000000001</v>
      </c>
      <c r="F138">
        <v>0.107</v>
      </c>
      <c r="G138" s="404">
        <v>46</v>
      </c>
      <c r="H138">
        <v>105</v>
      </c>
      <c r="I138">
        <v>71</v>
      </c>
      <c r="J138">
        <v>10.035</v>
      </c>
      <c r="K138">
        <v>9.9009999999999998</v>
      </c>
      <c r="L138">
        <v>0.13400000000000001</v>
      </c>
      <c r="M138">
        <v>1.2450000000000001</v>
      </c>
      <c r="N138">
        <v>0.107</v>
      </c>
      <c r="O138" t="s">
        <v>231</v>
      </c>
      <c r="P138">
        <f t="shared" si="2"/>
        <v>0</v>
      </c>
    </row>
    <row r="139" spans="2:16" x14ac:dyDescent="0.25">
      <c r="B139">
        <v>9.9719999999999995</v>
      </c>
      <c r="C139">
        <v>9.8320000000000007</v>
      </c>
      <c r="D139">
        <v>0.14000000000000001</v>
      </c>
      <c r="E139">
        <v>1.2929999999999999</v>
      </c>
      <c r="F139">
        <v>9.8000000000000004E-2</v>
      </c>
      <c r="G139" s="404">
        <v>40</v>
      </c>
      <c r="H139">
        <v>107</v>
      </c>
      <c r="I139">
        <v>22</v>
      </c>
      <c r="J139">
        <v>9.9719999999999995</v>
      </c>
      <c r="K139">
        <v>9.8320000000000007</v>
      </c>
      <c r="L139">
        <v>0.14000000000000001</v>
      </c>
      <c r="M139">
        <v>1.2929999999999999</v>
      </c>
      <c r="N139">
        <v>9.8000000000000004E-2</v>
      </c>
      <c r="O139" t="s">
        <v>120</v>
      </c>
      <c r="P139">
        <f t="shared" si="2"/>
        <v>0</v>
      </c>
    </row>
    <row r="140" spans="2:16" x14ac:dyDescent="0.25">
      <c r="B140">
        <v>12.079000000000001</v>
      </c>
      <c r="C140">
        <v>11.936999999999999</v>
      </c>
      <c r="D140">
        <v>0.14199999999999999</v>
      </c>
      <c r="E140">
        <v>1.353</v>
      </c>
      <c r="F140">
        <v>8.7999999999999995E-2</v>
      </c>
      <c r="G140" s="404">
        <v>51</v>
      </c>
      <c r="H140">
        <v>109</v>
      </c>
      <c r="I140">
        <v>57</v>
      </c>
      <c r="J140">
        <v>12.079000000000001</v>
      </c>
      <c r="K140">
        <v>11.936999999999999</v>
      </c>
      <c r="L140">
        <v>0.14199999999999999</v>
      </c>
      <c r="M140">
        <v>1.353</v>
      </c>
      <c r="N140">
        <v>8.7999999999999995E-2</v>
      </c>
      <c r="O140" t="s">
        <v>219</v>
      </c>
      <c r="P140">
        <f t="shared" si="2"/>
        <v>0</v>
      </c>
    </row>
    <row r="141" spans="2:16" x14ac:dyDescent="0.25">
      <c r="B141">
        <v>12.381</v>
      </c>
      <c r="C141">
        <v>12.236000000000001</v>
      </c>
      <c r="D141">
        <v>0.14499999999999999</v>
      </c>
      <c r="E141">
        <v>1.371</v>
      </c>
      <c r="F141">
        <v>8.5000000000000006E-2</v>
      </c>
      <c r="G141" s="404">
        <v>70</v>
      </c>
      <c r="H141">
        <v>111</v>
      </c>
      <c r="I141">
        <v>23</v>
      </c>
      <c r="J141">
        <v>12.381</v>
      </c>
      <c r="K141">
        <v>12.236000000000001</v>
      </c>
      <c r="L141">
        <v>0.14499999999999999</v>
      </c>
      <c r="M141">
        <v>1.371</v>
      </c>
      <c r="N141">
        <v>8.5000000000000006E-2</v>
      </c>
      <c r="O141" t="s">
        <v>190</v>
      </c>
      <c r="P141">
        <f t="shared" si="2"/>
        <v>0</v>
      </c>
    </row>
    <row r="142" spans="2:16" x14ac:dyDescent="0.25">
      <c r="B142">
        <v>9.94</v>
      </c>
      <c r="C142">
        <v>9.7959999999999994</v>
      </c>
      <c r="D142">
        <v>0.14499999999999999</v>
      </c>
      <c r="E142">
        <v>1.325</v>
      </c>
      <c r="F142">
        <v>9.2999999999999999E-2</v>
      </c>
      <c r="G142" s="404">
        <v>53</v>
      </c>
      <c r="H142">
        <v>113</v>
      </c>
      <c r="I142">
        <v>56</v>
      </c>
      <c r="J142">
        <v>9.94</v>
      </c>
      <c r="K142">
        <v>9.7959999999999994</v>
      </c>
      <c r="L142">
        <v>0.14499999999999999</v>
      </c>
      <c r="M142">
        <v>1.325</v>
      </c>
      <c r="N142">
        <v>9.2999999999999999E-2</v>
      </c>
      <c r="O142" t="s">
        <v>124</v>
      </c>
      <c r="P142">
        <f t="shared" si="2"/>
        <v>0</v>
      </c>
    </row>
    <row r="143" spans="2:16" x14ac:dyDescent="0.25">
      <c r="B143">
        <v>11.499000000000001</v>
      </c>
      <c r="C143">
        <v>11.339</v>
      </c>
      <c r="D143">
        <v>0.16</v>
      </c>
      <c r="E143">
        <v>1.3049999999999999</v>
      </c>
      <c r="F143">
        <v>9.6000000000000002E-2</v>
      </c>
      <c r="G143" s="404">
        <v>45</v>
      </c>
      <c r="H143">
        <v>115</v>
      </c>
      <c r="I143">
        <v>17</v>
      </c>
      <c r="J143">
        <v>11.499000000000001</v>
      </c>
      <c r="K143">
        <v>11.339</v>
      </c>
      <c r="L143">
        <v>0.16</v>
      </c>
      <c r="M143">
        <v>1.3049999999999999</v>
      </c>
      <c r="N143">
        <v>9.6000000000000002E-2</v>
      </c>
      <c r="O143" t="s">
        <v>186</v>
      </c>
      <c r="P143">
        <f t="shared" si="2"/>
        <v>0</v>
      </c>
    </row>
    <row r="144" spans="2:16" x14ac:dyDescent="0.25">
      <c r="B144">
        <v>9.4619999999999997</v>
      </c>
      <c r="C144">
        <v>9.2959999999999994</v>
      </c>
      <c r="D144">
        <v>0.16600000000000001</v>
      </c>
      <c r="E144">
        <v>1.397</v>
      </c>
      <c r="F144">
        <v>8.1000000000000003E-2</v>
      </c>
      <c r="G144" s="404">
        <v>37</v>
      </c>
      <c r="H144">
        <v>117</v>
      </c>
      <c r="I144">
        <v>2</v>
      </c>
      <c r="J144">
        <v>9.4619999999999997</v>
      </c>
      <c r="K144">
        <v>9.2959999999999994</v>
      </c>
      <c r="L144">
        <v>0.16600000000000001</v>
      </c>
      <c r="M144">
        <v>1.397</v>
      </c>
      <c r="N144">
        <v>8.1000000000000003E-2</v>
      </c>
      <c r="O144" t="s">
        <v>112</v>
      </c>
      <c r="P144">
        <f t="shared" si="2"/>
        <v>0</v>
      </c>
    </row>
    <row r="145" spans="2:16" x14ac:dyDescent="0.25">
      <c r="B145">
        <v>10.635999999999999</v>
      </c>
      <c r="C145">
        <v>10.465</v>
      </c>
      <c r="D145">
        <v>0.17199999999999999</v>
      </c>
      <c r="E145">
        <v>1.607</v>
      </c>
      <c r="F145">
        <v>5.3999999999999999E-2</v>
      </c>
      <c r="G145" s="404">
        <v>55</v>
      </c>
      <c r="H145">
        <v>119</v>
      </c>
      <c r="I145">
        <v>43</v>
      </c>
      <c r="J145">
        <v>10.635999999999999</v>
      </c>
      <c r="K145">
        <v>10.465</v>
      </c>
      <c r="L145">
        <v>0.17199999999999999</v>
      </c>
      <c r="M145">
        <v>1.607</v>
      </c>
      <c r="N145">
        <v>5.3999999999999999E-2</v>
      </c>
      <c r="O145" t="s">
        <v>206</v>
      </c>
      <c r="P145">
        <f t="shared" si="2"/>
        <v>0</v>
      </c>
    </row>
    <row r="146" spans="2:16" x14ac:dyDescent="0.25">
      <c r="B146">
        <v>12.565</v>
      </c>
      <c r="C146">
        <v>12.393000000000001</v>
      </c>
      <c r="D146">
        <v>0.17199999999999999</v>
      </c>
      <c r="E146">
        <v>1.609</v>
      </c>
      <c r="F146">
        <v>5.3999999999999999E-2</v>
      </c>
      <c r="G146" s="404">
        <v>72</v>
      </c>
      <c r="H146">
        <v>121</v>
      </c>
      <c r="I146">
        <v>25</v>
      </c>
      <c r="J146">
        <v>12.565</v>
      </c>
      <c r="K146">
        <v>12.393000000000001</v>
      </c>
      <c r="L146">
        <v>0.17199999999999999</v>
      </c>
      <c r="M146">
        <v>1.609</v>
      </c>
      <c r="N146">
        <v>5.3999999999999999E-2</v>
      </c>
      <c r="O146" t="s">
        <v>192</v>
      </c>
      <c r="P146">
        <f t="shared" si="2"/>
        <v>0</v>
      </c>
    </row>
    <row r="147" spans="2:16" x14ac:dyDescent="0.25">
      <c r="B147">
        <v>14.029</v>
      </c>
      <c r="C147">
        <v>13.856</v>
      </c>
      <c r="D147">
        <v>0.17299999999999999</v>
      </c>
      <c r="E147">
        <v>1.5580000000000001</v>
      </c>
      <c r="F147">
        <v>0.06</v>
      </c>
      <c r="G147" s="404">
        <v>32</v>
      </c>
      <c r="H147">
        <v>123</v>
      </c>
      <c r="I147">
        <v>35</v>
      </c>
      <c r="J147">
        <v>14.029</v>
      </c>
      <c r="K147">
        <v>13.856</v>
      </c>
      <c r="L147">
        <v>0.17299999999999999</v>
      </c>
      <c r="M147">
        <v>1.5580000000000001</v>
      </c>
      <c r="N147">
        <v>0.06</v>
      </c>
      <c r="O147" t="s">
        <v>198</v>
      </c>
      <c r="P147">
        <f t="shared" si="2"/>
        <v>0</v>
      </c>
    </row>
    <row r="148" spans="2:16" x14ac:dyDescent="0.25">
      <c r="B148">
        <v>12.109</v>
      </c>
      <c r="C148">
        <v>11.929</v>
      </c>
      <c r="D148">
        <v>0.18099999999999999</v>
      </c>
      <c r="E148">
        <v>1.6890000000000001</v>
      </c>
      <c r="F148">
        <v>4.5999999999999999E-2</v>
      </c>
      <c r="G148" s="404">
        <v>42</v>
      </c>
      <c r="H148">
        <v>125</v>
      </c>
      <c r="I148">
        <v>8</v>
      </c>
      <c r="J148">
        <v>12.109</v>
      </c>
      <c r="K148">
        <v>11.929</v>
      </c>
      <c r="L148">
        <v>0.18099999999999999</v>
      </c>
      <c r="M148">
        <v>1.6890000000000001</v>
      </c>
      <c r="N148">
        <v>4.5999999999999999E-2</v>
      </c>
      <c r="O148" t="s">
        <v>115</v>
      </c>
      <c r="P148">
        <f t="shared" si="2"/>
        <v>0</v>
      </c>
    </row>
    <row r="149" spans="2:16" x14ac:dyDescent="0.25">
      <c r="B149">
        <v>11.568</v>
      </c>
      <c r="C149">
        <v>11.379</v>
      </c>
      <c r="D149">
        <v>0.189</v>
      </c>
      <c r="E149">
        <v>1.778</v>
      </c>
      <c r="F149">
        <v>3.7999999999999999E-2</v>
      </c>
      <c r="G149" s="404">
        <v>66</v>
      </c>
      <c r="H149">
        <v>127</v>
      </c>
      <c r="I149">
        <v>20</v>
      </c>
      <c r="J149">
        <v>11.568</v>
      </c>
      <c r="K149">
        <v>11.379</v>
      </c>
      <c r="L149">
        <v>0.189</v>
      </c>
      <c r="M149">
        <v>1.778</v>
      </c>
      <c r="N149">
        <v>3.7999999999999999E-2</v>
      </c>
      <c r="O149" t="s">
        <v>189</v>
      </c>
      <c r="P149">
        <f t="shared" si="2"/>
        <v>0</v>
      </c>
    </row>
    <row r="150" spans="2:16" x14ac:dyDescent="0.25">
      <c r="B150">
        <v>9.8539999999999992</v>
      </c>
      <c r="C150">
        <v>9.6560000000000006</v>
      </c>
      <c r="D150">
        <v>0.19800000000000001</v>
      </c>
      <c r="E150">
        <v>1.7769999999999999</v>
      </c>
      <c r="F150">
        <v>3.7999999999999999E-2</v>
      </c>
      <c r="G150" s="404">
        <v>61</v>
      </c>
      <c r="H150">
        <v>129</v>
      </c>
      <c r="I150">
        <v>72</v>
      </c>
      <c r="J150">
        <v>9.8539999999999992</v>
      </c>
      <c r="K150">
        <v>9.6560000000000006</v>
      </c>
      <c r="L150">
        <v>0.19800000000000001</v>
      </c>
      <c r="M150">
        <v>1.7769999999999999</v>
      </c>
      <c r="N150">
        <v>3.7999999999999999E-2</v>
      </c>
      <c r="O150" t="s">
        <v>127</v>
      </c>
      <c r="P150">
        <f t="shared" si="2"/>
        <v>0</v>
      </c>
    </row>
    <row r="151" spans="2:16" x14ac:dyDescent="0.25">
      <c r="B151">
        <v>11.154999999999999</v>
      </c>
      <c r="C151">
        <v>10.949</v>
      </c>
      <c r="D151">
        <v>0.20699999999999999</v>
      </c>
      <c r="E151">
        <v>1.915</v>
      </c>
      <c r="F151">
        <v>2.8000000000000001E-2</v>
      </c>
      <c r="G151" s="404">
        <v>36</v>
      </c>
      <c r="H151">
        <v>131</v>
      </c>
      <c r="I151">
        <v>4</v>
      </c>
      <c r="J151">
        <v>11.154999999999999</v>
      </c>
      <c r="K151">
        <v>10.949</v>
      </c>
      <c r="L151">
        <v>0.20699999999999999</v>
      </c>
      <c r="M151">
        <v>1.915</v>
      </c>
      <c r="N151">
        <v>2.8000000000000001E-2</v>
      </c>
      <c r="O151" t="s">
        <v>177</v>
      </c>
      <c r="P151">
        <f t="shared" ref="P151:P156" si="3">L151-D151</f>
        <v>0</v>
      </c>
    </row>
    <row r="152" spans="2:16" x14ac:dyDescent="0.25">
      <c r="B152">
        <v>12.978</v>
      </c>
      <c r="C152">
        <v>12.771000000000001</v>
      </c>
      <c r="D152">
        <v>0.20699999999999999</v>
      </c>
      <c r="E152">
        <v>1.8859999999999999</v>
      </c>
      <c r="F152">
        <v>0.03</v>
      </c>
      <c r="G152" s="404">
        <v>34</v>
      </c>
      <c r="H152">
        <v>133</v>
      </c>
      <c r="I152">
        <v>16</v>
      </c>
      <c r="J152">
        <v>12.978</v>
      </c>
      <c r="K152">
        <v>12.771000000000001</v>
      </c>
      <c r="L152">
        <v>0.20699999999999999</v>
      </c>
      <c r="M152">
        <v>1.8859999999999999</v>
      </c>
      <c r="N152">
        <v>0.03</v>
      </c>
      <c r="O152" t="s">
        <v>119</v>
      </c>
      <c r="P152">
        <f t="shared" si="3"/>
        <v>0</v>
      </c>
    </row>
    <row r="153" spans="2:16" x14ac:dyDescent="0.25">
      <c r="B153">
        <v>8.8230000000000004</v>
      </c>
      <c r="C153">
        <v>8.5739999999999998</v>
      </c>
      <c r="D153">
        <v>0.249</v>
      </c>
      <c r="E153">
        <v>2.198</v>
      </c>
      <c r="F153">
        <v>1.4E-2</v>
      </c>
      <c r="G153" s="404">
        <v>47</v>
      </c>
      <c r="H153">
        <v>135</v>
      </c>
      <c r="I153">
        <v>10</v>
      </c>
      <c r="J153">
        <v>8.8230000000000004</v>
      </c>
      <c r="K153">
        <v>8.5739999999999998</v>
      </c>
      <c r="L153">
        <v>0.249</v>
      </c>
      <c r="M153">
        <v>2.198</v>
      </c>
      <c r="N153">
        <v>1.4E-2</v>
      </c>
      <c r="O153" t="s">
        <v>182</v>
      </c>
      <c r="P153">
        <f t="shared" si="3"/>
        <v>0</v>
      </c>
    </row>
    <row r="154" spans="2:16" x14ac:dyDescent="0.25">
      <c r="B154">
        <v>10.124000000000001</v>
      </c>
      <c r="C154">
        <v>9.8699999999999992</v>
      </c>
      <c r="D154">
        <v>0.254</v>
      </c>
      <c r="E154">
        <v>2.3610000000000002</v>
      </c>
      <c r="F154">
        <v>8.9999999999999993E-3</v>
      </c>
      <c r="G154" s="404">
        <v>48</v>
      </c>
      <c r="H154">
        <v>137</v>
      </c>
      <c r="I154">
        <v>60</v>
      </c>
      <c r="J154">
        <v>10.124000000000001</v>
      </c>
      <c r="K154">
        <v>9.8699999999999992</v>
      </c>
      <c r="L154">
        <v>0.254</v>
      </c>
      <c r="M154">
        <v>2.3610000000000002</v>
      </c>
      <c r="N154">
        <v>8.9999999999999993E-3</v>
      </c>
      <c r="O154" t="s">
        <v>221</v>
      </c>
      <c r="P154">
        <f t="shared" si="3"/>
        <v>0</v>
      </c>
    </row>
    <row r="155" spans="2:16" x14ac:dyDescent="0.25">
      <c r="B155">
        <v>11.476000000000001</v>
      </c>
      <c r="C155">
        <v>11.118</v>
      </c>
      <c r="D155">
        <v>0.35899999999999999</v>
      </c>
      <c r="E155">
        <v>3.4889999999999999</v>
      </c>
      <c r="F155">
        <v>0</v>
      </c>
      <c r="G155" s="404">
        <v>9</v>
      </c>
      <c r="H155">
        <v>139</v>
      </c>
      <c r="I155">
        <v>75</v>
      </c>
      <c r="J155">
        <v>11.476000000000001</v>
      </c>
      <c r="K155">
        <v>11.118</v>
      </c>
      <c r="L155">
        <v>0.35899999999999999</v>
      </c>
      <c r="M155">
        <v>3.4889999999999999</v>
      </c>
      <c r="N155">
        <v>0</v>
      </c>
      <c r="O155" t="s">
        <v>233</v>
      </c>
      <c r="P155">
        <f t="shared" si="3"/>
        <v>0</v>
      </c>
    </row>
    <row r="156" spans="2:16" x14ac:dyDescent="0.25">
      <c r="B156">
        <v>12.183999999999999</v>
      </c>
      <c r="C156">
        <v>11.519</v>
      </c>
      <c r="D156">
        <v>0.66600000000000004</v>
      </c>
      <c r="E156">
        <v>6.0309999999999997</v>
      </c>
      <c r="F156">
        <v>0</v>
      </c>
      <c r="G156" s="404">
        <v>49</v>
      </c>
      <c r="H156">
        <v>141</v>
      </c>
      <c r="I156">
        <v>1</v>
      </c>
      <c r="J156">
        <v>12.183999999999999</v>
      </c>
      <c r="K156">
        <v>11.519</v>
      </c>
      <c r="L156">
        <v>0.66600000000000004</v>
      </c>
      <c r="M156">
        <v>6.0309999999999997</v>
      </c>
      <c r="N156">
        <v>0</v>
      </c>
      <c r="O156" t="s">
        <v>110</v>
      </c>
      <c r="P156">
        <f t="shared" si="3"/>
        <v>0</v>
      </c>
    </row>
  </sheetData>
  <sortState ref="H87:O157">
    <sortCondition ref="H87"/>
  </sortState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48"/>
  <sheetViews>
    <sheetView topLeftCell="C1" zoomScaleNormal="100" workbookViewId="0">
      <selection activeCell="F11" sqref="F11"/>
    </sheetView>
  </sheetViews>
  <sheetFormatPr defaultRowHeight="15" x14ac:dyDescent="0.25"/>
  <cols>
    <col min="1" max="1" width="20.5703125" hidden="1" customWidth="1"/>
    <col min="2" max="2" width="29.5703125" hidden="1" customWidth="1"/>
    <col min="3" max="3" width="4.42578125" customWidth="1"/>
    <col min="4" max="4" width="42.85546875" bestFit="1" customWidth="1"/>
    <col min="5" max="5" width="19" style="62" customWidth="1"/>
    <col min="6" max="6" width="16" customWidth="1"/>
    <col min="7" max="7" width="17" customWidth="1"/>
  </cols>
  <sheetData>
    <row r="1" spans="1:7" x14ac:dyDescent="0.25">
      <c r="D1" s="744" t="s">
        <v>134</v>
      </c>
      <c r="E1" s="744"/>
      <c r="F1" s="744"/>
    </row>
    <row r="3" spans="1:7" ht="46.5" customHeight="1" x14ac:dyDescent="0.35">
      <c r="D3" s="745" t="s">
        <v>383</v>
      </c>
      <c r="E3" s="745"/>
      <c r="F3" s="745"/>
    </row>
    <row r="5" spans="1:7" ht="26.25" x14ac:dyDescent="0.25">
      <c r="D5" s="39"/>
      <c r="E5" s="65" t="s">
        <v>234</v>
      </c>
      <c r="F5" s="41" t="s">
        <v>131</v>
      </c>
    </row>
    <row r="6" spans="1:7" x14ac:dyDescent="0.25">
      <c r="D6" s="39"/>
      <c r="E6" s="64"/>
      <c r="F6" s="39"/>
    </row>
    <row r="7" spans="1:7" x14ac:dyDescent="0.25">
      <c r="D7" s="50"/>
      <c r="E7" s="63"/>
      <c r="F7" s="42"/>
    </row>
    <row r="8" spans="1:7" x14ac:dyDescent="0.25">
      <c r="A8" s="39"/>
      <c r="B8" s="39">
        <f>'results with names'!G9</f>
        <v>73</v>
      </c>
      <c r="C8" s="39"/>
      <c r="D8" s="533" t="str">
        <f>"Distributor Number "&amp;B8</f>
        <v>Distributor Number 73</v>
      </c>
      <c r="E8" s="534">
        <f>'results with names'!L9</f>
        <v>-0.56399999999999995</v>
      </c>
      <c r="F8" s="535">
        <f>'results with names'!N9</f>
        <v>0</v>
      </c>
    </row>
    <row r="9" spans="1:7" x14ac:dyDescent="0.25">
      <c r="A9" s="39"/>
      <c r="B9" s="39">
        <f>'results with names'!G10</f>
        <v>5</v>
      </c>
      <c r="C9" s="39"/>
      <c r="D9" s="533" t="str">
        <f t="shared" ref="D9:D42" si="0">"Distributor Number "&amp;B9</f>
        <v>Distributor Number 5</v>
      </c>
      <c r="E9" s="534">
        <f>'results with names'!L10</f>
        <v>-0.441</v>
      </c>
      <c r="F9" s="535">
        <f>'results with names'!N10</f>
        <v>2E-3</v>
      </c>
    </row>
    <row r="10" spans="1:7" x14ac:dyDescent="0.25">
      <c r="B10" s="39">
        <f>'results with names'!G11</f>
        <v>15</v>
      </c>
      <c r="C10" s="39"/>
      <c r="D10" s="533" t="str">
        <f t="shared" si="0"/>
        <v>Distributor Number 15</v>
      </c>
      <c r="E10" s="534">
        <f>'results with names'!L11</f>
        <v>-0.377</v>
      </c>
      <c r="F10" s="535">
        <f>'results with names'!N11</f>
        <v>0</v>
      </c>
      <c r="G10" s="199" t="s">
        <v>546</v>
      </c>
    </row>
    <row r="11" spans="1:7" x14ac:dyDescent="0.25">
      <c r="B11" s="39">
        <f>'results with names'!G12</f>
        <v>24</v>
      </c>
      <c r="C11" s="39"/>
      <c r="D11" s="533" t="str">
        <f t="shared" si="0"/>
        <v>Distributor Number 24</v>
      </c>
      <c r="E11" s="534">
        <f>'results with names'!L12</f>
        <v>-0.27800000000000002</v>
      </c>
      <c r="F11" s="535">
        <f>'results with names'!N12</f>
        <v>0.01</v>
      </c>
      <c r="G11" s="199"/>
    </row>
    <row r="12" spans="1:7" x14ac:dyDescent="0.25">
      <c r="B12" s="39">
        <f>'results with names'!G13</f>
        <v>69</v>
      </c>
      <c r="C12" s="39"/>
      <c r="D12" s="533" t="str">
        <f t="shared" si="0"/>
        <v>Distributor Number 69</v>
      </c>
      <c r="E12" s="534">
        <f>'results with names'!L13</f>
        <v>-0.22900000000000001</v>
      </c>
      <c r="F12" s="535">
        <f>'results with names'!N13</f>
        <v>2.1999999999999999E-2</v>
      </c>
      <c r="G12" s="199"/>
    </row>
    <row r="13" spans="1:7" x14ac:dyDescent="0.25">
      <c r="A13" s="39"/>
      <c r="B13" s="39">
        <f>'results with names'!G14</f>
        <v>35</v>
      </c>
      <c r="C13" s="39"/>
      <c r="D13" s="533" t="str">
        <f t="shared" si="0"/>
        <v>Distributor Number 35</v>
      </c>
      <c r="E13" s="534">
        <f>'results with names'!L14</f>
        <v>-0.221</v>
      </c>
      <c r="F13" s="535">
        <f>'results with names'!N14</f>
        <v>2.4E-2</v>
      </c>
      <c r="G13" s="199"/>
    </row>
    <row r="14" spans="1:7" x14ac:dyDescent="0.25">
      <c r="B14" s="39">
        <f>'results with names'!G15</f>
        <v>44</v>
      </c>
      <c r="C14" s="39"/>
      <c r="D14" s="533" t="str">
        <f t="shared" si="0"/>
        <v>Distributor Number 44</v>
      </c>
      <c r="E14" s="534">
        <f>'results with names'!L15</f>
        <v>-0.191</v>
      </c>
      <c r="F14" s="535">
        <f>'results with names'!N15</f>
        <v>4.7E-2</v>
      </c>
      <c r="G14" s="199"/>
    </row>
    <row r="15" spans="1:7" x14ac:dyDescent="0.25">
      <c r="B15" s="39">
        <f>'results with names'!G16</f>
        <v>14</v>
      </c>
      <c r="C15" s="39"/>
      <c r="D15" s="533" t="str">
        <f t="shared" si="0"/>
        <v>Distributor Number 14</v>
      </c>
      <c r="E15" s="534">
        <f>'results with names'!L16</f>
        <v>-0.19</v>
      </c>
      <c r="F15" s="535">
        <f>'results with names'!N16</f>
        <v>4.2999999999999997E-2</v>
      </c>
      <c r="G15" s="199"/>
    </row>
    <row r="16" spans="1:7" x14ac:dyDescent="0.25">
      <c r="B16" s="39">
        <f>'results with names'!G17</f>
        <v>25</v>
      </c>
      <c r="C16" s="39"/>
      <c r="D16" s="418" t="str">
        <f t="shared" si="0"/>
        <v>Distributor Number 25</v>
      </c>
      <c r="E16" s="531">
        <f>'results with names'!L17</f>
        <v>-0.189</v>
      </c>
      <c r="F16" s="532">
        <f>'results with names'!N17</f>
        <v>6.4000000000000001E-2</v>
      </c>
      <c r="G16" s="199"/>
    </row>
    <row r="17" spans="1:24" x14ac:dyDescent="0.25">
      <c r="A17" s="39"/>
      <c r="B17" s="39">
        <f>'results with names'!G18</f>
        <v>11</v>
      </c>
      <c r="C17" s="39"/>
      <c r="D17" s="418" t="str">
        <f t="shared" si="0"/>
        <v>Distributor Number 11</v>
      </c>
      <c r="E17" s="531">
        <f>'results with names'!L18</f>
        <v>-0.16600000000000001</v>
      </c>
      <c r="F17" s="532">
        <f>'results with names'!N18</f>
        <v>6.9000000000000006E-2</v>
      </c>
      <c r="G17" s="199"/>
    </row>
    <row r="18" spans="1:24" x14ac:dyDescent="0.25">
      <c r="A18" s="39"/>
      <c r="B18" s="39">
        <f>'results with names'!G19</f>
        <v>10</v>
      </c>
      <c r="C18" s="39"/>
      <c r="D18" s="418" t="str">
        <f t="shared" si="0"/>
        <v>Distributor Number 10</v>
      </c>
      <c r="E18" s="531">
        <f>'results with names'!L19</f>
        <v>-0.16300000000000001</v>
      </c>
      <c r="F18" s="532">
        <f>'results with names'!N19</f>
        <v>7.2999999999999995E-2</v>
      </c>
      <c r="G18" s="199" t="s">
        <v>547</v>
      </c>
    </row>
    <row r="19" spans="1:24" x14ac:dyDescent="0.25">
      <c r="A19" s="39"/>
      <c r="B19" s="39">
        <f>'results with names'!G20</f>
        <v>54</v>
      </c>
      <c r="C19" s="39"/>
      <c r="D19" s="418" t="str">
        <f t="shared" si="0"/>
        <v>Distributor Number 54</v>
      </c>
      <c r="E19" s="531">
        <f>'results with names'!L20</f>
        <v>-0.154</v>
      </c>
      <c r="F19" s="532">
        <f>'results with names'!N20</f>
        <v>8.3000000000000004E-2</v>
      </c>
    </row>
    <row r="20" spans="1:24" x14ac:dyDescent="0.25">
      <c r="B20" s="39">
        <f>'results with names'!G21</f>
        <v>38</v>
      </c>
      <c r="C20" s="39"/>
      <c r="D20" s="418" t="str">
        <f t="shared" si="0"/>
        <v>Distributor Number 38</v>
      </c>
      <c r="E20" s="531">
        <f>'results with names'!L21</f>
        <v>-0.151</v>
      </c>
      <c r="F20" s="532">
        <f>'results with names'!N21</f>
        <v>8.5999999999999993E-2</v>
      </c>
    </row>
    <row r="21" spans="1:24" x14ac:dyDescent="0.25">
      <c r="B21" s="39">
        <f>'results with names'!G22</f>
        <v>21</v>
      </c>
      <c r="C21" s="39"/>
      <c r="D21" s="39" t="str">
        <f t="shared" si="0"/>
        <v>Distributor Number 21</v>
      </c>
      <c r="E21" s="63">
        <f>'results with names'!L22</f>
        <v>-0.13</v>
      </c>
      <c r="F21" s="42">
        <f>'results with names'!N22</f>
        <v>0.124</v>
      </c>
    </row>
    <row r="22" spans="1:24" x14ac:dyDescent="0.25">
      <c r="B22" s="39">
        <f>'results with names'!G23</f>
        <v>2</v>
      </c>
      <c r="C22" s="39"/>
      <c r="D22" s="39" t="str">
        <f t="shared" si="0"/>
        <v>Distributor Number 2</v>
      </c>
      <c r="E22" s="63">
        <f>'results with names'!L23</f>
        <v>-9.4E-2</v>
      </c>
      <c r="F22" s="42">
        <f>'results with names'!N23</f>
        <v>0.2</v>
      </c>
    </row>
    <row r="23" spans="1:24" x14ac:dyDescent="0.25">
      <c r="B23" s="39">
        <f>'results with names'!G24</f>
        <v>57</v>
      </c>
      <c r="C23" s="39"/>
      <c r="D23" s="39" t="str">
        <f t="shared" si="0"/>
        <v>Distributor Number 57</v>
      </c>
      <c r="E23" s="63">
        <f>'results with names'!L24</f>
        <v>-8.5000000000000006E-2</v>
      </c>
      <c r="F23" s="42">
        <f>'results with names'!N24</f>
        <v>0.22500000000000001</v>
      </c>
    </row>
    <row r="24" spans="1:24" x14ac:dyDescent="0.25">
      <c r="A24" s="39"/>
      <c r="B24" s="39">
        <f>'results with names'!G25</f>
        <v>43</v>
      </c>
      <c r="C24" s="39"/>
      <c r="D24" s="39" t="str">
        <f t="shared" si="0"/>
        <v>Distributor Number 43</v>
      </c>
      <c r="E24" s="63">
        <f>'results with names'!L25</f>
        <v>-8.3000000000000004E-2</v>
      </c>
      <c r="F24" s="42">
        <f>'results with names'!N25</f>
        <v>0.23</v>
      </c>
    </row>
    <row r="25" spans="1:24" x14ac:dyDescent="0.25">
      <c r="A25" s="39"/>
      <c r="B25" s="39">
        <f>'results with names'!G26</f>
        <v>17</v>
      </c>
      <c r="C25" s="39"/>
      <c r="D25" s="39" t="str">
        <f t="shared" si="0"/>
        <v>Distributor Number 17</v>
      </c>
      <c r="E25" s="63">
        <f>'results with names'!L26</f>
        <v>-0.08</v>
      </c>
      <c r="F25" s="42">
        <f>'results with names'!N26</f>
        <v>0.247</v>
      </c>
    </row>
    <row r="26" spans="1:24" x14ac:dyDescent="0.25">
      <c r="A26" s="39"/>
      <c r="B26" s="39">
        <f>'results with names'!G27</f>
        <v>65</v>
      </c>
      <c r="C26" s="39"/>
      <c r="D26" s="39" t="str">
        <f t="shared" si="0"/>
        <v>Distributor Number 65</v>
      </c>
      <c r="E26" s="63">
        <f>'results with names'!L27</f>
        <v>-7.8E-2</v>
      </c>
      <c r="F26" s="42">
        <f>'results with names'!N27</f>
        <v>0.24299999999999999</v>
      </c>
    </row>
    <row r="27" spans="1:24" x14ac:dyDescent="0.25">
      <c r="B27" s="39">
        <f>'results with names'!G28</f>
        <v>27</v>
      </c>
      <c r="C27" s="39"/>
      <c r="D27" s="39" t="str">
        <f t="shared" si="0"/>
        <v>Distributor Number 27</v>
      </c>
      <c r="E27" s="63">
        <f>'results with names'!L28</f>
        <v>-6.7000000000000004E-2</v>
      </c>
      <c r="F27" s="42">
        <f>'results with names'!N28</f>
        <v>0.34499999999999997</v>
      </c>
    </row>
    <row r="28" spans="1:24" x14ac:dyDescent="0.25">
      <c r="A28" s="39"/>
      <c r="B28" s="39">
        <f>'results with names'!G29</f>
        <v>39</v>
      </c>
      <c r="C28" s="39"/>
      <c r="D28" s="39" t="str">
        <f t="shared" si="0"/>
        <v>Distributor Number 39</v>
      </c>
      <c r="E28" s="63">
        <f>'results with names'!L29</f>
        <v>-6.6000000000000003E-2</v>
      </c>
      <c r="F28" s="42">
        <f>'results with names'!N29</f>
        <v>0.28100000000000003</v>
      </c>
    </row>
    <row r="29" spans="1:24" x14ac:dyDescent="0.25">
      <c r="A29" s="39"/>
      <c r="B29" s="39">
        <f>'results with names'!G30</f>
        <v>19</v>
      </c>
      <c r="C29" s="39"/>
      <c r="D29" s="39" t="str">
        <f t="shared" si="0"/>
        <v>Distributor Number 19</v>
      </c>
      <c r="E29" s="63">
        <f>'results with names'!L30</f>
        <v>-6.4000000000000001E-2</v>
      </c>
      <c r="F29" s="42">
        <f>'results with names'!N30</f>
        <v>0.28599999999999998</v>
      </c>
    </row>
    <row r="30" spans="1:24" x14ac:dyDescent="0.25">
      <c r="B30" s="39">
        <f>'results with names'!G31</f>
        <v>59</v>
      </c>
      <c r="C30" s="39"/>
      <c r="D30" s="39" t="str">
        <f t="shared" si="0"/>
        <v>Distributor Number 59</v>
      </c>
      <c r="E30" s="63">
        <f>'results with names'!L31</f>
        <v>-5.5E-2</v>
      </c>
      <c r="F30" s="42">
        <f>'results with names'!N31</f>
        <v>0.311</v>
      </c>
    </row>
    <row r="31" spans="1:24" x14ac:dyDescent="0.25">
      <c r="A31" s="39"/>
      <c r="B31" s="39">
        <f>'results with names'!G32</f>
        <v>23</v>
      </c>
      <c r="C31" s="39"/>
      <c r="D31" s="39" t="str">
        <f t="shared" si="0"/>
        <v>Distributor Number 23</v>
      </c>
      <c r="E31" s="63">
        <f>'results with names'!L32</f>
        <v>-5.2999999999999999E-2</v>
      </c>
      <c r="F31" s="42">
        <f>'results with names'!N32</f>
        <v>0.317</v>
      </c>
      <c r="I31" s="39"/>
      <c r="J31" s="39"/>
    </row>
    <row r="32" spans="1:24" x14ac:dyDescent="0.25">
      <c r="B32" s="39">
        <f>'results with names'!G33</f>
        <v>58</v>
      </c>
      <c r="C32" s="39"/>
      <c r="D32" s="39" t="str">
        <f t="shared" si="0"/>
        <v>Distributor Number 58</v>
      </c>
      <c r="E32" s="63">
        <f>'results with names'!L33</f>
        <v>-0.05</v>
      </c>
      <c r="F32" s="42">
        <f>'results with names'!N33</f>
        <v>0.33</v>
      </c>
      <c r="G32" s="39"/>
      <c r="H32" s="39"/>
      <c r="I32" s="39"/>
      <c r="J32" s="39"/>
      <c r="K32" s="39"/>
      <c r="L32" s="39"/>
      <c r="M32" s="39"/>
      <c r="N32" s="39"/>
      <c r="P32" s="39"/>
      <c r="Q32" s="39"/>
      <c r="R32" s="39"/>
      <c r="S32" s="39"/>
      <c r="T32" s="39"/>
      <c r="U32" s="39"/>
      <c r="V32" s="39"/>
      <c r="W32" s="39"/>
      <c r="X32" s="39"/>
    </row>
    <row r="33" spans="1:24" x14ac:dyDescent="0.25">
      <c r="A33" s="39"/>
      <c r="B33" s="39">
        <f>'results with names'!G34</f>
        <v>31</v>
      </c>
      <c r="C33" s="39"/>
      <c r="D33" s="39" t="str">
        <f t="shared" si="0"/>
        <v>Distributor Number 31</v>
      </c>
      <c r="E33" s="63">
        <f>'results with names'!L34</f>
        <v>-4.9000000000000002E-2</v>
      </c>
      <c r="F33" s="42">
        <f>'results with names'!N34</f>
        <v>0.33300000000000002</v>
      </c>
      <c r="G33" s="39"/>
      <c r="H33" s="39"/>
      <c r="I33" s="39"/>
      <c r="J33" s="39"/>
      <c r="K33" s="39"/>
      <c r="L33" s="39"/>
      <c r="M33" s="39"/>
      <c r="N33" s="39"/>
      <c r="P33" s="39"/>
      <c r="Q33" s="39"/>
      <c r="R33" s="39"/>
      <c r="S33" s="39"/>
      <c r="T33" s="39"/>
      <c r="U33" s="39"/>
      <c r="V33" s="39"/>
      <c r="W33" s="39"/>
      <c r="X33" s="39"/>
    </row>
    <row r="34" spans="1:24" x14ac:dyDescent="0.25">
      <c r="B34" s="39">
        <f>'results with names'!G35</f>
        <v>4</v>
      </c>
      <c r="C34" s="39"/>
      <c r="D34" s="39" t="str">
        <f t="shared" si="0"/>
        <v>Distributor Number 4</v>
      </c>
      <c r="E34" s="63">
        <f>'results with names'!L35</f>
        <v>-4.7E-2</v>
      </c>
      <c r="F34" s="42">
        <f>'results with names'!N35</f>
        <v>0.33800000000000002</v>
      </c>
      <c r="G34" s="39"/>
      <c r="H34" s="39"/>
      <c r="I34" s="39"/>
      <c r="J34" s="39"/>
      <c r="K34" s="39"/>
      <c r="L34" s="39"/>
      <c r="M34" s="39"/>
      <c r="N34" s="39"/>
      <c r="P34" s="39"/>
      <c r="Q34" s="39"/>
      <c r="R34" s="39"/>
      <c r="S34" s="39"/>
      <c r="T34" s="39"/>
      <c r="U34" s="39"/>
      <c r="V34" s="39"/>
      <c r="W34" s="39"/>
      <c r="X34" s="39"/>
    </row>
    <row r="35" spans="1:24" x14ac:dyDescent="0.25">
      <c r="B35" s="39">
        <f>'results with names'!G36</f>
        <v>63</v>
      </c>
      <c r="C35" s="39"/>
      <c r="D35" s="39" t="str">
        <f t="shared" si="0"/>
        <v>Distributor Number 63</v>
      </c>
      <c r="E35" s="63">
        <f>'results with names'!L36</f>
        <v>-4.7E-2</v>
      </c>
      <c r="F35" s="42">
        <f>'results with names'!N36</f>
        <v>0.34599999999999997</v>
      </c>
      <c r="G35" s="39"/>
      <c r="H35" s="39"/>
      <c r="I35" s="39"/>
      <c r="J35" s="39"/>
      <c r="K35" s="39"/>
      <c r="L35" s="39"/>
      <c r="M35" s="39"/>
      <c r="N35" s="39"/>
      <c r="P35" s="39"/>
      <c r="Q35" s="39"/>
      <c r="R35" s="39"/>
      <c r="S35" s="39"/>
      <c r="T35" s="39"/>
      <c r="U35" s="39"/>
      <c r="V35" s="39"/>
      <c r="W35" s="39"/>
      <c r="X35" s="39"/>
    </row>
    <row r="36" spans="1:24" x14ac:dyDescent="0.25">
      <c r="A36" s="299"/>
      <c r="B36" s="39">
        <f>'results with names'!G37</f>
        <v>52</v>
      </c>
      <c r="C36" s="39"/>
      <c r="D36" s="39" t="str">
        <f t="shared" si="0"/>
        <v>Distributor Number 52</v>
      </c>
      <c r="E36" s="63">
        <f>'results with names'!L37</f>
        <v>-3.1E-2</v>
      </c>
      <c r="F36" s="42">
        <f>'results with names'!N37</f>
        <v>0.39600000000000002</v>
      </c>
      <c r="G36" s="39"/>
      <c r="H36" s="39"/>
      <c r="I36" s="39"/>
      <c r="J36" s="39"/>
      <c r="K36" s="39"/>
      <c r="L36" s="39"/>
      <c r="M36" s="39"/>
      <c r="N36" s="39"/>
      <c r="P36" s="39"/>
      <c r="Q36" s="39"/>
      <c r="R36" s="39"/>
      <c r="S36" s="39"/>
      <c r="T36" s="39"/>
      <c r="U36" s="39"/>
      <c r="V36" s="39"/>
      <c r="W36" s="39"/>
      <c r="X36" s="39"/>
    </row>
    <row r="37" spans="1:24" x14ac:dyDescent="0.25">
      <c r="A37" s="39"/>
      <c r="B37" s="39">
        <f>'results with names'!G38</f>
        <v>29</v>
      </c>
      <c r="C37" s="39"/>
      <c r="D37" s="39" t="str">
        <f t="shared" si="0"/>
        <v>Distributor Number 29</v>
      </c>
      <c r="E37" s="63">
        <f>'results with names'!L38</f>
        <v>-2.5999999999999999E-2</v>
      </c>
      <c r="F37" s="42">
        <f>'results with names'!N38</f>
        <v>0.41</v>
      </c>
      <c r="G37" s="39"/>
      <c r="H37" s="39"/>
      <c r="I37" s="39"/>
      <c r="J37" s="39"/>
      <c r="K37" s="39"/>
      <c r="L37" s="39"/>
      <c r="M37" s="39"/>
      <c r="N37" s="39"/>
      <c r="P37" s="39"/>
      <c r="Q37" s="39"/>
      <c r="R37" s="39"/>
      <c r="S37" s="39"/>
      <c r="T37" s="39"/>
      <c r="U37" s="39"/>
      <c r="V37" s="39"/>
      <c r="W37" s="39"/>
      <c r="X37" s="39"/>
    </row>
    <row r="38" spans="1:24" x14ac:dyDescent="0.25">
      <c r="B38" s="39">
        <f>'results with names'!G39</f>
        <v>62</v>
      </c>
      <c r="C38" s="39"/>
      <c r="D38" s="39" t="str">
        <f t="shared" si="0"/>
        <v>Distributor Number 62</v>
      </c>
      <c r="E38" s="63">
        <f>'results with names'!L39</f>
        <v>-2.5000000000000001E-2</v>
      </c>
      <c r="F38" s="42">
        <f>'results with names'!N39</f>
        <v>0.41199999999999998</v>
      </c>
      <c r="G38" s="39"/>
      <c r="H38" s="39"/>
      <c r="I38" s="39"/>
      <c r="J38" s="39"/>
      <c r="K38" s="39"/>
      <c r="L38" s="39"/>
      <c r="M38" s="39"/>
      <c r="N38" s="39"/>
      <c r="P38" s="39"/>
      <c r="Q38" s="39"/>
      <c r="R38" s="39"/>
      <c r="S38" s="39"/>
      <c r="T38" s="39"/>
      <c r="U38" s="39"/>
      <c r="V38" s="39"/>
      <c r="W38" s="39"/>
      <c r="X38" s="39"/>
    </row>
    <row r="39" spans="1:24" x14ac:dyDescent="0.25">
      <c r="A39" s="39"/>
      <c r="B39" s="39">
        <f>'results with names'!G40</f>
        <v>7</v>
      </c>
      <c r="C39" s="39"/>
      <c r="D39" s="39" t="str">
        <f t="shared" si="0"/>
        <v>Distributor Number 7</v>
      </c>
      <c r="E39" s="63">
        <f>'results with names'!L40</f>
        <v>-2.4E-2</v>
      </c>
      <c r="F39" s="42">
        <f>'results with names'!N40</f>
        <v>0.41499999999999998</v>
      </c>
      <c r="G39" s="39"/>
      <c r="H39" s="39"/>
      <c r="I39" s="39"/>
      <c r="J39" s="39"/>
      <c r="K39" s="39"/>
      <c r="L39" s="39"/>
      <c r="M39" s="39"/>
      <c r="N39" s="39"/>
      <c r="P39" s="39"/>
      <c r="Q39" s="39"/>
      <c r="R39" s="39"/>
      <c r="S39" s="39"/>
      <c r="T39" s="39"/>
      <c r="U39" s="39"/>
      <c r="V39" s="39"/>
      <c r="W39" s="39"/>
      <c r="X39" s="39"/>
    </row>
    <row r="40" spans="1:24" x14ac:dyDescent="0.25">
      <c r="B40" s="39">
        <f>'results with names'!G41</f>
        <v>28</v>
      </c>
      <c r="C40" s="39"/>
      <c r="D40" s="39" t="str">
        <f t="shared" si="0"/>
        <v>Distributor Number 28</v>
      </c>
      <c r="E40" s="63">
        <f>'results with names'!L41</f>
        <v>-0.02</v>
      </c>
      <c r="F40" s="42">
        <f>'results with names'!N41</f>
        <v>0.432</v>
      </c>
      <c r="G40" s="39"/>
      <c r="H40" s="39"/>
      <c r="I40" s="39"/>
      <c r="J40" s="39"/>
      <c r="K40" s="39"/>
      <c r="L40" s="39"/>
      <c r="M40" s="39"/>
      <c r="N40" s="39"/>
      <c r="P40" s="39"/>
      <c r="Q40" s="39"/>
      <c r="R40" s="39"/>
      <c r="S40" s="39"/>
      <c r="T40" s="39"/>
      <c r="U40" s="39"/>
      <c r="V40" s="39"/>
      <c r="W40" s="39"/>
      <c r="X40" s="39"/>
    </row>
    <row r="41" spans="1:24" x14ac:dyDescent="0.25">
      <c r="B41" s="39">
        <f>'results with names'!G42</f>
        <v>60</v>
      </c>
      <c r="C41" s="39"/>
      <c r="D41" s="39" t="str">
        <f t="shared" si="0"/>
        <v>Distributor Number 60</v>
      </c>
      <c r="E41" s="63">
        <f>'results with names'!L42</f>
        <v>-1.7999999999999999E-2</v>
      </c>
      <c r="F41" s="42">
        <f>'results with names'!N42</f>
        <v>0.435</v>
      </c>
      <c r="G41" s="39"/>
      <c r="H41" s="39"/>
      <c r="I41" s="39"/>
      <c r="J41" s="39"/>
      <c r="K41" s="39"/>
      <c r="L41" s="39"/>
      <c r="M41" s="39"/>
      <c r="N41" s="39"/>
      <c r="P41" s="39"/>
      <c r="Q41" s="39"/>
      <c r="R41" s="39"/>
      <c r="S41" s="39"/>
      <c r="T41" s="39"/>
      <c r="U41" s="39"/>
      <c r="V41" s="39"/>
      <c r="W41" s="39"/>
      <c r="X41" s="39"/>
    </row>
    <row r="42" spans="1:24" x14ac:dyDescent="0.25">
      <c r="A42" s="39"/>
      <c r="B42" s="39">
        <f>'results with names'!G43</f>
        <v>22</v>
      </c>
      <c r="C42" s="39"/>
      <c r="D42" s="39" t="str">
        <f t="shared" si="0"/>
        <v>Distributor Number 22</v>
      </c>
      <c r="E42" s="63">
        <f>'results with names'!L43</f>
        <v>-2E-3</v>
      </c>
      <c r="F42" s="42">
        <f>'results with names'!N43</f>
        <v>0.49399999999999999</v>
      </c>
      <c r="G42" s="39"/>
      <c r="H42" s="39"/>
      <c r="I42" s="39"/>
      <c r="J42" s="39"/>
      <c r="K42" s="39"/>
      <c r="L42" s="39"/>
      <c r="M42" s="39"/>
      <c r="N42" s="39"/>
      <c r="P42" s="39"/>
      <c r="Q42" s="39"/>
      <c r="R42" s="39"/>
      <c r="S42" s="39"/>
      <c r="T42" s="39"/>
      <c r="U42" s="39"/>
      <c r="V42" s="39"/>
      <c r="W42" s="39"/>
      <c r="X42" s="39"/>
    </row>
    <row r="43" spans="1:24" x14ac:dyDescent="0.25">
      <c r="B43" s="39">
        <f>'results with names'!G44</f>
        <v>67</v>
      </c>
      <c r="C43" s="39"/>
      <c r="D43" s="39"/>
      <c r="E43" s="63"/>
      <c r="F43" s="42"/>
      <c r="G43" s="39"/>
      <c r="H43" s="39"/>
      <c r="I43" s="39"/>
      <c r="J43" s="39"/>
      <c r="K43" s="39"/>
      <c r="L43" s="39"/>
      <c r="M43" s="39"/>
      <c r="N43" s="39"/>
      <c r="P43" s="39"/>
      <c r="Q43" s="39"/>
      <c r="R43" s="39"/>
      <c r="S43" s="39"/>
      <c r="T43" s="39"/>
      <c r="U43" s="39"/>
      <c r="V43" s="39"/>
      <c r="W43" s="39"/>
      <c r="X43" s="39"/>
    </row>
    <row r="44" spans="1:24" x14ac:dyDescent="0.25">
      <c r="B44" s="39">
        <f>'results with names'!G45</f>
        <v>50</v>
      </c>
      <c r="C44" s="39"/>
      <c r="D44" s="39"/>
      <c r="E44" s="63"/>
      <c r="F44" s="42"/>
      <c r="G44" s="39"/>
      <c r="H44" s="39"/>
      <c r="I44" s="39"/>
      <c r="J44" s="39"/>
      <c r="K44" s="39"/>
      <c r="L44" s="39"/>
      <c r="M44" s="39"/>
      <c r="N44" s="39"/>
      <c r="P44" s="39"/>
      <c r="Q44" s="39"/>
      <c r="R44" s="39"/>
      <c r="S44" s="39"/>
      <c r="T44" s="39"/>
      <c r="U44" s="39"/>
      <c r="V44" s="39"/>
      <c r="W44" s="39"/>
      <c r="X44" s="39"/>
    </row>
    <row r="45" spans="1:24" x14ac:dyDescent="0.25">
      <c r="A45" s="39"/>
      <c r="B45" s="39"/>
      <c r="C45" s="39"/>
      <c r="D45" s="39"/>
      <c r="E45" s="63"/>
      <c r="F45" s="42"/>
      <c r="G45" s="39"/>
      <c r="H45" s="39"/>
      <c r="I45" s="39"/>
      <c r="J45" s="39"/>
      <c r="K45" s="39"/>
      <c r="L45" s="39"/>
      <c r="M45" s="39"/>
      <c r="N45" s="39"/>
      <c r="P45" s="43"/>
      <c r="Q45" s="39"/>
      <c r="R45" s="43"/>
      <c r="S45" s="39"/>
      <c r="T45" s="39"/>
      <c r="U45" s="44"/>
      <c r="V45" s="39"/>
      <c r="W45" s="39"/>
      <c r="X45" s="43"/>
    </row>
    <row r="46" spans="1:24" x14ac:dyDescent="0.25">
      <c r="D46" s="50"/>
      <c r="E46" s="63"/>
      <c r="F46" s="42"/>
      <c r="G46" s="39"/>
      <c r="H46" s="39"/>
      <c r="I46" s="39"/>
      <c r="J46" s="39"/>
      <c r="K46" s="39"/>
      <c r="L46" s="39"/>
      <c r="M46" s="39"/>
      <c r="N46" s="39"/>
      <c r="P46" s="43"/>
      <c r="Q46" s="39"/>
      <c r="R46" s="43"/>
      <c r="S46" s="39"/>
      <c r="T46" s="39"/>
      <c r="U46" s="44"/>
      <c r="V46" s="39"/>
      <c r="W46" s="39"/>
      <c r="X46" s="43"/>
    </row>
    <row r="47" spans="1:24" x14ac:dyDescent="0.25">
      <c r="A47" s="39"/>
      <c r="B47" s="39"/>
      <c r="C47" s="39"/>
      <c r="D47" s="39"/>
      <c r="E47" s="63"/>
      <c r="F47" s="42"/>
      <c r="G47" s="39"/>
      <c r="H47" s="39"/>
      <c r="I47" s="39"/>
      <c r="J47" s="39"/>
      <c r="K47" s="39"/>
      <c r="L47" s="39"/>
      <c r="M47" s="39"/>
      <c r="N47" s="39"/>
      <c r="P47" s="43"/>
      <c r="Q47" s="39"/>
      <c r="R47" s="43"/>
      <c r="S47" s="39"/>
      <c r="T47" s="39"/>
      <c r="U47" s="44"/>
      <c r="V47" s="39"/>
      <c r="W47" s="39"/>
      <c r="X47" s="43"/>
    </row>
    <row r="48" spans="1:24" x14ac:dyDescent="0.25">
      <c r="D48" s="39"/>
      <c r="E48" s="63"/>
      <c r="F48" s="42"/>
      <c r="G48" s="39"/>
      <c r="H48" s="39"/>
      <c r="I48" s="39"/>
      <c r="J48" s="39"/>
      <c r="K48" s="39"/>
      <c r="L48" s="39"/>
      <c r="M48" s="39"/>
      <c r="N48" s="39"/>
      <c r="P48" s="43"/>
      <c r="Q48" s="39"/>
      <c r="R48" s="43"/>
      <c r="S48" s="39"/>
      <c r="T48" s="39"/>
      <c r="U48" s="44"/>
      <c r="V48" s="39"/>
      <c r="W48" s="39"/>
      <c r="X48" s="43"/>
    </row>
  </sheetData>
  <sortState ref="A7:F79">
    <sortCondition ref="E7:E79"/>
  </sortState>
  <mergeCells count="2">
    <mergeCell ref="D1:F1"/>
    <mergeCell ref="D3:F3"/>
  </mergeCells>
  <pageMargins left="0.7" right="0.7" top="0.75" bottom="0.75" header="0.3" footer="0.3"/>
  <pageSetup scale="8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48"/>
  <sheetViews>
    <sheetView zoomScaleNormal="100" workbookViewId="0">
      <selection activeCell="F11" sqref="F11"/>
    </sheetView>
  </sheetViews>
  <sheetFormatPr defaultRowHeight="15" x14ac:dyDescent="0.25"/>
  <cols>
    <col min="1" max="1" width="5.28515625" customWidth="1"/>
    <col min="2" max="2" width="24.140625" hidden="1" customWidth="1"/>
    <col min="3" max="3" width="40.140625" bestFit="1" customWidth="1"/>
    <col min="4" max="4" width="18.85546875" style="62" customWidth="1"/>
    <col min="5" max="5" width="16" customWidth="1"/>
    <col min="6" max="6" width="16.140625" customWidth="1"/>
  </cols>
  <sheetData>
    <row r="1" spans="1:11" x14ac:dyDescent="0.25">
      <c r="C1" s="746" t="s">
        <v>133</v>
      </c>
      <c r="D1" s="746"/>
      <c r="E1" s="746"/>
    </row>
    <row r="3" spans="1:11" ht="49.5" customHeight="1" x14ac:dyDescent="0.35">
      <c r="C3" s="745" t="s">
        <v>383</v>
      </c>
      <c r="D3" s="745"/>
      <c r="E3" s="745"/>
    </row>
    <row r="5" spans="1:11" ht="26.25" x14ac:dyDescent="0.25">
      <c r="C5" s="50"/>
      <c r="D5" s="65" t="s">
        <v>234</v>
      </c>
      <c r="E5" s="41" t="s">
        <v>131</v>
      </c>
    </row>
    <row r="6" spans="1:11" x14ac:dyDescent="0.25">
      <c r="C6" s="50"/>
      <c r="D6" s="64"/>
      <c r="E6" s="39"/>
    </row>
    <row r="7" spans="1:11" x14ac:dyDescent="0.25">
      <c r="B7">
        <f>'results with names'!G44</f>
        <v>67</v>
      </c>
      <c r="C7" s="39" t="str">
        <f>"Distributor Number "&amp;B7</f>
        <v>Distributor Number 67</v>
      </c>
      <c r="D7" s="63">
        <f>'results with names'!L44</f>
        <v>7.0000000000000001E-3</v>
      </c>
      <c r="E7" s="42">
        <f>'results with names'!N44</f>
        <v>0.47399999999999998</v>
      </c>
      <c r="G7" s="39"/>
      <c r="H7" s="39"/>
      <c r="I7" s="39"/>
      <c r="J7" s="39"/>
      <c r="K7" s="39"/>
    </row>
    <row r="8" spans="1:11" x14ac:dyDescent="0.25">
      <c r="A8" s="39"/>
      <c r="B8">
        <f>'results with names'!G45</f>
        <v>50</v>
      </c>
      <c r="C8" s="39" t="str">
        <f t="shared" ref="C8:C44" si="0">"Distributor Number "&amp;B8</f>
        <v>Distributor Number 50</v>
      </c>
      <c r="D8" s="63">
        <f>'results with names'!L45</f>
        <v>1.0999999999999999E-2</v>
      </c>
      <c r="E8" s="42">
        <f>'results with names'!N45</f>
        <v>0.46200000000000002</v>
      </c>
      <c r="G8" s="39"/>
      <c r="H8" s="39"/>
      <c r="I8" s="39"/>
      <c r="J8" s="39"/>
      <c r="K8" s="39"/>
    </row>
    <row r="9" spans="1:11" x14ac:dyDescent="0.25">
      <c r="B9">
        <f>'results with names'!G46</f>
        <v>41</v>
      </c>
      <c r="C9" s="39" t="str">
        <f t="shared" si="0"/>
        <v>Distributor Number 41</v>
      </c>
      <c r="D9" s="63">
        <f>'results with names'!L46</f>
        <v>1.2999999999999999E-2</v>
      </c>
      <c r="E9" s="42">
        <f>'results with names'!N46</f>
        <v>0.45300000000000001</v>
      </c>
      <c r="G9" s="39"/>
      <c r="H9" s="39"/>
      <c r="I9" s="39"/>
      <c r="J9" s="39"/>
      <c r="K9" s="39"/>
    </row>
    <row r="10" spans="1:11" x14ac:dyDescent="0.25">
      <c r="A10" s="39"/>
      <c r="B10">
        <f>'results with names'!G47</f>
        <v>56</v>
      </c>
      <c r="C10" s="39" t="str">
        <f t="shared" si="0"/>
        <v>Distributor Number 56</v>
      </c>
      <c r="D10" s="63">
        <f>'results with names'!L47</f>
        <v>3.1E-2</v>
      </c>
      <c r="E10" s="42">
        <f>'results with names'!N47</f>
        <v>0.39200000000000002</v>
      </c>
      <c r="G10" s="39"/>
      <c r="H10" s="39"/>
      <c r="I10" s="39"/>
      <c r="J10" s="39"/>
      <c r="K10" s="39"/>
    </row>
    <row r="11" spans="1:11" x14ac:dyDescent="0.25">
      <c r="B11">
        <f>'results with names'!G48</f>
        <v>12</v>
      </c>
      <c r="C11" s="39" t="str">
        <f t="shared" si="0"/>
        <v>Distributor Number 12</v>
      </c>
      <c r="D11" s="63">
        <f>'results with names'!L48</f>
        <v>0.04</v>
      </c>
      <c r="E11" s="42">
        <f>'results with names'!N48</f>
        <v>0.36099999999999999</v>
      </c>
      <c r="G11" s="39"/>
      <c r="H11" s="39"/>
      <c r="I11" s="39"/>
      <c r="J11" s="39"/>
      <c r="K11" s="39"/>
    </row>
    <row r="12" spans="1:11" x14ac:dyDescent="0.25">
      <c r="B12">
        <f>'results with names'!G49</f>
        <v>8</v>
      </c>
      <c r="C12" s="39" t="str">
        <f t="shared" si="0"/>
        <v>Distributor Number 8</v>
      </c>
      <c r="D12" s="63">
        <f>'results with names'!L49</f>
        <v>0.04</v>
      </c>
      <c r="E12" s="42">
        <f>'results with names'!N49</f>
        <v>0.36</v>
      </c>
      <c r="G12" s="39"/>
      <c r="H12" s="39"/>
      <c r="I12" s="39"/>
      <c r="J12" s="39"/>
      <c r="K12" s="39"/>
    </row>
    <row r="13" spans="1:11" x14ac:dyDescent="0.25">
      <c r="B13">
        <f>'results with names'!G50</f>
        <v>6</v>
      </c>
      <c r="C13" s="39" t="str">
        <f t="shared" si="0"/>
        <v>Distributor Number 6</v>
      </c>
      <c r="D13" s="63">
        <f>'results with names'!L50</f>
        <v>4.2000000000000003E-2</v>
      </c>
      <c r="E13" s="42">
        <f>'results with names'!N50</f>
        <v>0.35399999999999998</v>
      </c>
      <c r="I13" s="39"/>
      <c r="J13" s="39"/>
      <c r="K13" s="39"/>
    </row>
    <row r="14" spans="1:11" x14ac:dyDescent="0.25">
      <c r="B14">
        <f>'results with names'!G51</f>
        <v>30</v>
      </c>
      <c r="C14" s="39" t="str">
        <f t="shared" si="0"/>
        <v>Distributor Number 30</v>
      </c>
      <c r="D14" s="63">
        <f>'results with names'!L51</f>
        <v>4.5999999999999999E-2</v>
      </c>
      <c r="E14" s="42">
        <f>'results with names'!N51</f>
        <v>0.33900000000000002</v>
      </c>
      <c r="I14" s="39"/>
      <c r="J14" s="39"/>
      <c r="K14" s="39"/>
    </row>
    <row r="15" spans="1:11" x14ac:dyDescent="0.25">
      <c r="B15">
        <f>'results with names'!G52</f>
        <v>32</v>
      </c>
      <c r="C15" s="39" t="str">
        <f t="shared" si="0"/>
        <v>Distributor Number 32</v>
      </c>
      <c r="D15" s="63">
        <f>'results with names'!L52</f>
        <v>5.7000000000000002E-2</v>
      </c>
      <c r="E15" s="42">
        <f>'results with names'!N52</f>
        <v>0.309</v>
      </c>
    </row>
    <row r="16" spans="1:11" x14ac:dyDescent="0.25">
      <c r="B16">
        <f>'results with names'!G53</f>
        <v>20</v>
      </c>
      <c r="C16" s="39" t="str">
        <f t="shared" si="0"/>
        <v>Distributor Number 20</v>
      </c>
      <c r="D16" s="63">
        <f>'results with names'!L53</f>
        <v>7.6999999999999999E-2</v>
      </c>
      <c r="E16" s="42">
        <f>'results with names'!N53</f>
        <v>0.245</v>
      </c>
    </row>
    <row r="17" spans="1:6" x14ac:dyDescent="0.25">
      <c r="B17">
        <f>'results with names'!G54</f>
        <v>64</v>
      </c>
      <c r="C17" s="39" t="str">
        <f t="shared" si="0"/>
        <v>Distributor Number 64</v>
      </c>
      <c r="D17" s="63">
        <f>'results with names'!L54</f>
        <v>8.1000000000000003E-2</v>
      </c>
      <c r="E17" s="42">
        <f>'results with names'!N54</f>
        <v>0.23599999999999999</v>
      </c>
    </row>
    <row r="18" spans="1:6" x14ac:dyDescent="0.25">
      <c r="B18">
        <f>'results with names'!G55</f>
        <v>71</v>
      </c>
      <c r="C18" s="39" t="str">
        <f t="shared" si="0"/>
        <v>Distributor Number 71</v>
      </c>
      <c r="D18" s="63">
        <f>'results with names'!L55</f>
        <v>8.5999999999999993E-2</v>
      </c>
      <c r="E18" s="42">
        <f>'results with names'!N55</f>
        <v>0.221</v>
      </c>
    </row>
    <row r="19" spans="1:6" x14ac:dyDescent="0.25">
      <c r="B19">
        <f>'results with names'!G56</f>
        <v>16</v>
      </c>
      <c r="C19" s="39" t="str">
        <f t="shared" si="0"/>
        <v>Distributor Number 16</v>
      </c>
      <c r="D19" s="63">
        <f>'results with names'!L56</f>
        <v>8.5999999999999993E-2</v>
      </c>
      <c r="E19" s="42">
        <f>'results with names'!N56</f>
        <v>0.222</v>
      </c>
    </row>
    <row r="20" spans="1:6" x14ac:dyDescent="0.25">
      <c r="B20">
        <f>'results with names'!G57</f>
        <v>33</v>
      </c>
      <c r="C20" s="39" t="str">
        <f t="shared" si="0"/>
        <v>Distributor Number 33</v>
      </c>
      <c r="D20" s="63">
        <f>'results with names'!L57</f>
        <v>8.7999999999999995E-2</v>
      </c>
      <c r="E20" s="42">
        <f>'results with names'!N57</f>
        <v>0.215</v>
      </c>
    </row>
    <row r="21" spans="1:6" x14ac:dyDescent="0.25">
      <c r="B21">
        <f>'results with names'!G58</f>
        <v>1</v>
      </c>
      <c r="C21" s="39" t="str">
        <f t="shared" si="0"/>
        <v>Distributor Number 1</v>
      </c>
      <c r="D21" s="63">
        <f>'results with names'!L58</f>
        <v>9.1999999999999998E-2</v>
      </c>
      <c r="E21" s="42">
        <f>'results with names'!N58</f>
        <v>0.21099999999999999</v>
      </c>
    </row>
    <row r="22" spans="1:6" x14ac:dyDescent="0.25">
      <c r="B22">
        <f>'results with names'!G59</f>
        <v>18</v>
      </c>
      <c r="C22" s="39" t="str">
        <f t="shared" si="0"/>
        <v>Distributor Number 18</v>
      </c>
      <c r="D22" s="63">
        <f>'results with names'!L59</f>
        <v>0.106</v>
      </c>
      <c r="E22" s="42">
        <f>'results with names'!N59</f>
        <v>0.19700000000000001</v>
      </c>
    </row>
    <row r="23" spans="1:6" x14ac:dyDescent="0.25">
      <c r="B23">
        <f>'results with names'!G60</f>
        <v>37</v>
      </c>
      <c r="C23" s="39" t="str">
        <f t="shared" si="0"/>
        <v>Distributor Number 37</v>
      </c>
      <c r="D23" s="63">
        <f>'results with names'!L60</f>
        <v>0.12</v>
      </c>
      <c r="E23" s="42">
        <f>'results with names'!N60</f>
        <v>0.16400000000000001</v>
      </c>
    </row>
    <row r="24" spans="1:6" x14ac:dyDescent="0.25">
      <c r="B24">
        <f>'results with names'!G61</f>
        <v>13</v>
      </c>
      <c r="C24" s="39" t="str">
        <f t="shared" si="0"/>
        <v>Distributor Number 13</v>
      </c>
      <c r="D24" s="63">
        <f>'results with names'!L61</f>
        <v>0.121</v>
      </c>
      <c r="E24" s="42">
        <f>'results with names'!N61</f>
        <v>0.13700000000000001</v>
      </c>
    </row>
    <row r="25" spans="1:6" x14ac:dyDescent="0.25">
      <c r="A25" s="39"/>
      <c r="B25">
        <f>'results with names'!G62</f>
        <v>70</v>
      </c>
      <c r="C25" s="39" t="str">
        <f t="shared" si="0"/>
        <v>Distributor Number 70</v>
      </c>
      <c r="D25" s="63">
        <f>'results with names'!L62</f>
        <v>0.13300000000000001</v>
      </c>
      <c r="E25" s="42">
        <f>'results with names'!N62</f>
        <v>0.11600000000000001</v>
      </c>
    </row>
    <row r="26" spans="1:6" x14ac:dyDescent="0.25">
      <c r="B26">
        <f>'results with names'!G63</f>
        <v>40</v>
      </c>
      <c r="C26" s="39" t="str">
        <f t="shared" si="0"/>
        <v>Distributor Number 40</v>
      </c>
      <c r="D26" s="63">
        <f>'results with names'!L63</f>
        <v>0.13600000000000001</v>
      </c>
      <c r="E26" s="42">
        <f>'results with names'!N63</f>
        <v>0.114</v>
      </c>
    </row>
    <row r="27" spans="1:6" x14ac:dyDescent="0.25">
      <c r="B27">
        <f>'results with names'!G64</f>
        <v>51</v>
      </c>
      <c r="C27" s="418" t="str">
        <f t="shared" si="0"/>
        <v>Distributor Number 51</v>
      </c>
      <c r="D27" s="531">
        <f>'results with names'!L64</f>
        <v>0.14199999999999999</v>
      </c>
      <c r="E27" s="532">
        <f>'results with names'!N64</f>
        <v>9.8000000000000004E-2</v>
      </c>
    </row>
    <row r="28" spans="1:6" x14ac:dyDescent="0.25">
      <c r="B28">
        <f>'results with names'!G65</f>
        <v>46</v>
      </c>
      <c r="C28" s="39" t="str">
        <f t="shared" si="0"/>
        <v>Distributor Number 46</v>
      </c>
      <c r="D28" s="63">
        <f>'results with names'!L65</f>
        <v>0.14399999999999999</v>
      </c>
      <c r="E28" s="42">
        <f>'results with names'!N65</f>
        <v>0.10199999999999999</v>
      </c>
    </row>
    <row r="29" spans="1:6" x14ac:dyDescent="0.25">
      <c r="B29">
        <f>'results with names'!G66</f>
        <v>53</v>
      </c>
      <c r="C29" s="39" t="str">
        <f t="shared" si="0"/>
        <v>Distributor Number 53</v>
      </c>
      <c r="D29" s="63">
        <f>'results with names'!L66</f>
        <v>0.14499999999999999</v>
      </c>
      <c r="E29" s="42">
        <f>'results with names'!N66</f>
        <v>0.104</v>
      </c>
    </row>
    <row r="30" spans="1:6" x14ac:dyDescent="0.25">
      <c r="A30" s="39"/>
      <c r="B30">
        <f>'results with names'!G67</f>
        <v>3</v>
      </c>
      <c r="C30" s="418" t="str">
        <f t="shared" si="0"/>
        <v>Distributor Number 3</v>
      </c>
      <c r="D30" s="531">
        <f>'results with names'!L67</f>
        <v>0.14899999999999999</v>
      </c>
      <c r="E30" s="532">
        <f>'results with names'!N67</f>
        <v>9.6000000000000002E-2</v>
      </c>
    </row>
    <row r="31" spans="1:6" x14ac:dyDescent="0.25">
      <c r="B31">
        <f>'results with names'!G68</f>
        <v>42</v>
      </c>
      <c r="C31" s="418" t="str">
        <f t="shared" si="0"/>
        <v>Distributor Number 42</v>
      </c>
      <c r="D31" s="531">
        <f>'results with names'!L68</f>
        <v>0.16900000000000001</v>
      </c>
      <c r="E31" s="532">
        <f>'results with names'!N68</f>
        <v>6.7000000000000004E-2</v>
      </c>
      <c r="F31" s="199" t="s">
        <v>547</v>
      </c>
    </row>
    <row r="32" spans="1:6" x14ac:dyDescent="0.25">
      <c r="A32" s="39"/>
      <c r="B32">
        <f>'results with names'!G69</f>
        <v>72</v>
      </c>
      <c r="C32" s="418" t="str">
        <f t="shared" si="0"/>
        <v>Distributor Number 72</v>
      </c>
      <c r="D32" s="531">
        <f>'results with names'!L69</f>
        <v>0.17799999999999999</v>
      </c>
      <c r="E32" s="532">
        <f>'results with names'!N69</f>
        <v>5.5E-2</v>
      </c>
      <c r="F32" s="199"/>
    </row>
    <row r="33" spans="1:6" x14ac:dyDescent="0.25">
      <c r="B33">
        <f>'results with names'!G70</f>
        <v>55</v>
      </c>
      <c r="C33" s="533" t="str">
        <f t="shared" si="0"/>
        <v>Distributor Number 55</v>
      </c>
      <c r="D33" s="534">
        <f>'results with names'!L70</f>
        <v>0.19400000000000001</v>
      </c>
      <c r="E33" s="535">
        <f>'results with names'!N70</f>
        <v>4.1000000000000002E-2</v>
      </c>
      <c r="F33" s="199"/>
    </row>
    <row r="34" spans="1:6" x14ac:dyDescent="0.25">
      <c r="B34">
        <f>'results with names'!G71</f>
        <v>45</v>
      </c>
      <c r="C34" s="418" t="str">
        <f t="shared" si="0"/>
        <v>Distributor Number 45</v>
      </c>
      <c r="D34" s="531">
        <f>'results with names'!L71</f>
        <v>0.19600000000000001</v>
      </c>
      <c r="E34" s="532">
        <f>'results with names'!N71</f>
        <v>6.2E-2</v>
      </c>
      <c r="F34" s="199"/>
    </row>
    <row r="35" spans="1:6" x14ac:dyDescent="0.25">
      <c r="B35">
        <f>'results with names'!G72</f>
        <v>34</v>
      </c>
      <c r="C35" s="533" t="str">
        <f t="shared" si="0"/>
        <v>Distributor Number 34</v>
      </c>
      <c r="D35" s="534">
        <f>'results with names'!L72</f>
        <v>0.2</v>
      </c>
      <c r="E35" s="535">
        <f>'results with names'!N72</f>
        <v>4.2000000000000003E-2</v>
      </c>
      <c r="F35" s="199"/>
    </row>
    <row r="36" spans="1:6" x14ac:dyDescent="0.25">
      <c r="A36" s="299"/>
      <c r="B36">
        <f>'results with names'!G73</f>
        <v>47</v>
      </c>
      <c r="C36" s="533" t="str">
        <f t="shared" si="0"/>
        <v>Distributor Number 47</v>
      </c>
      <c r="D36" s="534">
        <f>'results with names'!L73</f>
        <v>0.20499999999999999</v>
      </c>
      <c r="E36" s="535">
        <f>'results with names'!N73</f>
        <v>4.3999999999999997E-2</v>
      </c>
      <c r="F36" s="199"/>
    </row>
    <row r="37" spans="1:6" x14ac:dyDescent="0.25">
      <c r="A37" s="39"/>
      <c r="B37">
        <f>'results with names'!G74</f>
        <v>66</v>
      </c>
      <c r="C37" s="533" t="str">
        <f t="shared" si="0"/>
        <v>Distributor Number 66</v>
      </c>
      <c r="D37" s="534">
        <f>'results with names'!L74</f>
        <v>0.21199999999999999</v>
      </c>
      <c r="E37" s="535">
        <f>'results with names'!N74</f>
        <v>2.8000000000000001E-2</v>
      </c>
      <c r="F37" s="199"/>
    </row>
    <row r="38" spans="1:6" x14ac:dyDescent="0.25">
      <c r="B38">
        <f>'results with names'!G75</f>
        <v>61</v>
      </c>
      <c r="C38" s="533" t="str">
        <f t="shared" si="0"/>
        <v>Distributor Number 61</v>
      </c>
      <c r="D38" s="534">
        <f>'results with names'!L75</f>
        <v>0.217</v>
      </c>
      <c r="E38" s="535">
        <f>'results with names'!N75</f>
        <v>0.03</v>
      </c>
      <c r="F38" s="199"/>
    </row>
    <row r="39" spans="1:6" x14ac:dyDescent="0.25">
      <c r="B39">
        <f>'results with names'!G76</f>
        <v>36</v>
      </c>
      <c r="C39" s="533" t="str">
        <f t="shared" si="0"/>
        <v>Distributor Number 36</v>
      </c>
      <c r="D39" s="534">
        <f>'results with names'!L76</f>
        <v>0.222</v>
      </c>
      <c r="E39" s="535">
        <f>'results with names'!N76</f>
        <v>2.4E-2</v>
      </c>
      <c r="F39" s="199" t="s">
        <v>546</v>
      </c>
    </row>
    <row r="40" spans="1:6" x14ac:dyDescent="0.25">
      <c r="B40">
        <f>'results with names'!G77</f>
        <v>48</v>
      </c>
      <c r="C40" s="533" t="str">
        <f t="shared" si="0"/>
        <v>Distributor Number 48</v>
      </c>
      <c r="D40" s="534">
        <f>'results with names'!L77</f>
        <v>0.25800000000000001</v>
      </c>
      <c r="E40" s="535">
        <f>'results with names'!N77</f>
        <v>1.2E-2</v>
      </c>
    </row>
    <row r="41" spans="1:6" x14ac:dyDescent="0.25">
      <c r="B41">
        <f>'results with names'!G78</f>
        <v>9</v>
      </c>
      <c r="C41" s="533" t="str">
        <f t="shared" si="0"/>
        <v>Distributor Number 9</v>
      </c>
      <c r="D41" s="534">
        <f>'results with names'!L78</f>
        <v>0.38300000000000001</v>
      </c>
      <c r="E41" s="535">
        <f>'results with names'!N78</f>
        <v>0</v>
      </c>
    </row>
    <row r="42" spans="1:6" x14ac:dyDescent="0.25">
      <c r="B42">
        <f>'results with names'!G79</f>
        <v>68</v>
      </c>
      <c r="C42" s="533" t="str">
        <f t="shared" si="0"/>
        <v>Distributor Number 68</v>
      </c>
      <c r="D42" s="534">
        <f>'results with names'!L79</f>
        <v>0.48599999999999999</v>
      </c>
      <c r="E42" s="535">
        <f>'results with names'!N79</f>
        <v>0</v>
      </c>
    </row>
    <row r="43" spans="1:6" x14ac:dyDescent="0.25">
      <c r="B43">
        <f>'results with names'!G80</f>
        <v>49</v>
      </c>
      <c r="C43" s="533" t="str">
        <f t="shared" si="0"/>
        <v>Distributor Number 49</v>
      </c>
      <c r="D43" s="534">
        <f>'results with names'!L80</f>
        <v>0.65900000000000003</v>
      </c>
      <c r="E43" s="535">
        <f>'results with names'!N80</f>
        <v>0</v>
      </c>
    </row>
    <row r="44" spans="1:6" x14ac:dyDescent="0.25">
      <c r="B44">
        <f>'results with names'!G81</f>
        <v>26</v>
      </c>
      <c r="C44" s="533" t="str">
        <f t="shared" si="0"/>
        <v>Distributor Number 26</v>
      </c>
      <c r="D44" s="534">
        <f>'results with names'!L81</f>
        <v>0.73099999999999998</v>
      </c>
      <c r="E44" s="535">
        <f>'results with names'!N81</f>
        <v>0</v>
      </c>
    </row>
    <row r="45" spans="1:6" x14ac:dyDescent="0.25">
      <c r="C45" s="39"/>
      <c r="D45" s="63"/>
      <c r="E45" s="42"/>
    </row>
    <row r="46" spans="1:6" x14ac:dyDescent="0.25">
      <c r="C46" s="39" t="s">
        <v>548</v>
      </c>
      <c r="D46" s="63"/>
      <c r="E46" s="42"/>
    </row>
    <row r="47" spans="1:6" x14ac:dyDescent="0.25">
      <c r="C47" s="299" t="s">
        <v>549</v>
      </c>
      <c r="D47" s="63"/>
      <c r="E47" s="42"/>
    </row>
    <row r="48" spans="1:6" x14ac:dyDescent="0.25">
      <c r="D48" s="63"/>
      <c r="E48" s="42"/>
    </row>
  </sheetData>
  <mergeCells count="2">
    <mergeCell ref="C1:E1"/>
    <mergeCell ref="C3:E3"/>
  </mergeCells>
  <pageMargins left="0.7" right="0.7" top="0.75" bottom="0.75" header="0.3" footer="0.3"/>
  <pageSetup scale="91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78"/>
  <sheetViews>
    <sheetView topLeftCell="A4" zoomScaleNormal="100" workbookViewId="0">
      <selection activeCell="E36" sqref="E36"/>
    </sheetView>
  </sheetViews>
  <sheetFormatPr defaultRowHeight="15" x14ac:dyDescent="0.25"/>
  <cols>
    <col min="1" max="1" width="17.140625" customWidth="1"/>
    <col min="2" max="2" width="18.140625" customWidth="1"/>
    <col min="3" max="3" width="24.85546875" customWidth="1"/>
    <col min="4" max="4" width="7.140625" style="16" customWidth="1"/>
    <col min="5" max="6" width="21.140625" customWidth="1"/>
  </cols>
  <sheetData>
    <row r="1" spans="3:7" ht="15.75" x14ac:dyDescent="0.25">
      <c r="C1" s="749" t="s">
        <v>235</v>
      </c>
      <c r="D1" s="749"/>
      <c r="E1" s="749"/>
      <c r="F1" s="749"/>
    </row>
    <row r="2" spans="3:7" x14ac:dyDescent="0.25">
      <c r="E2" s="262"/>
      <c r="F2" s="262"/>
    </row>
    <row r="3" spans="3:7" ht="63" customHeight="1" x14ac:dyDescent="0.5">
      <c r="C3" s="748" t="s">
        <v>236</v>
      </c>
      <c r="D3" s="748"/>
      <c r="E3" s="748"/>
      <c r="F3" s="748"/>
      <c r="G3" s="55"/>
    </row>
    <row r="4" spans="3:7" x14ac:dyDescent="0.25">
      <c r="D4" s="48"/>
      <c r="E4" s="433"/>
      <c r="F4" s="433"/>
      <c r="G4" s="56"/>
    </row>
    <row r="5" spans="3:7" ht="15.75" x14ac:dyDescent="0.25">
      <c r="C5" s="750" t="s">
        <v>135</v>
      </c>
      <c r="D5" s="750"/>
      <c r="E5" s="750"/>
      <c r="F5" s="750"/>
      <c r="G5" s="54"/>
    </row>
    <row r="6" spans="3:7" x14ac:dyDescent="0.25">
      <c r="D6" s="53"/>
      <c r="E6" s="434"/>
      <c r="F6" s="401"/>
    </row>
    <row r="7" spans="3:7" x14ac:dyDescent="0.25">
      <c r="C7" s="544" t="s">
        <v>551</v>
      </c>
      <c r="D7" s="434" t="s">
        <v>136</v>
      </c>
      <c r="E7" s="435" t="s">
        <v>137</v>
      </c>
      <c r="F7" s="262"/>
    </row>
    <row r="8" spans="3:7" x14ac:dyDescent="0.25">
      <c r="C8" s="299"/>
      <c r="D8" s="434" t="s">
        <v>146</v>
      </c>
      <c r="E8" s="435" t="s">
        <v>147</v>
      </c>
      <c r="F8" s="262"/>
    </row>
    <row r="9" spans="3:7" x14ac:dyDescent="0.25">
      <c r="C9" s="544"/>
      <c r="D9" s="434" t="s">
        <v>148</v>
      </c>
      <c r="E9" s="435" t="s">
        <v>149</v>
      </c>
      <c r="F9" s="262"/>
    </row>
    <row r="10" spans="3:7" x14ac:dyDescent="0.25">
      <c r="C10" s="544" t="s">
        <v>552</v>
      </c>
      <c r="D10" s="434" t="s">
        <v>150</v>
      </c>
      <c r="E10" s="435" t="s">
        <v>151</v>
      </c>
      <c r="F10" s="262"/>
    </row>
    <row r="11" spans="3:7" x14ac:dyDescent="0.25">
      <c r="C11" s="299"/>
      <c r="D11" s="434" t="s">
        <v>152</v>
      </c>
      <c r="E11" s="435" t="s">
        <v>153</v>
      </c>
      <c r="F11" s="262"/>
    </row>
    <row r="12" spans="3:7" x14ac:dyDescent="0.25">
      <c r="C12" s="299"/>
      <c r="D12" s="434" t="s">
        <v>156</v>
      </c>
      <c r="E12" s="435" t="s">
        <v>157</v>
      </c>
      <c r="F12" s="262"/>
    </row>
    <row r="13" spans="3:7" x14ac:dyDescent="0.25">
      <c r="C13" s="299"/>
      <c r="D13" s="434" t="s">
        <v>154</v>
      </c>
      <c r="E13" s="435" t="s">
        <v>155</v>
      </c>
      <c r="F13" s="262"/>
    </row>
    <row r="14" spans="3:7" x14ac:dyDescent="0.25">
      <c r="C14" s="544" t="s">
        <v>550</v>
      </c>
      <c r="D14" s="434" t="s">
        <v>158</v>
      </c>
      <c r="E14" s="435" t="s">
        <v>159</v>
      </c>
      <c r="F14" s="262"/>
    </row>
    <row r="15" spans="3:7" x14ac:dyDescent="0.25">
      <c r="D15" s="436" t="s">
        <v>138</v>
      </c>
      <c r="E15" s="435" t="s">
        <v>139</v>
      </c>
      <c r="F15" s="262"/>
    </row>
    <row r="16" spans="3:7" x14ac:dyDescent="0.25">
      <c r="D16" s="49"/>
      <c r="E16" s="437"/>
      <c r="F16" s="437"/>
    </row>
    <row r="17" spans="3:9" x14ac:dyDescent="0.25">
      <c r="D17" s="20"/>
      <c r="E17" s="437"/>
      <c r="F17" s="437"/>
    </row>
    <row r="18" spans="3:9" ht="27" thickBot="1" x14ac:dyDescent="0.3">
      <c r="C18" s="747" t="s">
        <v>140</v>
      </c>
      <c r="D18" s="747"/>
      <c r="E18" s="438" t="s">
        <v>141</v>
      </c>
      <c r="F18" s="438" t="s">
        <v>142</v>
      </c>
    </row>
    <row r="19" spans="3:9" ht="15.75" thickTop="1" x14ac:dyDescent="0.25">
      <c r="C19" s="19"/>
      <c r="E19" s="439"/>
      <c r="F19" s="440"/>
      <c r="I19" s="401"/>
    </row>
    <row r="20" spans="3:9" x14ac:dyDescent="0.25">
      <c r="C20" s="423" t="s">
        <v>161</v>
      </c>
      <c r="E20" s="441">
        <v>0.60240053000000005</v>
      </c>
      <c r="F20" s="441">
        <v>90.120999999999995</v>
      </c>
      <c r="I20" s="262"/>
    </row>
    <row r="21" spans="3:9" x14ac:dyDescent="0.25">
      <c r="C21" s="424"/>
      <c r="E21" s="441"/>
      <c r="F21" s="441"/>
      <c r="I21" s="262"/>
    </row>
    <row r="22" spans="3:9" x14ac:dyDescent="0.25">
      <c r="C22" s="537" t="s">
        <v>162</v>
      </c>
      <c r="D22" s="541"/>
      <c r="E22" s="538">
        <v>0.44400568000000001</v>
      </c>
      <c r="F22" s="538">
        <v>8.3379999999999992</v>
      </c>
      <c r="I22" s="262"/>
    </row>
    <row r="23" spans="3:9" x14ac:dyDescent="0.25">
      <c r="C23" s="426"/>
      <c r="E23" s="441"/>
      <c r="F23" s="441"/>
      <c r="I23" s="401"/>
    </row>
    <row r="24" spans="3:9" x14ac:dyDescent="0.25">
      <c r="C24" s="537" t="s">
        <v>163</v>
      </c>
      <c r="D24" s="541"/>
      <c r="E24" s="538">
        <v>0.2150697</v>
      </c>
      <c r="F24" s="538">
        <v>4.1749999999999998</v>
      </c>
      <c r="I24" s="401"/>
    </row>
    <row r="25" spans="3:9" x14ac:dyDescent="0.25">
      <c r="C25" s="425"/>
      <c r="E25" s="441"/>
      <c r="F25" s="441"/>
      <c r="I25" s="262"/>
    </row>
    <row r="26" spans="3:9" x14ac:dyDescent="0.25">
      <c r="C26" s="539" t="s">
        <v>164</v>
      </c>
      <c r="D26" s="541"/>
      <c r="E26" s="540">
        <v>5.0269080000000001E-2</v>
      </c>
      <c r="F26" s="538">
        <v>1.8220000000000001</v>
      </c>
      <c r="I26" s="262"/>
    </row>
    <row r="27" spans="3:9" x14ac:dyDescent="0.25">
      <c r="C27" s="428"/>
      <c r="E27" s="441"/>
      <c r="F27" s="441"/>
      <c r="I27" s="262"/>
    </row>
    <row r="28" spans="3:9" x14ac:dyDescent="0.25">
      <c r="C28" s="427" t="s">
        <v>498</v>
      </c>
      <c r="E28" s="536">
        <v>5.828887E-2</v>
      </c>
      <c r="F28" s="441">
        <v>1.3220000000000001</v>
      </c>
      <c r="I28" s="262"/>
    </row>
    <row r="29" spans="3:9" x14ac:dyDescent="0.25">
      <c r="C29" s="428"/>
      <c r="E29" s="441"/>
      <c r="F29" s="441"/>
      <c r="I29" s="262"/>
    </row>
    <row r="30" spans="3:9" x14ac:dyDescent="0.25">
      <c r="C30" s="428" t="s">
        <v>499</v>
      </c>
      <c r="E30" s="441">
        <v>-0.49001637999999997</v>
      </c>
      <c r="F30" s="441">
        <v>-1.7390000000000001</v>
      </c>
      <c r="I30" s="262"/>
    </row>
    <row r="31" spans="3:9" x14ac:dyDescent="0.25">
      <c r="C31" s="428"/>
      <c r="E31" s="441"/>
      <c r="F31" s="441"/>
      <c r="I31" s="262"/>
    </row>
    <row r="32" spans="3:9" x14ac:dyDescent="0.25">
      <c r="C32" s="428" t="s">
        <v>160</v>
      </c>
      <c r="E32" s="441">
        <v>0.32424311</v>
      </c>
      <c r="F32" s="441">
        <v>1.2450000000000001</v>
      </c>
      <c r="I32" s="262"/>
    </row>
    <row r="33" spans="1:9" x14ac:dyDescent="0.25">
      <c r="C33" s="428"/>
      <c r="E33" s="441"/>
      <c r="F33" s="441"/>
      <c r="I33" s="262"/>
    </row>
    <row r="34" spans="1:9" x14ac:dyDescent="0.25">
      <c r="C34" s="428" t="s">
        <v>486</v>
      </c>
      <c r="E34" s="441">
        <v>0.12313004</v>
      </c>
      <c r="F34" s="441">
        <v>1.7230000000000001</v>
      </c>
      <c r="I34" s="262"/>
    </row>
    <row r="35" spans="1:9" x14ac:dyDescent="0.25">
      <c r="C35" s="428"/>
      <c r="E35" s="441"/>
      <c r="F35" s="441"/>
      <c r="I35" s="262"/>
    </row>
    <row r="36" spans="1:9" x14ac:dyDescent="0.25">
      <c r="A36" s="299"/>
      <c r="C36" s="428" t="s">
        <v>170</v>
      </c>
      <c r="E36" s="441">
        <v>3.2548540000000001E-2</v>
      </c>
      <c r="F36" s="441">
        <v>1.69</v>
      </c>
      <c r="I36" s="262"/>
    </row>
    <row r="37" spans="1:9" x14ac:dyDescent="0.25">
      <c r="C37" s="428"/>
      <c r="E37" s="441"/>
      <c r="F37" s="441"/>
      <c r="I37" s="262"/>
    </row>
    <row r="38" spans="1:9" x14ac:dyDescent="0.25">
      <c r="C38" s="428" t="s">
        <v>171</v>
      </c>
      <c r="E38" s="441">
        <v>2.9207899999999998E-2</v>
      </c>
      <c r="F38" s="441">
        <v>1.61</v>
      </c>
      <c r="I38" s="262"/>
    </row>
    <row r="39" spans="1:9" x14ac:dyDescent="0.25">
      <c r="C39" s="428"/>
      <c r="E39" s="441"/>
      <c r="F39" s="441"/>
    </row>
    <row r="40" spans="1:9" x14ac:dyDescent="0.25">
      <c r="C40" s="428" t="s">
        <v>172</v>
      </c>
      <c r="E40" s="441">
        <v>-1.2910999999999999E-4</v>
      </c>
      <c r="F40" s="441">
        <v>-1.9E-2</v>
      </c>
    </row>
    <row r="41" spans="1:9" x14ac:dyDescent="0.25">
      <c r="C41" s="428"/>
      <c r="E41" s="441"/>
      <c r="F41" s="441"/>
    </row>
    <row r="42" spans="1:9" x14ac:dyDescent="0.25">
      <c r="C42" s="428" t="s">
        <v>173</v>
      </c>
      <c r="E42" s="441">
        <v>0.11110945</v>
      </c>
      <c r="F42" s="441">
        <v>0.435</v>
      </c>
    </row>
    <row r="43" spans="1:9" x14ac:dyDescent="0.25">
      <c r="C43" s="428"/>
      <c r="E43" s="441"/>
      <c r="F43" s="441"/>
    </row>
    <row r="44" spans="1:9" x14ac:dyDescent="0.25">
      <c r="C44" s="428" t="s">
        <v>174</v>
      </c>
      <c r="E44" s="441">
        <v>0.15219326999999999</v>
      </c>
      <c r="F44" s="441">
        <v>1.4339999999999999</v>
      </c>
    </row>
    <row r="45" spans="1:9" x14ac:dyDescent="0.25">
      <c r="C45" s="428"/>
      <c r="E45" s="441"/>
      <c r="F45" s="441"/>
    </row>
    <row r="46" spans="1:9" x14ac:dyDescent="0.25">
      <c r="C46" s="428" t="s">
        <v>500</v>
      </c>
      <c r="E46" s="441">
        <v>-0.25558350000000002</v>
      </c>
      <c r="F46" s="441">
        <v>-2.8290000000000002</v>
      </c>
    </row>
    <row r="47" spans="1:9" x14ac:dyDescent="0.25">
      <c r="C47" s="428"/>
      <c r="E47" s="441"/>
      <c r="F47" s="441"/>
    </row>
    <row r="48" spans="1:9" x14ac:dyDescent="0.25">
      <c r="C48" s="428" t="s">
        <v>496</v>
      </c>
      <c r="E48" s="441">
        <v>1.8878430000000002E-2</v>
      </c>
      <c r="F48" s="441">
        <v>1.6240000000000001</v>
      </c>
    </row>
    <row r="49" spans="3:6" x14ac:dyDescent="0.25">
      <c r="C49" s="428"/>
      <c r="E49" s="441"/>
      <c r="F49" s="441"/>
    </row>
    <row r="50" spans="3:6" x14ac:dyDescent="0.25">
      <c r="C50" s="428" t="s">
        <v>497</v>
      </c>
      <c r="E50" s="441">
        <v>1.3926060000000001E-2</v>
      </c>
      <c r="F50" s="441">
        <v>0.86899999999999999</v>
      </c>
    </row>
    <row r="51" spans="3:6" x14ac:dyDescent="0.25">
      <c r="C51" s="428"/>
      <c r="E51" s="441"/>
      <c r="F51" s="441"/>
    </row>
    <row r="52" spans="3:6" x14ac:dyDescent="0.25">
      <c r="C52" s="428" t="s">
        <v>166</v>
      </c>
      <c r="E52" s="441">
        <v>0.24065017999999999</v>
      </c>
      <c r="F52" s="441">
        <v>8.6620000000000008</v>
      </c>
    </row>
    <row r="53" spans="3:6" x14ac:dyDescent="0.25">
      <c r="C53" s="428"/>
      <c r="E53" s="441"/>
      <c r="F53" s="441"/>
    </row>
    <row r="54" spans="3:6" x14ac:dyDescent="0.25">
      <c r="C54" s="428" t="s">
        <v>167</v>
      </c>
      <c r="E54" s="441">
        <v>2.1495159999999999E-2</v>
      </c>
      <c r="F54" s="441">
        <v>2.8969999999999998</v>
      </c>
    </row>
    <row r="55" spans="3:6" x14ac:dyDescent="0.25">
      <c r="C55" s="427"/>
      <c r="E55" s="441"/>
      <c r="F55" s="441"/>
    </row>
    <row r="56" spans="3:6" x14ac:dyDescent="0.25">
      <c r="C56" s="429" t="s">
        <v>168</v>
      </c>
      <c r="E56" s="441">
        <v>1.183185E-2</v>
      </c>
      <c r="F56" s="441">
        <v>8.3109999999999999</v>
      </c>
    </row>
    <row r="57" spans="3:6" x14ac:dyDescent="0.25">
      <c r="C57" s="430"/>
      <c r="E57" s="442"/>
      <c r="F57" s="442"/>
    </row>
    <row r="58" spans="3:6" x14ac:dyDescent="0.25">
      <c r="C58" s="431" t="s">
        <v>169</v>
      </c>
      <c r="E58" s="536">
        <v>12.14137464</v>
      </c>
      <c r="F58" s="441">
        <v>546.19899999999996</v>
      </c>
    </row>
    <row r="59" spans="3:6" x14ac:dyDescent="0.25">
      <c r="C59" s="431"/>
      <c r="E59" s="441"/>
      <c r="F59" s="441"/>
    </row>
    <row r="60" spans="3:6" x14ac:dyDescent="0.25">
      <c r="C60" s="432"/>
      <c r="E60" s="432"/>
      <c r="F60" s="442"/>
    </row>
    <row r="61" spans="3:6" x14ac:dyDescent="0.25">
      <c r="C61" s="431" t="s">
        <v>143</v>
      </c>
      <c r="E61" s="442">
        <v>0.98</v>
      </c>
      <c r="F61" s="442"/>
    </row>
    <row r="62" spans="3:6" x14ac:dyDescent="0.25">
      <c r="C62" s="431"/>
      <c r="E62" s="442"/>
      <c r="F62" s="443"/>
    </row>
    <row r="63" spans="3:6" x14ac:dyDescent="0.25">
      <c r="C63" s="431" t="s">
        <v>144</v>
      </c>
      <c r="E63" s="442" t="s">
        <v>175</v>
      </c>
      <c r="F63" s="442"/>
    </row>
    <row r="64" spans="3:6" x14ac:dyDescent="0.25">
      <c r="C64" s="431"/>
      <c r="E64" s="442"/>
      <c r="F64" s="444"/>
    </row>
    <row r="65" spans="3:6" x14ac:dyDescent="0.25">
      <c r="C65" s="431" t="s">
        <v>145</v>
      </c>
      <c r="E65" s="445">
        <v>709</v>
      </c>
      <c r="F65" s="442"/>
    </row>
    <row r="66" spans="3:6" x14ac:dyDescent="0.25">
      <c r="C66" s="46"/>
      <c r="E66" s="446"/>
      <c r="F66" s="401"/>
    </row>
    <row r="67" spans="3:6" x14ac:dyDescent="0.25">
      <c r="C67" s="51" t="s">
        <v>176</v>
      </c>
      <c r="E67" s="446"/>
      <c r="F67" s="401"/>
    </row>
    <row r="68" spans="3:6" x14ac:dyDescent="0.25">
      <c r="E68" s="447"/>
      <c r="F68" s="401"/>
    </row>
    <row r="69" spans="3:6" x14ac:dyDescent="0.25">
      <c r="D69" s="45"/>
      <c r="E69" s="57"/>
      <c r="F69" s="52"/>
    </row>
    <row r="70" spans="3:6" x14ac:dyDescent="0.25">
      <c r="D70" s="45"/>
      <c r="E70" s="59"/>
      <c r="F70" s="52"/>
    </row>
    <row r="71" spans="3:6" x14ac:dyDescent="0.25">
      <c r="D71" s="46"/>
      <c r="E71" s="58"/>
      <c r="F71" s="52"/>
    </row>
    <row r="72" spans="3:6" x14ac:dyDescent="0.25">
      <c r="D72" s="46"/>
      <c r="E72" s="58"/>
      <c r="F72" s="52"/>
    </row>
    <row r="73" spans="3:6" x14ac:dyDescent="0.25">
      <c r="D73" s="47"/>
      <c r="E73" s="60"/>
      <c r="F73" s="52"/>
    </row>
    <row r="74" spans="3:6" x14ac:dyDescent="0.25">
      <c r="D74" s="46"/>
      <c r="E74" s="60"/>
      <c r="F74" s="52"/>
    </row>
    <row r="75" spans="3:6" x14ac:dyDescent="0.25">
      <c r="D75" s="18"/>
      <c r="E75" s="60"/>
      <c r="F75" s="52"/>
    </row>
    <row r="76" spans="3:6" x14ac:dyDescent="0.25">
      <c r="D76" s="28"/>
      <c r="E76" s="60"/>
      <c r="F76" s="52"/>
    </row>
    <row r="77" spans="3:6" x14ac:dyDescent="0.25">
      <c r="D77" s="17"/>
      <c r="E77" s="61"/>
      <c r="F77" s="52"/>
    </row>
    <row r="78" spans="3:6" x14ac:dyDescent="0.25">
      <c r="D78" s="53"/>
      <c r="E78" s="52"/>
      <c r="F78" s="52"/>
    </row>
  </sheetData>
  <mergeCells count="4">
    <mergeCell ref="C18:D18"/>
    <mergeCell ref="C3:F3"/>
    <mergeCell ref="C1:F1"/>
    <mergeCell ref="C5:F5"/>
  </mergeCells>
  <pageMargins left="0.7" right="0.7" top="0.75" bottom="0.75" header="0.3" footer="0.3"/>
  <pageSetup scale="6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B76"/>
  <sheetViews>
    <sheetView topLeftCell="I1" workbookViewId="0">
      <selection activeCell="Q34" sqref="Q34"/>
    </sheetView>
  </sheetViews>
  <sheetFormatPr defaultRowHeight="15" x14ac:dyDescent="0.25"/>
  <cols>
    <col min="8" max="8" width="54.7109375" customWidth="1"/>
    <col min="10" max="10" width="22.140625" customWidth="1"/>
    <col min="11" max="11" width="35.85546875" customWidth="1"/>
    <col min="12" max="12" width="9.140625" style="62"/>
    <col min="14" max="14" width="9.140625" style="417"/>
    <col min="15" max="15" width="14.42578125" style="417" customWidth="1"/>
    <col min="18" max="18" width="11.5703125" hidden="1" customWidth="1"/>
    <col min="19" max="19" width="12.140625" hidden="1" customWidth="1"/>
    <col min="20" max="20" width="52.42578125" customWidth="1"/>
    <col min="28" max="28" width="26.28515625" customWidth="1"/>
  </cols>
  <sheetData>
    <row r="1" spans="2:20" x14ac:dyDescent="0.25">
      <c r="J1" t="s">
        <v>508</v>
      </c>
      <c r="K1" t="s">
        <v>491</v>
      </c>
      <c r="L1" s="62" t="s">
        <v>493</v>
      </c>
      <c r="M1" t="s">
        <v>492</v>
      </c>
      <c r="N1" s="417" t="s">
        <v>494</v>
      </c>
      <c r="O1" s="417" t="s">
        <v>507</v>
      </c>
      <c r="P1" s="450" t="s">
        <v>265</v>
      </c>
      <c r="Q1" s="450" t="s">
        <v>506</v>
      </c>
      <c r="R1" s="450" t="s">
        <v>504</v>
      </c>
      <c r="S1" s="450" t="s">
        <v>505</v>
      </c>
      <c r="T1" s="451" t="s">
        <v>107</v>
      </c>
    </row>
    <row r="2" spans="2:20" x14ac:dyDescent="0.25">
      <c r="B2">
        <v>1</v>
      </c>
      <c r="C2">
        <v>12.183999999999999</v>
      </c>
      <c r="D2">
        <v>11.519</v>
      </c>
      <c r="E2">
        <v>0.66600000000000004</v>
      </c>
      <c r="F2">
        <v>6.0309999999999997</v>
      </c>
      <c r="G2">
        <v>0</v>
      </c>
      <c r="H2" t="s">
        <v>110</v>
      </c>
      <c r="J2">
        <v>13</v>
      </c>
      <c r="K2" s="39" t="s">
        <v>35</v>
      </c>
      <c r="L2" s="62">
        <v>-0.56100000000000005</v>
      </c>
      <c r="M2">
        <v>-5.4119999999999999</v>
      </c>
      <c r="N2" s="417">
        <v>0</v>
      </c>
      <c r="O2" s="417">
        <v>1</v>
      </c>
      <c r="P2" s="452">
        <v>31</v>
      </c>
      <c r="Q2" s="452">
        <v>73</v>
      </c>
      <c r="R2" s="452">
        <f t="shared" ref="R2:R33" ca="1" si="0">RAND()</f>
        <v>0.77128532123840821</v>
      </c>
      <c r="S2" s="452">
        <v>0.99451996801553366</v>
      </c>
      <c r="T2" s="453" t="s">
        <v>197</v>
      </c>
    </row>
    <row r="3" spans="2:20" x14ac:dyDescent="0.25">
      <c r="B3">
        <v>2</v>
      </c>
      <c r="C3">
        <v>9.4619999999999997</v>
      </c>
      <c r="D3">
        <v>9.2959999999999994</v>
      </c>
      <c r="E3">
        <v>0.16600000000000001</v>
      </c>
      <c r="F3">
        <v>1.397</v>
      </c>
      <c r="G3">
        <v>8.1000000000000003E-2</v>
      </c>
      <c r="H3" t="s">
        <v>112</v>
      </c>
      <c r="J3">
        <v>2</v>
      </c>
      <c r="K3" s="50" t="s">
        <v>73</v>
      </c>
      <c r="L3" s="62">
        <v>-0.45600000000000002</v>
      </c>
      <c r="M3">
        <v>-3.1139999999999999</v>
      </c>
      <c r="N3" s="417">
        <v>8.1000000000000003E-2</v>
      </c>
      <c r="O3" s="417">
        <v>2</v>
      </c>
      <c r="P3" s="452">
        <v>68</v>
      </c>
      <c r="Q3" s="452">
        <v>5</v>
      </c>
      <c r="R3" s="452">
        <f t="shared" ca="1" si="0"/>
        <v>0.67747887423839526</v>
      </c>
      <c r="S3" s="452">
        <v>5.7418669620232343E-2</v>
      </c>
      <c r="T3" s="453" t="s">
        <v>228</v>
      </c>
    </row>
    <row r="4" spans="2:20" x14ac:dyDescent="0.25">
      <c r="B4">
        <v>3</v>
      </c>
      <c r="C4">
        <v>12.054</v>
      </c>
      <c r="D4">
        <v>12.061</v>
      </c>
      <c r="E4">
        <v>-8.0000000000000002E-3</v>
      </c>
      <c r="F4">
        <v>-7.2999999999999995E-2</v>
      </c>
      <c r="G4">
        <v>0.47099999999999997</v>
      </c>
      <c r="H4" t="s">
        <v>114</v>
      </c>
      <c r="J4">
        <v>3</v>
      </c>
      <c r="K4" s="50" t="s">
        <v>54</v>
      </c>
      <c r="L4" s="62">
        <v>-0.38100000000000001</v>
      </c>
      <c r="M4">
        <v>-3.512</v>
      </c>
      <c r="N4" s="417">
        <v>0.47099999999999997</v>
      </c>
      <c r="O4" s="417">
        <v>3</v>
      </c>
      <c r="P4" s="452">
        <v>50</v>
      </c>
      <c r="Q4" s="452">
        <v>15</v>
      </c>
      <c r="R4" s="452">
        <f t="shared" ca="1" si="0"/>
        <v>0.22732177150422261</v>
      </c>
      <c r="S4" s="452">
        <v>0.20157112088093321</v>
      </c>
      <c r="T4" s="453" t="s">
        <v>213</v>
      </c>
    </row>
    <row r="5" spans="2:20" x14ac:dyDescent="0.25">
      <c r="B5">
        <v>4</v>
      </c>
      <c r="C5">
        <v>11.154999999999999</v>
      </c>
      <c r="D5">
        <v>10.949</v>
      </c>
      <c r="E5">
        <v>0.20699999999999999</v>
      </c>
      <c r="F5">
        <v>1.915</v>
      </c>
      <c r="G5">
        <v>2.8000000000000001E-2</v>
      </c>
      <c r="H5" t="s">
        <v>177</v>
      </c>
      <c r="J5">
        <v>15</v>
      </c>
      <c r="K5" s="39" t="s">
        <v>32</v>
      </c>
      <c r="L5" s="62">
        <v>-0.3</v>
      </c>
      <c r="M5">
        <v>-2.5720000000000001</v>
      </c>
      <c r="N5" s="417">
        <v>2.8000000000000001E-2</v>
      </c>
      <c r="O5" s="417">
        <v>4</v>
      </c>
      <c r="P5" s="452">
        <v>28</v>
      </c>
      <c r="Q5" s="452">
        <v>24</v>
      </c>
      <c r="R5" s="452">
        <f t="shared" ca="1" si="0"/>
        <v>0.72299891068361211</v>
      </c>
      <c r="S5" s="452">
        <v>0.3245444464105478</v>
      </c>
      <c r="T5" s="453" t="s">
        <v>194</v>
      </c>
    </row>
    <row r="6" spans="2:20" x14ac:dyDescent="0.25">
      <c r="B6">
        <v>5</v>
      </c>
      <c r="C6">
        <v>12.065</v>
      </c>
      <c r="D6">
        <v>11.992000000000001</v>
      </c>
      <c r="E6">
        <v>7.2999999999999995E-2</v>
      </c>
      <c r="F6">
        <v>0.68600000000000005</v>
      </c>
      <c r="G6">
        <v>0.247</v>
      </c>
      <c r="H6" t="s">
        <v>178</v>
      </c>
      <c r="J6">
        <v>4</v>
      </c>
      <c r="K6" s="39" t="s">
        <v>28</v>
      </c>
      <c r="L6" s="62">
        <v>-0.24399999999999999</v>
      </c>
      <c r="M6">
        <v>-2.3109999999999999</v>
      </c>
      <c r="N6" s="417">
        <v>0.247</v>
      </c>
      <c r="O6" s="417">
        <v>5</v>
      </c>
      <c r="P6" s="452">
        <v>24</v>
      </c>
      <c r="Q6" s="452">
        <v>35</v>
      </c>
      <c r="R6" s="452">
        <f t="shared" ca="1" si="0"/>
        <v>0.87862262229278687</v>
      </c>
      <c r="S6" s="452">
        <v>0.44277984625542022</v>
      </c>
      <c r="T6" s="453" t="s">
        <v>191</v>
      </c>
    </row>
    <row r="7" spans="2:20" x14ac:dyDescent="0.25">
      <c r="B7">
        <v>6</v>
      </c>
      <c r="C7">
        <v>12.579000000000001</v>
      </c>
      <c r="D7">
        <v>12.63</v>
      </c>
      <c r="E7">
        <v>-5.0999999999999997E-2</v>
      </c>
      <c r="F7">
        <v>-0.47599999999999998</v>
      </c>
      <c r="G7">
        <v>0.317</v>
      </c>
      <c r="H7" t="s">
        <v>179</v>
      </c>
      <c r="J7" s="39">
        <v>39</v>
      </c>
      <c r="K7" s="39" t="s">
        <v>18</v>
      </c>
      <c r="L7" s="62">
        <v>-0.22600000000000001</v>
      </c>
      <c r="M7">
        <v>-1.879</v>
      </c>
      <c r="N7" s="417">
        <v>0.317</v>
      </c>
      <c r="O7" s="417">
        <v>6</v>
      </c>
      <c r="P7" s="452">
        <v>12</v>
      </c>
      <c r="Q7" s="452">
        <v>25</v>
      </c>
      <c r="R7" s="452">
        <f t="shared" ca="1" si="0"/>
        <v>0.39594736457263247</v>
      </c>
      <c r="S7" s="452">
        <v>0.34565691957154598</v>
      </c>
      <c r="T7" s="453" t="s">
        <v>184</v>
      </c>
    </row>
    <row r="8" spans="2:20" x14ac:dyDescent="0.25">
      <c r="B8">
        <v>7</v>
      </c>
      <c r="C8">
        <v>12.332000000000001</v>
      </c>
      <c r="D8">
        <v>12.428000000000001</v>
      </c>
      <c r="E8">
        <v>-9.7000000000000003E-2</v>
      </c>
      <c r="F8">
        <v>-0.91</v>
      </c>
      <c r="G8">
        <v>0.182</v>
      </c>
      <c r="H8" t="s">
        <v>489</v>
      </c>
      <c r="J8">
        <v>18</v>
      </c>
      <c r="K8" s="39" t="s">
        <v>30</v>
      </c>
      <c r="L8" s="62">
        <v>-0.22</v>
      </c>
      <c r="M8">
        <v>-2.036</v>
      </c>
      <c r="N8" s="417">
        <v>0.182</v>
      </c>
      <c r="O8" s="417">
        <v>7</v>
      </c>
      <c r="P8" s="452">
        <v>26</v>
      </c>
      <c r="Q8" s="452">
        <v>69</v>
      </c>
      <c r="R8" s="452">
        <f t="shared" ca="1" si="0"/>
        <v>0.37474392837706683</v>
      </c>
      <c r="S8" s="452">
        <v>0.98284588873413536</v>
      </c>
      <c r="T8" s="453" t="s">
        <v>193</v>
      </c>
    </row>
    <row r="9" spans="2:20" x14ac:dyDescent="0.25">
      <c r="B9">
        <v>8</v>
      </c>
      <c r="C9">
        <v>12.109</v>
      </c>
      <c r="D9">
        <v>11.929</v>
      </c>
      <c r="E9">
        <v>0.18099999999999999</v>
      </c>
      <c r="F9">
        <v>1.6890000000000001</v>
      </c>
      <c r="G9">
        <v>4.5999999999999999E-2</v>
      </c>
      <c r="H9" t="s">
        <v>115</v>
      </c>
      <c r="J9" s="39">
        <v>40</v>
      </c>
      <c r="K9" s="39" t="s">
        <v>31</v>
      </c>
      <c r="L9" s="62">
        <v>-0.21099999999999999</v>
      </c>
      <c r="M9">
        <v>-1.9490000000000001</v>
      </c>
      <c r="N9" s="417">
        <v>4.5999999999999999E-2</v>
      </c>
      <c r="O9" s="417">
        <v>8</v>
      </c>
      <c r="P9" s="452">
        <v>27</v>
      </c>
      <c r="Q9" s="452">
        <v>44</v>
      </c>
      <c r="R9" s="452">
        <f t="shared" ca="1" si="0"/>
        <v>0.84604364235063445</v>
      </c>
      <c r="S9" s="452">
        <v>0.6317400766386021</v>
      </c>
      <c r="T9" s="453" t="s">
        <v>121</v>
      </c>
    </row>
    <row r="10" spans="2:20" x14ac:dyDescent="0.25">
      <c r="B10">
        <v>9</v>
      </c>
      <c r="C10">
        <v>10.304</v>
      </c>
      <c r="D10">
        <v>10.371</v>
      </c>
      <c r="E10">
        <v>-6.7000000000000004E-2</v>
      </c>
      <c r="F10">
        <v>-0.61699999999999999</v>
      </c>
      <c r="G10">
        <v>0.26900000000000002</v>
      </c>
      <c r="H10" t="s">
        <v>181</v>
      </c>
      <c r="J10" s="39">
        <v>27</v>
      </c>
      <c r="K10" s="39" t="s">
        <v>19</v>
      </c>
      <c r="L10" s="62">
        <v>-0.20100000000000001</v>
      </c>
      <c r="M10">
        <v>-1.881</v>
      </c>
      <c r="N10" s="417">
        <v>0.26900000000000002</v>
      </c>
      <c r="O10" s="417">
        <v>9</v>
      </c>
      <c r="P10" s="452">
        <v>13</v>
      </c>
      <c r="Q10" s="452">
        <v>11</v>
      </c>
      <c r="R10" s="452">
        <f t="shared" ca="1" si="0"/>
        <v>0.47221415361241659</v>
      </c>
      <c r="S10" s="452">
        <v>0.161679821233359</v>
      </c>
      <c r="T10" s="453" t="s">
        <v>117</v>
      </c>
    </row>
    <row r="11" spans="2:20" x14ac:dyDescent="0.25">
      <c r="B11">
        <v>10</v>
      </c>
      <c r="C11">
        <v>8.8230000000000004</v>
      </c>
      <c r="D11">
        <v>8.5739999999999998</v>
      </c>
      <c r="E11">
        <v>0.249</v>
      </c>
      <c r="F11">
        <v>2.198</v>
      </c>
      <c r="G11">
        <v>1.4E-2</v>
      </c>
      <c r="H11" t="s">
        <v>182</v>
      </c>
      <c r="J11">
        <v>5</v>
      </c>
      <c r="K11" s="50" t="s">
        <v>75</v>
      </c>
      <c r="L11" s="62">
        <v>-0.16700000000000001</v>
      </c>
      <c r="M11">
        <v>-1.583</v>
      </c>
      <c r="N11" s="417">
        <v>1.4E-2</v>
      </c>
      <c r="O11" s="417">
        <v>10</v>
      </c>
      <c r="P11" s="452">
        <v>70</v>
      </c>
      <c r="Q11" s="452">
        <v>54</v>
      </c>
      <c r="R11" s="452">
        <f t="shared" ca="1" si="0"/>
        <v>0.77900673766052131</v>
      </c>
      <c r="S11" s="452">
        <v>0.77115579594507966</v>
      </c>
      <c r="T11" s="453" t="s">
        <v>230</v>
      </c>
    </row>
    <row r="12" spans="2:20" x14ac:dyDescent="0.25">
      <c r="B12">
        <v>11</v>
      </c>
      <c r="C12">
        <v>11.237</v>
      </c>
      <c r="D12">
        <v>11.285</v>
      </c>
      <c r="E12">
        <v>-4.8000000000000001E-2</v>
      </c>
      <c r="F12">
        <v>-0.45400000000000001</v>
      </c>
      <c r="G12">
        <v>0.32500000000000001</v>
      </c>
      <c r="H12" t="s">
        <v>183</v>
      </c>
      <c r="J12">
        <v>6</v>
      </c>
      <c r="K12" s="39" t="s">
        <v>42</v>
      </c>
      <c r="L12" s="62">
        <v>-0.16600000000000001</v>
      </c>
      <c r="M12">
        <v>-1.5589999999999999</v>
      </c>
      <c r="N12" s="417">
        <v>0.32500000000000001</v>
      </c>
      <c r="O12" s="417">
        <v>11</v>
      </c>
      <c r="P12" s="452">
        <v>39</v>
      </c>
      <c r="Q12" s="452">
        <v>14</v>
      </c>
      <c r="R12" s="452">
        <f t="shared" ca="1" si="0"/>
        <v>0.80483714634770165</v>
      </c>
      <c r="S12" s="452">
        <v>0.17963381174140558</v>
      </c>
      <c r="T12" s="453" t="s">
        <v>202</v>
      </c>
    </row>
    <row r="13" spans="2:20" ht="30" x14ac:dyDescent="0.25">
      <c r="B13">
        <v>12</v>
      </c>
      <c r="C13">
        <v>9.0090000000000003</v>
      </c>
      <c r="D13">
        <v>9.2349999999999994</v>
      </c>
      <c r="E13">
        <v>-0.22600000000000001</v>
      </c>
      <c r="F13">
        <v>-1.879</v>
      </c>
      <c r="G13">
        <v>0.03</v>
      </c>
      <c r="H13" t="s">
        <v>184</v>
      </c>
      <c r="J13">
        <v>56</v>
      </c>
      <c r="K13" s="39" t="s">
        <v>23</v>
      </c>
      <c r="L13" s="62">
        <v>-0.16300000000000001</v>
      </c>
      <c r="M13">
        <v>-1.52</v>
      </c>
      <c r="N13" s="417">
        <v>0.03</v>
      </c>
      <c r="O13" s="417">
        <v>12</v>
      </c>
      <c r="P13" s="452">
        <v>18</v>
      </c>
      <c r="Q13" s="452">
        <v>10</v>
      </c>
      <c r="R13" s="452">
        <f t="shared" ca="1" si="0"/>
        <v>0.24804842465713095</v>
      </c>
      <c r="S13" s="452">
        <v>0.14139715192398938</v>
      </c>
      <c r="T13" s="453" t="s">
        <v>187</v>
      </c>
    </row>
    <row r="14" spans="2:20" x14ac:dyDescent="0.25">
      <c r="B14">
        <v>13</v>
      </c>
      <c r="C14">
        <v>10.513999999999999</v>
      </c>
      <c r="D14">
        <v>10.715</v>
      </c>
      <c r="E14">
        <v>-0.20100000000000001</v>
      </c>
      <c r="F14">
        <v>-1.881</v>
      </c>
      <c r="G14">
        <v>0.03</v>
      </c>
      <c r="H14" t="s">
        <v>117</v>
      </c>
      <c r="J14" s="39">
        <v>42</v>
      </c>
      <c r="K14" s="39" t="s">
        <v>43</v>
      </c>
      <c r="L14" s="62">
        <v>-0.15</v>
      </c>
      <c r="M14">
        <v>-1.393</v>
      </c>
      <c r="N14" s="417">
        <v>0.03</v>
      </c>
      <c r="O14" s="417">
        <v>13</v>
      </c>
      <c r="P14" s="452">
        <v>40</v>
      </c>
      <c r="Q14" s="452">
        <v>21</v>
      </c>
      <c r="R14" s="452">
        <f t="shared" ca="1" si="0"/>
        <v>0.67333705615492667</v>
      </c>
      <c r="S14" s="452">
        <v>0.24485316795894718</v>
      </c>
      <c r="T14" s="453" t="s">
        <v>203</v>
      </c>
    </row>
    <row r="15" spans="2:20" x14ac:dyDescent="0.25">
      <c r="B15">
        <v>14</v>
      </c>
      <c r="C15">
        <v>13.855</v>
      </c>
      <c r="D15">
        <v>13.865</v>
      </c>
      <c r="E15">
        <v>-0.01</v>
      </c>
      <c r="F15">
        <v>-8.7999999999999995E-2</v>
      </c>
      <c r="G15">
        <v>0.46500000000000002</v>
      </c>
      <c r="H15" t="s">
        <v>185</v>
      </c>
      <c r="J15">
        <v>12</v>
      </c>
      <c r="K15" s="50" t="s">
        <v>58</v>
      </c>
      <c r="L15" s="62">
        <v>-0.14199999999999999</v>
      </c>
      <c r="M15">
        <v>-1.3380000000000001</v>
      </c>
      <c r="N15" s="417">
        <v>0.46500000000000002</v>
      </c>
      <c r="O15" s="417">
        <v>14</v>
      </c>
      <c r="P15" s="452">
        <v>54</v>
      </c>
      <c r="Q15" s="452">
        <v>38</v>
      </c>
      <c r="R15" s="452">
        <f t="shared" ca="1" si="0"/>
        <v>0.97200237518297916</v>
      </c>
      <c r="S15" s="452">
        <v>0.54193862953764182</v>
      </c>
      <c r="T15" s="453" t="s">
        <v>217</v>
      </c>
    </row>
    <row r="16" spans="2:20" x14ac:dyDescent="0.25">
      <c r="B16">
        <v>15</v>
      </c>
      <c r="C16">
        <v>12.212</v>
      </c>
      <c r="D16">
        <v>12.175000000000001</v>
      </c>
      <c r="E16">
        <v>3.6999999999999998E-2</v>
      </c>
      <c r="F16">
        <v>0.35</v>
      </c>
      <c r="G16">
        <v>0.36299999999999999</v>
      </c>
      <c r="H16" t="s">
        <v>104</v>
      </c>
      <c r="J16">
        <v>1</v>
      </c>
      <c r="K16" s="39" t="s">
        <v>48</v>
      </c>
      <c r="L16" s="62">
        <v>-0.125</v>
      </c>
      <c r="M16">
        <v>-0.75700000000000001</v>
      </c>
      <c r="N16" s="417">
        <v>0.36299999999999999</v>
      </c>
      <c r="O16" s="417">
        <v>15</v>
      </c>
      <c r="P16" s="452">
        <v>44</v>
      </c>
      <c r="Q16" s="452">
        <v>27</v>
      </c>
      <c r="R16" s="452">
        <f t="shared" ca="1" si="0"/>
        <v>0.39925141838853584</v>
      </c>
      <c r="S16" s="452">
        <v>0.36292136992953328</v>
      </c>
      <c r="T16" s="453" t="s">
        <v>207</v>
      </c>
    </row>
    <row r="17" spans="2:28" x14ac:dyDescent="0.25">
      <c r="B17">
        <v>16</v>
      </c>
      <c r="C17">
        <v>12.978</v>
      </c>
      <c r="D17">
        <v>12.771000000000001</v>
      </c>
      <c r="E17">
        <v>0.20699999999999999</v>
      </c>
      <c r="F17">
        <v>1.8859999999999999</v>
      </c>
      <c r="G17">
        <v>0.03</v>
      </c>
      <c r="H17" t="s">
        <v>119</v>
      </c>
      <c r="J17">
        <v>52</v>
      </c>
      <c r="K17" s="39" t="s">
        <v>24</v>
      </c>
      <c r="L17" s="62">
        <v>-0.11</v>
      </c>
      <c r="M17">
        <v>-1.022</v>
      </c>
      <c r="N17" s="417">
        <v>0.03</v>
      </c>
      <c r="O17" s="417">
        <v>16</v>
      </c>
      <c r="P17" s="452">
        <v>19</v>
      </c>
      <c r="Q17" s="452">
        <v>65</v>
      </c>
      <c r="R17" s="452">
        <f t="shared" ca="1" si="0"/>
        <v>0.94005175653697393</v>
      </c>
      <c r="S17" s="452">
        <v>0.93152565900414697</v>
      </c>
      <c r="T17" s="453" t="s">
        <v>188</v>
      </c>
    </row>
    <row r="18" spans="2:28" x14ac:dyDescent="0.25">
      <c r="B18">
        <v>17</v>
      </c>
      <c r="C18">
        <v>11.499000000000001</v>
      </c>
      <c r="D18">
        <v>11.339</v>
      </c>
      <c r="E18">
        <v>0.16</v>
      </c>
      <c r="F18">
        <v>1.3049999999999999</v>
      </c>
      <c r="G18">
        <v>9.6000000000000002E-2</v>
      </c>
      <c r="H18" t="s">
        <v>186</v>
      </c>
      <c r="J18">
        <v>8</v>
      </c>
      <c r="K18" s="39" t="s">
        <v>12</v>
      </c>
      <c r="L18" s="62">
        <v>-9.7000000000000003E-2</v>
      </c>
      <c r="M18">
        <v>-0.91</v>
      </c>
      <c r="N18" s="417">
        <v>9.6000000000000002E-2</v>
      </c>
      <c r="O18" s="417">
        <v>17</v>
      </c>
      <c r="P18" s="452">
        <v>7</v>
      </c>
      <c r="Q18" s="452">
        <v>2</v>
      </c>
      <c r="R18" s="452">
        <f t="shared" ca="1" si="0"/>
        <v>0.19950306811231111</v>
      </c>
      <c r="S18" s="452">
        <v>3.3881942127542919E-2</v>
      </c>
      <c r="T18" s="453" t="s">
        <v>180</v>
      </c>
    </row>
    <row r="19" spans="2:28" x14ac:dyDescent="0.25">
      <c r="B19">
        <v>18</v>
      </c>
      <c r="C19">
        <v>9.7629999999999999</v>
      </c>
      <c r="D19">
        <v>9.9260000000000002</v>
      </c>
      <c r="E19">
        <v>-0.16300000000000001</v>
      </c>
      <c r="F19">
        <v>-1.52</v>
      </c>
      <c r="G19">
        <v>6.4000000000000001E-2</v>
      </c>
      <c r="H19" t="s">
        <v>187</v>
      </c>
      <c r="J19">
        <v>25</v>
      </c>
      <c r="K19" s="50" t="s">
        <v>64</v>
      </c>
      <c r="L19" s="62">
        <v>-8.3000000000000004E-2</v>
      </c>
      <c r="M19">
        <v>-0.78300000000000003</v>
      </c>
      <c r="N19" s="417">
        <v>6.4000000000000001E-2</v>
      </c>
      <c r="O19" s="417">
        <v>18</v>
      </c>
      <c r="P19" s="452">
        <v>59</v>
      </c>
      <c r="Q19" s="452">
        <v>57</v>
      </c>
      <c r="R19" s="452">
        <f t="shared" ca="1" si="0"/>
        <v>6.9745538186454792E-2</v>
      </c>
      <c r="S19" s="452">
        <v>0.79569717723029409</v>
      </c>
      <c r="T19" s="453" t="s">
        <v>125</v>
      </c>
    </row>
    <row r="20" spans="2:28" x14ac:dyDescent="0.25">
      <c r="B20">
        <v>19</v>
      </c>
      <c r="C20">
        <v>11.56</v>
      </c>
      <c r="D20">
        <v>11.67</v>
      </c>
      <c r="E20">
        <v>-0.11</v>
      </c>
      <c r="F20">
        <v>-1.022</v>
      </c>
      <c r="G20">
        <v>0.154</v>
      </c>
      <c r="H20" t="s">
        <v>188</v>
      </c>
      <c r="J20">
        <v>20</v>
      </c>
      <c r="K20" s="50" t="s">
        <v>49</v>
      </c>
      <c r="L20" s="62">
        <v>-7.9000000000000001E-2</v>
      </c>
      <c r="M20">
        <v>-0.72899999999999998</v>
      </c>
      <c r="N20" s="417">
        <v>0.154</v>
      </c>
      <c r="O20" s="417">
        <v>19</v>
      </c>
      <c r="P20" s="452">
        <v>45</v>
      </c>
      <c r="Q20" s="452">
        <v>39</v>
      </c>
      <c r="R20" s="452">
        <f t="shared" ca="1" si="0"/>
        <v>0.66695410921170084</v>
      </c>
      <c r="S20" s="452">
        <v>0.54965949645866097</v>
      </c>
      <c r="T20" s="453" t="s">
        <v>208</v>
      </c>
    </row>
    <row r="21" spans="2:28" x14ac:dyDescent="0.25">
      <c r="B21">
        <v>20</v>
      </c>
      <c r="C21">
        <v>11.568</v>
      </c>
      <c r="D21">
        <v>11.379</v>
      </c>
      <c r="E21">
        <v>0.189</v>
      </c>
      <c r="F21">
        <v>1.778</v>
      </c>
      <c r="G21">
        <v>3.7999999999999999E-2</v>
      </c>
      <c r="H21" t="s">
        <v>189</v>
      </c>
      <c r="J21">
        <v>7</v>
      </c>
      <c r="K21" s="50" t="s">
        <v>68</v>
      </c>
      <c r="L21" s="62">
        <v>-7.0999999999999994E-2</v>
      </c>
      <c r="M21">
        <v>-0.66400000000000003</v>
      </c>
      <c r="N21" s="417">
        <v>3.7999999999999999E-2</v>
      </c>
      <c r="O21" s="417">
        <v>20</v>
      </c>
      <c r="P21" s="452">
        <v>63</v>
      </c>
      <c r="Q21" s="452">
        <v>4</v>
      </c>
      <c r="R21" s="452">
        <f t="shared" ca="1" si="0"/>
        <v>0.34496530474960829</v>
      </c>
      <c r="S21" s="452">
        <v>4.721227453569754E-2</v>
      </c>
      <c r="T21" s="453" t="s">
        <v>224</v>
      </c>
    </row>
    <row r="22" spans="2:28" x14ac:dyDescent="0.25">
      <c r="B22">
        <v>22</v>
      </c>
      <c r="C22">
        <v>9.9719999999999995</v>
      </c>
      <c r="D22">
        <v>9.8320000000000007</v>
      </c>
      <c r="E22">
        <v>0.14000000000000001</v>
      </c>
      <c r="F22">
        <v>1.2929999999999999</v>
      </c>
      <c r="G22">
        <v>9.8000000000000004E-2</v>
      </c>
      <c r="H22" t="s">
        <v>120</v>
      </c>
      <c r="J22">
        <v>70</v>
      </c>
      <c r="K22" s="39" t="s">
        <v>44</v>
      </c>
      <c r="L22" s="62">
        <v>-6.9000000000000006E-2</v>
      </c>
      <c r="M22">
        <v>-0.64800000000000002</v>
      </c>
      <c r="N22" s="417">
        <v>9.8000000000000004E-2</v>
      </c>
      <c r="O22" s="417">
        <v>21</v>
      </c>
      <c r="P22" s="454">
        <v>41</v>
      </c>
      <c r="Q22" s="454">
        <v>59</v>
      </c>
      <c r="R22" s="454">
        <f t="shared" ca="1" si="0"/>
        <v>0.80908389901994038</v>
      </c>
      <c r="S22" s="454">
        <v>0.8302937355308011</v>
      </c>
      <c r="T22" s="455" t="s">
        <v>204</v>
      </c>
    </row>
    <row r="23" spans="2:28" x14ac:dyDescent="0.25">
      <c r="B23">
        <v>23</v>
      </c>
      <c r="C23">
        <v>12.381</v>
      </c>
      <c r="D23">
        <v>12.236000000000001</v>
      </c>
      <c r="E23">
        <v>0.14499999999999999</v>
      </c>
      <c r="F23">
        <v>1.371</v>
      </c>
      <c r="G23">
        <v>8.5000000000000006E-2</v>
      </c>
      <c r="H23" t="s">
        <v>190</v>
      </c>
      <c r="J23" s="39">
        <v>48</v>
      </c>
      <c r="K23" s="39" t="s">
        <v>14</v>
      </c>
      <c r="L23" s="62">
        <v>-6.7000000000000004E-2</v>
      </c>
      <c r="M23">
        <v>-0.61699999999999999</v>
      </c>
      <c r="N23" s="417">
        <v>8.5000000000000006E-2</v>
      </c>
      <c r="O23" s="417">
        <v>22</v>
      </c>
      <c r="P23" s="452">
        <v>9</v>
      </c>
      <c r="Q23" s="452">
        <v>29</v>
      </c>
      <c r="R23" s="452">
        <f t="shared" ca="1" si="0"/>
        <v>7.8889373989411427E-2</v>
      </c>
      <c r="S23" s="452">
        <v>0.3807240110246175</v>
      </c>
      <c r="T23" s="453" t="s">
        <v>181</v>
      </c>
    </row>
    <row r="24" spans="2:28" x14ac:dyDescent="0.25">
      <c r="B24">
        <v>24</v>
      </c>
      <c r="C24">
        <v>10.58</v>
      </c>
      <c r="D24">
        <v>10.824</v>
      </c>
      <c r="E24">
        <v>-0.24399999999999999</v>
      </c>
      <c r="F24">
        <v>-2.3109999999999999</v>
      </c>
      <c r="G24">
        <v>1.0999999999999999E-2</v>
      </c>
      <c r="H24" t="s">
        <v>191</v>
      </c>
      <c r="J24" s="39">
        <v>43</v>
      </c>
      <c r="K24" s="39" t="s">
        <v>34</v>
      </c>
      <c r="L24" s="62">
        <v>-6.0999999999999999E-2</v>
      </c>
      <c r="M24">
        <v>-0.54100000000000004</v>
      </c>
      <c r="N24" s="417">
        <v>1.0999999999999999E-2</v>
      </c>
      <c r="O24" s="417">
        <v>23</v>
      </c>
      <c r="P24" s="452">
        <v>30</v>
      </c>
      <c r="Q24" s="452">
        <v>17</v>
      </c>
      <c r="R24" s="452">
        <f t="shared" ca="1" si="0"/>
        <v>0.2951957364999751</v>
      </c>
      <c r="S24" s="452">
        <v>0.21020704626839248</v>
      </c>
      <c r="T24" s="453" t="s">
        <v>196</v>
      </c>
    </row>
    <row r="25" spans="2:28" x14ac:dyDescent="0.25">
      <c r="B25">
        <v>25</v>
      </c>
      <c r="C25">
        <v>12.565</v>
      </c>
      <c r="D25">
        <v>12.393000000000001</v>
      </c>
      <c r="E25">
        <v>0.17199999999999999</v>
      </c>
      <c r="F25">
        <v>1.609</v>
      </c>
      <c r="G25">
        <v>5.3999999999999999E-2</v>
      </c>
      <c r="H25" t="s">
        <v>192</v>
      </c>
      <c r="J25">
        <v>11</v>
      </c>
      <c r="K25" s="39" t="s">
        <v>40</v>
      </c>
      <c r="L25" s="62">
        <v>-6.0999999999999999E-2</v>
      </c>
      <c r="M25">
        <v>-0.57199999999999995</v>
      </c>
      <c r="N25" s="417">
        <v>5.3999999999999999E-2</v>
      </c>
      <c r="O25" s="417">
        <v>24</v>
      </c>
      <c r="P25" s="452">
        <v>37</v>
      </c>
      <c r="Q25" s="452">
        <v>31</v>
      </c>
      <c r="R25" s="452">
        <f t="shared" ca="1" si="0"/>
        <v>0.8019860374158343</v>
      </c>
      <c r="S25" s="452">
        <v>0.39099295433871362</v>
      </c>
      <c r="T25" s="453" t="s">
        <v>200</v>
      </c>
    </row>
    <row r="26" spans="2:28" x14ac:dyDescent="0.25">
      <c r="B26">
        <v>26</v>
      </c>
      <c r="C26">
        <v>11.705</v>
      </c>
      <c r="D26">
        <v>11.925000000000001</v>
      </c>
      <c r="E26">
        <v>-0.22</v>
      </c>
      <c r="F26">
        <v>-2.036</v>
      </c>
      <c r="G26">
        <v>2.1000000000000001E-2</v>
      </c>
      <c r="H26" t="s">
        <v>193</v>
      </c>
      <c r="J26">
        <v>58</v>
      </c>
      <c r="K26" s="39" t="s">
        <v>39</v>
      </c>
      <c r="L26" s="62">
        <v>-5.2999999999999999E-2</v>
      </c>
      <c r="M26">
        <v>-0.496</v>
      </c>
      <c r="N26" s="417">
        <v>2.1000000000000001E-2</v>
      </c>
      <c r="O26" s="417">
        <v>25</v>
      </c>
      <c r="P26" s="452">
        <v>36</v>
      </c>
      <c r="Q26" s="452">
        <v>58</v>
      </c>
      <c r="R26" s="452">
        <f t="shared" ca="1" si="0"/>
        <v>0.41220005840108553</v>
      </c>
      <c r="S26" s="452">
        <v>0.82611455383049148</v>
      </c>
      <c r="T26" s="453" t="s">
        <v>199</v>
      </c>
    </row>
    <row r="27" spans="2:28" x14ac:dyDescent="0.25">
      <c r="B27">
        <v>27</v>
      </c>
      <c r="C27">
        <v>11.577999999999999</v>
      </c>
      <c r="D27">
        <v>11.789</v>
      </c>
      <c r="E27">
        <v>-0.21099999999999999</v>
      </c>
      <c r="F27">
        <v>-1.9490000000000001</v>
      </c>
      <c r="G27">
        <v>2.5999999999999999E-2</v>
      </c>
      <c r="H27" t="s">
        <v>121</v>
      </c>
      <c r="J27">
        <v>22</v>
      </c>
      <c r="K27" s="39" t="s">
        <v>11</v>
      </c>
      <c r="L27" s="62">
        <v>-5.0999999999999997E-2</v>
      </c>
      <c r="M27">
        <v>-0.47599999999999998</v>
      </c>
      <c r="N27" s="417">
        <v>2.5999999999999999E-2</v>
      </c>
      <c r="O27" s="417">
        <v>26</v>
      </c>
      <c r="P27" s="452">
        <v>6</v>
      </c>
      <c r="Q27" s="452">
        <v>23</v>
      </c>
      <c r="R27" s="452">
        <f t="shared" ca="1" si="0"/>
        <v>0.42709758954914401</v>
      </c>
      <c r="S27" s="452">
        <v>0.30358370109517674</v>
      </c>
      <c r="T27" s="453" t="s">
        <v>179</v>
      </c>
    </row>
    <row r="28" spans="2:28" x14ac:dyDescent="0.25">
      <c r="B28">
        <v>28</v>
      </c>
      <c r="C28">
        <v>9.2919999999999998</v>
      </c>
      <c r="D28">
        <v>9.5920000000000005</v>
      </c>
      <c r="E28">
        <v>-0.3</v>
      </c>
      <c r="F28">
        <v>-2.5720000000000001</v>
      </c>
      <c r="G28">
        <v>5.0000000000000001E-3</v>
      </c>
      <c r="H28" t="s">
        <v>194</v>
      </c>
      <c r="J28">
        <v>54</v>
      </c>
      <c r="K28" s="39" t="s">
        <v>17</v>
      </c>
      <c r="L28" s="62">
        <v>-4.8000000000000001E-2</v>
      </c>
      <c r="M28">
        <v>-0.45400000000000001</v>
      </c>
      <c r="N28" s="417">
        <v>5.0000000000000001E-3</v>
      </c>
      <c r="O28" s="417">
        <v>27</v>
      </c>
      <c r="P28" s="452">
        <v>11</v>
      </c>
      <c r="Q28" s="452">
        <v>62</v>
      </c>
      <c r="R28" s="452">
        <f t="shared" ca="1" si="0"/>
        <v>0.34248074439534859</v>
      </c>
      <c r="S28" s="452">
        <v>0.84772258002983225</v>
      </c>
      <c r="T28" s="453" t="s">
        <v>183</v>
      </c>
    </row>
    <row r="29" spans="2:28" x14ac:dyDescent="0.25">
      <c r="B29">
        <v>29</v>
      </c>
      <c r="C29">
        <v>13.645</v>
      </c>
      <c r="D29">
        <v>13.654999999999999</v>
      </c>
      <c r="E29">
        <v>-0.01</v>
      </c>
      <c r="F29">
        <v>-8.8999999999999996E-2</v>
      </c>
      <c r="G29">
        <v>0.46400000000000002</v>
      </c>
      <c r="H29" t="s">
        <v>195</v>
      </c>
      <c r="J29" s="39">
        <v>41</v>
      </c>
      <c r="K29" s="50" t="s">
        <v>66</v>
      </c>
      <c r="L29" s="62">
        <v>-4.4999999999999998E-2</v>
      </c>
      <c r="M29">
        <v>-0.41799999999999998</v>
      </c>
      <c r="N29" s="417">
        <v>0.46400000000000002</v>
      </c>
      <c r="O29" s="417">
        <v>28</v>
      </c>
      <c r="P29" s="452">
        <v>61</v>
      </c>
      <c r="Q29" s="452">
        <v>28</v>
      </c>
      <c r="R29" s="452">
        <f t="shared" ca="1" si="0"/>
        <v>0.15345492361905444</v>
      </c>
      <c r="S29" s="452">
        <v>0.37942744770266046</v>
      </c>
      <c r="T29" s="453" t="s">
        <v>222</v>
      </c>
    </row>
    <row r="30" spans="2:28" x14ac:dyDescent="0.25">
      <c r="B30">
        <v>30</v>
      </c>
      <c r="C30">
        <v>8.5739999999999998</v>
      </c>
      <c r="D30">
        <v>8.6359999999999992</v>
      </c>
      <c r="E30">
        <v>-6.0999999999999999E-2</v>
      </c>
      <c r="F30">
        <v>-0.54100000000000004</v>
      </c>
      <c r="G30">
        <v>0.29399999999999998</v>
      </c>
      <c r="H30" t="s">
        <v>196</v>
      </c>
      <c r="J30">
        <v>24</v>
      </c>
      <c r="K30" s="39" t="s">
        <v>45</v>
      </c>
      <c r="L30" s="62">
        <v>-3.9E-2</v>
      </c>
      <c r="M30">
        <v>-0.36599999999999999</v>
      </c>
      <c r="N30" s="417">
        <v>0.29399999999999998</v>
      </c>
      <c r="O30" s="417">
        <v>29</v>
      </c>
      <c r="P30" s="452">
        <v>42</v>
      </c>
      <c r="Q30" s="452">
        <v>43</v>
      </c>
      <c r="R30" s="452">
        <f t="shared" ca="1" si="0"/>
        <v>0.32429244593072604</v>
      </c>
      <c r="S30" s="452">
        <v>0.6258872771766284</v>
      </c>
      <c r="T30" s="453" t="s">
        <v>205</v>
      </c>
    </row>
    <row r="31" spans="2:28" x14ac:dyDescent="0.25">
      <c r="B31">
        <v>31</v>
      </c>
      <c r="C31">
        <v>9.5180000000000007</v>
      </c>
      <c r="D31">
        <v>10.079000000000001</v>
      </c>
      <c r="E31">
        <v>-0.56100000000000005</v>
      </c>
      <c r="F31">
        <v>-5.4119999999999999</v>
      </c>
      <c r="G31">
        <v>0</v>
      </c>
      <c r="H31" t="s">
        <v>197</v>
      </c>
      <c r="J31">
        <v>61</v>
      </c>
      <c r="K31" s="50" t="s">
        <v>56</v>
      </c>
      <c r="L31" s="62">
        <v>-1.7999999999999999E-2</v>
      </c>
      <c r="M31">
        <v>-0.16900000000000001</v>
      </c>
      <c r="N31" s="417">
        <v>0</v>
      </c>
      <c r="O31" s="417">
        <v>30</v>
      </c>
      <c r="P31" s="452">
        <v>52</v>
      </c>
      <c r="Q31" s="452">
        <v>41</v>
      </c>
      <c r="R31" s="452">
        <f t="shared" ca="1" si="0"/>
        <v>0.34073066944891195</v>
      </c>
      <c r="S31" s="452">
        <v>0.59343837317778525</v>
      </c>
      <c r="T31" s="453" t="s">
        <v>215</v>
      </c>
    </row>
    <row r="32" spans="2:28" ht="30" x14ac:dyDescent="0.25">
      <c r="B32">
        <v>32</v>
      </c>
      <c r="C32">
        <v>13.307</v>
      </c>
      <c r="D32">
        <v>13.305</v>
      </c>
      <c r="E32">
        <v>2E-3</v>
      </c>
      <c r="F32">
        <v>1.4999999999999999E-2</v>
      </c>
      <c r="G32">
        <v>0.49399999999999999</v>
      </c>
      <c r="H32" t="s">
        <v>122</v>
      </c>
      <c r="J32">
        <v>60</v>
      </c>
      <c r="K32" s="50" t="s">
        <v>57</v>
      </c>
      <c r="L32" s="62">
        <v>-1.4E-2</v>
      </c>
      <c r="M32">
        <v>-0.13500000000000001</v>
      </c>
      <c r="N32" s="417">
        <v>0.49399999999999999</v>
      </c>
      <c r="O32" s="417">
        <v>31</v>
      </c>
      <c r="P32" s="452">
        <v>53</v>
      </c>
      <c r="Q32" s="452">
        <v>67</v>
      </c>
      <c r="R32" s="452">
        <f t="shared" ca="1" si="0"/>
        <v>0.6985901079895307</v>
      </c>
      <c r="S32" s="452">
        <v>0.95266518948101986</v>
      </c>
      <c r="T32" s="453" t="s">
        <v>216</v>
      </c>
      <c r="X32" s="452">
        <v>33</v>
      </c>
      <c r="Y32" s="452">
        <v>26</v>
      </c>
      <c r="Z32" s="452">
        <f ca="1">RAND()</f>
        <v>0.15123151384695277</v>
      </c>
      <c r="AA32" s="452">
        <v>0.35805196830738062</v>
      </c>
      <c r="AB32" s="453" t="s">
        <v>123</v>
      </c>
    </row>
    <row r="33" spans="2:28" ht="30" x14ac:dyDescent="0.25">
      <c r="B33">
        <v>35</v>
      </c>
      <c r="C33">
        <v>14.029</v>
      </c>
      <c r="D33">
        <v>13.856</v>
      </c>
      <c r="E33">
        <v>0.17299999999999999</v>
      </c>
      <c r="F33">
        <v>1.5580000000000001</v>
      </c>
      <c r="G33">
        <v>0.06</v>
      </c>
      <c r="H33" t="s">
        <v>198</v>
      </c>
      <c r="J33" s="39">
        <v>47</v>
      </c>
      <c r="K33" s="39" t="s">
        <v>20</v>
      </c>
      <c r="L33" s="62">
        <v>-0.01</v>
      </c>
      <c r="M33">
        <v>-8.7999999999999995E-2</v>
      </c>
      <c r="N33" s="417">
        <v>0.06</v>
      </c>
      <c r="O33" s="417">
        <v>32</v>
      </c>
      <c r="P33" s="452">
        <v>14</v>
      </c>
      <c r="Q33" s="452">
        <v>63</v>
      </c>
      <c r="R33" s="452">
        <f t="shared" ca="1" si="0"/>
        <v>0.32812362389584004</v>
      </c>
      <c r="S33" s="452">
        <v>0.85302318231013263</v>
      </c>
      <c r="T33" s="453" t="s">
        <v>185</v>
      </c>
      <c r="X33" s="452">
        <v>66</v>
      </c>
      <c r="Y33" s="452">
        <v>68</v>
      </c>
      <c r="Z33" s="452">
        <f ca="1">RAND()</f>
        <v>0.70179812953908383</v>
      </c>
      <c r="AA33" s="452">
        <v>0.96482988233594646</v>
      </c>
      <c r="AB33" s="453" t="s">
        <v>226</v>
      </c>
    </row>
    <row r="34" spans="2:28" ht="30" x14ac:dyDescent="0.25">
      <c r="B34">
        <v>36</v>
      </c>
      <c r="C34">
        <v>11.294</v>
      </c>
      <c r="D34">
        <v>11.347</v>
      </c>
      <c r="E34">
        <v>-5.2999999999999999E-2</v>
      </c>
      <c r="F34">
        <v>-0.496</v>
      </c>
      <c r="G34">
        <v>0.31</v>
      </c>
      <c r="H34" t="s">
        <v>199</v>
      </c>
      <c r="J34" s="39">
        <v>35</v>
      </c>
      <c r="K34" s="39" t="s">
        <v>33</v>
      </c>
      <c r="L34" s="62">
        <v>-0.01</v>
      </c>
      <c r="M34">
        <v>-8.8999999999999996E-2</v>
      </c>
      <c r="N34" s="417">
        <v>0.31</v>
      </c>
      <c r="O34" s="417">
        <v>33</v>
      </c>
      <c r="P34" s="454">
        <v>29</v>
      </c>
      <c r="Q34" s="454">
        <v>19</v>
      </c>
      <c r="R34" s="454">
        <f t="shared" ref="R34:R65" ca="1" si="1">RAND()</f>
        <v>0.43023750531430272</v>
      </c>
      <c r="S34" s="454">
        <v>0.24194029456858512</v>
      </c>
      <c r="T34" s="455" t="s">
        <v>195</v>
      </c>
      <c r="X34" s="452">
        <v>34</v>
      </c>
      <c r="Y34" s="452">
        <v>36</v>
      </c>
      <c r="Z34" s="452">
        <f ca="1">RAND()</f>
        <v>0.92036654473781732</v>
      </c>
      <c r="AA34" s="452">
        <v>0.44310376314657063</v>
      </c>
      <c r="AB34" s="453" t="s">
        <v>334</v>
      </c>
    </row>
    <row r="35" spans="2:28" x14ac:dyDescent="0.25">
      <c r="B35">
        <v>37</v>
      </c>
      <c r="C35">
        <v>10.116</v>
      </c>
      <c r="D35">
        <v>10.177</v>
      </c>
      <c r="E35">
        <v>-6.0999999999999999E-2</v>
      </c>
      <c r="F35">
        <v>-0.57199999999999995</v>
      </c>
      <c r="G35">
        <v>0.28399999999999997</v>
      </c>
      <c r="H35" t="s">
        <v>200</v>
      </c>
      <c r="J35" s="39">
        <v>30</v>
      </c>
      <c r="K35" s="39" t="s">
        <v>8</v>
      </c>
      <c r="L35" s="62">
        <v>-8.0000000000000002E-3</v>
      </c>
      <c r="M35">
        <v>-7.2999999999999995E-2</v>
      </c>
      <c r="N35" s="417">
        <v>0.28399999999999997</v>
      </c>
      <c r="O35" s="417">
        <v>34</v>
      </c>
      <c r="P35" s="454">
        <v>3</v>
      </c>
      <c r="Q35" s="454">
        <v>22</v>
      </c>
      <c r="R35" s="454">
        <f t="shared" ca="1" si="1"/>
        <v>0.16090519674550463</v>
      </c>
      <c r="S35" s="454">
        <v>0.27610979220595233</v>
      </c>
      <c r="T35" s="455" t="s">
        <v>114</v>
      </c>
      <c r="X35" s="452">
        <v>21</v>
      </c>
      <c r="Y35" s="452">
        <v>43</v>
      </c>
      <c r="Z35" s="452">
        <f ca="1">RAND()</f>
        <v>0.69309055330188551</v>
      </c>
      <c r="AA35" s="452">
        <v>0.61762007458210366</v>
      </c>
      <c r="AB35" s="453" t="s">
        <v>333</v>
      </c>
    </row>
    <row r="36" spans="2:28" x14ac:dyDescent="0.25">
      <c r="B36">
        <v>38</v>
      </c>
      <c r="C36">
        <v>11.708</v>
      </c>
      <c r="D36">
        <v>11.686999999999999</v>
      </c>
      <c r="E36">
        <v>2.1000000000000001E-2</v>
      </c>
      <c r="F36">
        <v>0.19700000000000001</v>
      </c>
      <c r="G36">
        <v>0.42199999999999999</v>
      </c>
      <c r="H36" t="s">
        <v>201</v>
      </c>
      <c r="J36">
        <v>23</v>
      </c>
      <c r="K36" s="39" t="s">
        <v>36</v>
      </c>
      <c r="L36" s="62">
        <v>2E-3</v>
      </c>
      <c r="M36">
        <v>1.4999999999999999E-2</v>
      </c>
      <c r="N36" s="417">
        <v>0.42199999999999999</v>
      </c>
      <c r="O36" s="417">
        <v>35</v>
      </c>
      <c r="P36" s="452">
        <v>32</v>
      </c>
      <c r="Q36" s="452">
        <v>7</v>
      </c>
      <c r="R36" s="452">
        <f t="shared" ca="1" si="1"/>
        <v>0.78530024998598791</v>
      </c>
      <c r="S36" s="452">
        <v>0.11330444184492716</v>
      </c>
      <c r="T36" s="453" t="s">
        <v>122</v>
      </c>
    </row>
    <row r="37" spans="2:28" x14ac:dyDescent="0.25">
      <c r="B37">
        <v>39</v>
      </c>
      <c r="C37">
        <v>12.657999999999999</v>
      </c>
      <c r="D37">
        <v>12.824</v>
      </c>
      <c r="E37">
        <v>-0.16600000000000001</v>
      </c>
      <c r="F37">
        <v>-1.5589999999999999</v>
      </c>
      <c r="G37">
        <v>0.06</v>
      </c>
      <c r="H37" t="s">
        <v>488</v>
      </c>
      <c r="J37" s="39">
        <v>28</v>
      </c>
      <c r="K37" s="50" t="s">
        <v>74</v>
      </c>
      <c r="L37" s="62">
        <v>0.02</v>
      </c>
      <c r="M37">
        <v>0.185</v>
      </c>
      <c r="N37" s="417">
        <v>0.06</v>
      </c>
      <c r="O37" s="417">
        <v>36</v>
      </c>
      <c r="P37" s="452">
        <v>69</v>
      </c>
      <c r="Q37" s="452">
        <v>50</v>
      </c>
      <c r="R37" s="452">
        <f t="shared" ca="1" si="1"/>
        <v>0.34123735252808685</v>
      </c>
      <c r="S37" s="452">
        <v>0.70484197639307511</v>
      </c>
      <c r="T37" s="453" t="s">
        <v>229</v>
      </c>
    </row>
    <row r="38" spans="2:28" x14ac:dyDescent="0.25">
      <c r="B38">
        <v>40</v>
      </c>
      <c r="C38">
        <v>10.5</v>
      </c>
      <c r="D38">
        <v>10.65</v>
      </c>
      <c r="E38">
        <v>-0.15</v>
      </c>
      <c r="F38">
        <v>-1.393</v>
      </c>
      <c r="G38">
        <v>8.2000000000000003E-2</v>
      </c>
      <c r="H38" t="s">
        <v>203</v>
      </c>
      <c r="J38">
        <v>17</v>
      </c>
      <c r="K38" s="39" t="s">
        <v>41</v>
      </c>
      <c r="L38" s="62">
        <v>2.1000000000000001E-2</v>
      </c>
      <c r="M38">
        <v>0.19700000000000001</v>
      </c>
      <c r="N38" s="417">
        <v>8.2000000000000003E-2</v>
      </c>
      <c r="O38" s="417">
        <v>37</v>
      </c>
      <c r="P38" s="452">
        <v>38</v>
      </c>
      <c r="Q38" s="452">
        <v>8</v>
      </c>
      <c r="R38" s="452">
        <f t="shared" ca="1" si="1"/>
        <v>0.47067761121569651</v>
      </c>
      <c r="S38" s="452">
        <v>0.12074409526785512</v>
      </c>
      <c r="T38" s="453" t="s">
        <v>201</v>
      </c>
    </row>
    <row r="39" spans="2:28" x14ac:dyDescent="0.25">
      <c r="B39">
        <v>41</v>
      </c>
      <c r="C39">
        <v>10.929</v>
      </c>
      <c r="D39">
        <v>10.997999999999999</v>
      </c>
      <c r="E39">
        <v>-6.9000000000000006E-2</v>
      </c>
      <c r="F39">
        <v>-0.64800000000000002</v>
      </c>
      <c r="G39">
        <v>0.25800000000000001</v>
      </c>
      <c r="H39" t="s">
        <v>204</v>
      </c>
      <c r="J39" s="39">
        <v>37</v>
      </c>
      <c r="K39" s="50" t="s">
        <v>52</v>
      </c>
      <c r="L39" s="62">
        <v>2.5999999999999999E-2</v>
      </c>
      <c r="M39">
        <v>0.245</v>
      </c>
      <c r="N39" s="417">
        <v>0.25800000000000001</v>
      </c>
      <c r="O39" s="417">
        <v>38</v>
      </c>
      <c r="P39" s="452">
        <v>48</v>
      </c>
      <c r="Q39" s="452">
        <v>56</v>
      </c>
      <c r="R39" s="452">
        <f t="shared" ca="1" si="1"/>
        <v>0.74736379281738319</v>
      </c>
      <c r="S39" s="452">
        <v>0.77787805618583272</v>
      </c>
      <c r="T39" s="453" t="s">
        <v>211</v>
      </c>
    </row>
    <row r="40" spans="2:28" x14ac:dyDescent="0.25">
      <c r="B40">
        <v>42</v>
      </c>
      <c r="C40">
        <v>13.260999999999999</v>
      </c>
      <c r="D40">
        <v>13.3</v>
      </c>
      <c r="E40">
        <v>-3.9E-2</v>
      </c>
      <c r="F40">
        <v>-0.36599999999999999</v>
      </c>
      <c r="G40">
        <v>0.35699999999999998</v>
      </c>
      <c r="H40" t="s">
        <v>205</v>
      </c>
      <c r="J40">
        <v>62</v>
      </c>
      <c r="K40" s="50" t="s">
        <v>72</v>
      </c>
      <c r="L40" s="62">
        <v>2.5999999999999999E-2</v>
      </c>
      <c r="M40">
        <v>0.24199999999999999</v>
      </c>
      <c r="N40" s="417">
        <v>0.35699999999999998</v>
      </c>
      <c r="O40" s="417">
        <v>39</v>
      </c>
      <c r="P40" s="452">
        <v>67</v>
      </c>
      <c r="Q40" s="452">
        <v>60</v>
      </c>
      <c r="R40" s="452">
        <f t="shared" ca="1" si="1"/>
        <v>0.21647883433329151</v>
      </c>
      <c r="S40" s="452">
        <v>0.84502610895420927</v>
      </c>
      <c r="T40" s="453" t="s">
        <v>227</v>
      </c>
    </row>
    <row r="41" spans="2:28" x14ac:dyDescent="0.25">
      <c r="B41">
        <v>43</v>
      </c>
      <c r="C41">
        <v>10.635999999999999</v>
      </c>
      <c r="D41">
        <v>10.465</v>
      </c>
      <c r="E41">
        <v>0.17199999999999999</v>
      </c>
      <c r="F41">
        <v>1.607</v>
      </c>
      <c r="G41">
        <v>5.3999999999999999E-2</v>
      </c>
      <c r="H41" t="s">
        <v>206</v>
      </c>
      <c r="J41">
        <v>73</v>
      </c>
      <c r="K41" s="50" t="s">
        <v>59</v>
      </c>
      <c r="L41" s="62">
        <v>2.9000000000000001E-2</v>
      </c>
      <c r="M41">
        <v>0.27300000000000002</v>
      </c>
      <c r="N41" s="417">
        <v>5.3999999999999999E-2</v>
      </c>
      <c r="O41" s="417">
        <v>40</v>
      </c>
      <c r="P41" s="452">
        <v>55</v>
      </c>
      <c r="Q41" s="452">
        <v>12</v>
      </c>
      <c r="R41" s="452">
        <f t="shared" ca="1" si="1"/>
        <v>0.41981568196135244</v>
      </c>
      <c r="S41" s="452">
        <v>0.16437456146715945</v>
      </c>
      <c r="T41" s="453" t="s">
        <v>218</v>
      </c>
    </row>
    <row r="42" spans="2:28" x14ac:dyDescent="0.25">
      <c r="B42">
        <v>44</v>
      </c>
      <c r="C42">
        <v>11.974</v>
      </c>
      <c r="D42">
        <v>12.099</v>
      </c>
      <c r="E42">
        <v>-0.125</v>
      </c>
      <c r="F42">
        <v>-0.75700000000000001</v>
      </c>
      <c r="G42">
        <v>0.22500000000000001</v>
      </c>
      <c r="H42" t="s">
        <v>207</v>
      </c>
      <c r="J42" s="39">
        <v>29</v>
      </c>
      <c r="K42" s="50" t="s">
        <v>79</v>
      </c>
      <c r="L42" s="62">
        <v>3.2000000000000001E-2</v>
      </c>
      <c r="M42">
        <v>0.30399999999999999</v>
      </c>
      <c r="N42" s="417">
        <v>0.22500000000000001</v>
      </c>
      <c r="O42" s="417">
        <v>41</v>
      </c>
      <c r="P42" s="452">
        <v>74</v>
      </c>
      <c r="Q42" s="452">
        <v>6</v>
      </c>
      <c r="R42" s="452">
        <f t="shared" ca="1" si="1"/>
        <v>1.0224752987768704E-2</v>
      </c>
      <c r="S42" s="452">
        <v>9.1822562987657896E-2</v>
      </c>
      <c r="T42" s="453" t="s">
        <v>232</v>
      </c>
    </row>
    <row r="43" spans="2:28" x14ac:dyDescent="0.25">
      <c r="B43">
        <v>45</v>
      </c>
      <c r="C43">
        <v>11.920999999999999</v>
      </c>
      <c r="D43">
        <v>12</v>
      </c>
      <c r="E43">
        <v>-7.9000000000000001E-2</v>
      </c>
      <c r="F43">
        <v>-0.72899999999999998</v>
      </c>
      <c r="G43">
        <v>0.23300000000000001</v>
      </c>
      <c r="H43" t="s">
        <v>490</v>
      </c>
      <c r="J43" s="39">
        <v>32</v>
      </c>
      <c r="K43" s="39" t="s">
        <v>104</v>
      </c>
      <c r="L43" s="62">
        <v>3.6999999999999998E-2</v>
      </c>
      <c r="M43">
        <v>0.35</v>
      </c>
      <c r="N43" s="417">
        <v>0.23300000000000001</v>
      </c>
      <c r="O43" s="417">
        <v>42</v>
      </c>
      <c r="P43" s="452">
        <v>15</v>
      </c>
      <c r="Q43" s="452">
        <v>30</v>
      </c>
      <c r="R43" s="452">
        <f t="shared" ca="1" si="1"/>
        <v>0.33791053039747321</v>
      </c>
      <c r="S43" s="452">
        <v>0.388712393080759</v>
      </c>
      <c r="T43" s="453" t="s">
        <v>104</v>
      </c>
    </row>
    <row r="44" spans="2:28" x14ac:dyDescent="0.25">
      <c r="B44">
        <v>46</v>
      </c>
      <c r="C44">
        <v>12.661</v>
      </c>
      <c r="D44">
        <v>12.547000000000001</v>
      </c>
      <c r="E44">
        <v>0.114</v>
      </c>
      <c r="F44">
        <v>1.0309999999999999</v>
      </c>
      <c r="G44">
        <v>0.151</v>
      </c>
      <c r="H44" t="s">
        <v>209</v>
      </c>
      <c r="J44">
        <v>19</v>
      </c>
      <c r="K44" s="50" t="s">
        <v>51</v>
      </c>
      <c r="L44" s="62">
        <v>6.3E-2</v>
      </c>
      <c r="M44">
        <v>0.58799999999999997</v>
      </c>
      <c r="N44" s="417">
        <v>0.151</v>
      </c>
      <c r="O44" s="417">
        <v>43</v>
      </c>
      <c r="P44" s="452">
        <v>47</v>
      </c>
      <c r="Q44" s="452">
        <v>16</v>
      </c>
      <c r="R44" s="452">
        <f t="shared" ca="1" si="1"/>
        <v>0.56119274656365603</v>
      </c>
      <c r="S44" s="452">
        <v>0.20836578080735202</v>
      </c>
      <c r="T44" s="453" t="s">
        <v>210</v>
      </c>
    </row>
    <row r="45" spans="2:28" x14ac:dyDescent="0.25">
      <c r="B45">
        <v>47</v>
      </c>
      <c r="C45">
        <v>10.859</v>
      </c>
      <c r="D45">
        <v>10.795999999999999</v>
      </c>
      <c r="E45">
        <v>6.3E-2</v>
      </c>
      <c r="F45">
        <v>0.58799999999999997</v>
      </c>
      <c r="G45">
        <v>0.27800000000000002</v>
      </c>
      <c r="H45" t="s">
        <v>210</v>
      </c>
      <c r="J45" s="39">
        <v>36</v>
      </c>
      <c r="K45" s="50" t="s">
        <v>53</v>
      </c>
      <c r="L45" s="62">
        <v>7.0000000000000007E-2</v>
      </c>
      <c r="M45">
        <v>0.66200000000000003</v>
      </c>
      <c r="N45" s="417">
        <v>0.27800000000000002</v>
      </c>
      <c r="O45" s="417">
        <v>44</v>
      </c>
      <c r="P45" s="452">
        <v>49</v>
      </c>
      <c r="Q45" s="452">
        <v>20</v>
      </c>
      <c r="R45" s="452">
        <f t="shared" ca="1" si="1"/>
        <v>0.58206951535001383</v>
      </c>
      <c r="S45" s="452">
        <v>0.24308497934137535</v>
      </c>
      <c r="T45" s="453" t="s">
        <v>212</v>
      </c>
    </row>
    <row r="46" spans="2:28" x14ac:dyDescent="0.25">
      <c r="B46">
        <v>48</v>
      </c>
      <c r="C46">
        <v>11.637</v>
      </c>
      <c r="D46">
        <v>11.611000000000001</v>
      </c>
      <c r="E46">
        <v>2.5999999999999999E-2</v>
      </c>
      <c r="F46">
        <v>0.245</v>
      </c>
      <c r="G46">
        <v>0.40300000000000002</v>
      </c>
      <c r="H46" t="s">
        <v>211</v>
      </c>
      <c r="J46" s="39">
        <v>49</v>
      </c>
      <c r="K46" s="50" t="s">
        <v>63</v>
      </c>
      <c r="L46" s="62">
        <v>7.0000000000000007E-2</v>
      </c>
      <c r="M46">
        <v>0.61699999999999999</v>
      </c>
      <c r="N46" s="417">
        <v>0.40300000000000002</v>
      </c>
      <c r="O46" s="417">
        <v>45</v>
      </c>
      <c r="P46" s="452">
        <v>58</v>
      </c>
      <c r="Q46" s="452">
        <v>52</v>
      </c>
      <c r="R46" s="452">
        <f t="shared" ca="1" si="1"/>
        <v>0.6613393342238495</v>
      </c>
      <c r="S46" s="452">
        <v>0.73552498610237049</v>
      </c>
      <c r="T46" s="453" t="s">
        <v>220</v>
      </c>
    </row>
    <row r="47" spans="2:28" x14ac:dyDescent="0.25">
      <c r="B47">
        <v>49</v>
      </c>
      <c r="C47">
        <v>11.821</v>
      </c>
      <c r="D47">
        <v>11.75</v>
      </c>
      <c r="E47">
        <v>7.0000000000000007E-2</v>
      </c>
      <c r="F47">
        <v>0.66200000000000003</v>
      </c>
      <c r="G47">
        <v>0.254</v>
      </c>
      <c r="H47" t="s">
        <v>212</v>
      </c>
      <c r="J47" s="345">
        <v>31</v>
      </c>
      <c r="K47" s="39" t="s">
        <v>10</v>
      </c>
      <c r="L47" s="62">
        <v>7.2999999999999995E-2</v>
      </c>
      <c r="M47">
        <v>0.68600000000000005</v>
      </c>
      <c r="N47" s="417">
        <v>0.254</v>
      </c>
      <c r="O47" s="417">
        <v>46</v>
      </c>
      <c r="P47" s="452">
        <v>5</v>
      </c>
      <c r="Q47" s="452">
        <v>33</v>
      </c>
      <c r="R47" s="452">
        <f t="shared" ca="1" si="1"/>
        <v>0.77887514481766551</v>
      </c>
      <c r="S47" s="452">
        <v>0.40957964666263913</v>
      </c>
      <c r="T47" s="453" t="s">
        <v>178</v>
      </c>
    </row>
    <row r="48" spans="2:28" x14ac:dyDescent="0.25">
      <c r="B48">
        <v>50</v>
      </c>
      <c r="C48">
        <v>10.271000000000001</v>
      </c>
      <c r="D48">
        <v>10.653</v>
      </c>
      <c r="E48">
        <v>-0.38100000000000001</v>
      </c>
      <c r="F48">
        <v>-3.512</v>
      </c>
      <c r="G48">
        <v>0</v>
      </c>
      <c r="H48" t="s">
        <v>213</v>
      </c>
      <c r="J48">
        <v>71</v>
      </c>
      <c r="K48" s="50" t="s">
        <v>78</v>
      </c>
      <c r="L48" s="62">
        <v>7.5999999999999998E-2</v>
      </c>
      <c r="M48">
        <v>0.71599999999999997</v>
      </c>
      <c r="N48" s="417">
        <v>0</v>
      </c>
      <c r="O48" s="417">
        <v>47</v>
      </c>
      <c r="P48" s="452">
        <v>73</v>
      </c>
      <c r="Q48" s="452">
        <v>71</v>
      </c>
      <c r="R48" s="452">
        <f t="shared" ca="1" si="1"/>
        <v>0.17497526138206676</v>
      </c>
      <c r="S48" s="452">
        <v>0.98687837437213588</v>
      </c>
      <c r="T48" s="453" t="s">
        <v>128</v>
      </c>
    </row>
    <row r="49" spans="2:20" x14ac:dyDescent="0.25">
      <c r="B49">
        <v>51</v>
      </c>
      <c r="C49">
        <v>12.702</v>
      </c>
      <c r="D49">
        <v>12.589</v>
      </c>
      <c r="E49">
        <v>0.113</v>
      </c>
      <c r="F49">
        <v>1.0589999999999999</v>
      </c>
      <c r="G49">
        <v>0.14499999999999999</v>
      </c>
      <c r="H49" t="s">
        <v>214</v>
      </c>
      <c r="J49" s="39">
        <v>50</v>
      </c>
      <c r="K49" s="50" t="s">
        <v>69</v>
      </c>
      <c r="L49" s="62">
        <v>9.5000000000000001E-2</v>
      </c>
      <c r="M49">
        <v>0.89300000000000002</v>
      </c>
      <c r="N49" s="417">
        <v>0.14499999999999999</v>
      </c>
      <c r="O49" s="417">
        <v>48</v>
      </c>
      <c r="P49" s="452">
        <v>64</v>
      </c>
      <c r="Q49" s="452">
        <v>64</v>
      </c>
      <c r="R49" s="452">
        <f t="shared" ca="1" si="1"/>
        <v>0.39027216631702344</v>
      </c>
      <c r="S49" s="452">
        <v>0.91817651356118191</v>
      </c>
      <c r="T49" s="453" t="s">
        <v>126</v>
      </c>
    </row>
    <row r="50" spans="2:20" x14ac:dyDescent="0.25">
      <c r="B50">
        <v>52</v>
      </c>
      <c r="C50">
        <v>10.768000000000001</v>
      </c>
      <c r="D50">
        <v>10.786</v>
      </c>
      <c r="E50">
        <v>-1.7999999999999999E-2</v>
      </c>
      <c r="F50">
        <v>-0.16900000000000001</v>
      </c>
      <c r="G50">
        <v>0.433</v>
      </c>
      <c r="H50" t="s">
        <v>215</v>
      </c>
      <c r="J50">
        <v>57</v>
      </c>
      <c r="K50" s="50" t="s">
        <v>67</v>
      </c>
      <c r="L50" s="62">
        <v>9.9000000000000005E-2</v>
      </c>
      <c r="M50">
        <v>0.82199999999999995</v>
      </c>
      <c r="N50" s="417">
        <v>0.433</v>
      </c>
      <c r="O50" s="417">
        <v>49</v>
      </c>
      <c r="P50" s="452">
        <v>62</v>
      </c>
      <c r="Q50" s="452">
        <v>18</v>
      </c>
      <c r="R50" s="452">
        <f t="shared" ca="1" si="1"/>
        <v>0.59411065862716239</v>
      </c>
      <c r="S50" s="452">
        <v>0.22889116286244882</v>
      </c>
      <c r="T50" s="453" t="s">
        <v>223</v>
      </c>
    </row>
    <row r="51" spans="2:20" x14ac:dyDescent="0.25">
      <c r="B51">
        <v>53</v>
      </c>
      <c r="C51">
        <v>11.021000000000001</v>
      </c>
      <c r="D51">
        <v>11.036</v>
      </c>
      <c r="E51">
        <v>-1.4E-2</v>
      </c>
      <c r="F51">
        <v>-0.13500000000000001</v>
      </c>
      <c r="G51">
        <v>0.44600000000000001</v>
      </c>
      <c r="H51" t="s">
        <v>216</v>
      </c>
      <c r="J51">
        <v>9</v>
      </c>
      <c r="K51" s="50" t="s">
        <v>70</v>
      </c>
      <c r="L51" s="62">
        <v>0.107</v>
      </c>
      <c r="M51">
        <v>0.98599999999999999</v>
      </c>
      <c r="N51" s="417">
        <v>0.44600000000000001</v>
      </c>
      <c r="O51" s="417">
        <v>50</v>
      </c>
      <c r="P51" s="452">
        <v>65</v>
      </c>
      <c r="Q51" s="452">
        <v>3</v>
      </c>
      <c r="R51" s="452">
        <f t="shared" ca="1" si="1"/>
        <v>1.301205018523921E-2</v>
      </c>
      <c r="S51" s="452">
        <v>4.2232994950928138E-2</v>
      </c>
      <c r="T51" s="453" t="s">
        <v>225</v>
      </c>
    </row>
    <row r="52" spans="2:20" x14ac:dyDescent="0.25">
      <c r="B52">
        <v>54</v>
      </c>
      <c r="C52">
        <v>12.177</v>
      </c>
      <c r="D52">
        <v>12.319000000000001</v>
      </c>
      <c r="E52">
        <v>-0.14199999999999999</v>
      </c>
      <c r="F52">
        <v>-1.3380000000000001</v>
      </c>
      <c r="G52">
        <v>9.0999999999999998E-2</v>
      </c>
      <c r="H52" t="s">
        <v>217</v>
      </c>
      <c r="J52">
        <v>51</v>
      </c>
      <c r="K52" s="50" t="s">
        <v>55</v>
      </c>
      <c r="L52" s="62">
        <v>0.113</v>
      </c>
      <c r="M52">
        <v>1.0589999999999999</v>
      </c>
      <c r="N52" s="417">
        <v>9.0999999999999998E-2</v>
      </c>
      <c r="O52" s="417">
        <v>51</v>
      </c>
      <c r="P52" s="452">
        <v>51</v>
      </c>
      <c r="Q52" s="452">
        <v>13</v>
      </c>
      <c r="R52" s="452">
        <f t="shared" ca="1" si="1"/>
        <v>0.8137460377868112</v>
      </c>
      <c r="S52" s="452">
        <v>0.17586981905060095</v>
      </c>
      <c r="T52" s="453" t="s">
        <v>214</v>
      </c>
    </row>
    <row r="53" spans="2:20" x14ac:dyDescent="0.25">
      <c r="B53">
        <v>55</v>
      </c>
      <c r="C53">
        <v>10.86</v>
      </c>
      <c r="D53">
        <v>10.831</v>
      </c>
      <c r="E53">
        <v>2.9000000000000001E-2</v>
      </c>
      <c r="F53">
        <v>0.27300000000000002</v>
      </c>
      <c r="G53">
        <v>0.39300000000000002</v>
      </c>
      <c r="H53" t="s">
        <v>218</v>
      </c>
      <c r="J53">
        <v>55</v>
      </c>
      <c r="K53" s="50" t="s">
        <v>50</v>
      </c>
      <c r="L53" s="62">
        <v>0.114</v>
      </c>
      <c r="M53">
        <v>1.0309999999999999</v>
      </c>
      <c r="N53" s="417">
        <v>0.39300000000000002</v>
      </c>
      <c r="O53" s="417">
        <v>52</v>
      </c>
      <c r="P53" s="452">
        <v>46</v>
      </c>
      <c r="Q53" s="452">
        <v>1</v>
      </c>
      <c r="R53" s="452">
        <f t="shared" ca="1" si="1"/>
        <v>0.82323179942614932</v>
      </c>
      <c r="S53" s="452">
        <v>6.7632776020305485E-3</v>
      </c>
      <c r="T53" s="453" t="s">
        <v>209</v>
      </c>
    </row>
    <row r="54" spans="2:20" x14ac:dyDescent="0.25">
      <c r="B54">
        <v>56</v>
      </c>
      <c r="C54">
        <v>9.94</v>
      </c>
      <c r="D54">
        <v>9.7959999999999994</v>
      </c>
      <c r="E54">
        <v>0.14499999999999999</v>
      </c>
      <c r="F54">
        <v>1.325</v>
      </c>
      <c r="G54">
        <v>9.2999999999999999E-2</v>
      </c>
      <c r="H54" t="s">
        <v>124</v>
      </c>
      <c r="J54">
        <v>69</v>
      </c>
      <c r="K54" s="50" t="s">
        <v>76</v>
      </c>
      <c r="L54" s="62">
        <v>0.13400000000000001</v>
      </c>
      <c r="M54">
        <v>1.2450000000000001</v>
      </c>
      <c r="N54" s="417">
        <v>9.2999999999999999E-2</v>
      </c>
      <c r="O54" s="417">
        <v>53</v>
      </c>
      <c r="P54" s="452">
        <v>71</v>
      </c>
      <c r="Q54" s="452">
        <v>46</v>
      </c>
      <c r="R54" s="452">
        <f t="shared" ca="1" si="1"/>
        <v>2.5192701478741197E-3</v>
      </c>
      <c r="S54" s="452">
        <v>0.64106663042638257</v>
      </c>
      <c r="T54" s="453" t="s">
        <v>231</v>
      </c>
    </row>
    <row r="55" spans="2:20" x14ac:dyDescent="0.25">
      <c r="B55">
        <v>57</v>
      </c>
      <c r="C55">
        <v>12.079000000000001</v>
      </c>
      <c r="D55">
        <v>11.936999999999999</v>
      </c>
      <c r="E55">
        <v>0.14199999999999999</v>
      </c>
      <c r="F55">
        <v>1.353</v>
      </c>
      <c r="G55">
        <v>8.7999999999999995E-2</v>
      </c>
      <c r="H55" t="s">
        <v>219</v>
      </c>
      <c r="J55">
        <v>16</v>
      </c>
      <c r="K55" s="39" t="s">
        <v>26</v>
      </c>
      <c r="L55" s="62">
        <v>0.14000000000000001</v>
      </c>
      <c r="M55">
        <v>1.2929999999999999</v>
      </c>
      <c r="N55" s="417">
        <v>8.7999999999999995E-2</v>
      </c>
      <c r="O55" s="417">
        <v>54</v>
      </c>
      <c r="P55" s="452">
        <v>22</v>
      </c>
      <c r="Q55" s="452">
        <v>40</v>
      </c>
      <c r="R55" s="452">
        <f t="shared" ca="1" si="1"/>
        <v>0.45315886966555563</v>
      </c>
      <c r="S55" s="452">
        <v>0.56892266139086822</v>
      </c>
      <c r="T55" s="453" t="s">
        <v>120</v>
      </c>
    </row>
    <row r="56" spans="2:20" x14ac:dyDescent="0.25">
      <c r="B56">
        <v>58</v>
      </c>
      <c r="C56">
        <v>14.238</v>
      </c>
      <c r="D56">
        <v>14.167999999999999</v>
      </c>
      <c r="E56">
        <v>7.0000000000000007E-2</v>
      </c>
      <c r="F56">
        <v>0.61699999999999999</v>
      </c>
      <c r="G56">
        <v>0.26900000000000002</v>
      </c>
      <c r="H56" t="s">
        <v>220</v>
      </c>
      <c r="J56">
        <v>67</v>
      </c>
      <c r="K56" s="50" t="s">
        <v>61</v>
      </c>
      <c r="L56" s="62">
        <v>0.14199999999999999</v>
      </c>
      <c r="M56">
        <v>1.353</v>
      </c>
      <c r="N56" s="417">
        <v>0.26900000000000002</v>
      </c>
      <c r="O56" s="417">
        <v>55</v>
      </c>
      <c r="P56" s="452">
        <v>57</v>
      </c>
      <c r="Q56" s="452">
        <v>51</v>
      </c>
      <c r="R56" s="452">
        <f t="shared" ca="1" si="1"/>
        <v>0.92797823970739934</v>
      </c>
      <c r="S56" s="452">
        <v>0.72439025618359487</v>
      </c>
      <c r="T56" s="453" t="s">
        <v>219</v>
      </c>
    </row>
    <row r="57" spans="2:20" x14ac:dyDescent="0.25">
      <c r="B57">
        <v>59</v>
      </c>
      <c r="C57">
        <v>11.930999999999999</v>
      </c>
      <c r="D57">
        <v>12.015000000000001</v>
      </c>
      <c r="E57">
        <v>-8.3000000000000004E-2</v>
      </c>
      <c r="F57">
        <v>-0.78300000000000003</v>
      </c>
      <c r="G57">
        <v>0.217</v>
      </c>
      <c r="H57" t="s">
        <v>125</v>
      </c>
      <c r="J57">
        <v>59</v>
      </c>
      <c r="K57" s="39" t="s">
        <v>27</v>
      </c>
      <c r="L57" s="62">
        <v>0.14499999999999999</v>
      </c>
      <c r="M57">
        <v>1.371</v>
      </c>
      <c r="N57" s="417">
        <v>0.217</v>
      </c>
      <c r="O57" s="417">
        <v>56</v>
      </c>
      <c r="P57" s="452">
        <v>23</v>
      </c>
      <c r="Q57" s="452">
        <v>70</v>
      </c>
      <c r="R57" s="452">
        <f t="shared" ca="1" si="1"/>
        <v>0.89773658499789377</v>
      </c>
      <c r="S57" s="452">
        <v>0.98370363752515821</v>
      </c>
      <c r="T57" s="453" t="s">
        <v>190</v>
      </c>
    </row>
    <row r="58" spans="2:20" x14ac:dyDescent="0.25">
      <c r="B58">
        <v>60</v>
      </c>
      <c r="C58">
        <v>10.124000000000001</v>
      </c>
      <c r="D58">
        <v>9.8699999999999992</v>
      </c>
      <c r="E58">
        <v>0.254</v>
      </c>
      <c r="F58">
        <v>2.3610000000000002</v>
      </c>
      <c r="G58">
        <v>8.9999999999999993E-3</v>
      </c>
      <c r="H58" t="s">
        <v>221</v>
      </c>
      <c r="J58">
        <v>64</v>
      </c>
      <c r="K58" s="50" t="s">
        <v>60</v>
      </c>
      <c r="L58" s="62">
        <v>0.14499999999999999</v>
      </c>
      <c r="M58">
        <v>1.325</v>
      </c>
      <c r="N58" s="417">
        <v>8.9999999999999993E-3</v>
      </c>
      <c r="O58" s="417">
        <v>57</v>
      </c>
      <c r="P58" s="452">
        <v>56</v>
      </c>
      <c r="Q58" s="452">
        <v>53</v>
      </c>
      <c r="R58" s="452">
        <f t="shared" ca="1" si="1"/>
        <v>0.17883098094735606</v>
      </c>
      <c r="S58" s="452">
        <v>0.76697327807344262</v>
      </c>
      <c r="T58" s="453" t="s">
        <v>124</v>
      </c>
    </row>
    <row r="59" spans="2:20" x14ac:dyDescent="0.25">
      <c r="B59">
        <v>61</v>
      </c>
      <c r="C59">
        <v>10.132999999999999</v>
      </c>
      <c r="D59">
        <v>10.179</v>
      </c>
      <c r="E59">
        <v>-4.4999999999999998E-2</v>
      </c>
      <c r="F59">
        <v>-0.41799999999999998</v>
      </c>
      <c r="G59">
        <v>0.33800000000000002</v>
      </c>
      <c r="H59" t="s">
        <v>222</v>
      </c>
      <c r="J59" s="39">
        <v>44</v>
      </c>
      <c r="K59" s="39" t="s">
        <v>22</v>
      </c>
      <c r="L59" s="62">
        <v>0.16</v>
      </c>
      <c r="M59">
        <v>1.3049999999999999</v>
      </c>
      <c r="N59" s="417">
        <v>0.33800000000000002</v>
      </c>
      <c r="O59" s="417">
        <v>58</v>
      </c>
      <c r="P59" s="452">
        <v>17</v>
      </c>
      <c r="Q59" s="452">
        <v>45</v>
      </c>
      <c r="R59" s="452">
        <f t="shared" ca="1" si="1"/>
        <v>0.83086257759961213</v>
      </c>
      <c r="S59" s="452">
        <v>0.63539503985476475</v>
      </c>
      <c r="T59" s="453" t="s">
        <v>186</v>
      </c>
    </row>
    <row r="60" spans="2:20" x14ac:dyDescent="0.25">
      <c r="B60">
        <v>62</v>
      </c>
      <c r="C60">
        <v>9.891</v>
      </c>
      <c r="D60">
        <v>9.7919999999999998</v>
      </c>
      <c r="E60">
        <v>9.9000000000000005E-2</v>
      </c>
      <c r="F60">
        <v>0.82199999999999995</v>
      </c>
      <c r="G60">
        <v>0.20599999999999999</v>
      </c>
      <c r="H60" t="s">
        <v>223</v>
      </c>
      <c r="J60">
        <v>14</v>
      </c>
      <c r="K60" s="39" t="s">
        <v>7</v>
      </c>
      <c r="L60" s="62">
        <v>0.16600000000000001</v>
      </c>
      <c r="M60">
        <v>1.397</v>
      </c>
      <c r="N60" s="417">
        <v>0.20599999999999999</v>
      </c>
      <c r="O60" s="417">
        <v>59</v>
      </c>
      <c r="P60" s="452">
        <v>2</v>
      </c>
      <c r="Q60" s="452">
        <v>37</v>
      </c>
      <c r="R60" s="452">
        <f t="shared" ca="1" si="1"/>
        <v>0.82571067831809986</v>
      </c>
      <c r="S60" s="452">
        <v>0.52844841446480739</v>
      </c>
      <c r="T60" s="453" t="s">
        <v>112</v>
      </c>
    </row>
    <row r="61" spans="2:20" x14ac:dyDescent="0.25">
      <c r="B61">
        <v>63</v>
      </c>
      <c r="C61">
        <v>11.125999999999999</v>
      </c>
      <c r="D61">
        <v>11.196999999999999</v>
      </c>
      <c r="E61">
        <v>-7.0999999999999994E-2</v>
      </c>
      <c r="F61">
        <v>-0.66400000000000003</v>
      </c>
      <c r="G61">
        <v>0.254</v>
      </c>
      <c r="H61" t="s">
        <v>224</v>
      </c>
      <c r="J61" s="39">
        <v>46</v>
      </c>
      <c r="K61" s="39" t="s">
        <v>29</v>
      </c>
      <c r="L61" s="62">
        <v>0.17199999999999999</v>
      </c>
      <c r="M61">
        <v>1.609</v>
      </c>
      <c r="N61" s="417">
        <v>0.254</v>
      </c>
      <c r="O61" s="417">
        <v>60</v>
      </c>
      <c r="P61" s="452">
        <v>25</v>
      </c>
      <c r="Q61" s="452">
        <v>72</v>
      </c>
      <c r="R61" s="452">
        <f t="shared" ca="1" si="1"/>
        <v>0.72193282285284666</v>
      </c>
      <c r="S61" s="452">
        <v>0.9917251791448507</v>
      </c>
      <c r="T61" s="453" t="s">
        <v>192</v>
      </c>
    </row>
    <row r="62" spans="2:20" x14ac:dyDescent="0.25">
      <c r="B62">
        <v>64</v>
      </c>
      <c r="C62">
        <v>12.422000000000001</v>
      </c>
      <c r="D62">
        <v>12.327</v>
      </c>
      <c r="E62">
        <v>9.5000000000000001E-2</v>
      </c>
      <c r="F62">
        <v>0.89300000000000002</v>
      </c>
      <c r="G62">
        <v>0.186</v>
      </c>
      <c r="H62" t="s">
        <v>126</v>
      </c>
      <c r="J62">
        <v>72</v>
      </c>
      <c r="K62" s="39" t="s">
        <v>47</v>
      </c>
      <c r="L62" s="62">
        <v>0.17199999999999999</v>
      </c>
      <c r="M62">
        <v>1.607</v>
      </c>
      <c r="N62" s="417">
        <v>0.186</v>
      </c>
      <c r="O62" s="417">
        <v>61</v>
      </c>
      <c r="P62" s="452">
        <v>43</v>
      </c>
      <c r="Q62" s="452">
        <v>55</v>
      </c>
      <c r="R62" s="452">
        <f t="shared" ca="1" si="1"/>
        <v>0.1568893866401373</v>
      </c>
      <c r="S62" s="452">
        <v>0.77176783121671622</v>
      </c>
      <c r="T62" s="453" t="s">
        <v>206</v>
      </c>
    </row>
    <row r="63" spans="2:20" x14ac:dyDescent="0.25">
      <c r="B63">
        <v>65</v>
      </c>
      <c r="C63">
        <v>10.519</v>
      </c>
      <c r="D63">
        <v>10.412000000000001</v>
      </c>
      <c r="E63">
        <v>0.107</v>
      </c>
      <c r="F63">
        <v>0.98599999999999999</v>
      </c>
      <c r="G63">
        <v>0.16200000000000001</v>
      </c>
      <c r="H63" t="s">
        <v>225</v>
      </c>
      <c r="J63">
        <v>68</v>
      </c>
      <c r="K63" s="39" t="s">
        <v>38</v>
      </c>
      <c r="L63" s="62">
        <v>0.17299999999999999</v>
      </c>
      <c r="M63">
        <v>1.5580000000000001</v>
      </c>
      <c r="N63" s="417">
        <v>0.16200000000000001</v>
      </c>
      <c r="O63" s="417">
        <v>62</v>
      </c>
      <c r="P63" s="452">
        <v>35</v>
      </c>
      <c r="Q63" s="452">
        <v>32</v>
      </c>
      <c r="R63" s="452">
        <f t="shared" ca="1" si="1"/>
        <v>0.41893849085159207</v>
      </c>
      <c r="S63" s="452">
        <v>0.39955508403729478</v>
      </c>
      <c r="T63" s="453" t="s">
        <v>198</v>
      </c>
    </row>
    <row r="64" spans="2:20" x14ac:dyDescent="0.25">
      <c r="B64">
        <v>67</v>
      </c>
      <c r="C64">
        <v>12.978999999999999</v>
      </c>
      <c r="D64">
        <v>12.952999999999999</v>
      </c>
      <c r="E64">
        <v>2.5999999999999999E-2</v>
      </c>
      <c r="F64">
        <v>0.24199999999999999</v>
      </c>
      <c r="G64">
        <v>0.40400000000000003</v>
      </c>
      <c r="H64" t="s">
        <v>227</v>
      </c>
      <c r="J64">
        <v>63</v>
      </c>
      <c r="K64" s="40" t="s">
        <v>103</v>
      </c>
      <c r="L64" s="62">
        <v>0.18099999999999999</v>
      </c>
      <c r="M64">
        <v>1.6890000000000001</v>
      </c>
      <c r="N64" s="417">
        <v>0.40400000000000003</v>
      </c>
      <c r="O64" s="417">
        <v>63</v>
      </c>
      <c r="P64" s="452">
        <v>8</v>
      </c>
      <c r="Q64" s="452">
        <v>42</v>
      </c>
      <c r="R64" s="452">
        <f t="shared" ca="1" si="1"/>
        <v>0.65003632747311668</v>
      </c>
      <c r="S64" s="452">
        <v>0.60083671134022509</v>
      </c>
      <c r="T64" s="453" t="s">
        <v>115</v>
      </c>
    </row>
    <row r="65" spans="2:20" x14ac:dyDescent="0.25">
      <c r="B65">
        <v>68</v>
      </c>
      <c r="C65">
        <v>10.523</v>
      </c>
      <c r="D65">
        <v>10.978999999999999</v>
      </c>
      <c r="E65">
        <v>-0.45600000000000002</v>
      </c>
      <c r="F65">
        <v>-3.1139999999999999</v>
      </c>
      <c r="G65">
        <v>1E-3</v>
      </c>
      <c r="H65" t="s">
        <v>228</v>
      </c>
      <c r="J65" s="39">
        <v>45</v>
      </c>
      <c r="K65" s="39" t="s">
        <v>25</v>
      </c>
      <c r="L65" s="62">
        <v>0.189</v>
      </c>
      <c r="M65">
        <v>1.778</v>
      </c>
      <c r="N65" s="417">
        <v>1E-3</v>
      </c>
      <c r="O65" s="417">
        <v>64</v>
      </c>
      <c r="P65" s="452">
        <v>20</v>
      </c>
      <c r="Q65" s="452">
        <v>66</v>
      </c>
      <c r="R65" s="452">
        <f t="shared" ca="1" si="1"/>
        <v>4.9157311006982618E-2</v>
      </c>
      <c r="S65" s="452">
        <v>0.93172756740411167</v>
      </c>
      <c r="T65" s="453" t="s">
        <v>189</v>
      </c>
    </row>
    <row r="66" spans="2:20" x14ac:dyDescent="0.25">
      <c r="B66">
        <v>69</v>
      </c>
      <c r="C66">
        <v>12.5</v>
      </c>
      <c r="D66">
        <v>12.48</v>
      </c>
      <c r="E66">
        <v>0.02</v>
      </c>
      <c r="F66">
        <v>0.185</v>
      </c>
      <c r="G66">
        <v>0.42699999999999999</v>
      </c>
      <c r="H66" t="s">
        <v>229</v>
      </c>
      <c r="J66">
        <v>10</v>
      </c>
      <c r="K66" s="50" t="s">
        <v>77</v>
      </c>
      <c r="L66" s="62">
        <v>0.19800000000000001</v>
      </c>
      <c r="M66">
        <v>1.7769999999999999</v>
      </c>
      <c r="N66" s="417">
        <v>0.42699999999999999</v>
      </c>
      <c r="O66" s="417">
        <v>65</v>
      </c>
      <c r="P66" s="452">
        <v>72</v>
      </c>
      <c r="Q66" s="452">
        <v>61</v>
      </c>
      <c r="R66" s="452">
        <f t="shared" ref="R66:R72" ca="1" si="2">RAND()</f>
        <v>3.2595721918100562E-3</v>
      </c>
      <c r="S66" s="452">
        <v>0.84769075397283644</v>
      </c>
      <c r="T66" s="453" t="s">
        <v>127</v>
      </c>
    </row>
    <row r="67" spans="2:20" x14ac:dyDescent="0.25">
      <c r="B67">
        <v>70</v>
      </c>
      <c r="C67">
        <v>11.374000000000001</v>
      </c>
      <c r="D67">
        <v>11.541</v>
      </c>
      <c r="E67">
        <v>-0.16700000000000001</v>
      </c>
      <c r="F67">
        <v>-1.583</v>
      </c>
      <c r="G67">
        <v>5.7000000000000002E-2</v>
      </c>
      <c r="H67" t="s">
        <v>230</v>
      </c>
      <c r="J67" s="39">
        <v>38</v>
      </c>
      <c r="K67" s="39" t="s">
        <v>9</v>
      </c>
      <c r="L67" s="62">
        <v>0.20699999999999999</v>
      </c>
      <c r="M67">
        <v>1.915</v>
      </c>
      <c r="N67" s="417">
        <v>5.7000000000000002E-2</v>
      </c>
      <c r="O67" s="417">
        <v>66</v>
      </c>
      <c r="P67" s="454">
        <v>4</v>
      </c>
      <c r="Q67" s="454">
        <v>36</v>
      </c>
      <c r="R67" s="454">
        <f t="shared" ca="1" si="2"/>
        <v>0.21757993028384126</v>
      </c>
      <c r="S67" s="454">
        <v>0.52500550290931347</v>
      </c>
      <c r="T67" s="455" t="s">
        <v>177</v>
      </c>
    </row>
    <row r="68" spans="2:20" x14ac:dyDescent="0.25">
      <c r="B68">
        <v>71</v>
      </c>
      <c r="C68">
        <v>10.035</v>
      </c>
      <c r="D68">
        <v>9.9009999999999998</v>
      </c>
      <c r="E68">
        <v>0.13400000000000001</v>
      </c>
      <c r="F68">
        <v>1.2450000000000001</v>
      </c>
      <c r="G68">
        <v>0.107</v>
      </c>
      <c r="H68" t="s">
        <v>231</v>
      </c>
      <c r="J68">
        <v>53</v>
      </c>
      <c r="K68" s="39" t="s">
        <v>21</v>
      </c>
      <c r="L68" s="62">
        <v>0.20699999999999999</v>
      </c>
      <c r="M68">
        <v>1.8859999999999999</v>
      </c>
      <c r="N68" s="417">
        <v>0.107</v>
      </c>
      <c r="O68" s="417">
        <v>67</v>
      </c>
      <c r="P68" s="452">
        <v>16</v>
      </c>
      <c r="Q68" s="452">
        <v>34</v>
      </c>
      <c r="R68" s="452">
        <f t="shared" ca="1" si="2"/>
        <v>0.64500316577307526</v>
      </c>
      <c r="S68" s="452">
        <v>0.41062721178011974</v>
      </c>
      <c r="T68" s="453" t="s">
        <v>119</v>
      </c>
    </row>
    <row r="69" spans="2:20" x14ac:dyDescent="0.25">
      <c r="B69">
        <v>72</v>
      </c>
      <c r="C69">
        <v>9.8539999999999992</v>
      </c>
      <c r="D69">
        <v>9.6560000000000006</v>
      </c>
      <c r="E69">
        <v>0.19800000000000001</v>
      </c>
      <c r="F69">
        <v>1.7769999999999999</v>
      </c>
      <c r="G69">
        <v>3.7999999999999999E-2</v>
      </c>
      <c r="H69" t="s">
        <v>127</v>
      </c>
      <c r="J69" s="39">
        <v>26</v>
      </c>
      <c r="K69" s="39" t="s">
        <v>15</v>
      </c>
      <c r="L69" s="62">
        <v>0.249</v>
      </c>
      <c r="M69">
        <v>2.198</v>
      </c>
      <c r="N69" s="417">
        <v>3.7999999999999999E-2</v>
      </c>
      <c r="O69" s="417">
        <v>68</v>
      </c>
      <c r="P69" s="452">
        <v>10</v>
      </c>
      <c r="Q69" s="452">
        <v>47</v>
      </c>
      <c r="R69" s="452">
        <f t="shared" ca="1" si="2"/>
        <v>0.82153579381904085</v>
      </c>
      <c r="S69" s="452">
        <v>0.64208809593439575</v>
      </c>
      <c r="T69" s="453" t="s">
        <v>182</v>
      </c>
    </row>
    <row r="70" spans="2:20" x14ac:dyDescent="0.25">
      <c r="B70">
        <v>73</v>
      </c>
      <c r="C70">
        <v>11.686999999999999</v>
      </c>
      <c r="D70">
        <v>11.611000000000001</v>
      </c>
      <c r="E70">
        <v>7.5999999999999998E-2</v>
      </c>
      <c r="F70">
        <v>0.71599999999999997</v>
      </c>
      <c r="G70">
        <v>0.23699999999999999</v>
      </c>
      <c r="H70" t="s">
        <v>128</v>
      </c>
      <c r="J70">
        <v>74</v>
      </c>
      <c r="K70" s="50" t="s">
        <v>65</v>
      </c>
      <c r="L70" s="62">
        <v>0.254</v>
      </c>
      <c r="M70">
        <v>2.3610000000000002</v>
      </c>
      <c r="N70" s="417">
        <v>0.23699999999999999</v>
      </c>
      <c r="O70" s="417">
        <v>69</v>
      </c>
      <c r="P70" s="452">
        <v>60</v>
      </c>
      <c r="Q70" s="452">
        <v>48</v>
      </c>
      <c r="R70" s="452">
        <f t="shared" ca="1" si="2"/>
        <v>0.67506922263681945</v>
      </c>
      <c r="S70" s="452">
        <v>0.67302180117046917</v>
      </c>
      <c r="T70" s="453" t="s">
        <v>221</v>
      </c>
    </row>
    <row r="71" spans="2:20" x14ac:dyDescent="0.25">
      <c r="B71">
        <v>74</v>
      </c>
      <c r="C71">
        <v>12.167</v>
      </c>
      <c r="D71">
        <v>12.135</v>
      </c>
      <c r="E71">
        <v>3.2000000000000001E-2</v>
      </c>
      <c r="F71">
        <v>0.30399999999999999</v>
      </c>
      <c r="G71">
        <v>0.38100000000000001</v>
      </c>
      <c r="H71" t="s">
        <v>232</v>
      </c>
      <c r="J71">
        <v>65</v>
      </c>
      <c r="K71" s="50" t="s">
        <v>80</v>
      </c>
      <c r="L71" s="62">
        <v>0.35899999999999999</v>
      </c>
      <c r="M71">
        <v>3.4889999999999999</v>
      </c>
      <c r="N71" s="417">
        <v>0.38100000000000001</v>
      </c>
      <c r="O71" s="417">
        <v>70</v>
      </c>
      <c r="P71" s="452">
        <v>75</v>
      </c>
      <c r="Q71" s="452">
        <v>9</v>
      </c>
      <c r="R71" s="452">
        <f t="shared" ca="1" si="2"/>
        <v>0.64633395537887295</v>
      </c>
      <c r="S71" s="452">
        <v>0.13915929191175835</v>
      </c>
      <c r="T71" s="453" t="s">
        <v>233</v>
      </c>
    </row>
    <row r="72" spans="2:20" x14ac:dyDescent="0.25">
      <c r="B72">
        <v>75</v>
      </c>
      <c r="C72">
        <v>11.476000000000001</v>
      </c>
      <c r="D72">
        <v>11.118</v>
      </c>
      <c r="E72">
        <v>0.35899999999999999</v>
      </c>
      <c r="F72">
        <v>3.4889999999999999</v>
      </c>
      <c r="G72">
        <v>0</v>
      </c>
      <c r="H72" t="s">
        <v>233</v>
      </c>
      <c r="J72" s="299">
        <v>75</v>
      </c>
      <c r="K72" s="39" t="s">
        <v>6</v>
      </c>
      <c r="L72" s="62">
        <v>0.66600000000000004</v>
      </c>
      <c r="M72">
        <v>6.0309999999999997</v>
      </c>
      <c r="N72" s="417">
        <v>0</v>
      </c>
      <c r="O72" s="417">
        <v>71</v>
      </c>
      <c r="P72" s="452">
        <v>1</v>
      </c>
      <c r="Q72" s="452">
        <v>49</v>
      </c>
      <c r="R72" s="452">
        <f t="shared" ca="1" si="2"/>
        <v>0.58257312915583614</v>
      </c>
      <c r="S72" s="452">
        <v>0.68928332916886603</v>
      </c>
      <c r="T72" s="453" t="s">
        <v>110</v>
      </c>
    </row>
    <row r="73" spans="2:20" x14ac:dyDescent="0.25">
      <c r="P73" s="456"/>
      <c r="Q73" s="456"/>
      <c r="R73" s="456"/>
      <c r="S73" s="456"/>
      <c r="T73" s="456"/>
    </row>
    <row r="74" spans="2:20" x14ac:dyDescent="0.25">
      <c r="P74" s="456"/>
      <c r="Q74" s="456"/>
      <c r="R74" s="456"/>
      <c r="S74" s="456"/>
      <c r="T74" s="456"/>
    </row>
    <row r="75" spans="2:20" x14ac:dyDescent="0.25">
      <c r="P75" s="456"/>
      <c r="Q75" s="456"/>
      <c r="R75" s="456"/>
      <c r="S75" s="456"/>
      <c r="T75" s="456"/>
    </row>
    <row r="76" spans="2:20" x14ac:dyDescent="0.25">
      <c r="P76" s="456"/>
      <c r="Q76" s="456"/>
      <c r="R76" s="456"/>
      <c r="S76" s="456"/>
      <c r="T76" s="456"/>
    </row>
  </sheetData>
  <sortState ref="J2:S72">
    <sortCondition ref="L2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2"/>
  <sheetViews>
    <sheetView workbookViewId="0">
      <selection activeCell="C41" sqref="C41"/>
    </sheetView>
  </sheetViews>
  <sheetFormatPr defaultRowHeight="12.75" x14ac:dyDescent="0.2"/>
  <cols>
    <col min="1" max="1" width="11.42578125" style="461" customWidth="1"/>
    <col min="2" max="2" width="52.140625" style="461" customWidth="1"/>
    <col min="3" max="3" width="27.28515625" style="461" customWidth="1"/>
    <col min="4" max="256" width="9.140625" style="461"/>
    <col min="257" max="257" width="11.42578125" style="461" customWidth="1"/>
    <col min="258" max="258" width="52.140625" style="461" customWidth="1"/>
    <col min="259" max="259" width="27.28515625" style="461" customWidth="1"/>
    <col min="260" max="512" width="9.140625" style="461"/>
    <col min="513" max="513" width="11.42578125" style="461" customWidth="1"/>
    <col min="514" max="514" width="52.140625" style="461" customWidth="1"/>
    <col min="515" max="515" width="27.28515625" style="461" customWidth="1"/>
    <col min="516" max="768" width="9.140625" style="461"/>
    <col min="769" max="769" width="11.42578125" style="461" customWidth="1"/>
    <col min="770" max="770" width="52.140625" style="461" customWidth="1"/>
    <col min="771" max="771" width="27.28515625" style="461" customWidth="1"/>
    <col min="772" max="1024" width="9.140625" style="461"/>
    <col min="1025" max="1025" width="11.42578125" style="461" customWidth="1"/>
    <col min="1026" max="1026" width="52.140625" style="461" customWidth="1"/>
    <col min="1027" max="1027" width="27.28515625" style="461" customWidth="1"/>
    <col min="1028" max="1280" width="9.140625" style="461"/>
    <col min="1281" max="1281" width="11.42578125" style="461" customWidth="1"/>
    <col min="1282" max="1282" width="52.140625" style="461" customWidth="1"/>
    <col min="1283" max="1283" width="27.28515625" style="461" customWidth="1"/>
    <col min="1284" max="1536" width="9.140625" style="461"/>
    <col min="1537" max="1537" width="11.42578125" style="461" customWidth="1"/>
    <col min="1538" max="1538" width="52.140625" style="461" customWidth="1"/>
    <col min="1539" max="1539" width="27.28515625" style="461" customWidth="1"/>
    <col min="1540" max="1792" width="9.140625" style="461"/>
    <col min="1793" max="1793" width="11.42578125" style="461" customWidth="1"/>
    <col min="1794" max="1794" width="52.140625" style="461" customWidth="1"/>
    <col min="1795" max="1795" width="27.28515625" style="461" customWidth="1"/>
    <col min="1796" max="2048" width="9.140625" style="461"/>
    <col min="2049" max="2049" width="11.42578125" style="461" customWidth="1"/>
    <col min="2050" max="2050" width="52.140625" style="461" customWidth="1"/>
    <col min="2051" max="2051" width="27.28515625" style="461" customWidth="1"/>
    <col min="2052" max="2304" width="9.140625" style="461"/>
    <col min="2305" max="2305" width="11.42578125" style="461" customWidth="1"/>
    <col min="2306" max="2306" width="52.140625" style="461" customWidth="1"/>
    <col min="2307" max="2307" width="27.28515625" style="461" customWidth="1"/>
    <col min="2308" max="2560" width="9.140625" style="461"/>
    <col min="2561" max="2561" width="11.42578125" style="461" customWidth="1"/>
    <col min="2562" max="2562" width="52.140625" style="461" customWidth="1"/>
    <col min="2563" max="2563" width="27.28515625" style="461" customWidth="1"/>
    <col min="2564" max="2816" width="9.140625" style="461"/>
    <col min="2817" max="2817" width="11.42578125" style="461" customWidth="1"/>
    <col min="2818" max="2818" width="52.140625" style="461" customWidth="1"/>
    <col min="2819" max="2819" width="27.28515625" style="461" customWidth="1"/>
    <col min="2820" max="3072" width="9.140625" style="461"/>
    <col min="3073" max="3073" width="11.42578125" style="461" customWidth="1"/>
    <col min="3074" max="3074" width="52.140625" style="461" customWidth="1"/>
    <col min="3075" max="3075" width="27.28515625" style="461" customWidth="1"/>
    <col min="3076" max="3328" width="9.140625" style="461"/>
    <col min="3329" max="3329" width="11.42578125" style="461" customWidth="1"/>
    <col min="3330" max="3330" width="52.140625" style="461" customWidth="1"/>
    <col min="3331" max="3331" width="27.28515625" style="461" customWidth="1"/>
    <col min="3332" max="3584" width="9.140625" style="461"/>
    <col min="3585" max="3585" width="11.42578125" style="461" customWidth="1"/>
    <col min="3586" max="3586" width="52.140625" style="461" customWidth="1"/>
    <col min="3587" max="3587" width="27.28515625" style="461" customWidth="1"/>
    <col min="3588" max="3840" width="9.140625" style="461"/>
    <col min="3841" max="3841" width="11.42578125" style="461" customWidth="1"/>
    <col min="3842" max="3842" width="52.140625" style="461" customWidth="1"/>
    <col min="3843" max="3843" width="27.28515625" style="461" customWidth="1"/>
    <col min="3844" max="4096" width="9.140625" style="461"/>
    <col min="4097" max="4097" width="11.42578125" style="461" customWidth="1"/>
    <col min="4098" max="4098" width="52.140625" style="461" customWidth="1"/>
    <col min="4099" max="4099" width="27.28515625" style="461" customWidth="1"/>
    <col min="4100" max="4352" width="9.140625" style="461"/>
    <col min="4353" max="4353" width="11.42578125" style="461" customWidth="1"/>
    <col min="4354" max="4354" width="52.140625" style="461" customWidth="1"/>
    <col min="4355" max="4355" width="27.28515625" style="461" customWidth="1"/>
    <col min="4356" max="4608" width="9.140625" style="461"/>
    <col min="4609" max="4609" width="11.42578125" style="461" customWidth="1"/>
    <col min="4610" max="4610" width="52.140625" style="461" customWidth="1"/>
    <col min="4611" max="4611" width="27.28515625" style="461" customWidth="1"/>
    <col min="4612" max="4864" width="9.140625" style="461"/>
    <col min="4865" max="4865" width="11.42578125" style="461" customWidth="1"/>
    <col min="4866" max="4866" width="52.140625" style="461" customWidth="1"/>
    <col min="4867" max="4867" width="27.28515625" style="461" customWidth="1"/>
    <col min="4868" max="5120" width="9.140625" style="461"/>
    <col min="5121" max="5121" width="11.42578125" style="461" customWidth="1"/>
    <col min="5122" max="5122" width="52.140625" style="461" customWidth="1"/>
    <col min="5123" max="5123" width="27.28515625" style="461" customWidth="1"/>
    <col min="5124" max="5376" width="9.140625" style="461"/>
    <col min="5377" max="5377" width="11.42578125" style="461" customWidth="1"/>
    <col min="5378" max="5378" width="52.140625" style="461" customWidth="1"/>
    <col min="5379" max="5379" width="27.28515625" style="461" customWidth="1"/>
    <col min="5380" max="5632" width="9.140625" style="461"/>
    <col min="5633" max="5633" width="11.42578125" style="461" customWidth="1"/>
    <col min="5634" max="5634" width="52.140625" style="461" customWidth="1"/>
    <col min="5635" max="5635" width="27.28515625" style="461" customWidth="1"/>
    <col min="5636" max="5888" width="9.140625" style="461"/>
    <col min="5889" max="5889" width="11.42578125" style="461" customWidth="1"/>
    <col min="5890" max="5890" width="52.140625" style="461" customWidth="1"/>
    <col min="5891" max="5891" width="27.28515625" style="461" customWidth="1"/>
    <col min="5892" max="6144" width="9.140625" style="461"/>
    <col min="6145" max="6145" width="11.42578125" style="461" customWidth="1"/>
    <col min="6146" max="6146" width="52.140625" style="461" customWidth="1"/>
    <col min="6147" max="6147" width="27.28515625" style="461" customWidth="1"/>
    <col min="6148" max="6400" width="9.140625" style="461"/>
    <col min="6401" max="6401" width="11.42578125" style="461" customWidth="1"/>
    <col min="6402" max="6402" width="52.140625" style="461" customWidth="1"/>
    <col min="6403" max="6403" width="27.28515625" style="461" customWidth="1"/>
    <col min="6404" max="6656" width="9.140625" style="461"/>
    <col min="6657" max="6657" width="11.42578125" style="461" customWidth="1"/>
    <col min="6658" max="6658" width="52.140625" style="461" customWidth="1"/>
    <col min="6659" max="6659" width="27.28515625" style="461" customWidth="1"/>
    <col min="6660" max="6912" width="9.140625" style="461"/>
    <col min="6913" max="6913" width="11.42578125" style="461" customWidth="1"/>
    <col min="6914" max="6914" width="52.140625" style="461" customWidth="1"/>
    <col min="6915" max="6915" width="27.28515625" style="461" customWidth="1"/>
    <col min="6916" max="7168" width="9.140625" style="461"/>
    <col min="7169" max="7169" width="11.42578125" style="461" customWidth="1"/>
    <col min="7170" max="7170" width="52.140625" style="461" customWidth="1"/>
    <col min="7171" max="7171" width="27.28515625" style="461" customWidth="1"/>
    <col min="7172" max="7424" width="9.140625" style="461"/>
    <col min="7425" max="7425" width="11.42578125" style="461" customWidth="1"/>
    <col min="7426" max="7426" width="52.140625" style="461" customWidth="1"/>
    <col min="7427" max="7427" width="27.28515625" style="461" customWidth="1"/>
    <col min="7428" max="7680" width="9.140625" style="461"/>
    <col min="7681" max="7681" width="11.42578125" style="461" customWidth="1"/>
    <col min="7682" max="7682" width="52.140625" style="461" customWidth="1"/>
    <col min="7683" max="7683" width="27.28515625" style="461" customWidth="1"/>
    <col min="7684" max="7936" width="9.140625" style="461"/>
    <col min="7937" max="7937" width="11.42578125" style="461" customWidth="1"/>
    <col min="7938" max="7938" width="52.140625" style="461" customWidth="1"/>
    <col min="7939" max="7939" width="27.28515625" style="461" customWidth="1"/>
    <col min="7940" max="8192" width="9.140625" style="461"/>
    <col min="8193" max="8193" width="11.42578125" style="461" customWidth="1"/>
    <col min="8194" max="8194" width="52.140625" style="461" customWidth="1"/>
    <col min="8195" max="8195" width="27.28515625" style="461" customWidth="1"/>
    <col min="8196" max="8448" width="9.140625" style="461"/>
    <col min="8449" max="8449" width="11.42578125" style="461" customWidth="1"/>
    <col min="8450" max="8450" width="52.140625" style="461" customWidth="1"/>
    <col min="8451" max="8451" width="27.28515625" style="461" customWidth="1"/>
    <col min="8452" max="8704" width="9.140625" style="461"/>
    <col min="8705" max="8705" width="11.42578125" style="461" customWidth="1"/>
    <col min="8706" max="8706" width="52.140625" style="461" customWidth="1"/>
    <col min="8707" max="8707" width="27.28515625" style="461" customWidth="1"/>
    <col min="8708" max="8960" width="9.140625" style="461"/>
    <col min="8961" max="8961" width="11.42578125" style="461" customWidth="1"/>
    <col min="8962" max="8962" width="52.140625" style="461" customWidth="1"/>
    <col min="8963" max="8963" width="27.28515625" style="461" customWidth="1"/>
    <col min="8964" max="9216" width="9.140625" style="461"/>
    <col min="9217" max="9217" width="11.42578125" style="461" customWidth="1"/>
    <col min="9218" max="9218" width="52.140625" style="461" customWidth="1"/>
    <col min="9219" max="9219" width="27.28515625" style="461" customWidth="1"/>
    <col min="9220" max="9472" width="9.140625" style="461"/>
    <col min="9473" max="9473" width="11.42578125" style="461" customWidth="1"/>
    <col min="9474" max="9474" width="52.140625" style="461" customWidth="1"/>
    <col min="9475" max="9475" width="27.28515625" style="461" customWidth="1"/>
    <col min="9476" max="9728" width="9.140625" style="461"/>
    <col min="9729" max="9729" width="11.42578125" style="461" customWidth="1"/>
    <col min="9730" max="9730" width="52.140625" style="461" customWidth="1"/>
    <col min="9731" max="9731" width="27.28515625" style="461" customWidth="1"/>
    <col min="9732" max="9984" width="9.140625" style="461"/>
    <col min="9985" max="9985" width="11.42578125" style="461" customWidth="1"/>
    <col min="9986" max="9986" width="52.140625" style="461" customWidth="1"/>
    <col min="9987" max="9987" width="27.28515625" style="461" customWidth="1"/>
    <col min="9988" max="10240" width="9.140625" style="461"/>
    <col min="10241" max="10241" width="11.42578125" style="461" customWidth="1"/>
    <col min="10242" max="10242" width="52.140625" style="461" customWidth="1"/>
    <col min="10243" max="10243" width="27.28515625" style="461" customWidth="1"/>
    <col min="10244" max="10496" width="9.140625" style="461"/>
    <col min="10497" max="10497" width="11.42578125" style="461" customWidth="1"/>
    <col min="10498" max="10498" width="52.140625" style="461" customWidth="1"/>
    <col min="10499" max="10499" width="27.28515625" style="461" customWidth="1"/>
    <col min="10500" max="10752" width="9.140625" style="461"/>
    <col min="10753" max="10753" width="11.42578125" style="461" customWidth="1"/>
    <col min="10754" max="10754" width="52.140625" style="461" customWidth="1"/>
    <col min="10755" max="10755" width="27.28515625" style="461" customWidth="1"/>
    <col min="10756" max="11008" width="9.140625" style="461"/>
    <col min="11009" max="11009" width="11.42578125" style="461" customWidth="1"/>
    <col min="11010" max="11010" width="52.140625" style="461" customWidth="1"/>
    <col min="11011" max="11011" width="27.28515625" style="461" customWidth="1"/>
    <col min="11012" max="11264" width="9.140625" style="461"/>
    <col min="11265" max="11265" width="11.42578125" style="461" customWidth="1"/>
    <col min="11266" max="11266" width="52.140625" style="461" customWidth="1"/>
    <col min="11267" max="11267" width="27.28515625" style="461" customWidth="1"/>
    <col min="11268" max="11520" width="9.140625" style="461"/>
    <col min="11521" max="11521" width="11.42578125" style="461" customWidth="1"/>
    <col min="11522" max="11522" width="52.140625" style="461" customWidth="1"/>
    <col min="11523" max="11523" width="27.28515625" style="461" customWidth="1"/>
    <col min="11524" max="11776" width="9.140625" style="461"/>
    <col min="11777" max="11777" width="11.42578125" style="461" customWidth="1"/>
    <col min="11778" max="11778" width="52.140625" style="461" customWidth="1"/>
    <col min="11779" max="11779" width="27.28515625" style="461" customWidth="1"/>
    <col min="11780" max="12032" width="9.140625" style="461"/>
    <col min="12033" max="12033" width="11.42578125" style="461" customWidth="1"/>
    <col min="12034" max="12034" width="52.140625" style="461" customWidth="1"/>
    <col min="12035" max="12035" width="27.28515625" style="461" customWidth="1"/>
    <col min="12036" max="12288" width="9.140625" style="461"/>
    <col min="12289" max="12289" width="11.42578125" style="461" customWidth="1"/>
    <col min="12290" max="12290" width="52.140625" style="461" customWidth="1"/>
    <col min="12291" max="12291" width="27.28515625" style="461" customWidth="1"/>
    <col min="12292" max="12544" width="9.140625" style="461"/>
    <col min="12545" max="12545" width="11.42578125" style="461" customWidth="1"/>
    <col min="12546" max="12546" width="52.140625" style="461" customWidth="1"/>
    <col min="12547" max="12547" width="27.28515625" style="461" customWidth="1"/>
    <col min="12548" max="12800" width="9.140625" style="461"/>
    <col min="12801" max="12801" width="11.42578125" style="461" customWidth="1"/>
    <col min="12802" max="12802" width="52.140625" style="461" customWidth="1"/>
    <col min="12803" max="12803" width="27.28515625" style="461" customWidth="1"/>
    <col min="12804" max="13056" width="9.140625" style="461"/>
    <col min="13057" max="13057" width="11.42578125" style="461" customWidth="1"/>
    <col min="13058" max="13058" width="52.140625" style="461" customWidth="1"/>
    <col min="13059" max="13059" width="27.28515625" style="461" customWidth="1"/>
    <col min="13060" max="13312" width="9.140625" style="461"/>
    <col min="13313" max="13313" width="11.42578125" style="461" customWidth="1"/>
    <col min="13314" max="13314" width="52.140625" style="461" customWidth="1"/>
    <col min="13315" max="13315" width="27.28515625" style="461" customWidth="1"/>
    <col min="13316" max="13568" width="9.140625" style="461"/>
    <col min="13569" max="13569" width="11.42578125" style="461" customWidth="1"/>
    <col min="13570" max="13570" width="52.140625" style="461" customWidth="1"/>
    <col min="13571" max="13571" width="27.28515625" style="461" customWidth="1"/>
    <col min="13572" max="13824" width="9.140625" style="461"/>
    <col min="13825" max="13825" width="11.42578125" style="461" customWidth="1"/>
    <col min="13826" max="13826" width="52.140625" style="461" customWidth="1"/>
    <col min="13827" max="13827" width="27.28515625" style="461" customWidth="1"/>
    <col min="13828" max="14080" width="9.140625" style="461"/>
    <col min="14081" max="14081" width="11.42578125" style="461" customWidth="1"/>
    <col min="14082" max="14082" width="52.140625" style="461" customWidth="1"/>
    <col min="14083" max="14083" width="27.28515625" style="461" customWidth="1"/>
    <col min="14084" max="14336" width="9.140625" style="461"/>
    <col min="14337" max="14337" width="11.42578125" style="461" customWidth="1"/>
    <col min="14338" max="14338" width="52.140625" style="461" customWidth="1"/>
    <col min="14339" max="14339" width="27.28515625" style="461" customWidth="1"/>
    <col min="14340" max="14592" width="9.140625" style="461"/>
    <col min="14593" max="14593" width="11.42578125" style="461" customWidth="1"/>
    <col min="14594" max="14594" width="52.140625" style="461" customWidth="1"/>
    <col min="14595" max="14595" width="27.28515625" style="461" customWidth="1"/>
    <col min="14596" max="14848" width="9.140625" style="461"/>
    <col min="14849" max="14849" width="11.42578125" style="461" customWidth="1"/>
    <col min="14850" max="14850" width="52.140625" style="461" customWidth="1"/>
    <col min="14851" max="14851" width="27.28515625" style="461" customWidth="1"/>
    <col min="14852" max="15104" width="9.140625" style="461"/>
    <col min="15105" max="15105" width="11.42578125" style="461" customWidth="1"/>
    <col min="15106" max="15106" width="52.140625" style="461" customWidth="1"/>
    <col min="15107" max="15107" width="27.28515625" style="461" customWidth="1"/>
    <col min="15108" max="15360" width="9.140625" style="461"/>
    <col min="15361" max="15361" width="11.42578125" style="461" customWidth="1"/>
    <col min="15362" max="15362" width="52.140625" style="461" customWidth="1"/>
    <col min="15363" max="15363" width="27.28515625" style="461" customWidth="1"/>
    <col min="15364" max="15616" width="9.140625" style="461"/>
    <col min="15617" max="15617" width="11.42578125" style="461" customWidth="1"/>
    <col min="15618" max="15618" width="52.140625" style="461" customWidth="1"/>
    <col min="15619" max="15619" width="27.28515625" style="461" customWidth="1"/>
    <col min="15620" max="15872" width="9.140625" style="461"/>
    <col min="15873" max="15873" width="11.42578125" style="461" customWidth="1"/>
    <col min="15874" max="15874" width="52.140625" style="461" customWidth="1"/>
    <col min="15875" max="15875" width="27.28515625" style="461" customWidth="1"/>
    <col min="15876" max="16128" width="9.140625" style="461"/>
    <col min="16129" max="16129" width="11.42578125" style="461" customWidth="1"/>
    <col min="16130" max="16130" width="52.140625" style="461" customWidth="1"/>
    <col min="16131" max="16131" width="27.28515625" style="461" customWidth="1"/>
    <col min="16132" max="16384" width="9.140625" style="461"/>
  </cols>
  <sheetData>
    <row r="1" spans="1:3" x14ac:dyDescent="0.2">
      <c r="A1" s="751" t="s">
        <v>399</v>
      </c>
      <c r="B1" s="751"/>
      <c r="C1" s="751"/>
    </row>
    <row r="2" spans="1:3" x14ac:dyDescent="0.2">
      <c r="A2" s="462"/>
      <c r="B2" s="462"/>
      <c r="C2" s="462"/>
    </row>
    <row r="3" spans="1:3" ht="18.75" x14ac:dyDescent="0.3">
      <c r="A3" s="752" t="s">
        <v>238</v>
      </c>
      <c r="B3" s="752"/>
      <c r="C3" s="752"/>
    </row>
    <row r="4" spans="1:3" x14ac:dyDescent="0.2">
      <c r="A4" s="462"/>
      <c r="B4" s="462"/>
      <c r="C4" s="462"/>
    </row>
    <row r="5" spans="1:3" x14ac:dyDescent="0.2">
      <c r="A5" s="462"/>
      <c r="B5" s="462"/>
      <c r="C5" s="463"/>
    </row>
    <row r="6" spans="1:3" ht="15.75" x14ac:dyDescent="0.25">
      <c r="A6" s="462"/>
      <c r="B6" s="462"/>
      <c r="C6" s="464" t="s">
        <v>239</v>
      </c>
    </row>
    <row r="7" spans="1:3" x14ac:dyDescent="0.2">
      <c r="A7" s="465" t="s">
        <v>240</v>
      </c>
      <c r="B7" s="462"/>
      <c r="C7" s="466" t="s">
        <v>175</v>
      </c>
    </row>
    <row r="8" spans="1:3" x14ac:dyDescent="0.2">
      <c r="A8" s="462"/>
      <c r="B8" s="462"/>
      <c r="C8" s="462"/>
    </row>
    <row r="9" spans="1:3" x14ac:dyDescent="0.2">
      <c r="A9" s="465"/>
      <c r="B9" s="462" t="s">
        <v>241</v>
      </c>
      <c r="C9" s="467"/>
    </row>
    <row r="10" spans="1:3" x14ac:dyDescent="0.2">
      <c r="A10" s="462"/>
      <c r="B10" s="462" t="s">
        <v>242</v>
      </c>
      <c r="C10" s="468">
        <v>0.44400568000000001</v>
      </c>
    </row>
    <row r="11" spans="1:3" x14ac:dyDescent="0.2">
      <c r="A11" s="462"/>
      <c r="B11" s="462" t="s">
        <v>243</v>
      </c>
      <c r="C11" s="468">
        <v>0.2150697</v>
      </c>
    </row>
    <row r="12" spans="1:3" x14ac:dyDescent="0.2">
      <c r="A12" s="462"/>
      <c r="B12" s="462" t="s">
        <v>244</v>
      </c>
      <c r="C12" s="468">
        <v>5.0269080000000001E-2</v>
      </c>
    </row>
    <row r="13" spans="1:3" x14ac:dyDescent="0.2">
      <c r="A13" s="462"/>
      <c r="B13" s="469" t="s">
        <v>245</v>
      </c>
      <c r="C13" s="470">
        <v>1.8878430000000002E-2</v>
      </c>
    </row>
    <row r="14" spans="1:3" x14ac:dyDescent="0.2">
      <c r="A14" s="462"/>
      <c r="B14" s="469" t="s">
        <v>246</v>
      </c>
      <c r="C14" s="470">
        <v>1.3926060000000001E-2</v>
      </c>
    </row>
    <row r="15" spans="1:3" x14ac:dyDescent="0.2">
      <c r="A15" s="462"/>
      <c r="B15" s="462" t="s">
        <v>247</v>
      </c>
      <c r="C15" s="468">
        <v>0.24065017999999999</v>
      </c>
    </row>
    <row r="16" spans="1:3" x14ac:dyDescent="0.2">
      <c r="A16" s="462"/>
      <c r="B16" s="469" t="s">
        <v>248</v>
      </c>
      <c r="C16" s="468">
        <v>2.1495159999999999E-2</v>
      </c>
    </row>
    <row r="17" spans="1:3" x14ac:dyDescent="0.2">
      <c r="A17" s="462"/>
      <c r="B17" s="462" t="s">
        <v>249</v>
      </c>
      <c r="C17" s="468">
        <v>0.60240053000000005</v>
      </c>
    </row>
    <row r="18" spans="1:3" x14ac:dyDescent="0.2">
      <c r="A18" s="462"/>
      <c r="B18" s="462"/>
      <c r="C18" s="471"/>
    </row>
    <row r="19" spans="1:3" x14ac:dyDescent="0.2">
      <c r="A19" s="462"/>
      <c r="B19" s="462"/>
      <c r="C19" s="472"/>
    </row>
    <row r="20" spans="1:3" x14ac:dyDescent="0.2">
      <c r="A20" s="462"/>
      <c r="B20" s="462" t="s">
        <v>521</v>
      </c>
      <c r="C20" s="473">
        <f>SUM(C10:C12,C15)</f>
        <v>0.94999463999999989</v>
      </c>
    </row>
    <row r="21" spans="1:3" x14ac:dyDescent="0.2">
      <c r="A21" s="462"/>
      <c r="B21" s="462"/>
      <c r="C21" s="472"/>
    </row>
    <row r="22" spans="1:3" x14ac:dyDescent="0.2">
      <c r="A22" s="462"/>
      <c r="B22" s="462" t="s">
        <v>250</v>
      </c>
      <c r="C22" s="462"/>
    </row>
    <row r="23" spans="1:3" x14ac:dyDescent="0.2">
      <c r="A23" s="462"/>
      <c r="B23" s="462" t="s">
        <v>251</v>
      </c>
      <c r="C23" s="474">
        <f>C10/$C20</f>
        <v>0.46737703699044036</v>
      </c>
    </row>
    <row r="24" spans="1:3" x14ac:dyDescent="0.2">
      <c r="A24" s="462"/>
      <c r="B24" s="462" t="s">
        <v>252</v>
      </c>
      <c r="C24" s="474">
        <f>C11/$C20</f>
        <v>0.22639043521340291</v>
      </c>
    </row>
    <row r="25" spans="1:3" x14ac:dyDescent="0.2">
      <c r="A25" s="462"/>
      <c r="B25" s="462" t="s">
        <v>253</v>
      </c>
      <c r="C25" s="474">
        <f>C12/C20</f>
        <v>5.2915119605306413E-2</v>
      </c>
    </row>
    <row r="26" spans="1:3" x14ac:dyDescent="0.2">
      <c r="A26" s="462"/>
      <c r="B26" s="462" t="s">
        <v>522</v>
      </c>
      <c r="C26" s="474">
        <f>C15/C20</f>
        <v>0.25331740819085047</v>
      </c>
    </row>
    <row r="27" spans="1:3" x14ac:dyDescent="0.2">
      <c r="A27" s="462"/>
      <c r="B27" s="462"/>
      <c r="C27" s="462"/>
    </row>
    <row r="28" spans="1:3" x14ac:dyDescent="0.2">
      <c r="A28" s="462"/>
      <c r="B28" s="462" t="s">
        <v>254</v>
      </c>
      <c r="C28" s="462"/>
    </row>
    <row r="29" spans="1:3" x14ac:dyDescent="0.2">
      <c r="A29" s="462"/>
      <c r="B29" s="462" t="s">
        <v>525</v>
      </c>
      <c r="C29" s="475">
        <f>'backcast calculations'!E724</f>
        <v>1.6108953634251508E-2</v>
      </c>
    </row>
    <row r="30" spans="1:3" x14ac:dyDescent="0.2">
      <c r="A30" s="462"/>
      <c r="B30" s="462" t="s">
        <v>526</v>
      </c>
      <c r="C30" s="475">
        <f>'backcast calculations'!G724</f>
        <v>9.4930052483826206E-3</v>
      </c>
    </row>
    <row r="31" spans="1:3" x14ac:dyDescent="0.2">
      <c r="A31" s="462"/>
      <c r="B31" s="462" t="s">
        <v>527</v>
      </c>
      <c r="C31" s="475">
        <f>'backcast calculations'!F724</f>
        <v>9.2682883506036724E-3</v>
      </c>
    </row>
    <row r="32" spans="1:3" x14ac:dyDescent="0.2">
      <c r="B32" s="462" t="s">
        <v>528</v>
      </c>
      <c r="C32" s="475">
        <f>'backcast calculations'!J724</f>
        <v>0</v>
      </c>
    </row>
    <row r="33" spans="1:3" x14ac:dyDescent="0.2">
      <c r="B33" s="462" t="s">
        <v>529</v>
      </c>
      <c r="C33" s="475">
        <f>'backcast calculations'!H724</f>
        <v>1.9299930818516602E-2</v>
      </c>
    </row>
    <row r="34" spans="1:3" x14ac:dyDescent="0.2">
      <c r="B34" s="462" t="s">
        <v>530</v>
      </c>
      <c r="C34" s="475">
        <f>'backcast calculations'!K724</f>
        <v>0</v>
      </c>
    </row>
    <row r="35" spans="1:3" x14ac:dyDescent="0.2">
      <c r="B35" s="462" t="s">
        <v>531</v>
      </c>
      <c r="C35" s="475">
        <f>'backcast calculations'!I724</f>
        <v>0</v>
      </c>
    </row>
    <row r="36" spans="1:3" x14ac:dyDescent="0.2">
      <c r="B36" s="462" t="s">
        <v>532</v>
      </c>
      <c r="C36" s="476">
        <f>'backcast calculations'!D724</f>
        <v>1.0063895710136083E-2</v>
      </c>
    </row>
    <row r="37" spans="1:3" x14ac:dyDescent="0.2">
      <c r="B37" s="462"/>
      <c r="C37" s="477"/>
    </row>
    <row r="38" spans="1:3" x14ac:dyDescent="0.2">
      <c r="B38" s="462"/>
      <c r="C38" s="462"/>
    </row>
    <row r="39" spans="1:3" x14ac:dyDescent="0.2">
      <c r="B39" s="462" t="s">
        <v>255</v>
      </c>
      <c r="C39" s="462"/>
    </row>
    <row r="40" spans="1:3" x14ac:dyDescent="0.2">
      <c r="B40" s="462" t="s">
        <v>533</v>
      </c>
      <c r="C40" s="474">
        <f>C29*C10</f>
        <v>7.1524669124643121E-3</v>
      </c>
    </row>
    <row r="41" spans="1:3" x14ac:dyDescent="0.2">
      <c r="B41" s="462" t="s">
        <v>534</v>
      </c>
      <c r="C41" s="474">
        <f>C30*C11</f>
        <v>2.0416577908680756E-3</v>
      </c>
    </row>
    <row r="42" spans="1:3" x14ac:dyDescent="0.2">
      <c r="B42" s="462" t="s">
        <v>535</v>
      </c>
      <c r="C42" s="474">
        <f>C31*C12</f>
        <v>4.6590832855956406E-4</v>
      </c>
    </row>
    <row r="43" spans="1:3" x14ac:dyDescent="0.2">
      <c r="B43" s="462" t="s">
        <v>536</v>
      </c>
      <c r="C43" s="474">
        <f>C32*C13</f>
        <v>0</v>
      </c>
    </row>
    <row r="44" spans="1:3" x14ac:dyDescent="0.2">
      <c r="A44" s="462"/>
      <c r="B44" s="462" t="s">
        <v>537</v>
      </c>
      <c r="C44" s="474">
        <f>C14*C33</f>
        <v>2.687719945745113E-4</v>
      </c>
    </row>
    <row r="45" spans="1:3" x14ac:dyDescent="0.2">
      <c r="A45" s="462"/>
      <c r="B45" s="462" t="s">
        <v>538</v>
      </c>
      <c r="C45" s="474">
        <f>C15*C34</f>
        <v>0</v>
      </c>
    </row>
    <row r="46" spans="1:3" x14ac:dyDescent="0.2">
      <c r="A46" s="462"/>
      <c r="B46" s="462" t="s">
        <v>539</v>
      </c>
      <c r="C46" s="474">
        <f>C35*C16</f>
        <v>0</v>
      </c>
    </row>
    <row r="47" spans="1:3" x14ac:dyDescent="0.2">
      <c r="A47" s="462"/>
      <c r="B47" s="462" t="s">
        <v>540</v>
      </c>
      <c r="C47" s="477">
        <f>C36*C17</f>
        <v>6.0624961096507031E-3</v>
      </c>
    </row>
    <row r="48" spans="1:3" x14ac:dyDescent="0.2">
      <c r="A48" s="462"/>
      <c r="B48" s="462"/>
      <c r="C48" s="474"/>
    </row>
    <row r="49" spans="1:3" x14ac:dyDescent="0.2">
      <c r="A49" s="465"/>
      <c r="B49" s="465"/>
      <c r="C49" s="478"/>
    </row>
    <row r="50" spans="1:3" x14ac:dyDescent="0.2">
      <c r="A50" s="465" t="s">
        <v>524</v>
      </c>
      <c r="B50" s="465"/>
      <c r="C50" s="478">
        <v>1.183185E-2</v>
      </c>
    </row>
    <row r="51" spans="1:3" x14ac:dyDescent="0.2">
      <c r="A51" s="462"/>
      <c r="B51" s="462"/>
      <c r="C51" s="462"/>
    </row>
    <row r="52" spans="1:3" x14ac:dyDescent="0.2">
      <c r="A52" s="465" t="s">
        <v>523</v>
      </c>
      <c r="B52" s="465"/>
      <c r="C52" s="479">
        <f>C50+SUM(C40:C47)</f>
        <v>2.7823151136117164E-2</v>
      </c>
    </row>
  </sheetData>
  <mergeCells count="2">
    <mergeCell ref="A1:C1"/>
    <mergeCell ref="A3:C3"/>
  </mergeCells>
  <pageMargins left="0.7" right="0.7" top="0.75" bottom="0.75" header="0.3" footer="0.3"/>
  <pageSetup scale="99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activeCell="E13" sqref="E13"/>
    </sheetView>
  </sheetViews>
  <sheetFormatPr defaultRowHeight="12.75" x14ac:dyDescent="0.2"/>
  <cols>
    <col min="1" max="1" width="39" style="480" customWidth="1"/>
    <col min="2" max="2" width="2.85546875" style="480" customWidth="1"/>
    <col min="3" max="3" width="12.140625" style="480" customWidth="1"/>
    <col min="4" max="4" width="2.85546875" style="480" customWidth="1"/>
    <col min="5" max="5" width="13.28515625" style="480" customWidth="1"/>
    <col min="6" max="6" width="9.140625" style="480"/>
    <col min="7" max="7" width="11.85546875" style="480" hidden="1" customWidth="1"/>
    <col min="8" max="8" width="2.85546875" style="480" customWidth="1"/>
    <col min="9" max="9" width="28.140625" style="480" customWidth="1"/>
    <col min="10" max="256" width="9.140625" style="480"/>
    <col min="257" max="257" width="39" style="480" customWidth="1"/>
    <col min="258" max="258" width="2.85546875" style="480" customWidth="1"/>
    <col min="259" max="259" width="12.140625" style="480" customWidth="1"/>
    <col min="260" max="260" width="2.85546875" style="480" customWidth="1"/>
    <col min="261" max="261" width="13.28515625" style="480" customWidth="1"/>
    <col min="262" max="262" width="9.140625" style="480"/>
    <col min="263" max="263" width="0" style="480" hidden="1" customWidth="1"/>
    <col min="264" max="264" width="2.85546875" style="480" customWidth="1"/>
    <col min="265" max="265" width="28.140625" style="480" customWidth="1"/>
    <col min="266" max="512" width="9.140625" style="480"/>
    <col min="513" max="513" width="39" style="480" customWidth="1"/>
    <col min="514" max="514" width="2.85546875" style="480" customWidth="1"/>
    <col min="515" max="515" width="12.140625" style="480" customWidth="1"/>
    <col min="516" max="516" width="2.85546875" style="480" customWidth="1"/>
    <col min="517" max="517" width="13.28515625" style="480" customWidth="1"/>
    <col min="518" max="518" width="9.140625" style="480"/>
    <col min="519" max="519" width="0" style="480" hidden="1" customWidth="1"/>
    <col min="520" max="520" width="2.85546875" style="480" customWidth="1"/>
    <col min="521" max="521" width="28.140625" style="480" customWidth="1"/>
    <col min="522" max="768" width="9.140625" style="480"/>
    <col min="769" max="769" width="39" style="480" customWidth="1"/>
    <col min="770" max="770" width="2.85546875" style="480" customWidth="1"/>
    <col min="771" max="771" width="12.140625" style="480" customWidth="1"/>
    <col min="772" max="772" width="2.85546875" style="480" customWidth="1"/>
    <col min="773" max="773" width="13.28515625" style="480" customWidth="1"/>
    <col min="774" max="774" width="9.140625" style="480"/>
    <col min="775" max="775" width="0" style="480" hidden="1" customWidth="1"/>
    <col min="776" max="776" width="2.85546875" style="480" customWidth="1"/>
    <col min="777" max="777" width="28.140625" style="480" customWidth="1"/>
    <col min="778" max="1024" width="9.140625" style="480"/>
    <col min="1025" max="1025" width="39" style="480" customWidth="1"/>
    <col min="1026" max="1026" width="2.85546875" style="480" customWidth="1"/>
    <col min="1027" max="1027" width="12.140625" style="480" customWidth="1"/>
    <col min="1028" max="1028" width="2.85546875" style="480" customWidth="1"/>
    <col min="1029" max="1029" width="13.28515625" style="480" customWidth="1"/>
    <col min="1030" max="1030" width="9.140625" style="480"/>
    <col min="1031" max="1031" width="0" style="480" hidden="1" customWidth="1"/>
    <col min="1032" max="1032" width="2.85546875" style="480" customWidth="1"/>
    <col min="1033" max="1033" width="28.140625" style="480" customWidth="1"/>
    <col min="1034" max="1280" width="9.140625" style="480"/>
    <col min="1281" max="1281" width="39" style="480" customWidth="1"/>
    <col min="1282" max="1282" width="2.85546875" style="480" customWidth="1"/>
    <col min="1283" max="1283" width="12.140625" style="480" customWidth="1"/>
    <col min="1284" max="1284" width="2.85546875" style="480" customWidth="1"/>
    <col min="1285" max="1285" width="13.28515625" style="480" customWidth="1"/>
    <col min="1286" max="1286" width="9.140625" style="480"/>
    <col min="1287" max="1287" width="0" style="480" hidden="1" customWidth="1"/>
    <col min="1288" max="1288" width="2.85546875" style="480" customWidth="1"/>
    <col min="1289" max="1289" width="28.140625" style="480" customWidth="1"/>
    <col min="1290" max="1536" width="9.140625" style="480"/>
    <col min="1537" max="1537" width="39" style="480" customWidth="1"/>
    <col min="1538" max="1538" width="2.85546875" style="480" customWidth="1"/>
    <col min="1539" max="1539" width="12.140625" style="480" customWidth="1"/>
    <col min="1540" max="1540" width="2.85546875" style="480" customWidth="1"/>
    <col min="1541" max="1541" width="13.28515625" style="480" customWidth="1"/>
    <col min="1542" max="1542" width="9.140625" style="480"/>
    <col min="1543" max="1543" width="0" style="480" hidden="1" customWidth="1"/>
    <col min="1544" max="1544" width="2.85546875" style="480" customWidth="1"/>
    <col min="1545" max="1545" width="28.140625" style="480" customWidth="1"/>
    <col min="1546" max="1792" width="9.140625" style="480"/>
    <col min="1793" max="1793" width="39" style="480" customWidth="1"/>
    <col min="1794" max="1794" width="2.85546875" style="480" customWidth="1"/>
    <col min="1795" max="1795" width="12.140625" style="480" customWidth="1"/>
    <col min="1796" max="1796" width="2.85546875" style="480" customWidth="1"/>
    <col min="1797" max="1797" width="13.28515625" style="480" customWidth="1"/>
    <col min="1798" max="1798" width="9.140625" style="480"/>
    <col min="1799" max="1799" width="0" style="480" hidden="1" customWidth="1"/>
    <col min="1800" max="1800" width="2.85546875" style="480" customWidth="1"/>
    <col min="1801" max="1801" width="28.140625" style="480" customWidth="1"/>
    <col min="1802" max="2048" width="9.140625" style="480"/>
    <col min="2049" max="2049" width="39" style="480" customWidth="1"/>
    <col min="2050" max="2050" width="2.85546875" style="480" customWidth="1"/>
    <col min="2051" max="2051" width="12.140625" style="480" customWidth="1"/>
    <col min="2052" max="2052" width="2.85546875" style="480" customWidth="1"/>
    <col min="2053" max="2053" width="13.28515625" style="480" customWidth="1"/>
    <col min="2054" max="2054" width="9.140625" style="480"/>
    <col min="2055" max="2055" width="0" style="480" hidden="1" customWidth="1"/>
    <col min="2056" max="2056" width="2.85546875" style="480" customWidth="1"/>
    <col min="2057" max="2057" width="28.140625" style="480" customWidth="1"/>
    <col min="2058" max="2304" width="9.140625" style="480"/>
    <col min="2305" max="2305" width="39" style="480" customWidth="1"/>
    <col min="2306" max="2306" width="2.85546875" style="480" customWidth="1"/>
    <col min="2307" max="2307" width="12.140625" style="480" customWidth="1"/>
    <col min="2308" max="2308" width="2.85546875" style="480" customWidth="1"/>
    <col min="2309" max="2309" width="13.28515625" style="480" customWidth="1"/>
    <col min="2310" max="2310" width="9.140625" style="480"/>
    <col min="2311" max="2311" width="0" style="480" hidden="1" customWidth="1"/>
    <col min="2312" max="2312" width="2.85546875" style="480" customWidth="1"/>
    <col min="2313" max="2313" width="28.140625" style="480" customWidth="1"/>
    <col min="2314" max="2560" width="9.140625" style="480"/>
    <col min="2561" max="2561" width="39" style="480" customWidth="1"/>
    <col min="2562" max="2562" width="2.85546875" style="480" customWidth="1"/>
    <col min="2563" max="2563" width="12.140625" style="480" customWidth="1"/>
    <col min="2564" max="2564" width="2.85546875" style="480" customWidth="1"/>
    <col min="2565" max="2565" width="13.28515625" style="480" customWidth="1"/>
    <col min="2566" max="2566" width="9.140625" style="480"/>
    <col min="2567" max="2567" width="0" style="480" hidden="1" customWidth="1"/>
    <col min="2568" max="2568" width="2.85546875" style="480" customWidth="1"/>
    <col min="2569" max="2569" width="28.140625" style="480" customWidth="1"/>
    <col min="2570" max="2816" width="9.140625" style="480"/>
    <col min="2817" max="2817" width="39" style="480" customWidth="1"/>
    <col min="2818" max="2818" width="2.85546875" style="480" customWidth="1"/>
    <col min="2819" max="2819" width="12.140625" style="480" customWidth="1"/>
    <col min="2820" max="2820" width="2.85546875" style="480" customWidth="1"/>
    <col min="2821" max="2821" width="13.28515625" style="480" customWidth="1"/>
    <col min="2822" max="2822" width="9.140625" style="480"/>
    <col min="2823" max="2823" width="0" style="480" hidden="1" customWidth="1"/>
    <col min="2824" max="2824" width="2.85546875" style="480" customWidth="1"/>
    <col min="2825" max="2825" width="28.140625" style="480" customWidth="1"/>
    <col min="2826" max="3072" width="9.140625" style="480"/>
    <col min="3073" max="3073" width="39" style="480" customWidth="1"/>
    <col min="3074" max="3074" width="2.85546875" style="480" customWidth="1"/>
    <col min="3075" max="3075" width="12.140625" style="480" customWidth="1"/>
    <col min="3076" max="3076" width="2.85546875" style="480" customWidth="1"/>
    <col min="3077" max="3077" width="13.28515625" style="480" customWidth="1"/>
    <col min="3078" max="3078" width="9.140625" style="480"/>
    <col min="3079" max="3079" width="0" style="480" hidden="1" customWidth="1"/>
    <col min="3080" max="3080" width="2.85546875" style="480" customWidth="1"/>
    <col min="3081" max="3081" width="28.140625" style="480" customWidth="1"/>
    <col min="3082" max="3328" width="9.140625" style="480"/>
    <col min="3329" max="3329" width="39" style="480" customWidth="1"/>
    <col min="3330" max="3330" width="2.85546875" style="480" customWidth="1"/>
    <col min="3331" max="3331" width="12.140625" style="480" customWidth="1"/>
    <col min="3332" max="3332" width="2.85546875" style="480" customWidth="1"/>
    <col min="3333" max="3333" width="13.28515625" style="480" customWidth="1"/>
    <col min="3334" max="3334" width="9.140625" style="480"/>
    <col min="3335" max="3335" width="0" style="480" hidden="1" customWidth="1"/>
    <col min="3336" max="3336" width="2.85546875" style="480" customWidth="1"/>
    <col min="3337" max="3337" width="28.140625" style="480" customWidth="1"/>
    <col min="3338" max="3584" width="9.140625" style="480"/>
    <col min="3585" max="3585" width="39" style="480" customWidth="1"/>
    <col min="3586" max="3586" width="2.85546875" style="480" customWidth="1"/>
    <col min="3587" max="3587" width="12.140625" style="480" customWidth="1"/>
    <col min="3588" max="3588" width="2.85546875" style="480" customWidth="1"/>
    <col min="3589" max="3589" width="13.28515625" style="480" customWidth="1"/>
    <col min="3590" max="3590" width="9.140625" style="480"/>
    <col min="3591" max="3591" width="0" style="480" hidden="1" customWidth="1"/>
    <col min="3592" max="3592" width="2.85546875" style="480" customWidth="1"/>
    <col min="3593" max="3593" width="28.140625" style="480" customWidth="1"/>
    <col min="3594" max="3840" width="9.140625" style="480"/>
    <col min="3841" max="3841" width="39" style="480" customWidth="1"/>
    <col min="3842" max="3842" width="2.85546875" style="480" customWidth="1"/>
    <col min="3843" max="3843" width="12.140625" style="480" customWidth="1"/>
    <col min="3844" max="3844" width="2.85546875" style="480" customWidth="1"/>
    <col min="3845" max="3845" width="13.28515625" style="480" customWidth="1"/>
    <col min="3846" max="3846" width="9.140625" style="480"/>
    <col min="3847" max="3847" width="0" style="480" hidden="1" customWidth="1"/>
    <col min="3848" max="3848" width="2.85546875" style="480" customWidth="1"/>
    <col min="3849" max="3849" width="28.140625" style="480" customWidth="1"/>
    <col min="3850" max="4096" width="9.140625" style="480"/>
    <col min="4097" max="4097" width="39" style="480" customWidth="1"/>
    <col min="4098" max="4098" width="2.85546875" style="480" customWidth="1"/>
    <col min="4099" max="4099" width="12.140625" style="480" customWidth="1"/>
    <col min="4100" max="4100" width="2.85546875" style="480" customWidth="1"/>
    <col min="4101" max="4101" width="13.28515625" style="480" customWidth="1"/>
    <col min="4102" max="4102" width="9.140625" style="480"/>
    <col min="4103" max="4103" width="0" style="480" hidden="1" customWidth="1"/>
    <col min="4104" max="4104" width="2.85546875" style="480" customWidth="1"/>
    <col min="4105" max="4105" width="28.140625" style="480" customWidth="1"/>
    <col min="4106" max="4352" width="9.140625" style="480"/>
    <col min="4353" max="4353" width="39" style="480" customWidth="1"/>
    <col min="4354" max="4354" width="2.85546875" style="480" customWidth="1"/>
    <col min="4355" max="4355" width="12.140625" style="480" customWidth="1"/>
    <col min="4356" max="4356" width="2.85546875" style="480" customWidth="1"/>
    <col min="4357" max="4357" width="13.28515625" style="480" customWidth="1"/>
    <col min="4358" max="4358" width="9.140625" style="480"/>
    <col min="4359" max="4359" width="0" style="480" hidden="1" customWidth="1"/>
    <col min="4360" max="4360" width="2.85546875" style="480" customWidth="1"/>
    <col min="4361" max="4361" width="28.140625" style="480" customWidth="1"/>
    <col min="4362" max="4608" width="9.140625" style="480"/>
    <col min="4609" max="4609" width="39" style="480" customWidth="1"/>
    <col min="4610" max="4610" width="2.85546875" style="480" customWidth="1"/>
    <col min="4611" max="4611" width="12.140625" style="480" customWidth="1"/>
    <col min="4612" max="4612" width="2.85546875" style="480" customWidth="1"/>
    <col min="4613" max="4613" width="13.28515625" style="480" customWidth="1"/>
    <col min="4614" max="4614" width="9.140625" style="480"/>
    <col min="4615" max="4615" width="0" style="480" hidden="1" customWidth="1"/>
    <col min="4616" max="4616" width="2.85546875" style="480" customWidth="1"/>
    <col min="4617" max="4617" width="28.140625" style="480" customWidth="1"/>
    <col min="4618" max="4864" width="9.140625" style="480"/>
    <col min="4865" max="4865" width="39" style="480" customWidth="1"/>
    <col min="4866" max="4866" width="2.85546875" style="480" customWidth="1"/>
    <col min="4867" max="4867" width="12.140625" style="480" customWidth="1"/>
    <col min="4868" max="4868" width="2.85546875" style="480" customWidth="1"/>
    <col min="4869" max="4869" width="13.28515625" style="480" customWidth="1"/>
    <col min="4870" max="4870" width="9.140625" style="480"/>
    <col min="4871" max="4871" width="0" style="480" hidden="1" customWidth="1"/>
    <col min="4872" max="4872" width="2.85546875" style="480" customWidth="1"/>
    <col min="4873" max="4873" width="28.140625" style="480" customWidth="1"/>
    <col min="4874" max="5120" width="9.140625" style="480"/>
    <col min="5121" max="5121" width="39" style="480" customWidth="1"/>
    <col min="5122" max="5122" width="2.85546875" style="480" customWidth="1"/>
    <col min="5123" max="5123" width="12.140625" style="480" customWidth="1"/>
    <col min="5124" max="5124" width="2.85546875" style="480" customWidth="1"/>
    <col min="5125" max="5125" width="13.28515625" style="480" customWidth="1"/>
    <col min="5126" max="5126" width="9.140625" style="480"/>
    <col min="5127" max="5127" width="0" style="480" hidden="1" customWidth="1"/>
    <col min="5128" max="5128" width="2.85546875" style="480" customWidth="1"/>
    <col min="5129" max="5129" width="28.140625" style="480" customWidth="1"/>
    <col min="5130" max="5376" width="9.140625" style="480"/>
    <col min="5377" max="5377" width="39" style="480" customWidth="1"/>
    <col min="5378" max="5378" width="2.85546875" style="480" customWidth="1"/>
    <col min="5379" max="5379" width="12.140625" style="480" customWidth="1"/>
    <col min="5380" max="5380" width="2.85546875" style="480" customWidth="1"/>
    <col min="5381" max="5381" width="13.28515625" style="480" customWidth="1"/>
    <col min="5382" max="5382" width="9.140625" style="480"/>
    <col min="5383" max="5383" width="0" style="480" hidden="1" customWidth="1"/>
    <col min="5384" max="5384" width="2.85546875" style="480" customWidth="1"/>
    <col min="5385" max="5385" width="28.140625" style="480" customWidth="1"/>
    <col min="5386" max="5632" width="9.140625" style="480"/>
    <col min="5633" max="5633" width="39" style="480" customWidth="1"/>
    <col min="5634" max="5634" width="2.85546875" style="480" customWidth="1"/>
    <col min="5635" max="5635" width="12.140625" style="480" customWidth="1"/>
    <col min="5636" max="5636" width="2.85546875" style="480" customWidth="1"/>
    <col min="5637" max="5637" width="13.28515625" style="480" customWidth="1"/>
    <col min="5638" max="5638" width="9.140625" style="480"/>
    <col min="5639" max="5639" width="0" style="480" hidden="1" customWidth="1"/>
    <col min="5640" max="5640" width="2.85546875" style="480" customWidth="1"/>
    <col min="5641" max="5641" width="28.140625" style="480" customWidth="1"/>
    <col min="5642" max="5888" width="9.140625" style="480"/>
    <col min="5889" max="5889" width="39" style="480" customWidth="1"/>
    <col min="5890" max="5890" width="2.85546875" style="480" customWidth="1"/>
    <col min="5891" max="5891" width="12.140625" style="480" customWidth="1"/>
    <col min="5892" max="5892" width="2.85546875" style="480" customWidth="1"/>
    <col min="5893" max="5893" width="13.28515625" style="480" customWidth="1"/>
    <col min="5894" max="5894" width="9.140625" style="480"/>
    <col min="5895" max="5895" width="0" style="480" hidden="1" customWidth="1"/>
    <col min="5896" max="5896" width="2.85546875" style="480" customWidth="1"/>
    <col min="5897" max="5897" width="28.140625" style="480" customWidth="1"/>
    <col min="5898" max="6144" width="9.140625" style="480"/>
    <col min="6145" max="6145" width="39" style="480" customWidth="1"/>
    <col min="6146" max="6146" width="2.85546875" style="480" customWidth="1"/>
    <col min="6147" max="6147" width="12.140625" style="480" customWidth="1"/>
    <col min="6148" max="6148" width="2.85546875" style="480" customWidth="1"/>
    <col min="6149" max="6149" width="13.28515625" style="480" customWidth="1"/>
    <col min="6150" max="6150" width="9.140625" style="480"/>
    <col min="6151" max="6151" width="0" style="480" hidden="1" customWidth="1"/>
    <col min="6152" max="6152" width="2.85546875" style="480" customWidth="1"/>
    <col min="6153" max="6153" width="28.140625" style="480" customWidth="1"/>
    <col min="6154" max="6400" width="9.140625" style="480"/>
    <col min="6401" max="6401" width="39" style="480" customWidth="1"/>
    <col min="6402" max="6402" width="2.85546875" style="480" customWidth="1"/>
    <col min="6403" max="6403" width="12.140625" style="480" customWidth="1"/>
    <col min="6404" max="6404" width="2.85546875" style="480" customWidth="1"/>
    <col min="6405" max="6405" width="13.28515625" style="480" customWidth="1"/>
    <col min="6406" max="6406" width="9.140625" style="480"/>
    <col min="6407" max="6407" width="0" style="480" hidden="1" customWidth="1"/>
    <col min="6408" max="6408" width="2.85546875" style="480" customWidth="1"/>
    <col min="6409" max="6409" width="28.140625" style="480" customWidth="1"/>
    <col min="6410" max="6656" width="9.140625" style="480"/>
    <col min="6657" max="6657" width="39" style="480" customWidth="1"/>
    <col min="6658" max="6658" width="2.85546875" style="480" customWidth="1"/>
    <col min="6659" max="6659" width="12.140625" style="480" customWidth="1"/>
    <col min="6660" max="6660" width="2.85546875" style="480" customWidth="1"/>
    <col min="6661" max="6661" width="13.28515625" style="480" customWidth="1"/>
    <col min="6662" max="6662" width="9.140625" style="480"/>
    <col min="6663" max="6663" width="0" style="480" hidden="1" customWidth="1"/>
    <col min="6664" max="6664" width="2.85546875" style="480" customWidth="1"/>
    <col min="6665" max="6665" width="28.140625" style="480" customWidth="1"/>
    <col min="6666" max="6912" width="9.140625" style="480"/>
    <col min="6913" max="6913" width="39" style="480" customWidth="1"/>
    <col min="6914" max="6914" width="2.85546875" style="480" customWidth="1"/>
    <col min="6915" max="6915" width="12.140625" style="480" customWidth="1"/>
    <col min="6916" max="6916" width="2.85546875" style="480" customWidth="1"/>
    <col min="6917" max="6917" width="13.28515625" style="480" customWidth="1"/>
    <col min="6918" max="6918" width="9.140625" style="480"/>
    <col min="6919" max="6919" width="0" style="480" hidden="1" customWidth="1"/>
    <col min="6920" max="6920" width="2.85546875" style="480" customWidth="1"/>
    <col min="6921" max="6921" width="28.140625" style="480" customWidth="1"/>
    <col min="6922" max="7168" width="9.140625" style="480"/>
    <col min="7169" max="7169" width="39" style="480" customWidth="1"/>
    <col min="7170" max="7170" width="2.85546875" style="480" customWidth="1"/>
    <col min="7171" max="7171" width="12.140625" style="480" customWidth="1"/>
    <col min="7172" max="7172" width="2.85546875" style="480" customWidth="1"/>
    <col min="7173" max="7173" width="13.28515625" style="480" customWidth="1"/>
    <col min="7174" max="7174" width="9.140625" style="480"/>
    <col min="7175" max="7175" width="0" style="480" hidden="1" customWidth="1"/>
    <col min="7176" max="7176" width="2.85546875" style="480" customWidth="1"/>
    <col min="7177" max="7177" width="28.140625" style="480" customWidth="1"/>
    <col min="7178" max="7424" width="9.140625" style="480"/>
    <col min="7425" max="7425" width="39" style="480" customWidth="1"/>
    <col min="7426" max="7426" width="2.85546875" style="480" customWidth="1"/>
    <col min="7427" max="7427" width="12.140625" style="480" customWidth="1"/>
    <col min="7428" max="7428" width="2.85546875" style="480" customWidth="1"/>
    <col min="7429" max="7429" width="13.28515625" style="480" customWidth="1"/>
    <col min="7430" max="7430" width="9.140625" style="480"/>
    <col min="7431" max="7431" width="0" style="480" hidden="1" customWidth="1"/>
    <col min="7432" max="7432" width="2.85546875" style="480" customWidth="1"/>
    <col min="7433" max="7433" width="28.140625" style="480" customWidth="1"/>
    <col min="7434" max="7680" width="9.140625" style="480"/>
    <col min="7681" max="7681" width="39" style="480" customWidth="1"/>
    <col min="7682" max="7682" width="2.85546875" style="480" customWidth="1"/>
    <col min="7683" max="7683" width="12.140625" style="480" customWidth="1"/>
    <col min="7684" max="7684" width="2.85546875" style="480" customWidth="1"/>
    <col min="7685" max="7685" width="13.28515625" style="480" customWidth="1"/>
    <col min="7686" max="7686" width="9.140625" style="480"/>
    <col min="7687" max="7687" width="0" style="480" hidden="1" customWidth="1"/>
    <col min="7688" max="7688" width="2.85546875" style="480" customWidth="1"/>
    <col min="7689" max="7689" width="28.140625" style="480" customWidth="1"/>
    <col min="7690" max="7936" width="9.140625" style="480"/>
    <col min="7937" max="7937" width="39" style="480" customWidth="1"/>
    <col min="7938" max="7938" width="2.85546875" style="480" customWidth="1"/>
    <col min="7939" max="7939" width="12.140625" style="480" customWidth="1"/>
    <col min="7940" max="7940" width="2.85546875" style="480" customWidth="1"/>
    <col min="7941" max="7941" width="13.28515625" style="480" customWidth="1"/>
    <col min="7942" max="7942" width="9.140625" style="480"/>
    <col min="7943" max="7943" width="0" style="480" hidden="1" customWidth="1"/>
    <col min="7944" max="7944" width="2.85546875" style="480" customWidth="1"/>
    <col min="7945" max="7945" width="28.140625" style="480" customWidth="1"/>
    <col min="7946" max="8192" width="9.140625" style="480"/>
    <col min="8193" max="8193" width="39" style="480" customWidth="1"/>
    <col min="8194" max="8194" width="2.85546875" style="480" customWidth="1"/>
    <col min="8195" max="8195" width="12.140625" style="480" customWidth="1"/>
    <col min="8196" max="8196" width="2.85546875" style="480" customWidth="1"/>
    <col min="8197" max="8197" width="13.28515625" style="480" customWidth="1"/>
    <col min="8198" max="8198" width="9.140625" style="480"/>
    <col min="8199" max="8199" width="0" style="480" hidden="1" customWidth="1"/>
    <col min="8200" max="8200" width="2.85546875" style="480" customWidth="1"/>
    <col min="8201" max="8201" width="28.140625" style="480" customWidth="1"/>
    <col min="8202" max="8448" width="9.140625" style="480"/>
    <col min="8449" max="8449" width="39" style="480" customWidth="1"/>
    <col min="8450" max="8450" width="2.85546875" style="480" customWidth="1"/>
    <col min="8451" max="8451" width="12.140625" style="480" customWidth="1"/>
    <col min="8452" max="8452" width="2.85546875" style="480" customWidth="1"/>
    <col min="8453" max="8453" width="13.28515625" style="480" customWidth="1"/>
    <col min="8454" max="8454" width="9.140625" style="480"/>
    <col min="8455" max="8455" width="0" style="480" hidden="1" customWidth="1"/>
    <col min="8456" max="8456" width="2.85546875" style="480" customWidth="1"/>
    <col min="8457" max="8457" width="28.140625" style="480" customWidth="1"/>
    <col min="8458" max="8704" width="9.140625" style="480"/>
    <col min="8705" max="8705" width="39" style="480" customWidth="1"/>
    <col min="8706" max="8706" width="2.85546875" style="480" customWidth="1"/>
    <col min="8707" max="8707" width="12.140625" style="480" customWidth="1"/>
    <col min="8708" max="8708" width="2.85546875" style="480" customWidth="1"/>
    <col min="8709" max="8709" width="13.28515625" style="480" customWidth="1"/>
    <col min="8710" max="8710" width="9.140625" style="480"/>
    <col min="8711" max="8711" width="0" style="480" hidden="1" customWidth="1"/>
    <col min="8712" max="8712" width="2.85546875" style="480" customWidth="1"/>
    <col min="8713" max="8713" width="28.140625" style="480" customWidth="1"/>
    <col min="8714" max="8960" width="9.140625" style="480"/>
    <col min="8961" max="8961" width="39" style="480" customWidth="1"/>
    <col min="8962" max="8962" width="2.85546875" style="480" customWidth="1"/>
    <col min="8963" max="8963" width="12.140625" style="480" customWidth="1"/>
    <col min="8964" max="8964" width="2.85546875" style="480" customWidth="1"/>
    <col min="8965" max="8965" width="13.28515625" style="480" customWidth="1"/>
    <col min="8966" max="8966" width="9.140625" style="480"/>
    <col min="8967" max="8967" width="0" style="480" hidden="1" customWidth="1"/>
    <col min="8968" max="8968" width="2.85546875" style="480" customWidth="1"/>
    <col min="8969" max="8969" width="28.140625" style="480" customWidth="1"/>
    <col min="8970" max="9216" width="9.140625" style="480"/>
    <col min="9217" max="9217" width="39" style="480" customWidth="1"/>
    <col min="9218" max="9218" width="2.85546875" style="480" customWidth="1"/>
    <col min="9219" max="9219" width="12.140625" style="480" customWidth="1"/>
    <col min="9220" max="9220" width="2.85546875" style="480" customWidth="1"/>
    <col min="9221" max="9221" width="13.28515625" style="480" customWidth="1"/>
    <col min="9222" max="9222" width="9.140625" style="480"/>
    <col min="9223" max="9223" width="0" style="480" hidden="1" customWidth="1"/>
    <col min="9224" max="9224" width="2.85546875" style="480" customWidth="1"/>
    <col min="9225" max="9225" width="28.140625" style="480" customWidth="1"/>
    <col min="9226" max="9472" width="9.140625" style="480"/>
    <col min="9473" max="9473" width="39" style="480" customWidth="1"/>
    <col min="9474" max="9474" width="2.85546875" style="480" customWidth="1"/>
    <col min="9475" max="9475" width="12.140625" style="480" customWidth="1"/>
    <col min="9476" max="9476" width="2.85546875" style="480" customWidth="1"/>
    <col min="9477" max="9477" width="13.28515625" style="480" customWidth="1"/>
    <col min="9478" max="9478" width="9.140625" style="480"/>
    <col min="9479" max="9479" width="0" style="480" hidden="1" customWidth="1"/>
    <col min="9480" max="9480" width="2.85546875" style="480" customWidth="1"/>
    <col min="9481" max="9481" width="28.140625" style="480" customWidth="1"/>
    <col min="9482" max="9728" width="9.140625" style="480"/>
    <col min="9729" max="9729" width="39" style="480" customWidth="1"/>
    <col min="9730" max="9730" width="2.85546875" style="480" customWidth="1"/>
    <col min="9731" max="9731" width="12.140625" style="480" customWidth="1"/>
    <col min="9732" max="9732" width="2.85546875" style="480" customWidth="1"/>
    <col min="9733" max="9733" width="13.28515625" style="480" customWidth="1"/>
    <col min="9734" max="9734" width="9.140625" style="480"/>
    <col min="9735" max="9735" width="0" style="480" hidden="1" customWidth="1"/>
    <col min="9736" max="9736" width="2.85546875" style="480" customWidth="1"/>
    <col min="9737" max="9737" width="28.140625" style="480" customWidth="1"/>
    <col min="9738" max="9984" width="9.140625" style="480"/>
    <col min="9985" max="9985" width="39" style="480" customWidth="1"/>
    <col min="9986" max="9986" width="2.85546875" style="480" customWidth="1"/>
    <col min="9987" max="9987" width="12.140625" style="480" customWidth="1"/>
    <col min="9988" max="9988" width="2.85546875" style="480" customWidth="1"/>
    <col min="9989" max="9989" width="13.28515625" style="480" customWidth="1"/>
    <col min="9990" max="9990" width="9.140625" style="480"/>
    <col min="9991" max="9991" width="0" style="480" hidden="1" customWidth="1"/>
    <col min="9992" max="9992" width="2.85546875" style="480" customWidth="1"/>
    <col min="9993" max="9993" width="28.140625" style="480" customWidth="1"/>
    <col min="9994" max="10240" width="9.140625" style="480"/>
    <col min="10241" max="10241" width="39" style="480" customWidth="1"/>
    <col min="10242" max="10242" width="2.85546875" style="480" customWidth="1"/>
    <col min="10243" max="10243" width="12.140625" style="480" customWidth="1"/>
    <col min="10244" max="10244" width="2.85546875" style="480" customWidth="1"/>
    <col min="10245" max="10245" width="13.28515625" style="480" customWidth="1"/>
    <col min="10246" max="10246" width="9.140625" style="480"/>
    <col min="10247" max="10247" width="0" style="480" hidden="1" customWidth="1"/>
    <col min="10248" max="10248" width="2.85546875" style="480" customWidth="1"/>
    <col min="10249" max="10249" width="28.140625" style="480" customWidth="1"/>
    <col min="10250" max="10496" width="9.140625" style="480"/>
    <col min="10497" max="10497" width="39" style="480" customWidth="1"/>
    <col min="10498" max="10498" width="2.85546875" style="480" customWidth="1"/>
    <col min="10499" max="10499" width="12.140625" style="480" customWidth="1"/>
    <col min="10500" max="10500" width="2.85546875" style="480" customWidth="1"/>
    <col min="10501" max="10501" width="13.28515625" style="480" customWidth="1"/>
    <col min="10502" max="10502" width="9.140625" style="480"/>
    <col min="10503" max="10503" width="0" style="480" hidden="1" customWidth="1"/>
    <col min="10504" max="10504" width="2.85546875" style="480" customWidth="1"/>
    <col min="10505" max="10505" width="28.140625" style="480" customWidth="1"/>
    <col min="10506" max="10752" width="9.140625" style="480"/>
    <col min="10753" max="10753" width="39" style="480" customWidth="1"/>
    <col min="10754" max="10754" width="2.85546875" style="480" customWidth="1"/>
    <col min="10755" max="10755" width="12.140625" style="480" customWidth="1"/>
    <col min="10756" max="10756" width="2.85546875" style="480" customWidth="1"/>
    <col min="10757" max="10757" width="13.28515625" style="480" customWidth="1"/>
    <col min="10758" max="10758" width="9.140625" style="480"/>
    <col min="10759" max="10759" width="0" style="480" hidden="1" customWidth="1"/>
    <col min="10760" max="10760" width="2.85546875" style="480" customWidth="1"/>
    <col min="10761" max="10761" width="28.140625" style="480" customWidth="1"/>
    <col min="10762" max="11008" width="9.140625" style="480"/>
    <col min="11009" max="11009" width="39" style="480" customWidth="1"/>
    <col min="11010" max="11010" width="2.85546875" style="480" customWidth="1"/>
    <col min="11011" max="11011" width="12.140625" style="480" customWidth="1"/>
    <col min="11012" max="11012" width="2.85546875" style="480" customWidth="1"/>
    <col min="11013" max="11013" width="13.28515625" style="480" customWidth="1"/>
    <col min="11014" max="11014" width="9.140625" style="480"/>
    <col min="11015" max="11015" width="0" style="480" hidden="1" customWidth="1"/>
    <col min="11016" max="11016" width="2.85546875" style="480" customWidth="1"/>
    <col min="11017" max="11017" width="28.140625" style="480" customWidth="1"/>
    <col min="11018" max="11264" width="9.140625" style="480"/>
    <col min="11265" max="11265" width="39" style="480" customWidth="1"/>
    <col min="11266" max="11266" width="2.85546875" style="480" customWidth="1"/>
    <col min="11267" max="11267" width="12.140625" style="480" customWidth="1"/>
    <col min="11268" max="11268" width="2.85546875" style="480" customWidth="1"/>
    <col min="11269" max="11269" width="13.28515625" style="480" customWidth="1"/>
    <col min="11270" max="11270" width="9.140625" style="480"/>
    <col min="11271" max="11271" width="0" style="480" hidden="1" customWidth="1"/>
    <col min="11272" max="11272" width="2.85546875" style="480" customWidth="1"/>
    <col min="11273" max="11273" width="28.140625" style="480" customWidth="1"/>
    <col min="11274" max="11520" width="9.140625" style="480"/>
    <col min="11521" max="11521" width="39" style="480" customWidth="1"/>
    <col min="11522" max="11522" width="2.85546875" style="480" customWidth="1"/>
    <col min="11523" max="11523" width="12.140625" style="480" customWidth="1"/>
    <col min="11524" max="11524" width="2.85546875" style="480" customWidth="1"/>
    <col min="11525" max="11525" width="13.28515625" style="480" customWidth="1"/>
    <col min="11526" max="11526" width="9.140625" style="480"/>
    <col min="11527" max="11527" width="0" style="480" hidden="1" customWidth="1"/>
    <col min="11528" max="11528" width="2.85546875" style="480" customWidth="1"/>
    <col min="11529" max="11529" width="28.140625" style="480" customWidth="1"/>
    <col min="11530" max="11776" width="9.140625" style="480"/>
    <col min="11777" max="11777" width="39" style="480" customWidth="1"/>
    <col min="11778" max="11778" width="2.85546875" style="480" customWidth="1"/>
    <col min="11779" max="11779" width="12.140625" style="480" customWidth="1"/>
    <col min="11780" max="11780" width="2.85546875" style="480" customWidth="1"/>
    <col min="11781" max="11781" width="13.28515625" style="480" customWidth="1"/>
    <col min="11782" max="11782" width="9.140625" style="480"/>
    <col min="11783" max="11783" width="0" style="480" hidden="1" customWidth="1"/>
    <col min="11784" max="11784" width="2.85546875" style="480" customWidth="1"/>
    <col min="11785" max="11785" width="28.140625" style="480" customWidth="1"/>
    <col min="11786" max="12032" width="9.140625" style="480"/>
    <col min="12033" max="12033" width="39" style="480" customWidth="1"/>
    <col min="12034" max="12034" width="2.85546875" style="480" customWidth="1"/>
    <col min="12035" max="12035" width="12.140625" style="480" customWidth="1"/>
    <col min="12036" max="12036" width="2.85546875" style="480" customWidth="1"/>
    <col min="12037" max="12037" width="13.28515625" style="480" customWidth="1"/>
    <col min="12038" max="12038" width="9.140625" style="480"/>
    <col min="12039" max="12039" width="0" style="480" hidden="1" customWidth="1"/>
    <col min="12040" max="12040" width="2.85546875" style="480" customWidth="1"/>
    <col min="12041" max="12041" width="28.140625" style="480" customWidth="1"/>
    <col min="12042" max="12288" width="9.140625" style="480"/>
    <col min="12289" max="12289" width="39" style="480" customWidth="1"/>
    <col min="12290" max="12290" width="2.85546875" style="480" customWidth="1"/>
    <col min="12291" max="12291" width="12.140625" style="480" customWidth="1"/>
    <col min="12292" max="12292" width="2.85546875" style="480" customWidth="1"/>
    <col min="12293" max="12293" width="13.28515625" style="480" customWidth="1"/>
    <col min="12294" max="12294" width="9.140625" style="480"/>
    <col min="12295" max="12295" width="0" style="480" hidden="1" customWidth="1"/>
    <col min="12296" max="12296" width="2.85546875" style="480" customWidth="1"/>
    <col min="12297" max="12297" width="28.140625" style="480" customWidth="1"/>
    <col min="12298" max="12544" width="9.140625" style="480"/>
    <col min="12545" max="12545" width="39" style="480" customWidth="1"/>
    <col min="12546" max="12546" width="2.85546875" style="480" customWidth="1"/>
    <col min="12547" max="12547" width="12.140625" style="480" customWidth="1"/>
    <col min="12548" max="12548" width="2.85546875" style="480" customWidth="1"/>
    <col min="12549" max="12549" width="13.28515625" style="480" customWidth="1"/>
    <col min="12550" max="12550" width="9.140625" style="480"/>
    <col min="12551" max="12551" width="0" style="480" hidden="1" customWidth="1"/>
    <col min="12552" max="12552" width="2.85546875" style="480" customWidth="1"/>
    <col min="12553" max="12553" width="28.140625" style="480" customWidth="1"/>
    <col min="12554" max="12800" width="9.140625" style="480"/>
    <col min="12801" max="12801" width="39" style="480" customWidth="1"/>
    <col min="12802" max="12802" width="2.85546875" style="480" customWidth="1"/>
    <col min="12803" max="12803" width="12.140625" style="480" customWidth="1"/>
    <col min="12804" max="12804" width="2.85546875" style="480" customWidth="1"/>
    <col min="12805" max="12805" width="13.28515625" style="480" customWidth="1"/>
    <col min="12806" max="12806" width="9.140625" style="480"/>
    <col min="12807" max="12807" width="0" style="480" hidden="1" customWidth="1"/>
    <col min="12808" max="12808" width="2.85546875" style="480" customWidth="1"/>
    <col min="12809" max="12809" width="28.140625" style="480" customWidth="1"/>
    <col min="12810" max="13056" width="9.140625" style="480"/>
    <col min="13057" max="13057" width="39" style="480" customWidth="1"/>
    <col min="13058" max="13058" width="2.85546875" style="480" customWidth="1"/>
    <col min="13059" max="13059" width="12.140625" style="480" customWidth="1"/>
    <col min="13060" max="13060" width="2.85546875" style="480" customWidth="1"/>
    <col min="13061" max="13061" width="13.28515625" style="480" customWidth="1"/>
    <col min="13062" max="13062" width="9.140625" style="480"/>
    <col min="13063" max="13063" width="0" style="480" hidden="1" customWidth="1"/>
    <col min="13064" max="13064" width="2.85546875" style="480" customWidth="1"/>
    <col min="13065" max="13065" width="28.140625" style="480" customWidth="1"/>
    <col min="13066" max="13312" width="9.140625" style="480"/>
    <col min="13313" max="13313" width="39" style="480" customWidth="1"/>
    <col min="13314" max="13314" width="2.85546875" style="480" customWidth="1"/>
    <col min="13315" max="13315" width="12.140625" style="480" customWidth="1"/>
    <col min="13316" max="13316" width="2.85546875" style="480" customWidth="1"/>
    <col min="13317" max="13317" width="13.28515625" style="480" customWidth="1"/>
    <col min="13318" max="13318" width="9.140625" style="480"/>
    <col min="13319" max="13319" width="0" style="480" hidden="1" customWidth="1"/>
    <col min="13320" max="13320" width="2.85546875" style="480" customWidth="1"/>
    <col min="13321" max="13321" width="28.140625" style="480" customWidth="1"/>
    <col min="13322" max="13568" width="9.140625" style="480"/>
    <col min="13569" max="13569" width="39" style="480" customWidth="1"/>
    <col min="13570" max="13570" width="2.85546875" style="480" customWidth="1"/>
    <col min="13571" max="13571" width="12.140625" style="480" customWidth="1"/>
    <col min="13572" max="13572" width="2.85546875" style="480" customWidth="1"/>
    <col min="13573" max="13573" width="13.28515625" style="480" customWidth="1"/>
    <col min="13574" max="13574" width="9.140625" style="480"/>
    <col min="13575" max="13575" width="0" style="480" hidden="1" customWidth="1"/>
    <col min="13576" max="13576" width="2.85546875" style="480" customWidth="1"/>
    <col min="13577" max="13577" width="28.140625" style="480" customWidth="1"/>
    <col min="13578" max="13824" width="9.140625" style="480"/>
    <col min="13825" max="13825" width="39" style="480" customWidth="1"/>
    <col min="13826" max="13826" width="2.85546875" style="480" customWidth="1"/>
    <col min="13827" max="13827" width="12.140625" style="480" customWidth="1"/>
    <col min="13828" max="13828" width="2.85546875" style="480" customWidth="1"/>
    <col min="13829" max="13829" width="13.28515625" style="480" customWidth="1"/>
    <col min="13830" max="13830" width="9.140625" style="480"/>
    <col min="13831" max="13831" width="0" style="480" hidden="1" customWidth="1"/>
    <col min="13832" max="13832" width="2.85546875" style="480" customWidth="1"/>
    <col min="13833" max="13833" width="28.140625" style="480" customWidth="1"/>
    <col min="13834" max="14080" width="9.140625" style="480"/>
    <col min="14081" max="14081" width="39" style="480" customWidth="1"/>
    <col min="14082" max="14082" width="2.85546875" style="480" customWidth="1"/>
    <col min="14083" max="14083" width="12.140625" style="480" customWidth="1"/>
    <col min="14084" max="14084" width="2.85546875" style="480" customWidth="1"/>
    <col min="14085" max="14085" width="13.28515625" style="480" customWidth="1"/>
    <col min="14086" max="14086" width="9.140625" style="480"/>
    <col min="14087" max="14087" width="0" style="480" hidden="1" customWidth="1"/>
    <col min="14088" max="14088" width="2.85546875" style="480" customWidth="1"/>
    <col min="14089" max="14089" width="28.140625" style="480" customWidth="1"/>
    <col min="14090" max="14336" width="9.140625" style="480"/>
    <col min="14337" max="14337" width="39" style="480" customWidth="1"/>
    <col min="14338" max="14338" width="2.85546875" style="480" customWidth="1"/>
    <col min="14339" max="14339" width="12.140625" style="480" customWidth="1"/>
    <col min="14340" max="14340" width="2.85546875" style="480" customWidth="1"/>
    <col min="14341" max="14341" width="13.28515625" style="480" customWidth="1"/>
    <col min="14342" max="14342" width="9.140625" style="480"/>
    <col min="14343" max="14343" width="0" style="480" hidden="1" customWidth="1"/>
    <col min="14344" max="14344" width="2.85546875" style="480" customWidth="1"/>
    <col min="14345" max="14345" width="28.140625" style="480" customWidth="1"/>
    <col min="14346" max="14592" width="9.140625" style="480"/>
    <col min="14593" max="14593" width="39" style="480" customWidth="1"/>
    <col min="14594" max="14594" width="2.85546875" style="480" customWidth="1"/>
    <col min="14595" max="14595" width="12.140625" style="480" customWidth="1"/>
    <col min="14596" max="14596" width="2.85546875" style="480" customWidth="1"/>
    <col min="14597" max="14597" width="13.28515625" style="480" customWidth="1"/>
    <col min="14598" max="14598" width="9.140625" style="480"/>
    <col min="14599" max="14599" width="0" style="480" hidden="1" customWidth="1"/>
    <col min="14600" max="14600" width="2.85546875" style="480" customWidth="1"/>
    <col min="14601" max="14601" width="28.140625" style="480" customWidth="1"/>
    <col min="14602" max="14848" width="9.140625" style="480"/>
    <col min="14849" max="14849" width="39" style="480" customWidth="1"/>
    <col min="14850" max="14850" width="2.85546875" style="480" customWidth="1"/>
    <col min="14851" max="14851" width="12.140625" style="480" customWidth="1"/>
    <col min="14852" max="14852" width="2.85546875" style="480" customWidth="1"/>
    <col min="14853" max="14853" width="13.28515625" style="480" customWidth="1"/>
    <col min="14854" max="14854" width="9.140625" style="480"/>
    <col min="14855" max="14855" width="0" style="480" hidden="1" customWidth="1"/>
    <col min="14856" max="14856" width="2.85546875" style="480" customWidth="1"/>
    <col min="14857" max="14857" width="28.140625" style="480" customWidth="1"/>
    <col min="14858" max="15104" width="9.140625" style="480"/>
    <col min="15105" max="15105" width="39" style="480" customWidth="1"/>
    <col min="15106" max="15106" width="2.85546875" style="480" customWidth="1"/>
    <col min="15107" max="15107" width="12.140625" style="480" customWidth="1"/>
    <col min="15108" max="15108" width="2.85546875" style="480" customWidth="1"/>
    <col min="15109" max="15109" width="13.28515625" style="480" customWidth="1"/>
    <col min="15110" max="15110" width="9.140625" style="480"/>
    <col min="15111" max="15111" width="0" style="480" hidden="1" customWidth="1"/>
    <col min="15112" max="15112" width="2.85546875" style="480" customWidth="1"/>
    <col min="15113" max="15113" width="28.140625" style="480" customWidth="1"/>
    <col min="15114" max="15360" width="9.140625" style="480"/>
    <col min="15361" max="15361" width="39" style="480" customWidth="1"/>
    <col min="15362" max="15362" width="2.85546875" style="480" customWidth="1"/>
    <col min="15363" max="15363" width="12.140625" style="480" customWidth="1"/>
    <col min="15364" max="15364" width="2.85546875" style="480" customWidth="1"/>
    <col min="15365" max="15365" width="13.28515625" style="480" customWidth="1"/>
    <col min="15366" max="15366" width="9.140625" style="480"/>
    <col min="15367" max="15367" width="0" style="480" hidden="1" customWidth="1"/>
    <col min="15368" max="15368" width="2.85546875" style="480" customWidth="1"/>
    <col min="15369" max="15369" width="28.140625" style="480" customWidth="1"/>
    <col min="15370" max="15616" width="9.140625" style="480"/>
    <col min="15617" max="15617" width="39" style="480" customWidth="1"/>
    <col min="15618" max="15618" width="2.85546875" style="480" customWidth="1"/>
    <col min="15619" max="15619" width="12.140625" style="480" customWidth="1"/>
    <col min="15620" max="15620" width="2.85546875" style="480" customWidth="1"/>
    <col min="15621" max="15621" width="13.28515625" style="480" customWidth="1"/>
    <col min="15622" max="15622" width="9.140625" style="480"/>
    <col min="15623" max="15623" width="0" style="480" hidden="1" customWidth="1"/>
    <col min="15624" max="15624" width="2.85546875" style="480" customWidth="1"/>
    <col min="15625" max="15625" width="28.140625" style="480" customWidth="1"/>
    <col min="15626" max="15872" width="9.140625" style="480"/>
    <col min="15873" max="15873" width="39" style="480" customWidth="1"/>
    <col min="15874" max="15874" width="2.85546875" style="480" customWidth="1"/>
    <col min="15875" max="15875" width="12.140625" style="480" customWidth="1"/>
    <col min="15876" max="15876" width="2.85546875" style="480" customWidth="1"/>
    <col min="15877" max="15877" width="13.28515625" style="480" customWidth="1"/>
    <col min="15878" max="15878" width="9.140625" style="480"/>
    <col min="15879" max="15879" width="0" style="480" hidden="1" customWidth="1"/>
    <col min="15880" max="15880" width="2.85546875" style="480" customWidth="1"/>
    <col min="15881" max="15881" width="28.140625" style="480" customWidth="1"/>
    <col min="15882" max="16128" width="9.140625" style="480"/>
    <col min="16129" max="16129" width="39" style="480" customWidth="1"/>
    <col min="16130" max="16130" width="2.85546875" style="480" customWidth="1"/>
    <col min="16131" max="16131" width="12.140625" style="480" customWidth="1"/>
    <col min="16132" max="16132" width="2.85546875" style="480" customWidth="1"/>
    <col min="16133" max="16133" width="13.28515625" style="480" customWidth="1"/>
    <col min="16134" max="16134" width="9.140625" style="480"/>
    <col min="16135" max="16135" width="0" style="480" hidden="1" customWidth="1"/>
    <col min="16136" max="16136" width="2.85546875" style="480" customWidth="1"/>
    <col min="16137" max="16137" width="28.140625" style="480" customWidth="1"/>
    <col min="16138" max="16384" width="9.140625" style="480"/>
  </cols>
  <sheetData>
    <row r="1" spans="1:9" x14ac:dyDescent="0.2">
      <c r="A1" s="753" t="s">
        <v>400</v>
      </c>
      <c r="B1" s="753"/>
      <c r="C1" s="753"/>
      <c r="D1" s="753"/>
      <c r="E1" s="753"/>
      <c r="F1" s="753"/>
      <c r="G1" s="753"/>
      <c r="H1" s="753"/>
      <c r="I1" s="753"/>
    </row>
    <row r="3" spans="1:9" ht="20.25" x14ac:dyDescent="0.3">
      <c r="A3" s="754" t="s">
        <v>257</v>
      </c>
      <c r="B3" s="754"/>
      <c r="C3" s="754"/>
      <c r="D3" s="754"/>
      <c r="E3" s="754"/>
      <c r="F3" s="754"/>
      <c r="G3" s="754"/>
      <c r="H3" s="754"/>
      <c r="I3" s="754"/>
    </row>
    <row r="5" spans="1:9" x14ac:dyDescent="0.2">
      <c r="C5" s="481"/>
      <c r="D5" s="482"/>
      <c r="E5" s="481"/>
      <c r="F5" s="483"/>
      <c r="G5" s="481"/>
      <c r="H5" s="481"/>
      <c r="I5" s="481"/>
    </row>
    <row r="6" spans="1:9" ht="15" x14ac:dyDescent="0.25">
      <c r="A6" s="484" t="s">
        <v>258</v>
      </c>
      <c r="D6" s="483"/>
      <c r="E6" s="485">
        <f>'Table 19'!C52</f>
        <v>2.7823151136117164E-2</v>
      </c>
      <c r="G6" s="486">
        <f>G10+G8</f>
        <v>1.5299999999999999E-2</v>
      </c>
      <c r="H6" s="487"/>
      <c r="I6" s="486"/>
    </row>
    <row r="7" spans="1:9" ht="15" x14ac:dyDescent="0.25">
      <c r="A7" s="484"/>
      <c r="D7" s="483"/>
      <c r="E7" s="483"/>
      <c r="G7" s="486"/>
      <c r="H7" s="486"/>
      <c r="I7" s="486"/>
    </row>
    <row r="8" spans="1:9" ht="15" x14ac:dyDescent="0.25">
      <c r="A8" s="484" t="s">
        <v>259</v>
      </c>
      <c r="D8" s="483"/>
      <c r="E8" s="485">
        <v>1.49E-2</v>
      </c>
      <c r="G8" s="486">
        <f>E8</f>
        <v>1.49E-2</v>
      </c>
      <c r="H8" s="486"/>
      <c r="I8" s="486"/>
    </row>
    <row r="9" spans="1:9" ht="15" x14ac:dyDescent="0.25">
      <c r="A9" s="484"/>
      <c r="D9" s="483"/>
      <c r="E9" s="483"/>
      <c r="G9" s="486"/>
      <c r="H9" s="486"/>
      <c r="I9" s="486"/>
    </row>
    <row r="10" spans="1:9" ht="15" x14ac:dyDescent="0.25">
      <c r="A10" s="484" t="s">
        <v>260</v>
      </c>
      <c r="D10" s="483"/>
      <c r="E10" s="485">
        <f>E6-E8</f>
        <v>1.2923151136117163E-2</v>
      </c>
      <c r="G10" s="486">
        <f>G13-G15</f>
        <v>3.9999999999999931E-4</v>
      </c>
      <c r="H10" s="486"/>
      <c r="I10" s="486"/>
    </row>
    <row r="11" spans="1:9" ht="15" x14ac:dyDescent="0.25">
      <c r="A11" s="484" t="s">
        <v>261</v>
      </c>
      <c r="D11" s="483"/>
      <c r="E11" s="483"/>
      <c r="G11" s="486"/>
      <c r="H11" s="486"/>
      <c r="I11" s="486"/>
    </row>
    <row r="12" spans="1:9" ht="15" x14ac:dyDescent="0.25">
      <c r="A12" s="484"/>
      <c r="D12" s="483"/>
      <c r="E12" s="483"/>
      <c r="G12" s="486"/>
      <c r="H12" s="486"/>
      <c r="I12" s="486"/>
    </row>
    <row r="13" spans="1:9" ht="15" x14ac:dyDescent="0.25">
      <c r="A13" s="484" t="s">
        <v>262</v>
      </c>
      <c r="D13" s="483"/>
      <c r="E13" s="485">
        <v>1.3599999999999999E-2</v>
      </c>
      <c r="G13" s="486">
        <f>E13</f>
        <v>1.3599999999999999E-2</v>
      </c>
      <c r="H13" s="486"/>
      <c r="I13" s="486"/>
    </row>
    <row r="14" spans="1:9" ht="15" x14ac:dyDescent="0.25">
      <c r="A14" s="484"/>
      <c r="D14" s="483"/>
      <c r="E14" s="483"/>
      <c r="G14" s="486"/>
      <c r="H14" s="486"/>
      <c r="I14" s="486"/>
    </row>
    <row r="15" spans="1:9" ht="15" x14ac:dyDescent="0.25">
      <c r="A15" s="484" t="s">
        <v>263</v>
      </c>
      <c r="D15" s="483"/>
      <c r="E15" s="485">
        <f>E13-E10</f>
        <v>6.7684886388283579E-4</v>
      </c>
      <c r="G15" s="486">
        <f>1.32%</f>
        <v>1.32E-2</v>
      </c>
      <c r="H15" s="486"/>
      <c r="I15" s="486"/>
    </row>
    <row r="16" spans="1:9" x14ac:dyDescent="0.2">
      <c r="A16" s="484" t="s">
        <v>264</v>
      </c>
    </row>
  </sheetData>
  <mergeCells count="2">
    <mergeCell ref="A1:I1"/>
    <mergeCell ref="A3:I3"/>
  </mergeCells>
  <pageMargins left="0.7" right="0.7" top="0.75" bottom="0.75" header="0.3" footer="0.3"/>
  <pageSetup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741"/>
  <sheetViews>
    <sheetView topLeftCell="A711" workbookViewId="0">
      <selection activeCell="H724" sqref="H724"/>
    </sheetView>
  </sheetViews>
  <sheetFormatPr defaultRowHeight="12.75" x14ac:dyDescent="0.2"/>
  <cols>
    <col min="1" max="1" width="7.7109375" style="67" customWidth="1"/>
    <col min="2" max="2" width="59.140625" style="67" bestFit="1" customWidth="1"/>
    <col min="3" max="3" width="5.140625" style="67" bestFit="1" customWidth="1"/>
    <col min="4" max="4" width="10.5703125" style="71" customWidth="1"/>
    <col min="5" max="5" width="11.5703125" style="71" customWidth="1"/>
    <col min="6" max="6" width="16" style="71" bestFit="1" customWidth="1"/>
    <col min="7" max="7" width="11" style="71" bestFit="1" customWidth="1"/>
    <col min="8" max="8" width="7.140625" style="71" bestFit="1" customWidth="1"/>
    <col min="9" max="9" width="13.28515625" style="71" customWidth="1"/>
    <col min="10" max="10" width="7" style="71" bestFit="1" customWidth="1"/>
    <col min="11" max="11" width="8.5703125" style="71" customWidth="1"/>
    <col min="12" max="256" width="9.140625" style="67"/>
    <col min="257" max="257" width="7.7109375" style="67" customWidth="1"/>
    <col min="258" max="258" width="59.140625" style="67" bestFit="1" customWidth="1"/>
    <col min="259" max="259" width="5.140625" style="67" bestFit="1" customWidth="1"/>
    <col min="260" max="260" width="10.5703125" style="67" customWidth="1"/>
    <col min="261" max="261" width="11.5703125" style="67" customWidth="1"/>
    <col min="262" max="262" width="16" style="67" bestFit="1" customWidth="1"/>
    <col min="263" max="263" width="11" style="67" bestFit="1" customWidth="1"/>
    <col min="264" max="264" width="7.140625" style="67" bestFit="1" customWidth="1"/>
    <col min="265" max="265" width="13.28515625" style="67" customWidth="1"/>
    <col min="266" max="266" width="7" style="67" bestFit="1" customWidth="1"/>
    <col min="267" max="267" width="8.5703125" style="67" customWidth="1"/>
    <col min="268" max="512" width="9.140625" style="67"/>
    <col min="513" max="513" width="7.7109375" style="67" customWidth="1"/>
    <col min="514" max="514" width="59.140625" style="67" bestFit="1" customWidth="1"/>
    <col min="515" max="515" width="5.140625" style="67" bestFit="1" customWidth="1"/>
    <col min="516" max="516" width="10.5703125" style="67" customWidth="1"/>
    <col min="517" max="517" width="11.5703125" style="67" customWidth="1"/>
    <col min="518" max="518" width="16" style="67" bestFit="1" customWidth="1"/>
    <col min="519" max="519" width="11" style="67" bestFit="1" customWidth="1"/>
    <col min="520" max="520" width="7.140625" style="67" bestFit="1" customWidth="1"/>
    <col min="521" max="521" width="13.28515625" style="67" customWidth="1"/>
    <col min="522" max="522" width="7" style="67" bestFit="1" customWidth="1"/>
    <col min="523" max="523" width="8.5703125" style="67" customWidth="1"/>
    <col min="524" max="768" width="9.140625" style="67"/>
    <col min="769" max="769" width="7.7109375" style="67" customWidth="1"/>
    <col min="770" max="770" width="59.140625" style="67" bestFit="1" customWidth="1"/>
    <col min="771" max="771" width="5.140625" style="67" bestFit="1" customWidth="1"/>
    <col min="772" max="772" width="10.5703125" style="67" customWidth="1"/>
    <col min="773" max="773" width="11.5703125" style="67" customWidth="1"/>
    <col min="774" max="774" width="16" style="67" bestFit="1" customWidth="1"/>
    <col min="775" max="775" width="11" style="67" bestFit="1" customWidth="1"/>
    <col min="776" max="776" width="7.140625" style="67" bestFit="1" customWidth="1"/>
    <col min="777" max="777" width="13.28515625" style="67" customWidth="1"/>
    <col min="778" max="778" width="7" style="67" bestFit="1" customWidth="1"/>
    <col min="779" max="779" width="8.5703125" style="67" customWidth="1"/>
    <col min="780" max="1024" width="9.140625" style="67"/>
    <col min="1025" max="1025" width="7.7109375" style="67" customWidth="1"/>
    <col min="1026" max="1026" width="59.140625" style="67" bestFit="1" customWidth="1"/>
    <col min="1027" max="1027" width="5.140625" style="67" bestFit="1" customWidth="1"/>
    <col min="1028" max="1028" width="10.5703125" style="67" customWidth="1"/>
    <col min="1029" max="1029" width="11.5703125" style="67" customWidth="1"/>
    <col min="1030" max="1030" width="16" style="67" bestFit="1" customWidth="1"/>
    <col min="1031" max="1031" width="11" style="67" bestFit="1" customWidth="1"/>
    <col min="1032" max="1032" width="7.140625" style="67" bestFit="1" customWidth="1"/>
    <col min="1033" max="1033" width="13.28515625" style="67" customWidth="1"/>
    <col min="1034" max="1034" width="7" style="67" bestFit="1" customWidth="1"/>
    <col min="1035" max="1035" width="8.5703125" style="67" customWidth="1"/>
    <col min="1036" max="1280" width="9.140625" style="67"/>
    <col min="1281" max="1281" width="7.7109375" style="67" customWidth="1"/>
    <col min="1282" max="1282" width="59.140625" style="67" bestFit="1" customWidth="1"/>
    <col min="1283" max="1283" width="5.140625" style="67" bestFit="1" customWidth="1"/>
    <col min="1284" max="1284" width="10.5703125" style="67" customWidth="1"/>
    <col min="1285" max="1285" width="11.5703125" style="67" customWidth="1"/>
    <col min="1286" max="1286" width="16" style="67" bestFit="1" customWidth="1"/>
    <col min="1287" max="1287" width="11" style="67" bestFit="1" customWidth="1"/>
    <col min="1288" max="1288" width="7.140625" style="67" bestFit="1" customWidth="1"/>
    <col min="1289" max="1289" width="13.28515625" style="67" customWidth="1"/>
    <col min="1290" max="1290" width="7" style="67" bestFit="1" customWidth="1"/>
    <col min="1291" max="1291" width="8.5703125" style="67" customWidth="1"/>
    <col min="1292" max="1536" width="9.140625" style="67"/>
    <col min="1537" max="1537" width="7.7109375" style="67" customWidth="1"/>
    <col min="1538" max="1538" width="59.140625" style="67" bestFit="1" customWidth="1"/>
    <col min="1539" max="1539" width="5.140625" style="67" bestFit="1" customWidth="1"/>
    <col min="1540" max="1540" width="10.5703125" style="67" customWidth="1"/>
    <col min="1541" max="1541" width="11.5703125" style="67" customWidth="1"/>
    <col min="1542" max="1542" width="16" style="67" bestFit="1" customWidth="1"/>
    <col min="1543" max="1543" width="11" style="67" bestFit="1" customWidth="1"/>
    <col min="1544" max="1544" width="7.140625" style="67" bestFit="1" customWidth="1"/>
    <col min="1545" max="1545" width="13.28515625" style="67" customWidth="1"/>
    <col min="1546" max="1546" width="7" style="67" bestFit="1" customWidth="1"/>
    <col min="1547" max="1547" width="8.5703125" style="67" customWidth="1"/>
    <col min="1548" max="1792" width="9.140625" style="67"/>
    <col min="1793" max="1793" width="7.7109375" style="67" customWidth="1"/>
    <col min="1794" max="1794" width="59.140625" style="67" bestFit="1" customWidth="1"/>
    <col min="1795" max="1795" width="5.140625" style="67" bestFit="1" customWidth="1"/>
    <col min="1796" max="1796" width="10.5703125" style="67" customWidth="1"/>
    <col min="1797" max="1797" width="11.5703125" style="67" customWidth="1"/>
    <col min="1798" max="1798" width="16" style="67" bestFit="1" customWidth="1"/>
    <col min="1799" max="1799" width="11" style="67" bestFit="1" customWidth="1"/>
    <col min="1800" max="1800" width="7.140625" style="67" bestFit="1" customWidth="1"/>
    <col min="1801" max="1801" width="13.28515625" style="67" customWidth="1"/>
    <col min="1802" max="1802" width="7" style="67" bestFit="1" customWidth="1"/>
    <col min="1803" max="1803" width="8.5703125" style="67" customWidth="1"/>
    <col min="1804" max="2048" width="9.140625" style="67"/>
    <col min="2049" max="2049" width="7.7109375" style="67" customWidth="1"/>
    <col min="2050" max="2050" width="59.140625" style="67" bestFit="1" customWidth="1"/>
    <col min="2051" max="2051" width="5.140625" style="67" bestFit="1" customWidth="1"/>
    <col min="2052" max="2052" width="10.5703125" style="67" customWidth="1"/>
    <col min="2053" max="2053" width="11.5703125" style="67" customWidth="1"/>
    <col min="2054" max="2054" width="16" style="67" bestFit="1" customWidth="1"/>
    <col min="2055" max="2055" width="11" style="67" bestFit="1" customWidth="1"/>
    <col min="2056" max="2056" width="7.140625" style="67" bestFit="1" customWidth="1"/>
    <col min="2057" max="2057" width="13.28515625" style="67" customWidth="1"/>
    <col min="2058" max="2058" width="7" style="67" bestFit="1" customWidth="1"/>
    <col min="2059" max="2059" width="8.5703125" style="67" customWidth="1"/>
    <col min="2060" max="2304" width="9.140625" style="67"/>
    <col min="2305" max="2305" width="7.7109375" style="67" customWidth="1"/>
    <col min="2306" max="2306" width="59.140625" style="67" bestFit="1" customWidth="1"/>
    <col min="2307" max="2307" width="5.140625" style="67" bestFit="1" customWidth="1"/>
    <col min="2308" max="2308" width="10.5703125" style="67" customWidth="1"/>
    <col min="2309" max="2309" width="11.5703125" style="67" customWidth="1"/>
    <col min="2310" max="2310" width="16" style="67" bestFit="1" customWidth="1"/>
    <col min="2311" max="2311" width="11" style="67" bestFit="1" customWidth="1"/>
    <col min="2312" max="2312" width="7.140625" style="67" bestFit="1" customWidth="1"/>
    <col min="2313" max="2313" width="13.28515625" style="67" customWidth="1"/>
    <col min="2314" max="2314" width="7" style="67" bestFit="1" customWidth="1"/>
    <col min="2315" max="2315" width="8.5703125" style="67" customWidth="1"/>
    <col min="2316" max="2560" width="9.140625" style="67"/>
    <col min="2561" max="2561" width="7.7109375" style="67" customWidth="1"/>
    <col min="2562" max="2562" width="59.140625" style="67" bestFit="1" customWidth="1"/>
    <col min="2563" max="2563" width="5.140625" style="67" bestFit="1" customWidth="1"/>
    <col min="2564" max="2564" width="10.5703125" style="67" customWidth="1"/>
    <col min="2565" max="2565" width="11.5703125" style="67" customWidth="1"/>
    <col min="2566" max="2566" width="16" style="67" bestFit="1" customWidth="1"/>
    <col min="2567" max="2567" width="11" style="67" bestFit="1" customWidth="1"/>
    <col min="2568" max="2568" width="7.140625" style="67" bestFit="1" customWidth="1"/>
    <col min="2569" max="2569" width="13.28515625" style="67" customWidth="1"/>
    <col min="2570" max="2570" width="7" style="67" bestFit="1" customWidth="1"/>
    <col min="2571" max="2571" width="8.5703125" style="67" customWidth="1"/>
    <col min="2572" max="2816" width="9.140625" style="67"/>
    <col min="2817" max="2817" width="7.7109375" style="67" customWidth="1"/>
    <col min="2818" max="2818" width="59.140625" style="67" bestFit="1" customWidth="1"/>
    <col min="2819" max="2819" width="5.140625" style="67" bestFit="1" customWidth="1"/>
    <col min="2820" max="2820" width="10.5703125" style="67" customWidth="1"/>
    <col min="2821" max="2821" width="11.5703125" style="67" customWidth="1"/>
    <col min="2822" max="2822" width="16" style="67" bestFit="1" customWidth="1"/>
    <col min="2823" max="2823" width="11" style="67" bestFit="1" customWidth="1"/>
    <col min="2824" max="2824" width="7.140625" style="67" bestFit="1" customWidth="1"/>
    <col min="2825" max="2825" width="13.28515625" style="67" customWidth="1"/>
    <col min="2826" max="2826" width="7" style="67" bestFit="1" customWidth="1"/>
    <col min="2827" max="2827" width="8.5703125" style="67" customWidth="1"/>
    <col min="2828" max="3072" width="9.140625" style="67"/>
    <col min="3073" max="3073" width="7.7109375" style="67" customWidth="1"/>
    <col min="3074" max="3074" width="59.140625" style="67" bestFit="1" customWidth="1"/>
    <col min="3075" max="3075" width="5.140625" style="67" bestFit="1" customWidth="1"/>
    <col min="3076" max="3076" width="10.5703125" style="67" customWidth="1"/>
    <col min="3077" max="3077" width="11.5703125" style="67" customWidth="1"/>
    <col min="3078" max="3078" width="16" style="67" bestFit="1" customWidth="1"/>
    <col min="3079" max="3079" width="11" style="67" bestFit="1" customWidth="1"/>
    <col min="3080" max="3080" width="7.140625" style="67" bestFit="1" customWidth="1"/>
    <col min="3081" max="3081" width="13.28515625" style="67" customWidth="1"/>
    <col min="3082" max="3082" width="7" style="67" bestFit="1" customWidth="1"/>
    <col min="3083" max="3083" width="8.5703125" style="67" customWidth="1"/>
    <col min="3084" max="3328" width="9.140625" style="67"/>
    <col min="3329" max="3329" width="7.7109375" style="67" customWidth="1"/>
    <col min="3330" max="3330" width="59.140625" style="67" bestFit="1" customWidth="1"/>
    <col min="3331" max="3331" width="5.140625" style="67" bestFit="1" customWidth="1"/>
    <col min="3332" max="3332" width="10.5703125" style="67" customWidth="1"/>
    <col min="3333" max="3333" width="11.5703125" style="67" customWidth="1"/>
    <col min="3334" max="3334" width="16" style="67" bestFit="1" customWidth="1"/>
    <col min="3335" max="3335" width="11" style="67" bestFit="1" customWidth="1"/>
    <col min="3336" max="3336" width="7.140625" style="67" bestFit="1" customWidth="1"/>
    <col min="3337" max="3337" width="13.28515625" style="67" customWidth="1"/>
    <col min="3338" max="3338" width="7" style="67" bestFit="1" customWidth="1"/>
    <col min="3339" max="3339" width="8.5703125" style="67" customWidth="1"/>
    <col min="3340" max="3584" width="9.140625" style="67"/>
    <col min="3585" max="3585" width="7.7109375" style="67" customWidth="1"/>
    <col min="3586" max="3586" width="59.140625" style="67" bestFit="1" customWidth="1"/>
    <col min="3587" max="3587" width="5.140625" style="67" bestFit="1" customWidth="1"/>
    <col min="3588" max="3588" width="10.5703125" style="67" customWidth="1"/>
    <col min="3589" max="3589" width="11.5703125" style="67" customWidth="1"/>
    <col min="3590" max="3590" width="16" style="67" bestFit="1" customWidth="1"/>
    <col min="3591" max="3591" width="11" style="67" bestFit="1" customWidth="1"/>
    <col min="3592" max="3592" width="7.140625" style="67" bestFit="1" customWidth="1"/>
    <col min="3593" max="3593" width="13.28515625" style="67" customWidth="1"/>
    <col min="3594" max="3594" width="7" style="67" bestFit="1" customWidth="1"/>
    <col min="3595" max="3595" width="8.5703125" style="67" customWidth="1"/>
    <col min="3596" max="3840" width="9.140625" style="67"/>
    <col min="3841" max="3841" width="7.7109375" style="67" customWidth="1"/>
    <col min="3842" max="3842" width="59.140625" style="67" bestFit="1" customWidth="1"/>
    <col min="3843" max="3843" width="5.140625" style="67" bestFit="1" customWidth="1"/>
    <col min="3844" max="3844" width="10.5703125" style="67" customWidth="1"/>
    <col min="3845" max="3845" width="11.5703125" style="67" customWidth="1"/>
    <col min="3846" max="3846" width="16" style="67" bestFit="1" customWidth="1"/>
    <col min="3847" max="3847" width="11" style="67" bestFit="1" customWidth="1"/>
    <col min="3848" max="3848" width="7.140625" style="67" bestFit="1" customWidth="1"/>
    <col min="3849" max="3849" width="13.28515625" style="67" customWidth="1"/>
    <col min="3850" max="3850" width="7" style="67" bestFit="1" customWidth="1"/>
    <col min="3851" max="3851" width="8.5703125" style="67" customWidth="1"/>
    <col min="3852" max="4096" width="9.140625" style="67"/>
    <col min="4097" max="4097" width="7.7109375" style="67" customWidth="1"/>
    <col min="4098" max="4098" width="59.140625" style="67" bestFit="1" customWidth="1"/>
    <col min="4099" max="4099" width="5.140625" style="67" bestFit="1" customWidth="1"/>
    <col min="4100" max="4100" width="10.5703125" style="67" customWidth="1"/>
    <col min="4101" max="4101" width="11.5703125" style="67" customWidth="1"/>
    <col min="4102" max="4102" width="16" style="67" bestFit="1" customWidth="1"/>
    <col min="4103" max="4103" width="11" style="67" bestFit="1" customWidth="1"/>
    <col min="4104" max="4104" width="7.140625" style="67" bestFit="1" customWidth="1"/>
    <col min="4105" max="4105" width="13.28515625" style="67" customWidth="1"/>
    <col min="4106" max="4106" width="7" style="67" bestFit="1" customWidth="1"/>
    <col min="4107" max="4107" width="8.5703125" style="67" customWidth="1"/>
    <col min="4108" max="4352" width="9.140625" style="67"/>
    <col min="4353" max="4353" width="7.7109375" style="67" customWidth="1"/>
    <col min="4354" max="4354" width="59.140625" style="67" bestFit="1" customWidth="1"/>
    <col min="4355" max="4355" width="5.140625" style="67" bestFit="1" customWidth="1"/>
    <col min="4356" max="4356" width="10.5703125" style="67" customWidth="1"/>
    <col min="4357" max="4357" width="11.5703125" style="67" customWidth="1"/>
    <col min="4358" max="4358" width="16" style="67" bestFit="1" customWidth="1"/>
    <col min="4359" max="4359" width="11" style="67" bestFit="1" customWidth="1"/>
    <col min="4360" max="4360" width="7.140625" style="67" bestFit="1" customWidth="1"/>
    <col min="4361" max="4361" width="13.28515625" style="67" customWidth="1"/>
    <col min="4362" max="4362" width="7" style="67" bestFit="1" customWidth="1"/>
    <col min="4363" max="4363" width="8.5703125" style="67" customWidth="1"/>
    <col min="4364" max="4608" width="9.140625" style="67"/>
    <col min="4609" max="4609" width="7.7109375" style="67" customWidth="1"/>
    <col min="4610" max="4610" width="59.140625" style="67" bestFit="1" customWidth="1"/>
    <col min="4611" max="4611" width="5.140625" style="67" bestFit="1" customWidth="1"/>
    <col min="4612" max="4612" width="10.5703125" style="67" customWidth="1"/>
    <col min="4613" max="4613" width="11.5703125" style="67" customWidth="1"/>
    <col min="4614" max="4614" width="16" style="67" bestFit="1" customWidth="1"/>
    <col min="4615" max="4615" width="11" style="67" bestFit="1" customWidth="1"/>
    <col min="4616" max="4616" width="7.140625" style="67" bestFit="1" customWidth="1"/>
    <col min="4617" max="4617" width="13.28515625" style="67" customWidth="1"/>
    <col min="4618" max="4618" width="7" style="67" bestFit="1" customWidth="1"/>
    <col min="4619" max="4619" width="8.5703125" style="67" customWidth="1"/>
    <col min="4620" max="4864" width="9.140625" style="67"/>
    <col min="4865" max="4865" width="7.7109375" style="67" customWidth="1"/>
    <col min="4866" max="4866" width="59.140625" style="67" bestFit="1" customWidth="1"/>
    <col min="4867" max="4867" width="5.140625" style="67" bestFit="1" customWidth="1"/>
    <col min="4868" max="4868" width="10.5703125" style="67" customWidth="1"/>
    <col min="4869" max="4869" width="11.5703125" style="67" customWidth="1"/>
    <col min="4870" max="4870" width="16" style="67" bestFit="1" customWidth="1"/>
    <col min="4871" max="4871" width="11" style="67" bestFit="1" customWidth="1"/>
    <col min="4872" max="4872" width="7.140625" style="67" bestFit="1" customWidth="1"/>
    <col min="4873" max="4873" width="13.28515625" style="67" customWidth="1"/>
    <col min="4874" max="4874" width="7" style="67" bestFit="1" customWidth="1"/>
    <col min="4875" max="4875" width="8.5703125" style="67" customWidth="1"/>
    <col min="4876" max="5120" width="9.140625" style="67"/>
    <col min="5121" max="5121" width="7.7109375" style="67" customWidth="1"/>
    <col min="5122" max="5122" width="59.140625" style="67" bestFit="1" customWidth="1"/>
    <col min="5123" max="5123" width="5.140625" style="67" bestFit="1" customWidth="1"/>
    <col min="5124" max="5124" width="10.5703125" style="67" customWidth="1"/>
    <col min="5125" max="5125" width="11.5703125" style="67" customWidth="1"/>
    <col min="5126" max="5126" width="16" style="67" bestFit="1" customWidth="1"/>
    <col min="5127" max="5127" width="11" style="67" bestFit="1" customWidth="1"/>
    <col min="5128" max="5128" width="7.140625" style="67" bestFit="1" customWidth="1"/>
    <col min="5129" max="5129" width="13.28515625" style="67" customWidth="1"/>
    <col min="5130" max="5130" width="7" style="67" bestFit="1" customWidth="1"/>
    <col min="5131" max="5131" width="8.5703125" style="67" customWidth="1"/>
    <col min="5132" max="5376" width="9.140625" style="67"/>
    <col min="5377" max="5377" width="7.7109375" style="67" customWidth="1"/>
    <col min="5378" max="5378" width="59.140625" style="67" bestFit="1" customWidth="1"/>
    <col min="5379" max="5379" width="5.140625" style="67" bestFit="1" customWidth="1"/>
    <col min="5380" max="5380" width="10.5703125" style="67" customWidth="1"/>
    <col min="5381" max="5381" width="11.5703125" style="67" customWidth="1"/>
    <col min="5382" max="5382" width="16" style="67" bestFit="1" customWidth="1"/>
    <col min="5383" max="5383" width="11" style="67" bestFit="1" customWidth="1"/>
    <col min="5384" max="5384" width="7.140625" style="67" bestFit="1" customWidth="1"/>
    <col min="5385" max="5385" width="13.28515625" style="67" customWidth="1"/>
    <col min="5386" max="5386" width="7" style="67" bestFit="1" customWidth="1"/>
    <col min="5387" max="5387" width="8.5703125" style="67" customWidth="1"/>
    <col min="5388" max="5632" width="9.140625" style="67"/>
    <col min="5633" max="5633" width="7.7109375" style="67" customWidth="1"/>
    <col min="5634" max="5634" width="59.140625" style="67" bestFit="1" customWidth="1"/>
    <col min="5635" max="5635" width="5.140625" style="67" bestFit="1" customWidth="1"/>
    <col min="5636" max="5636" width="10.5703125" style="67" customWidth="1"/>
    <col min="5637" max="5637" width="11.5703125" style="67" customWidth="1"/>
    <col min="5638" max="5638" width="16" style="67" bestFit="1" customWidth="1"/>
    <col min="5639" max="5639" width="11" style="67" bestFit="1" customWidth="1"/>
    <col min="5640" max="5640" width="7.140625" style="67" bestFit="1" customWidth="1"/>
    <col min="5641" max="5641" width="13.28515625" style="67" customWidth="1"/>
    <col min="5642" max="5642" width="7" style="67" bestFit="1" customWidth="1"/>
    <col min="5643" max="5643" width="8.5703125" style="67" customWidth="1"/>
    <col min="5644" max="5888" width="9.140625" style="67"/>
    <col min="5889" max="5889" width="7.7109375" style="67" customWidth="1"/>
    <col min="5890" max="5890" width="59.140625" style="67" bestFit="1" customWidth="1"/>
    <col min="5891" max="5891" width="5.140625" style="67" bestFit="1" customWidth="1"/>
    <col min="5892" max="5892" width="10.5703125" style="67" customWidth="1"/>
    <col min="5893" max="5893" width="11.5703125" style="67" customWidth="1"/>
    <col min="5894" max="5894" width="16" style="67" bestFit="1" customWidth="1"/>
    <col min="5895" max="5895" width="11" style="67" bestFit="1" customWidth="1"/>
    <col min="5896" max="5896" width="7.140625" style="67" bestFit="1" customWidth="1"/>
    <col min="5897" max="5897" width="13.28515625" style="67" customWidth="1"/>
    <col min="5898" max="5898" width="7" style="67" bestFit="1" customWidth="1"/>
    <col min="5899" max="5899" width="8.5703125" style="67" customWidth="1"/>
    <col min="5900" max="6144" width="9.140625" style="67"/>
    <col min="6145" max="6145" width="7.7109375" style="67" customWidth="1"/>
    <col min="6146" max="6146" width="59.140625" style="67" bestFit="1" customWidth="1"/>
    <col min="6147" max="6147" width="5.140625" style="67" bestFit="1" customWidth="1"/>
    <col min="6148" max="6148" width="10.5703125" style="67" customWidth="1"/>
    <col min="6149" max="6149" width="11.5703125" style="67" customWidth="1"/>
    <col min="6150" max="6150" width="16" style="67" bestFit="1" customWidth="1"/>
    <col min="6151" max="6151" width="11" style="67" bestFit="1" customWidth="1"/>
    <col min="6152" max="6152" width="7.140625" style="67" bestFit="1" customWidth="1"/>
    <col min="6153" max="6153" width="13.28515625" style="67" customWidth="1"/>
    <col min="6154" max="6154" width="7" style="67" bestFit="1" customWidth="1"/>
    <col min="6155" max="6155" width="8.5703125" style="67" customWidth="1"/>
    <col min="6156" max="6400" width="9.140625" style="67"/>
    <col min="6401" max="6401" width="7.7109375" style="67" customWidth="1"/>
    <col min="6402" max="6402" width="59.140625" style="67" bestFit="1" customWidth="1"/>
    <col min="6403" max="6403" width="5.140625" style="67" bestFit="1" customWidth="1"/>
    <col min="6404" max="6404" width="10.5703125" style="67" customWidth="1"/>
    <col min="6405" max="6405" width="11.5703125" style="67" customWidth="1"/>
    <col min="6406" max="6406" width="16" style="67" bestFit="1" customWidth="1"/>
    <col min="6407" max="6407" width="11" style="67" bestFit="1" customWidth="1"/>
    <col min="6408" max="6408" width="7.140625" style="67" bestFit="1" customWidth="1"/>
    <col min="6409" max="6409" width="13.28515625" style="67" customWidth="1"/>
    <col min="6410" max="6410" width="7" style="67" bestFit="1" customWidth="1"/>
    <col min="6411" max="6411" width="8.5703125" style="67" customWidth="1"/>
    <col min="6412" max="6656" width="9.140625" style="67"/>
    <col min="6657" max="6657" width="7.7109375" style="67" customWidth="1"/>
    <col min="6658" max="6658" width="59.140625" style="67" bestFit="1" customWidth="1"/>
    <col min="6659" max="6659" width="5.140625" style="67" bestFit="1" customWidth="1"/>
    <col min="6660" max="6660" width="10.5703125" style="67" customWidth="1"/>
    <col min="6661" max="6661" width="11.5703125" style="67" customWidth="1"/>
    <col min="6662" max="6662" width="16" style="67" bestFit="1" customWidth="1"/>
    <col min="6663" max="6663" width="11" style="67" bestFit="1" customWidth="1"/>
    <col min="6664" max="6664" width="7.140625" style="67" bestFit="1" customWidth="1"/>
    <col min="6665" max="6665" width="13.28515625" style="67" customWidth="1"/>
    <col min="6666" max="6666" width="7" style="67" bestFit="1" customWidth="1"/>
    <col min="6667" max="6667" width="8.5703125" style="67" customWidth="1"/>
    <col min="6668" max="6912" width="9.140625" style="67"/>
    <col min="6913" max="6913" width="7.7109375" style="67" customWidth="1"/>
    <col min="6914" max="6914" width="59.140625" style="67" bestFit="1" customWidth="1"/>
    <col min="6915" max="6915" width="5.140625" style="67" bestFit="1" customWidth="1"/>
    <col min="6916" max="6916" width="10.5703125" style="67" customWidth="1"/>
    <col min="6917" max="6917" width="11.5703125" style="67" customWidth="1"/>
    <col min="6918" max="6918" width="16" style="67" bestFit="1" customWidth="1"/>
    <col min="6919" max="6919" width="11" style="67" bestFit="1" customWidth="1"/>
    <col min="6920" max="6920" width="7.140625" style="67" bestFit="1" customWidth="1"/>
    <col min="6921" max="6921" width="13.28515625" style="67" customWidth="1"/>
    <col min="6922" max="6922" width="7" style="67" bestFit="1" customWidth="1"/>
    <col min="6923" max="6923" width="8.5703125" style="67" customWidth="1"/>
    <col min="6924" max="7168" width="9.140625" style="67"/>
    <col min="7169" max="7169" width="7.7109375" style="67" customWidth="1"/>
    <col min="7170" max="7170" width="59.140625" style="67" bestFit="1" customWidth="1"/>
    <col min="7171" max="7171" width="5.140625" style="67" bestFit="1" customWidth="1"/>
    <col min="7172" max="7172" width="10.5703125" style="67" customWidth="1"/>
    <col min="7173" max="7173" width="11.5703125" style="67" customWidth="1"/>
    <col min="7174" max="7174" width="16" style="67" bestFit="1" customWidth="1"/>
    <col min="7175" max="7175" width="11" style="67" bestFit="1" customWidth="1"/>
    <col min="7176" max="7176" width="7.140625" style="67" bestFit="1" customWidth="1"/>
    <col min="7177" max="7177" width="13.28515625" style="67" customWidth="1"/>
    <col min="7178" max="7178" width="7" style="67" bestFit="1" customWidth="1"/>
    <col min="7179" max="7179" width="8.5703125" style="67" customWidth="1"/>
    <col min="7180" max="7424" width="9.140625" style="67"/>
    <col min="7425" max="7425" width="7.7109375" style="67" customWidth="1"/>
    <col min="7426" max="7426" width="59.140625" style="67" bestFit="1" customWidth="1"/>
    <col min="7427" max="7427" width="5.140625" style="67" bestFit="1" customWidth="1"/>
    <col min="7428" max="7428" width="10.5703125" style="67" customWidth="1"/>
    <col min="7429" max="7429" width="11.5703125" style="67" customWidth="1"/>
    <col min="7430" max="7430" width="16" style="67" bestFit="1" customWidth="1"/>
    <col min="7431" max="7431" width="11" style="67" bestFit="1" customWidth="1"/>
    <col min="7432" max="7432" width="7.140625" style="67" bestFit="1" customWidth="1"/>
    <col min="7433" max="7433" width="13.28515625" style="67" customWidth="1"/>
    <col min="7434" max="7434" width="7" style="67" bestFit="1" customWidth="1"/>
    <col min="7435" max="7435" width="8.5703125" style="67" customWidth="1"/>
    <col min="7436" max="7680" width="9.140625" style="67"/>
    <col min="7681" max="7681" width="7.7109375" style="67" customWidth="1"/>
    <col min="7682" max="7682" width="59.140625" style="67" bestFit="1" customWidth="1"/>
    <col min="7683" max="7683" width="5.140625" style="67" bestFit="1" customWidth="1"/>
    <col min="7684" max="7684" width="10.5703125" style="67" customWidth="1"/>
    <col min="7685" max="7685" width="11.5703125" style="67" customWidth="1"/>
    <col min="7686" max="7686" width="16" style="67" bestFit="1" customWidth="1"/>
    <col min="7687" max="7687" width="11" style="67" bestFit="1" customWidth="1"/>
    <col min="7688" max="7688" width="7.140625" style="67" bestFit="1" customWidth="1"/>
    <col min="7689" max="7689" width="13.28515625" style="67" customWidth="1"/>
    <col min="7690" max="7690" width="7" style="67" bestFit="1" customWidth="1"/>
    <col min="7691" max="7691" width="8.5703125" style="67" customWidth="1"/>
    <col min="7692" max="7936" width="9.140625" style="67"/>
    <col min="7937" max="7937" width="7.7109375" style="67" customWidth="1"/>
    <col min="7938" max="7938" width="59.140625" style="67" bestFit="1" customWidth="1"/>
    <col min="7939" max="7939" width="5.140625" style="67" bestFit="1" customWidth="1"/>
    <col min="7940" max="7940" width="10.5703125" style="67" customWidth="1"/>
    <col min="7941" max="7941" width="11.5703125" style="67" customWidth="1"/>
    <col min="7942" max="7942" width="16" style="67" bestFit="1" customWidth="1"/>
    <col min="7943" max="7943" width="11" style="67" bestFit="1" customWidth="1"/>
    <col min="7944" max="7944" width="7.140625" style="67" bestFit="1" customWidth="1"/>
    <col min="7945" max="7945" width="13.28515625" style="67" customWidth="1"/>
    <col min="7946" max="7946" width="7" style="67" bestFit="1" customWidth="1"/>
    <col min="7947" max="7947" width="8.5703125" style="67" customWidth="1"/>
    <col min="7948" max="8192" width="9.140625" style="67"/>
    <col min="8193" max="8193" width="7.7109375" style="67" customWidth="1"/>
    <col min="8194" max="8194" width="59.140625" style="67" bestFit="1" customWidth="1"/>
    <col min="8195" max="8195" width="5.140625" style="67" bestFit="1" customWidth="1"/>
    <col min="8196" max="8196" width="10.5703125" style="67" customWidth="1"/>
    <col min="8197" max="8197" width="11.5703125" style="67" customWidth="1"/>
    <col min="8198" max="8198" width="16" style="67" bestFit="1" customWidth="1"/>
    <col min="8199" max="8199" width="11" style="67" bestFit="1" customWidth="1"/>
    <col min="8200" max="8200" width="7.140625" style="67" bestFit="1" customWidth="1"/>
    <col min="8201" max="8201" width="13.28515625" style="67" customWidth="1"/>
    <col min="8202" max="8202" width="7" style="67" bestFit="1" customWidth="1"/>
    <col min="8203" max="8203" width="8.5703125" style="67" customWidth="1"/>
    <col min="8204" max="8448" width="9.140625" style="67"/>
    <col min="8449" max="8449" width="7.7109375" style="67" customWidth="1"/>
    <col min="8450" max="8450" width="59.140625" style="67" bestFit="1" customWidth="1"/>
    <col min="8451" max="8451" width="5.140625" style="67" bestFit="1" customWidth="1"/>
    <col min="8452" max="8452" width="10.5703125" style="67" customWidth="1"/>
    <col min="8453" max="8453" width="11.5703125" style="67" customWidth="1"/>
    <col min="8454" max="8454" width="16" style="67" bestFit="1" customWidth="1"/>
    <col min="8455" max="8455" width="11" style="67" bestFit="1" customWidth="1"/>
    <col min="8456" max="8456" width="7.140625" style="67" bestFit="1" customWidth="1"/>
    <col min="8457" max="8457" width="13.28515625" style="67" customWidth="1"/>
    <col min="8458" max="8458" width="7" style="67" bestFit="1" customWidth="1"/>
    <col min="8459" max="8459" width="8.5703125" style="67" customWidth="1"/>
    <col min="8460" max="8704" width="9.140625" style="67"/>
    <col min="8705" max="8705" width="7.7109375" style="67" customWidth="1"/>
    <col min="8706" max="8706" width="59.140625" style="67" bestFit="1" customWidth="1"/>
    <col min="8707" max="8707" width="5.140625" style="67" bestFit="1" customWidth="1"/>
    <col min="8708" max="8708" width="10.5703125" style="67" customWidth="1"/>
    <col min="8709" max="8709" width="11.5703125" style="67" customWidth="1"/>
    <col min="8710" max="8710" width="16" style="67" bestFit="1" customWidth="1"/>
    <col min="8711" max="8711" width="11" style="67" bestFit="1" customWidth="1"/>
    <col min="8712" max="8712" width="7.140625" style="67" bestFit="1" customWidth="1"/>
    <col min="8713" max="8713" width="13.28515625" style="67" customWidth="1"/>
    <col min="8714" max="8714" width="7" style="67" bestFit="1" customWidth="1"/>
    <col min="8715" max="8715" width="8.5703125" style="67" customWidth="1"/>
    <col min="8716" max="8960" width="9.140625" style="67"/>
    <col min="8961" max="8961" width="7.7109375" style="67" customWidth="1"/>
    <col min="8962" max="8962" width="59.140625" style="67" bestFit="1" customWidth="1"/>
    <col min="8963" max="8963" width="5.140625" style="67" bestFit="1" customWidth="1"/>
    <col min="8964" max="8964" width="10.5703125" style="67" customWidth="1"/>
    <col min="8965" max="8965" width="11.5703125" style="67" customWidth="1"/>
    <col min="8966" max="8966" width="16" style="67" bestFit="1" customWidth="1"/>
    <col min="8967" max="8967" width="11" style="67" bestFit="1" customWidth="1"/>
    <col min="8968" max="8968" width="7.140625" style="67" bestFit="1" customWidth="1"/>
    <col min="8969" max="8969" width="13.28515625" style="67" customWidth="1"/>
    <col min="8970" max="8970" width="7" style="67" bestFit="1" customWidth="1"/>
    <col min="8971" max="8971" width="8.5703125" style="67" customWidth="1"/>
    <col min="8972" max="9216" width="9.140625" style="67"/>
    <col min="9217" max="9217" width="7.7109375" style="67" customWidth="1"/>
    <col min="9218" max="9218" width="59.140625" style="67" bestFit="1" customWidth="1"/>
    <col min="9219" max="9219" width="5.140625" style="67" bestFit="1" customWidth="1"/>
    <col min="9220" max="9220" width="10.5703125" style="67" customWidth="1"/>
    <col min="9221" max="9221" width="11.5703125" style="67" customWidth="1"/>
    <col min="9222" max="9222" width="16" style="67" bestFit="1" customWidth="1"/>
    <col min="9223" max="9223" width="11" style="67" bestFit="1" customWidth="1"/>
    <col min="9224" max="9224" width="7.140625" style="67" bestFit="1" customWidth="1"/>
    <col min="9225" max="9225" width="13.28515625" style="67" customWidth="1"/>
    <col min="9226" max="9226" width="7" style="67" bestFit="1" customWidth="1"/>
    <col min="9227" max="9227" width="8.5703125" style="67" customWidth="1"/>
    <col min="9228" max="9472" width="9.140625" style="67"/>
    <col min="9473" max="9473" width="7.7109375" style="67" customWidth="1"/>
    <col min="9474" max="9474" width="59.140625" style="67" bestFit="1" customWidth="1"/>
    <col min="9475" max="9475" width="5.140625" style="67" bestFit="1" customWidth="1"/>
    <col min="9476" max="9476" width="10.5703125" style="67" customWidth="1"/>
    <col min="9477" max="9477" width="11.5703125" style="67" customWidth="1"/>
    <col min="9478" max="9478" width="16" style="67" bestFit="1" customWidth="1"/>
    <col min="9479" max="9479" width="11" style="67" bestFit="1" customWidth="1"/>
    <col min="9480" max="9480" width="7.140625" style="67" bestFit="1" customWidth="1"/>
    <col min="9481" max="9481" width="13.28515625" style="67" customWidth="1"/>
    <col min="9482" max="9482" width="7" style="67" bestFit="1" customWidth="1"/>
    <col min="9483" max="9483" width="8.5703125" style="67" customWidth="1"/>
    <col min="9484" max="9728" width="9.140625" style="67"/>
    <col min="9729" max="9729" width="7.7109375" style="67" customWidth="1"/>
    <col min="9730" max="9730" width="59.140625" style="67" bestFit="1" customWidth="1"/>
    <col min="9731" max="9731" width="5.140625" style="67" bestFit="1" customWidth="1"/>
    <col min="9732" max="9732" width="10.5703125" style="67" customWidth="1"/>
    <col min="9733" max="9733" width="11.5703125" style="67" customWidth="1"/>
    <col min="9734" max="9734" width="16" style="67" bestFit="1" customWidth="1"/>
    <col min="9735" max="9735" width="11" style="67" bestFit="1" customWidth="1"/>
    <col min="9736" max="9736" width="7.140625" style="67" bestFit="1" customWidth="1"/>
    <col min="9737" max="9737" width="13.28515625" style="67" customWidth="1"/>
    <col min="9738" max="9738" width="7" style="67" bestFit="1" customWidth="1"/>
    <col min="9739" max="9739" width="8.5703125" style="67" customWidth="1"/>
    <col min="9740" max="9984" width="9.140625" style="67"/>
    <col min="9985" max="9985" width="7.7109375" style="67" customWidth="1"/>
    <col min="9986" max="9986" width="59.140625" style="67" bestFit="1" customWidth="1"/>
    <col min="9987" max="9987" width="5.140625" style="67" bestFit="1" customWidth="1"/>
    <col min="9988" max="9988" width="10.5703125" style="67" customWidth="1"/>
    <col min="9989" max="9989" width="11.5703125" style="67" customWidth="1"/>
    <col min="9990" max="9990" width="16" style="67" bestFit="1" customWidth="1"/>
    <col min="9991" max="9991" width="11" style="67" bestFit="1" customWidth="1"/>
    <col min="9992" max="9992" width="7.140625" style="67" bestFit="1" customWidth="1"/>
    <col min="9993" max="9993" width="13.28515625" style="67" customWidth="1"/>
    <col min="9994" max="9994" width="7" style="67" bestFit="1" customWidth="1"/>
    <col min="9995" max="9995" width="8.5703125" style="67" customWidth="1"/>
    <col min="9996" max="10240" width="9.140625" style="67"/>
    <col min="10241" max="10241" width="7.7109375" style="67" customWidth="1"/>
    <col min="10242" max="10242" width="59.140625" style="67" bestFit="1" customWidth="1"/>
    <col min="10243" max="10243" width="5.140625" style="67" bestFit="1" customWidth="1"/>
    <col min="10244" max="10244" width="10.5703125" style="67" customWidth="1"/>
    <col min="10245" max="10245" width="11.5703125" style="67" customWidth="1"/>
    <col min="10246" max="10246" width="16" style="67" bestFit="1" customWidth="1"/>
    <col min="10247" max="10247" width="11" style="67" bestFit="1" customWidth="1"/>
    <col min="10248" max="10248" width="7.140625" style="67" bestFit="1" customWidth="1"/>
    <col min="10249" max="10249" width="13.28515625" style="67" customWidth="1"/>
    <col min="10250" max="10250" width="7" style="67" bestFit="1" customWidth="1"/>
    <col min="10251" max="10251" width="8.5703125" style="67" customWidth="1"/>
    <col min="10252" max="10496" width="9.140625" style="67"/>
    <col min="10497" max="10497" width="7.7109375" style="67" customWidth="1"/>
    <col min="10498" max="10498" width="59.140625" style="67" bestFit="1" customWidth="1"/>
    <col min="10499" max="10499" width="5.140625" style="67" bestFit="1" customWidth="1"/>
    <col min="10500" max="10500" width="10.5703125" style="67" customWidth="1"/>
    <col min="10501" max="10501" width="11.5703125" style="67" customWidth="1"/>
    <col min="10502" max="10502" width="16" style="67" bestFit="1" customWidth="1"/>
    <col min="10503" max="10503" width="11" style="67" bestFit="1" customWidth="1"/>
    <col min="10504" max="10504" width="7.140625" style="67" bestFit="1" customWidth="1"/>
    <col min="10505" max="10505" width="13.28515625" style="67" customWidth="1"/>
    <col min="10506" max="10506" width="7" style="67" bestFit="1" customWidth="1"/>
    <col min="10507" max="10507" width="8.5703125" style="67" customWidth="1"/>
    <col min="10508" max="10752" width="9.140625" style="67"/>
    <col min="10753" max="10753" width="7.7109375" style="67" customWidth="1"/>
    <col min="10754" max="10754" width="59.140625" style="67" bestFit="1" customWidth="1"/>
    <col min="10755" max="10755" width="5.140625" style="67" bestFit="1" customWidth="1"/>
    <col min="10756" max="10756" width="10.5703125" style="67" customWidth="1"/>
    <col min="10757" max="10757" width="11.5703125" style="67" customWidth="1"/>
    <col min="10758" max="10758" width="16" style="67" bestFit="1" customWidth="1"/>
    <col min="10759" max="10759" width="11" style="67" bestFit="1" customWidth="1"/>
    <col min="10760" max="10760" width="7.140625" style="67" bestFit="1" customWidth="1"/>
    <col min="10761" max="10761" width="13.28515625" style="67" customWidth="1"/>
    <col min="10762" max="10762" width="7" style="67" bestFit="1" customWidth="1"/>
    <col min="10763" max="10763" width="8.5703125" style="67" customWidth="1"/>
    <col min="10764" max="11008" width="9.140625" style="67"/>
    <col min="11009" max="11009" width="7.7109375" style="67" customWidth="1"/>
    <col min="11010" max="11010" width="59.140625" style="67" bestFit="1" customWidth="1"/>
    <col min="11011" max="11011" width="5.140625" style="67" bestFit="1" customWidth="1"/>
    <col min="11012" max="11012" width="10.5703125" style="67" customWidth="1"/>
    <col min="11013" max="11013" width="11.5703125" style="67" customWidth="1"/>
    <col min="11014" max="11014" width="16" style="67" bestFit="1" customWidth="1"/>
    <col min="11015" max="11015" width="11" style="67" bestFit="1" customWidth="1"/>
    <col min="11016" max="11016" width="7.140625" style="67" bestFit="1" customWidth="1"/>
    <col min="11017" max="11017" width="13.28515625" style="67" customWidth="1"/>
    <col min="11018" max="11018" width="7" style="67" bestFit="1" customWidth="1"/>
    <col min="11019" max="11019" width="8.5703125" style="67" customWidth="1"/>
    <col min="11020" max="11264" width="9.140625" style="67"/>
    <col min="11265" max="11265" width="7.7109375" style="67" customWidth="1"/>
    <col min="11266" max="11266" width="59.140625" style="67" bestFit="1" customWidth="1"/>
    <col min="11267" max="11267" width="5.140625" style="67" bestFit="1" customWidth="1"/>
    <col min="11268" max="11268" width="10.5703125" style="67" customWidth="1"/>
    <col min="11269" max="11269" width="11.5703125" style="67" customWidth="1"/>
    <col min="11270" max="11270" width="16" style="67" bestFit="1" customWidth="1"/>
    <col min="11271" max="11271" width="11" style="67" bestFit="1" customWidth="1"/>
    <col min="11272" max="11272" width="7.140625" style="67" bestFit="1" customWidth="1"/>
    <col min="11273" max="11273" width="13.28515625" style="67" customWidth="1"/>
    <col min="11274" max="11274" width="7" style="67" bestFit="1" customWidth="1"/>
    <col min="11275" max="11275" width="8.5703125" style="67" customWidth="1"/>
    <col min="11276" max="11520" width="9.140625" style="67"/>
    <col min="11521" max="11521" width="7.7109375" style="67" customWidth="1"/>
    <col min="11522" max="11522" width="59.140625" style="67" bestFit="1" customWidth="1"/>
    <col min="11523" max="11523" width="5.140625" style="67" bestFit="1" customWidth="1"/>
    <col min="11524" max="11524" width="10.5703125" style="67" customWidth="1"/>
    <col min="11525" max="11525" width="11.5703125" style="67" customWidth="1"/>
    <col min="11526" max="11526" width="16" style="67" bestFit="1" customWidth="1"/>
    <col min="11527" max="11527" width="11" style="67" bestFit="1" customWidth="1"/>
    <col min="11528" max="11528" width="7.140625" style="67" bestFit="1" customWidth="1"/>
    <col min="11529" max="11529" width="13.28515625" style="67" customWidth="1"/>
    <col min="11530" max="11530" width="7" style="67" bestFit="1" customWidth="1"/>
    <col min="11531" max="11531" width="8.5703125" style="67" customWidth="1"/>
    <col min="11532" max="11776" width="9.140625" style="67"/>
    <col min="11777" max="11777" width="7.7109375" style="67" customWidth="1"/>
    <col min="11778" max="11778" width="59.140625" style="67" bestFit="1" customWidth="1"/>
    <col min="11779" max="11779" width="5.140625" style="67" bestFit="1" customWidth="1"/>
    <col min="11780" max="11780" width="10.5703125" style="67" customWidth="1"/>
    <col min="11781" max="11781" width="11.5703125" style="67" customWidth="1"/>
    <col min="11782" max="11782" width="16" style="67" bestFit="1" customWidth="1"/>
    <col min="11783" max="11783" width="11" style="67" bestFit="1" customWidth="1"/>
    <col min="11784" max="11784" width="7.140625" style="67" bestFit="1" customWidth="1"/>
    <col min="11785" max="11785" width="13.28515625" style="67" customWidth="1"/>
    <col min="11786" max="11786" width="7" style="67" bestFit="1" customWidth="1"/>
    <col min="11787" max="11787" width="8.5703125" style="67" customWidth="1"/>
    <col min="11788" max="12032" width="9.140625" style="67"/>
    <col min="12033" max="12033" width="7.7109375" style="67" customWidth="1"/>
    <col min="12034" max="12034" width="59.140625" style="67" bestFit="1" customWidth="1"/>
    <col min="12035" max="12035" width="5.140625" style="67" bestFit="1" customWidth="1"/>
    <col min="12036" max="12036" width="10.5703125" style="67" customWidth="1"/>
    <col min="12037" max="12037" width="11.5703125" style="67" customWidth="1"/>
    <col min="12038" max="12038" width="16" style="67" bestFit="1" customWidth="1"/>
    <col min="12039" max="12039" width="11" style="67" bestFit="1" customWidth="1"/>
    <col min="12040" max="12040" width="7.140625" style="67" bestFit="1" customWidth="1"/>
    <col min="12041" max="12041" width="13.28515625" style="67" customWidth="1"/>
    <col min="12042" max="12042" width="7" style="67" bestFit="1" customWidth="1"/>
    <col min="12043" max="12043" width="8.5703125" style="67" customWidth="1"/>
    <col min="12044" max="12288" width="9.140625" style="67"/>
    <col min="12289" max="12289" width="7.7109375" style="67" customWidth="1"/>
    <col min="12290" max="12290" width="59.140625" style="67" bestFit="1" customWidth="1"/>
    <col min="12291" max="12291" width="5.140625" style="67" bestFit="1" customWidth="1"/>
    <col min="12292" max="12292" width="10.5703125" style="67" customWidth="1"/>
    <col min="12293" max="12293" width="11.5703125" style="67" customWidth="1"/>
    <col min="12294" max="12294" width="16" style="67" bestFit="1" customWidth="1"/>
    <col min="12295" max="12295" width="11" style="67" bestFit="1" customWidth="1"/>
    <col min="12296" max="12296" width="7.140625" style="67" bestFit="1" customWidth="1"/>
    <col min="12297" max="12297" width="13.28515625" style="67" customWidth="1"/>
    <col min="12298" max="12298" width="7" style="67" bestFit="1" customWidth="1"/>
    <col min="12299" max="12299" width="8.5703125" style="67" customWidth="1"/>
    <col min="12300" max="12544" width="9.140625" style="67"/>
    <col min="12545" max="12545" width="7.7109375" style="67" customWidth="1"/>
    <col min="12546" max="12546" width="59.140625" style="67" bestFit="1" customWidth="1"/>
    <col min="12547" max="12547" width="5.140625" style="67" bestFit="1" customWidth="1"/>
    <col min="12548" max="12548" width="10.5703125" style="67" customWidth="1"/>
    <col min="12549" max="12549" width="11.5703125" style="67" customWidth="1"/>
    <col min="12550" max="12550" width="16" style="67" bestFit="1" customWidth="1"/>
    <col min="12551" max="12551" width="11" style="67" bestFit="1" customWidth="1"/>
    <col min="12552" max="12552" width="7.140625" style="67" bestFit="1" customWidth="1"/>
    <col min="12553" max="12553" width="13.28515625" style="67" customWidth="1"/>
    <col min="12554" max="12554" width="7" style="67" bestFit="1" customWidth="1"/>
    <col min="12555" max="12555" width="8.5703125" style="67" customWidth="1"/>
    <col min="12556" max="12800" width="9.140625" style="67"/>
    <col min="12801" max="12801" width="7.7109375" style="67" customWidth="1"/>
    <col min="12802" max="12802" width="59.140625" style="67" bestFit="1" customWidth="1"/>
    <col min="12803" max="12803" width="5.140625" style="67" bestFit="1" customWidth="1"/>
    <col min="12804" max="12804" width="10.5703125" style="67" customWidth="1"/>
    <col min="12805" max="12805" width="11.5703125" style="67" customWidth="1"/>
    <col min="12806" max="12806" width="16" style="67" bestFit="1" customWidth="1"/>
    <col min="12807" max="12807" width="11" style="67" bestFit="1" customWidth="1"/>
    <col min="12808" max="12808" width="7.140625" style="67" bestFit="1" customWidth="1"/>
    <col min="12809" max="12809" width="13.28515625" style="67" customWidth="1"/>
    <col min="12810" max="12810" width="7" style="67" bestFit="1" customWidth="1"/>
    <col min="12811" max="12811" width="8.5703125" style="67" customWidth="1"/>
    <col min="12812" max="13056" width="9.140625" style="67"/>
    <col min="13057" max="13057" width="7.7109375" style="67" customWidth="1"/>
    <col min="13058" max="13058" width="59.140625" style="67" bestFit="1" customWidth="1"/>
    <col min="13059" max="13059" width="5.140625" style="67" bestFit="1" customWidth="1"/>
    <col min="13060" max="13060" width="10.5703125" style="67" customWidth="1"/>
    <col min="13061" max="13061" width="11.5703125" style="67" customWidth="1"/>
    <col min="13062" max="13062" width="16" style="67" bestFit="1" customWidth="1"/>
    <col min="13063" max="13063" width="11" style="67" bestFit="1" customWidth="1"/>
    <col min="13064" max="13064" width="7.140625" style="67" bestFit="1" customWidth="1"/>
    <col min="13065" max="13065" width="13.28515625" style="67" customWidth="1"/>
    <col min="13066" max="13066" width="7" style="67" bestFit="1" customWidth="1"/>
    <col min="13067" max="13067" width="8.5703125" style="67" customWidth="1"/>
    <col min="13068" max="13312" width="9.140625" style="67"/>
    <col min="13313" max="13313" width="7.7109375" style="67" customWidth="1"/>
    <col min="13314" max="13314" width="59.140625" style="67" bestFit="1" customWidth="1"/>
    <col min="13315" max="13315" width="5.140625" style="67" bestFit="1" customWidth="1"/>
    <col min="13316" max="13316" width="10.5703125" style="67" customWidth="1"/>
    <col min="13317" max="13317" width="11.5703125" style="67" customWidth="1"/>
    <col min="13318" max="13318" width="16" style="67" bestFit="1" customWidth="1"/>
    <col min="13319" max="13319" width="11" style="67" bestFit="1" customWidth="1"/>
    <col min="13320" max="13320" width="7.140625" style="67" bestFit="1" customWidth="1"/>
    <col min="13321" max="13321" width="13.28515625" style="67" customWidth="1"/>
    <col min="13322" max="13322" width="7" style="67" bestFit="1" customWidth="1"/>
    <col min="13323" max="13323" width="8.5703125" style="67" customWidth="1"/>
    <col min="13324" max="13568" width="9.140625" style="67"/>
    <col min="13569" max="13569" width="7.7109375" style="67" customWidth="1"/>
    <col min="13570" max="13570" width="59.140625" style="67" bestFit="1" customWidth="1"/>
    <col min="13571" max="13571" width="5.140625" style="67" bestFit="1" customWidth="1"/>
    <col min="13572" max="13572" width="10.5703125" style="67" customWidth="1"/>
    <col min="13573" max="13573" width="11.5703125" style="67" customWidth="1"/>
    <col min="13574" max="13574" width="16" style="67" bestFit="1" customWidth="1"/>
    <col min="13575" max="13575" width="11" style="67" bestFit="1" customWidth="1"/>
    <col min="13576" max="13576" width="7.140625" style="67" bestFit="1" customWidth="1"/>
    <col min="13577" max="13577" width="13.28515625" style="67" customWidth="1"/>
    <col min="13578" max="13578" width="7" style="67" bestFit="1" customWidth="1"/>
    <col min="13579" max="13579" width="8.5703125" style="67" customWidth="1"/>
    <col min="13580" max="13824" width="9.140625" style="67"/>
    <col min="13825" max="13825" width="7.7109375" style="67" customWidth="1"/>
    <col min="13826" max="13826" width="59.140625" style="67" bestFit="1" customWidth="1"/>
    <col min="13827" max="13827" width="5.140625" style="67" bestFit="1" customWidth="1"/>
    <col min="13828" max="13828" width="10.5703125" style="67" customWidth="1"/>
    <col min="13829" max="13829" width="11.5703125" style="67" customWidth="1"/>
    <col min="13830" max="13830" width="16" style="67" bestFit="1" customWidth="1"/>
    <col min="13831" max="13831" width="11" style="67" bestFit="1" customWidth="1"/>
    <col min="13832" max="13832" width="7.140625" style="67" bestFit="1" customWidth="1"/>
    <col min="13833" max="13833" width="13.28515625" style="67" customWidth="1"/>
    <col min="13834" max="13834" width="7" style="67" bestFit="1" customWidth="1"/>
    <col min="13835" max="13835" width="8.5703125" style="67" customWidth="1"/>
    <col min="13836" max="14080" width="9.140625" style="67"/>
    <col min="14081" max="14081" width="7.7109375" style="67" customWidth="1"/>
    <col min="14082" max="14082" width="59.140625" style="67" bestFit="1" customWidth="1"/>
    <col min="14083" max="14083" width="5.140625" style="67" bestFit="1" customWidth="1"/>
    <col min="14084" max="14084" width="10.5703125" style="67" customWidth="1"/>
    <col min="14085" max="14085" width="11.5703125" style="67" customWidth="1"/>
    <col min="14086" max="14086" width="16" style="67" bestFit="1" customWidth="1"/>
    <col min="14087" max="14087" width="11" style="67" bestFit="1" customWidth="1"/>
    <col min="14088" max="14088" width="7.140625" style="67" bestFit="1" customWidth="1"/>
    <col min="14089" max="14089" width="13.28515625" style="67" customWidth="1"/>
    <col min="14090" max="14090" width="7" style="67" bestFit="1" customWidth="1"/>
    <col min="14091" max="14091" width="8.5703125" style="67" customWidth="1"/>
    <col min="14092" max="14336" width="9.140625" style="67"/>
    <col min="14337" max="14337" width="7.7109375" style="67" customWidth="1"/>
    <col min="14338" max="14338" width="59.140625" style="67" bestFit="1" customWidth="1"/>
    <col min="14339" max="14339" width="5.140625" style="67" bestFit="1" customWidth="1"/>
    <col min="14340" max="14340" width="10.5703125" style="67" customWidth="1"/>
    <col min="14341" max="14341" width="11.5703125" style="67" customWidth="1"/>
    <col min="14342" max="14342" width="16" style="67" bestFit="1" customWidth="1"/>
    <col min="14343" max="14343" width="11" style="67" bestFit="1" customWidth="1"/>
    <col min="14344" max="14344" width="7.140625" style="67" bestFit="1" customWidth="1"/>
    <col min="14345" max="14345" width="13.28515625" style="67" customWidth="1"/>
    <col min="14346" max="14346" width="7" style="67" bestFit="1" customWidth="1"/>
    <col min="14347" max="14347" width="8.5703125" style="67" customWidth="1"/>
    <col min="14348" max="14592" width="9.140625" style="67"/>
    <col min="14593" max="14593" width="7.7109375" style="67" customWidth="1"/>
    <col min="14594" max="14594" width="59.140625" style="67" bestFit="1" customWidth="1"/>
    <col min="14595" max="14595" width="5.140625" style="67" bestFit="1" customWidth="1"/>
    <col min="14596" max="14596" width="10.5703125" style="67" customWidth="1"/>
    <col min="14597" max="14597" width="11.5703125" style="67" customWidth="1"/>
    <col min="14598" max="14598" width="16" style="67" bestFit="1" customWidth="1"/>
    <col min="14599" max="14599" width="11" style="67" bestFit="1" customWidth="1"/>
    <col min="14600" max="14600" width="7.140625" style="67" bestFit="1" customWidth="1"/>
    <col min="14601" max="14601" width="13.28515625" style="67" customWidth="1"/>
    <col min="14602" max="14602" width="7" style="67" bestFit="1" customWidth="1"/>
    <col min="14603" max="14603" width="8.5703125" style="67" customWidth="1"/>
    <col min="14604" max="14848" width="9.140625" style="67"/>
    <col min="14849" max="14849" width="7.7109375" style="67" customWidth="1"/>
    <col min="14850" max="14850" width="59.140625" style="67" bestFit="1" customWidth="1"/>
    <col min="14851" max="14851" width="5.140625" style="67" bestFit="1" customWidth="1"/>
    <col min="14852" max="14852" width="10.5703125" style="67" customWidth="1"/>
    <col min="14853" max="14853" width="11.5703125" style="67" customWidth="1"/>
    <col min="14854" max="14854" width="16" style="67" bestFit="1" customWidth="1"/>
    <col min="14855" max="14855" width="11" style="67" bestFit="1" customWidth="1"/>
    <col min="14856" max="14856" width="7.140625" style="67" bestFit="1" customWidth="1"/>
    <col min="14857" max="14857" width="13.28515625" style="67" customWidth="1"/>
    <col min="14858" max="14858" width="7" style="67" bestFit="1" customWidth="1"/>
    <col min="14859" max="14859" width="8.5703125" style="67" customWidth="1"/>
    <col min="14860" max="15104" width="9.140625" style="67"/>
    <col min="15105" max="15105" width="7.7109375" style="67" customWidth="1"/>
    <col min="15106" max="15106" width="59.140625" style="67" bestFit="1" customWidth="1"/>
    <col min="15107" max="15107" width="5.140625" style="67" bestFit="1" customWidth="1"/>
    <col min="15108" max="15108" width="10.5703125" style="67" customWidth="1"/>
    <col min="15109" max="15109" width="11.5703125" style="67" customWidth="1"/>
    <col min="15110" max="15110" width="16" style="67" bestFit="1" customWidth="1"/>
    <col min="15111" max="15111" width="11" style="67" bestFit="1" customWidth="1"/>
    <col min="15112" max="15112" width="7.140625" style="67" bestFit="1" customWidth="1"/>
    <col min="15113" max="15113" width="13.28515625" style="67" customWidth="1"/>
    <col min="15114" max="15114" width="7" style="67" bestFit="1" customWidth="1"/>
    <col min="15115" max="15115" width="8.5703125" style="67" customWidth="1"/>
    <col min="15116" max="15360" width="9.140625" style="67"/>
    <col min="15361" max="15361" width="7.7109375" style="67" customWidth="1"/>
    <col min="15362" max="15362" width="59.140625" style="67" bestFit="1" customWidth="1"/>
    <col min="15363" max="15363" width="5.140625" style="67" bestFit="1" customWidth="1"/>
    <col min="15364" max="15364" width="10.5703125" style="67" customWidth="1"/>
    <col min="15365" max="15365" width="11.5703125" style="67" customWidth="1"/>
    <col min="15366" max="15366" width="16" style="67" bestFit="1" customWidth="1"/>
    <col min="15367" max="15367" width="11" style="67" bestFit="1" customWidth="1"/>
    <col min="15368" max="15368" width="7.140625" style="67" bestFit="1" customWidth="1"/>
    <col min="15369" max="15369" width="13.28515625" style="67" customWidth="1"/>
    <col min="15370" max="15370" width="7" style="67" bestFit="1" customWidth="1"/>
    <col min="15371" max="15371" width="8.5703125" style="67" customWidth="1"/>
    <col min="15372" max="15616" width="9.140625" style="67"/>
    <col min="15617" max="15617" width="7.7109375" style="67" customWidth="1"/>
    <col min="15618" max="15618" width="59.140625" style="67" bestFit="1" customWidth="1"/>
    <col min="15619" max="15619" width="5.140625" style="67" bestFit="1" customWidth="1"/>
    <col min="15620" max="15620" width="10.5703125" style="67" customWidth="1"/>
    <col min="15621" max="15621" width="11.5703125" style="67" customWidth="1"/>
    <col min="15622" max="15622" width="16" style="67" bestFit="1" customWidth="1"/>
    <col min="15623" max="15623" width="11" style="67" bestFit="1" customWidth="1"/>
    <col min="15624" max="15624" width="7.140625" style="67" bestFit="1" customWidth="1"/>
    <col min="15625" max="15625" width="13.28515625" style="67" customWidth="1"/>
    <col min="15626" max="15626" width="7" style="67" bestFit="1" customWidth="1"/>
    <col min="15627" max="15627" width="8.5703125" style="67" customWidth="1"/>
    <col min="15628" max="15872" width="9.140625" style="67"/>
    <col min="15873" max="15873" width="7.7109375" style="67" customWidth="1"/>
    <col min="15874" max="15874" width="59.140625" style="67" bestFit="1" customWidth="1"/>
    <col min="15875" max="15875" width="5.140625" style="67" bestFit="1" customWidth="1"/>
    <col min="15876" max="15876" width="10.5703125" style="67" customWidth="1"/>
    <col min="15877" max="15877" width="11.5703125" style="67" customWidth="1"/>
    <col min="15878" max="15878" width="16" style="67" bestFit="1" customWidth="1"/>
    <col min="15879" max="15879" width="11" style="67" bestFit="1" customWidth="1"/>
    <col min="15880" max="15880" width="7.140625" style="67" bestFit="1" customWidth="1"/>
    <col min="15881" max="15881" width="13.28515625" style="67" customWidth="1"/>
    <col min="15882" max="15882" width="7" style="67" bestFit="1" customWidth="1"/>
    <col min="15883" max="15883" width="8.5703125" style="67" customWidth="1"/>
    <col min="15884" max="16128" width="9.140625" style="67"/>
    <col min="16129" max="16129" width="7.7109375" style="67" customWidth="1"/>
    <col min="16130" max="16130" width="59.140625" style="67" bestFit="1" customWidth="1"/>
    <col min="16131" max="16131" width="5.140625" style="67" bestFit="1" customWidth="1"/>
    <col min="16132" max="16132" width="10.5703125" style="67" customWidth="1"/>
    <col min="16133" max="16133" width="11.5703125" style="67" customWidth="1"/>
    <col min="16134" max="16134" width="16" style="67" bestFit="1" customWidth="1"/>
    <col min="16135" max="16135" width="11" style="67" bestFit="1" customWidth="1"/>
    <col min="16136" max="16136" width="7.140625" style="67" bestFit="1" customWidth="1"/>
    <col min="16137" max="16137" width="13.28515625" style="67" customWidth="1"/>
    <col min="16138" max="16138" width="7" style="67" bestFit="1" customWidth="1"/>
    <col min="16139" max="16139" width="8.5703125" style="67" customWidth="1"/>
    <col min="16140" max="16384" width="9.140625" style="67"/>
  </cols>
  <sheetData>
    <row r="1" spans="1:11" s="66" customFormat="1" x14ac:dyDescent="0.2">
      <c r="A1" s="66" t="s">
        <v>265</v>
      </c>
      <c r="B1" s="66" t="s">
        <v>266</v>
      </c>
      <c r="C1" s="66" t="s">
        <v>108</v>
      </c>
      <c r="D1" s="71" t="s">
        <v>267</v>
      </c>
      <c r="E1" s="71" t="s">
        <v>268</v>
      </c>
      <c r="F1" s="71" t="s">
        <v>269</v>
      </c>
      <c r="G1" s="72" t="s">
        <v>270</v>
      </c>
      <c r="H1" s="73" t="s">
        <v>271</v>
      </c>
      <c r="I1" s="73" t="s">
        <v>272</v>
      </c>
      <c r="J1" s="73" t="s">
        <v>273</v>
      </c>
      <c r="K1" s="72" t="s">
        <v>274</v>
      </c>
    </row>
    <row r="2" spans="1:11" x14ac:dyDescent="0.2">
      <c r="A2" s="67">
        <v>1</v>
      </c>
      <c r="B2" s="67" t="s">
        <v>110</v>
      </c>
      <c r="C2" s="67">
        <v>2002</v>
      </c>
      <c r="D2" s="74">
        <v>16.741565999999999</v>
      </c>
      <c r="E2" s="72">
        <v>11372</v>
      </c>
      <c r="F2" s="72">
        <v>92650990.900000006</v>
      </c>
      <c r="G2" s="72">
        <v>47365</v>
      </c>
      <c r="H2" s="75">
        <v>6.0152020561054305E-4</v>
      </c>
      <c r="I2" s="75">
        <v>1.837847344354555E-2</v>
      </c>
      <c r="J2" s="71">
        <v>14200</v>
      </c>
      <c r="K2" s="72">
        <v>1836.28</v>
      </c>
    </row>
    <row r="3" spans="1:11" x14ac:dyDescent="0.2">
      <c r="A3" s="67">
        <v>1</v>
      </c>
      <c r="B3" s="67" t="s">
        <v>110</v>
      </c>
      <c r="C3" s="67">
        <v>2003</v>
      </c>
      <c r="D3" s="74">
        <v>16.820820000000001</v>
      </c>
      <c r="E3" s="72">
        <v>11467</v>
      </c>
      <c r="F3" s="72">
        <v>411268868.19999999</v>
      </c>
      <c r="G3" s="72">
        <v>47365</v>
      </c>
      <c r="H3" s="75">
        <v>6.0155310073280112E-4</v>
      </c>
      <c r="I3" s="75">
        <v>1.837847344354555E-2</v>
      </c>
      <c r="J3" s="71">
        <v>14200</v>
      </c>
      <c r="K3" s="72">
        <v>1836.28</v>
      </c>
    </row>
    <row r="4" spans="1:11" x14ac:dyDescent="0.2">
      <c r="A4" s="67">
        <v>1</v>
      </c>
      <c r="B4" s="67" t="s">
        <v>110</v>
      </c>
      <c r="C4" s="67">
        <v>2004</v>
      </c>
      <c r="D4" s="74">
        <v>16.852066000000001</v>
      </c>
      <c r="E4" s="72">
        <v>11457</v>
      </c>
      <c r="F4" s="72">
        <v>191906813.59999999</v>
      </c>
      <c r="G4" s="72">
        <v>47365</v>
      </c>
      <c r="H4" s="75">
        <v>6.0027285129604375E-4</v>
      </c>
      <c r="I4" s="75">
        <v>1.837847344354555E-2</v>
      </c>
      <c r="J4" s="71">
        <v>14200</v>
      </c>
      <c r="K4" s="72">
        <v>1836.28</v>
      </c>
    </row>
    <row r="5" spans="1:11" x14ac:dyDescent="0.2">
      <c r="A5" s="67">
        <v>1</v>
      </c>
      <c r="B5" s="67" t="s">
        <v>110</v>
      </c>
      <c r="C5" s="67">
        <v>2005</v>
      </c>
      <c r="D5" s="74">
        <v>17.008296000000001</v>
      </c>
      <c r="E5" s="72">
        <v>11457</v>
      </c>
      <c r="F5" s="72">
        <v>199430709</v>
      </c>
      <c r="G5" s="72">
        <v>47365</v>
      </c>
      <c r="H5" s="75">
        <v>5.4585152838427945E-4</v>
      </c>
      <c r="I5" s="75">
        <v>1.837847344354555E-2</v>
      </c>
      <c r="J5" s="71">
        <v>14200</v>
      </c>
      <c r="K5" s="72">
        <v>1836.28</v>
      </c>
    </row>
    <row r="6" spans="1:11" x14ac:dyDescent="0.2">
      <c r="A6" s="67">
        <v>1</v>
      </c>
      <c r="B6" s="67" t="s">
        <v>110</v>
      </c>
      <c r="C6" s="67">
        <v>2006</v>
      </c>
      <c r="D6" s="74">
        <v>16.88236666666667</v>
      </c>
      <c r="E6" s="72">
        <v>11491</v>
      </c>
      <c r="F6" s="72">
        <v>194594892.19999999</v>
      </c>
      <c r="G6" s="72">
        <v>47365</v>
      </c>
      <c r="H6" s="75">
        <v>5.4585152838427945E-4</v>
      </c>
      <c r="I6" s="75">
        <v>1.837847344354555E-2</v>
      </c>
      <c r="J6" s="71">
        <v>14200</v>
      </c>
      <c r="K6" s="72">
        <v>1836.28</v>
      </c>
    </row>
    <row r="7" spans="1:11" x14ac:dyDescent="0.2">
      <c r="A7" s="67">
        <v>1</v>
      </c>
      <c r="B7" s="67" t="s">
        <v>110</v>
      </c>
      <c r="C7" s="67">
        <v>2007</v>
      </c>
      <c r="D7" s="74">
        <v>17.296320000000001</v>
      </c>
      <c r="E7" s="72">
        <v>11522</v>
      </c>
      <c r="F7" s="72">
        <v>203057354.90000001</v>
      </c>
      <c r="G7" s="72">
        <v>47365</v>
      </c>
      <c r="H7" s="75">
        <v>5.4854635216675812E-4</v>
      </c>
      <c r="I7" s="75">
        <v>1.837847344354555E-2</v>
      </c>
      <c r="J7" s="71">
        <v>14200</v>
      </c>
      <c r="K7" s="72">
        <v>1836.28</v>
      </c>
    </row>
    <row r="8" spans="1:11" x14ac:dyDescent="0.2">
      <c r="A8" s="67">
        <v>1</v>
      </c>
      <c r="B8" s="67" t="s">
        <v>110</v>
      </c>
      <c r="C8" s="67">
        <v>2008</v>
      </c>
      <c r="D8" s="74">
        <v>17.715351999999999</v>
      </c>
      <c r="E8" s="72">
        <v>11587</v>
      </c>
      <c r="F8" s="72">
        <v>178230984.19999999</v>
      </c>
      <c r="G8" s="72">
        <v>47365</v>
      </c>
      <c r="H8" s="75">
        <v>2.1680216802168022E-3</v>
      </c>
      <c r="I8" s="75">
        <v>1.837847344354555E-2</v>
      </c>
      <c r="J8" s="71">
        <v>14200</v>
      </c>
      <c r="K8" s="72">
        <v>1836.28</v>
      </c>
    </row>
    <row r="9" spans="1:11" x14ac:dyDescent="0.2">
      <c r="A9" s="67">
        <v>1</v>
      </c>
      <c r="B9" s="67" t="s">
        <v>110</v>
      </c>
      <c r="C9" s="67">
        <v>2009</v>
      </c>
      <c r="D9" s="74">
        <v>17.930536200000002</v>
      </c>
      <c r="E9" s="72">
        <v>11688</v>
      </c>
      <c r="F9" s="72">
        <v>186826562</v>
      </c>
      <c r="G9" s="72">
        <v>47365</v>
      </c>
      <c r="H9" s="75">
        <v>2.1680216802168022E-3</v>
      </c>
      <c r="I9" s="75">
        <v>1.837847344354555E-2</v>
      </c>
      <c r="J9" s="71">
        <v>14200</v>
      </c>
      <c r="K9" s="72">
        <v>1836.28</v>
      </c>
    </row>
    <row r="10" spans="1:11" x14ac:dyDescent="0.2">
      <c r="A10" s="67">
        <v>1</v>
      </c>
      <c r="B10" s="67" t="s">
        <v>110</v>
      </c>
      <c r="C10" s="67">
        <v>2010</v>
      </c>
      <c r="D10" s="74">
        <v>18.29948266666667</v>
      </c>
      <c r="E10" s="72">
        <v>11612</v>
      </c>
      <c r="F10" s="72">
        <v>180583894.5</v>
      </c>
      <c r="G10" s="72">
        <v>47365</v>
      </c>
      <c r="H10" s="75">
        <v>2.1645021645021645E-3</v>
      </c>
      <c r="I10" s="75">
        <v>1.837847344354555E-2</v>
      </c>
      <c r="J10" s="71">
        <v>14200</v>
      </c>
      <c r="K10" s="72">
        <v>1836.28</v>
      </c>
    </row>
    <row r="11" spans="1:11" x14ac:dyDescent="0.2">
      <c r="A11" s="67">
        <v>1</v>
      </c>
      <c r="B11" s="67" t="s">
        <v>110</v>
      </c>
      <c r="C11" s="67">
        <v>2011</v>
      </c>
      <c r="D11" s="74">
        <v>18.328728099999999</v>
      </c>
      <c r="E11" s="72">
        <v>11581</v>
      </c>
      <c r="F11" s="72">
        <v>188825588.5</v>
      </c>
      <c r="G11" s="72">
        <v>47365</v>
      </c>
      <c r="H11" s="75">
        <v>2.1645021645021645E-3</v>
      </c>
      <c r="I11" s="75">
        <v>1.837847344354555E-2</v>
      </c>
      <c r="J11" s="71">
        <v>14200</v>
      </c>
      <c r="K11" s="72">
        <v>1836.28</v>
      </c>
    </row>
    <row r="12" spans="1:11" x14ac:dyDescent="0.2">
      <c r="A12" s="67">
        <v>2</v>
      </c>
      <c r="B12" s="67" t="s">
        <v>112</v>
      </c>
      <c r="C12" s="67">
        <v>2002</v>
      </c>
      <c r="D12" s="74">
        <v>16.741565999999999</v>
      </c>
      <c r="E12" s="72">
        <v>1814</v>
      </c>
      <c r="F12" s="72">
        <v>48452299</v>
      </c>
      <c r="G12" s="72">
        <v>8622</v>
      </c>
      <c r="H12" s="75">
        <v>5.4054054054054057E-3</v>
      </c>
      <c r="I12" s="75">
        <v>-8.4343991179713335E-2</v>
      </c>
      <c r="J12" s="71">
        <v>380</v>
      </c>
      <c r="K12" s="72">
        <v>92.15</v>
      </c>
    </row>
    <row r="13" spans="1:11" x14ac:dyDescent="0.2">
      <c r="A13" s="67">
        <v>2</v>
      </c>
      <c r="B13" s="67" t="s">
        <v>112</v>
      </c>
      <c r="C13" s="67">
        <v>2003</v>
      </c>
      <c r="D13" s="74">
        <v>16.820820000000001</v>
      </c>
      <c r="E13" s="72">
        <v>1764</v>
      </c>
      <c r="F13" s="72">
        <v>43095892</v>
      </c>
      <c r="G13" s="72">
        <v>8722</v>
      </c>
      <c r="H13" s="75">
        <v>5.4054054054054057E-3</v>
      </c>
      <c r="I13" s="75">
        <v>-8.4343991179713335E-2</v>
      </c>
      <c r="J13" s="71">
        <v>380</v>
      </c>
      <c r="K13" s="72">
        <v>92.15</v>
      </c>
    </row>
    <row r="14" spans="1:11" x14ac:dyDescent="0.2">
      <c r="A14" s="67">
        <v>2</v>
      </c>
      <c r="B14" s="67" t="s">
        <v>112</v>
      </c>
      <c r="C14" s="67">
        <v>2004</v>
      </c>
      <c r="D14" s="74">
        <v>16.852066000000001</v>
      </c>
      <c r="E14" s="72">
        <v>1745</v>
      </c>
      <c r="F14" s="72">
        <v>37609928</v>
      </c>
      <c r="G14" s="72">
        <v>8722</v>
      </c>
      <c r="H14" s="75">
        <v>5.4054054054054057E-3</v>
      </c>
      <c r="I14" s="75">
        <v>-8.4343991179713335E-2</v>
      </c>
      <c r="J14" s="71">
        <v>380</v>
      </c>
      <c r="K14" s="72">
        <v>92.15</v>
      </c>
    </row>
    <row r="15" spans="1:11" x14ac:dyDescent="0.2">
      <c r="A15" s="67">
        <v>2</v>
      </c>
      <c r="B15" s="67" t="s">
        <v>112</v>
      </c>
      <c r="C15" s="67">
        <v>2005</v>
      </c>
      <c r="D15" s="74">
        <v>17.008296000000001</v>
      </c>
      <c r="E15" s="72">
        <v>1765</v>
      </c>
      <c r="F15" s="72">
        <v>45002145</v>
      </c>
      <c r="G15" s="72">
        <v>8722</v>
      </c>
      <c r="H15" s="75">
        <v>0</v>
      </c>
      <c r="I15" s="75">
        <v>-8.4343991179713335E-2</v>
      </c>
      <c r="J15" s="71">
        <v>380</v>
      </c>
      <c r="K15" s="72">
        <v>92.15</v>
      </c>
    </row>
    <row r="16" spans="1:11" x14ac:dyDescent="0.2">
      <c r="A16" s="67">
        <v>2</v>
      </c>
      <c r="B16" s="67" t="s">
        <v>112</v>
      </c>
      <c r="C16" s="67">
        <v>2006</v>
      </c>
      <c r="D16" s="74">
        <v>16.88236666666667</v>
      </c>
      <c r="E16" s="72">
        <v>1720</v>
      </c>
      <c r="F16" s="72">
        <v>27467360.5</v>
      </c>
      <c r="G16" s="72">
        <v>8722</v>
      </c>
      <c r="H16" s="75">
        <v>0</v>
      </c>
      <c r="I16" s="75">
        <v>-8.4343991179713335E-2</v>
      </c>
      <c r="J16" s="71">
        <v>380</v>
      </c>
      <c r="K16" s="72">
        <v>92.15</v>
      </c>
    </row>
    <row r="17" spans="1:11" x14ac:dyDescent="0.2">
      <c r="A17" s="67">
        <v>2</v>
      </c>
      <c r="B17" s="67" t="s">
        <v>112</v>
      </c>
      <c r="C17" s="67">
        <v>2007</v>
      </c>
      <c r="D17" s="74">
        <v>17.296320000000001</v>
      </c>
      <c r="E17" s="72">
        <v>1711</v>
      </c>
      <c r="F17" s="72">
        <v>27467360.5</v>
      </c>
      <c r="G17" s="72">
        <v>8722</v>
      </c>
      <c r="H17" s="75">
        <v>0</v>
      </c>
      <c r="I17" s="75">
        <v>-8.4343991179713335E-2</v>
      </c>
      <c r="J17" s="71">
        <v>380</v>
      </c>
      <c r="K17" s="72">
        <v>92.15</v>
      </c>
    </row>
    <row r="18" spans="1:11" x14ac:dyDescent="0.2">
      <c r="A18" s="67">
        <v>2</v>
      </c>
      <c r="B18" s="67" t="s">
        <v>112</v>
      </c>
      <c r="C18" s="67">
        <v>2008</v>
      </c>
      <c r="D18" s="74">
        <v>17.715351999999999</v>
      </c>
      <c r="E18" s="72">
        <v>1676</v>
      </c>
      <c r="F18" s="72">
        <v>26557829</v>
      </c>
      <c r="G18" s="72">
        <v>8722</v>
      </c>
      <c r="H18" s="75">
        <v>0</v>
      </c>
      <c r="I18" s="75">
        <v>-8.4343991179713335E-2</v>
      </c>
      <c r="J18" s="71">
        <v>380</v>
      </c>
      <c r="K18" s="72">
        <v>92.15</v>
      </c>
    </row>
    <row r="19" spans="1:11" x14ac:dyDescent="0.2">
      <c r="A19" s="67">
        <v>2</v>
      </c>
      <c r="B19" s="67" t="s">
        <v>112</v>
      </c>
      <c r="C19" s="67">
        <v>2009</v>
      </c>
      <c r="D19" s="74">
        <v>17.930536200000002</v>
      </c>
      <c r="E19" s="72">
        <v>1670</v>
      </c>
      <c r="F19" s="72">
        <v>24810879.390000001</v>
      </c>
      <c r="G19" s="72">
        <v>8722</v>
      </c>
      <c r="H19" s="75">
        <v>0</v>
      </c>
      <c r="I19" s="75">
        <v>-8.4343991179713335E-2</v>
      </c>
      <c r="J19" s="71">
        <v>380</v>
      </c>
      <c r="K19" s="72">
        <v>92.15</v>
      </c>
    </row>
    <row r="20" spans="1:11" x14ac:dyDescent="0.2">
      <c r="A20" s="67">
        <v>2</v>
      </c>
      <c r="B20" s="67" t="s">
        <v>112</v>
      </c>
      <c r="C20" s="67">
        <v>2010</v>
      </c>
      <c r="D20" s="74">
        <v>18.29948266666667</v>
      </c>
      <c r="E20" s="72">
        <v>1663</v>
      </c>
      <c r="F20" s="72">
        <v>21531663.359999999</v>
      </c>
      <c r="G20" s="72">
        <v>8722</v>
      </c>
      <c r="H20" s="75">
        <v>0</v>
      </c>
      <c r="I20" s="75">
        <v>-8.4343991179713335E-2</v>
      </c>
      <c r="J20" s="71">
        <v>380</v>
      </c>
      <c r="K20" s="72">
        <v>92.15</v>
      </c>
    </row>
    <row r="21" spans="1:11" x14ac:dyDescent="0.2">
      <c r="A21" s="67">
        <v>2</v>
      </c>
      <c r="B21" s="67" t="s">
        <v>112</v>
      </c>
      <c r="C21" s="67">
        <v>2011</v>
      </c>
      <c r="D21" s="74">
        <v>18.328728099999999</v>
      </c>
      <c r="E21" s="72">
        <v>1661</v>
      </c>
      <c r="F21" s="72">
        <v>21914149</v>
      </c>
      <c r="G21" s="72">
        <v>8722</v>
      </c>
      <c r="H21" s="75">
        <v>0</v>
      </c>
      <c r="I21" s="75">
        <v>-8.4343991179713335E-2</v>
      </c>
      <c r="J21" s="71">
        <v>380</v>
      </c>
      <c r="K21" s="72">
        <v>92.15</v>
      </c>
    </row>
    <row r="22" spans="1:11" x14ac:dyDescent="0.2">
      <c r="A22" s="67">
        <v>3</v>
      </c>
      <c r="B22" s="67" t="s">
        <v>114</v>
      </c>
      <c r="C22" s="67">
        <v>2002</v>
      </c>
      <c r="D22" s="74">
        <v>16.741565999999999</v>
      </c>
      <c r="E22" s="72">
        <v>34402</v>
      </c>
      <c r="F22" s="72">
        <v>1142049563</v>
      </c>
      <c r="G22" s="72">
        <v>213493</v>
      </c>
      <c r="H22" s="75">
        <v>0.1626026861390012</v>
      </c>
      <c r="I22" s="75">
        <v>3.982326608918086E-2</v>
      </c>
      <c r="J22" s="71">
        <v>201</v>
      </c>
      <c r="K22" s="72">
        <v>763.08</v>
      </c>
    </row>
    <row r="23" spans="1:11" x14ac:dyDescent="0.2">
      <c r="A23" s="67">
        <v>3</v>
      </c>
      <c r="B23" s="67" t="s">
        <v>114</v>
      </c>
      <c r="C23" s="67">
        <v>2003</v>
      </c>
      <c r="D23" s="74">
        <v>16.820820000000001</v>
      </c>
      <c r="E23" s="72">
        <v>34736</v>
      </c>
      <c r="F23" s="72">
        <v>1132704213</v>
      </c>
      <c r="G23" s="72">
        <v>213493</v>
      </c>
      <c r="H23" s="75">
        <v>0.21754250386398766</v>
      </c>
      <c r="I23" s="75">
        <v>3.982326608918086E-2</v>
      </c>
      <c r="J23" s="71">
        <v>201</v>
      </c>
      <c r="K23" s="72">
        <v>763.08</v>
      </c>
    </row>
    <row r="24" spans="1:11" x14ac:dyDescent="0.2">
      <c r="A24" s="67">
        <v>3</v>
      </c>
      <c r="B24" s="67" t="s">
        <v>114</v>
      </c>
      <c r="C24" s="67">
        <v>2004</v>
      </c>
      <c r="D24" s="74">
        <v>16.852066000000001</v>
      </c>
      <c r="E24" s="72">
        <v>34984</v>
      </c>
      <c r="F24" s="72">
        <v>1149895557</v>
      </c>
      <c r="G24" s="72">
        <v>213493</v>
      </c>
      <c r="H24" s="75">
        <v>0.22539885130823228</v>
      </c>
      <c r="I24" s="75">
        <v>3.982326608918086E-2</v>
      </c>
      <c r="J24" s="71">
        <v>201</v>
      </c>
      <c r="K24" s="72">
        <v>763.08</v>
      </c>
    </row>
    <row r="25" spans="1:11" x14ac:dyDescent="0.2">
      <c r="A25" s="67">
        <v>3</v>
      </c>
      <c r="B25" s="67" t="s">
        <v>114</v>
      </c>
      <c r="C25" s="67">
        <v>2005</v>
      </c>
      <c r="D25" s="74">
        <v>17.008296000000001</v>
      </c>
      <c r="E25" s="72">
        <v>35208</v>
      </c>
      <c r="F25" s="72">
        <v>1154632630</v>
      </c>
      <c r="G25" s="72">
        <v>213493</v>
      </c>
      <c r="H25" s="75">
        <v>0.22929936305732485</v>
      </c>
      <c r="I25" s="75">
        <v>3.982326608918086E-2</v>
      </c>
      <c r="J25" s="71">
        <v>201</v>
      </c>
      <c r="K25" s="72">
        <v>763.08</v>
      </c>
    </row>
    <row r="26" spans="1:11" x14ac:dyDescent="0.2">
      <c r="A26" s="67">
        <v>3</v>
      </c>
      <c r="B26" s="67" t="s">
        <v>114</v>
      </c>
      <c r="C26" s="67">
        <v>2006</v>
      </c>
      <c r="D26" s="74">
        <v>16.88236666666667</v>
      </c>
      <c r="E26" s="72">
        <v>35510</v>
      </c>
      <c r="F26" s="72">
        <v>1113292448</v>
      </c>
      <c r="G26" s="72">
        <v>219364</v>
      </c>
      <c r="H26" s="75">
        <v>0.21849865951742628</v>
      </c>
      <c r="I26" s="75">
        <v>3.982326608918086E-2</v>
      </c>
      <c r="J26" s="71">
        <v>201</v>
      </c>
      <c r="K26" s="72">
        <v>763.08</v>
      </c>
    </row>
    <row r="27" spans="1:11" x14ac:dyDescent="0.2">
      <c r="A27" s="67">
        <v>3</v>
      </c>
      <c r="B27" s="67" t="s">
        <v>114</v>
      </c>
      <c r="C27" s="67">
        <v>2007</v>
      </c>
      <c r="D27" s="74">
        <v>17.296320000000001</v>
      </c>
      <c r="E27" s="72">
        <v>35906</v>
      </c>
      <c r="F27" s="72">
        <v>1129981468</v>
      </c>
      <c r="G27" s="72">
        <v>219364</v>
      </c>
      <c r="H27" s="75">
        <v>0.22654155495978553</v>
      </c>
      <c r="I27" s="75">
        <v>3.982326608918086E-2</v>
      </c>
      <c r="J27" s="71">
        <v>201</v>
      </c>
      <c r="K27" s="72">
        <v>763.08</v>
      </c>
    </row>
    <row r="28" spans="1:11" x14ac:dyDescent="0.2">
      <c r="A28" s="67">
        <v>3</v>
      </c>
      <c r="B28" s="67" t="s">
        <v>114</v>
      </c>
      <c r="C28" s="67">
        <v>2008</v>
      </c>
      <c r="D28" s="74">
        <v>17.715351999999999</v>
      </c>
      <c r="E28" s="72">
        <v>36218</v>
      </c>
      <c r="F28" s="72">
        <v>1092208914</v>
      </c>
      <c r="G28" s="72">
        <v>219364</v>
      </c>
      <c r="H28" s="75">
        <v>0.23159303882195448</v>
      </c>
      <c r="I28" s="75">
        <v>3.982326608918086E-2</v>
      </c>
      <c r="J28" s="71">
        <v>201</v>
      </c>
      <c r="K28" s="72">
        <v>763.08</v>
      </c>
    </row>
    <row r="29" spans="1:11" x14ac:dyDescent="0.2">
      <c r="A29" s="67">
        <v>3</v>
      </c>
      <c r="B29" s="67" t="s">
        <v>114</v>
      </c>
      <c r="C29" s="67">
        <v>2009</v>
      </c>
      <c r="D29" s="74">
        <v>17.930536200000002</v>
      </c>
      <c r="E29" s="72">
        <v>35580</v>
      </c>
      <c r="F29" s="72">
        <v>1014894015</v>
      </c>
      <c r="G29" s="72">
        <v>219364</v>
      </c>
      <c r="H29" s="75">
        <v>0.23568575233022637</v>
      </c>
      <c r="I29" s="75">
        <v>3.982326608918086E-2</v>
      </c>
      <c r="J29" s="71">
        <v>201</v>
      </c>
      <c r="K29" s="72">
        <v>763.08</v>
      </c>
    </row>
    <row r="30" spans="1:11" x14ac:dyDescent="0.2">
      <c r="A30" s="67">
        <v>3</v>
      </c>
      <c r="B30" s="67" t="s">
        <v>114</v>
      </c>
      <c r="C30" s="67">
        <v>2010</v>
      </c>
      <c r="D30" s="74">
        <v>18.29948266666667</v>
      </c>
      <c r="E30" s="72">
        <v>35688</v>
      </c>
      <c r="F30" s="72">
        <v>1030817957</v>
      </c>
      <c r="G30" s="72">
        <v>219364</v>
      </c>
      <c r="H30" s="75">
        <v>0.23670212765957446</v>
      </c>
      <c r="I30" s="75">
        <v>3.982326608918086E-2</v>
      </c>
      <c r="J30" s="71">
        <v>201</v>
      </c>
      <c r="K30" s="72">
        <v>763.08</v>
      </c>
    </row>
    <row r="31" spans="1:11" x14ac:dyDescent="0.2">
      <c r="A31" s="67">
        <v>3</v>
      </c>
      <c r="B31" s="67" t="s">
        <v>114</v>
      </c>
      <c r="C31" s="67">
        <v>2011</v>
      </c>
      <c r="D31" s="74">
        <v>18.328728099999999</v>
      </c>
      <c r="E31" s="72">
        <v>35772</v>
      </c>
      <c r="F31" s="72">
        <v>1013462454</v>
      </c>
      <c r="G31" s="72">
        <v>219364</v>
      </c>
      <c r="H31" s="75">
        <v>0.25225225225225223</v>
      </c>
      <c r="I31" s="75">
        <v>3.982326608918086E-2</v>
      </c>
      <c r="J31" s="71">
        <v>201</v>
      </c>
      <c r="K31" s="72">
        <v>763.08</v>
      </c>
    </row>
    <row r="32" spans="1:11" x14ac:dyDescent="0.2">
      <c r="A32" s="67">
        <v>4</v>
      </c>
      <c r="B32" s="67" t="s">
        <v>177</v>
      </c>
      <c r="C32" s="67">
        <v>2002</v>
      </c>
      <c r="D32" s="74">
        <v>16.741565999999999</v>
      </c>
      <c r="E32" s="72">
        <v>8432</v>
      </c>
      <c r="F32" s="72">
        <v>247453181</v>
      </c>
      <c r="G32" s="72">
        <v>69987</v>
      </c>
      <c r="H32" s="75">
        <v>6.25E-2</v>
      </c>
      <c r="I32" s="75">
        <v>0.15524193548387097</v>
      </c>
      <c r="J32" s="71">
        <v>258</v>
      </c>
      <c r="K32" s="72">
        <v>363.1</v>
      </c>
    </row>
    <row r="33" spans="1:11" x14ac:dyDescent="0.2">
      <c r="A33" s="67">
        <v>4</v>
      </c>
      <c r="B33" s="67" t="s">
        <v>177</v>
      </c>
      <c r="C33" s="67">
        <v>2003</v>
      </c>
      <c r="D33" s="74">
        <v>16.820820000000001</v>
      </c>
      <c r="E33" s="72">
        <v>8741</v>
      </c>
      <c r="F33" s="72">
        <v>217523822</v>
      </c>
      <c r="G33" s="72">
        <v>69987</v>
      </c>
      <c r="H33" s="75">
        <v>6.25E-2</v>
      </c>
      <c r="I33" s="75">
        <v>0.15524193548387097</v>
      </c>
      <c r="J33" s="71">
        <v>258</v>
      </c>
      <c r="K33" s="72">
        <v>363.1</v>
      </c>
    </row>
    <row r="34" spans="1:11" x14ac:dyDescent="0.2">
      <c r="A34" s="67">
        <v>4</v>
      </c>
      <c r="B34" s="67" t="s">
        <v>177</v>
      </c>
      <c r="C34" s="67">
        <v>2004</v>
      </c>
      <c r="D34" s="74">
        <v>16.852066000000001</v>
      </c>
      <c r="E34" s="72">
        <v>8878</v>
      </c>
      <c r="F34" s="72">
        <v>211134602</v>
      </c>
      <c r="G34" s="72">
        <v>69987</v>
      </c>
      <c r="H34" s="75">
        <v>6.25E-2</v>
      </c>
      <c r="I34" s="75">
        <v>0.15524193548387097</v>
      </c>
      <c r="J34" s="71">
        <v>258</v>
      </c>
      <c r="K34" s="72">
        <v>363.1</v>
      </c>
    </row>
    <row r="35" spans="1:11" x14ac:dyDescent="0.2">
      <c r="A35" s="67">
        <v>4</v>
      </c>
      <c r="B35" s="67" t="s">
        <v>177</v>
      </c>
      <c r="C35" s="67">
        <v>2005</v>
      </c>
      <c r="D35" s="74">
        <v>17.008296000000001</v>
      </c>
      <c r="E35" s="72">
        <v>9149</v>
      </c>
      <c r="F35" s="72">
        <v>220596967</v>
      </c>
      <c r="G35" s="72">
        <v>69987</v>
      </c>
      <c r="H35" s="75">
        <v>6.25E-2</v>
      </c>
      <c r="I35" s="75">
        <v>0.15524193548387097</v>
      </c>
      <c r="J35" s="71">
        <v>258</v>
      </c>
      <c r="K35" s="72">
        <v>363.1</v>
      </c>
    </row>
    <row r="36" spans="1:11" x14ac:dyDescent="0.2">
      <c r="A36" s="67">
        <v>4</v>
      </c>
      <c r="B36" s="67" t="s">
        <v>177</v>
      </c>
      <c r="C36" s="67">
        <v>2006</v>
      </c>
      <c r="D36" s="74">
        <v>16.88236666666667</v>
      </c>
      <c r="E36" s="72">
        <v>9284</v>
      </c>
      <c r="F36" s="72">
        <v>224910004</v>
      </c>
      <c r="G36" s="72">
        <v>69987</v>
      </c>
      <c r="H36" s="75">
        <v>0.11838006230529595</v>
      </c>
      <c r="I36" s="75">
        <v>0.15524193548387097</v>
      </c>
      <c r="J36" s="71">
        <v>258</v>
      </c>
      <c r="K36" s="72">
        <v>363.1</v>
      </c>
    </row>
    <row r="37" spans="1:11" x14ac:dyDescent="0.2">
      <c r="A37" s="67">
        <v>4</v>
      </c>
      <c r="B37" s="67" t="s">
        <v>177</v>
      </c>
      <c r="C37" s="67">
        <v>2007</v>
      </c>
      <c r="D37" s="74">
        <v>17.296320000000001</v>
      </c>
      <c r="E37" s="72">
        <v>9339</v>
      </c>
      <c r="F37" s="72">
        <v>290630141</v>
      </c>
      <c r="G37" s="72">
        <v>69987</v>
      </c>
      <c r="H37" s="75">
        <v>0.1310344827586207</v>
      </c>
      <c r="I37" s="75">
        <v>0.15524193548387097</v>
      </c>
      <c r="J37" s="71">
        <v>258</v>
      </c>
      <c r="K37" s="72">
        <v>363.1</v>
      </c>
    </row>
    <row r="38" spans="1:11" x14ac:dyDescent="0.2">
      <c r="A38" s="67">
        <v>4</v>
      </c>
      <c r="B38" s="67" t="s">
        <v>177</v>
      </c>
      <c r="C38" s="67">
        <v>2008</v>
      </c>
      <c r="D38" s="74">
        <v>17.715351999999999</v>
      </c>
      <c r="E38" s="72">
        <v>9456</v>
      </c>
      <c r="F38" s="72">
        <v>282717136</v>
      </c>
      <c r="G38" s="72">
        <v>69987</v>
      </c>
      <c r="H38" s="75">
        <v>0.11874999999999999</v>
      </c>
      <c r="I38" s="75">
        <v>0.15524193548387097</v>
      </c>
      <c r="J38" s="71">
        <v>258</v>
      </c>
      <c r="K38" s="72">
        <v>363.1</v>
      </c>
    </row>
    <row r="39" spans="1:11" x14ac:dyDescent="0.2">
      <c r="A39" s="67">
        <v>4</v>
      </c>
      <c r="B39" s="67" t="s">
        <v>177</v>
      </c>
      <c r="C39" s="67">
        <v>2009</v>
      </c>
      <c r="D39" s="74">
        <v>17.930536200000002</v>
      </c>
      <c r="E39" s="72">
        <v>9614</v>
      </c>
      <c r="F39" s="72">
        <v>270197028</v>
      </c>
      <c r="G39" s="72">
        <v>69987</v>
      </c>
      <c r="H39" s="75">
        <v>0.11874999999999999</v>
      </c>
      <c r="I39" s="75">
        <v>0.15524193548387097</v>
      </c>
      <c r="J39" s="71">
        <v>258</v>
      </c>
      <c r="K39" s="72">
        <v>363.1</v>
      </c>
    </row>
    <row r="40" spans="1:11" x14ac:dyDescent="0.2">
      <c r="A40" s="67">
        <v>4</v>
      </c>
      <c r="B40" s="67" t="s">
        <v>177</v>
      </c>
      <c r="C40" s="67">
        <v>2010</v>
      </c>
      <c r="D40" s="74">
        <v>18.29948266666667</v>
      </c>
      <c r="E40" s="72">
        <v>9667</v>
      </c>
      <c r="F40" s="72">
        <v>288299093</v>
      </c>
      <c r="G40" s="72">
        <v>69987</v>
      </c>
      <c r="H40" s="75">
        <v>0.11874999999999999</v>
      </c>
      <c r="I40" s="75">
        <v>0.15524193548387097</v>
      </c>
      <c r="J40" s="71">
        <v>258</v>
      </c>
      <c r="K40" s="72">
        <v>363.1</v>
      </c>
    </row>
    <row r="41" spans="1:11" x14ac:dyDescent="0.2">
      <c r="A41" s="67">
        <v>4</v>
      </c>
      <c r="B41" s="67" t="s">
        <v>177</v>
      </c>
      <c r="C41" s="67">
        <v>2011</v>
      </c>
      <c r="D41" s="74">
        <v>18.328728099999999</v>
      </c>
      <c r="E41" s="72">
        <v>9741</v>
      </c>
      <c r="F41" s="72">
        <v>276100189</v>
      </c>
      <c r="G41" s="72">
        <v>69987</v>
      </c>
      <c r="H41" s="75">
        <v>0.12650602409638553</v>
      </c>
      <c r="I41" s="75">
        <v>0.15524193548387097</v>
      </c>
      <c r="J41" s="71">
        <v>258</v>
      </c>
      <c r="K41" s="72">
        <v>363.1</v>
      </c>
    </row>
    <row r="42" spans="1:11" x14ac:dyDescent="0.2">
      <c r="A42" s="67">
        <v>5</v>
      </c>
      <c r="B42" s="67" t="s">
        <v>178</v>
      </c>
      <c r="C42" s="67">
        <v>2002</v>
      </c>
      <c r="D42" s="74">
        <v>16.741565999999999</v>
      </c>
      <c r="E42" s="72">
        <v>34375</v>
      </c>
      <c r="F42" s="72">
        <v>907624411</v>
      </c>
      <c r="G42" s="72">
        <v>178399</v>
      </c>
      <c r="H42" s="75">
        <v>0.40540540540540543</v>
      </c>
      <c r="I42" s="75">
        <v>0.10449454545454545</v>
      </c>
      <c r="J42" s="71">
        <v>74</v>
      </c>
      <c r="K42" s="72">
        <v>500.4</v>
      </c>
    </row>
    <row r="43" spans="1:11" x14ac:dyDescent="0.2">
      <c r="A43" s="67">
        <v>5</v>
      </c>
      <c r="B43" s="67" t="s">
        <v>178</v>
      </c>
      <c r="C43" s="67">
        <v>2003</v>
      </c>
      <c r="D43" s="74">
        <v>16.820820000000001</v>
      </c>
      <c r="E43" s="72">
        <v>34804</v>
      </c>
      <c r="F43" s="72">
        <v>914155229</v>
      </c>
      <c r="G43" s="72">
        <v>188025</v>
      </c>
      <c r="H43" s="75">
        <v>0.41825902335456477</v>
      </c>
      <c r="I43" s="75">
        <v>0.10449454545454545</v>
      </c>
      <c r="J43" s="71">
        <v>74</v>
      </c>
      <c r="K43" s="72">
        <v>500.4</v>
      </c>
    </row>
    <row r="44" spans="1:11" x14ac:dyDescent="0.2">
      <c r="A44" s="67">
        <v>5</v>
      </c>
      <c r="B44" s="67" t="s">
        <v>178</v>
      </c>
      <c r="C44" s="67">
        <v>2004</v>
      </c>
      <c r="D44" s="74">
        <v>16.852066000000001</v>
      </c>
      <c r="E44" s="72">
        <v>35483</v>
      </c>
      <c r="F44" s="72">
        <v>954965318</v>
      </c>
      <c r="G44" s="72">
        <v>188025</v>
      </c>
      <c r="H44" s="75">
        <v>0.4282511210762332</v>
      </c>
      <c r="I44" s="75">
        <v>0.10449454545454545</v>
      </c>
      <c r="J44" s="71">
        <v>74</v>
      </c>
      <c r="K44" s="72">
        <v>500.4</v>
      </c>
    </row>
    <row r="45" spans="1:11" x14ac:dyDescent="0.2">
      <c r="A45" s="67">
        <v>5</v>
      </c>
      <c r="B45" s="67" t="s">
        <v>178</v>
      </c>
      <c r="C45" s="67">
        <v>2005</v>
      </c>
      <c r="D45" s="74">
        <v>17.008296000000001</v>
      </c>
      <c r="E45" s="72">
        <v>35986</v>
      </c>
      <c r="F45" s="72">
        <v>931155703</v>
      </c>
      <c r="G45" s="72">
        <v>192711</v>
      </c>
      <c r="H45" s="75">
        <v>0.42468619246861927</v>
      </c>
      <c r="I45" s="75">
        <v>0.10449454545454545</v>
      </c>
      <c r="J45" s="71">
        <v>74</v>
      </c>
      <c r="K45" s="72">
        <v>500.4</v>
      </c>
    </row>
    <row r="46" spans="1:11" x14ac:dyDescent="0.2">
      <c r="A46" s="67">
        <v>5</v>
      </c>
      <c r="B46" s="67" t="s">
        <v>178</v>
      </c>
      <c r="C46" s="67">
        <v>2006</v>
      </c>
      <c r="D46" s="74">
        <v>16.88236666666667</v>
      </c>
      <c r="E46" s="72">
        <v>36569</v>
      </c>
      <c r="F46" s="72">
        <v>972703713</v>
      </c>
      <c r="G46" s="72">
        <v>196464</v>
      </c>
      <c r="H46" s="75">
        <v>0.43584521384928715</v>
      </c>
      <c r="I46" s="75">
        <v>0.10449454545454545</v>
      </c>
      <c r="J46" s="71">
        <v>74</v>
      </c>
      <c r="K46" s="72">
        <v>500.4</v>
      </c>
    </row>
    <row r="47" spans="1:11" x14ac:dyDescent="0.2">
      <c r="A47" s="67">
        <v>5</v>
      </c>
      <c r="B47" s="67" t="s">
        <v>178</v>
      </c>
      <c r="C47" s="67">
        <v>2007</v>
      </c>
      <c r="D47" s="74">
        <v>17.296320000000001</v>
      </c>
      <c r="E47" s="72">
        <v>37108</v>
      </c>
      <c r="F47" s="72">
        <v>1048068374</v>
      </c>
      <c r="G47" s="72">
        <v>196464</v>
      </c>
      <c r="H47" s="75">
        <v>0.44285714285714284</v>
      </c>
      <c r="I47" s="75">
        <v>0.10449454545454545</v>
      </c>
      <c r="J47" s="71">
        <v>74</v>
      </c>
      <c r="K47" s="72">
        <v>500.4</v>
      </c>
    </row>
    <row r="48" spans="1:11" x14ac:dyDescent="0.2">
      <c r="A48" s="67">
        <v>5</v>
      </c>
      <c r="B48" s="67" t="s">
        <v>178</v>
      </c>
      <c r="C48" s="67">
        <v>2008</v>
      </c>
      <c r="D48" s="74">
        <v>17.715351999999999</v>
      </c>
      <c r="E48" s="72">
        <v>37473</v>
      </c>
      <c r="F48" s="72">
        <v>1019524613</v>
      </c>
      <c r="G48" s="72">
        <v>196464</v>
      </c>
      <c r="H48" s="75">
        <v>0.45473251028806583</v>
      </c>
      <c r="I48" s="75">
        <v>0.10449454545454545</v>
      </c>
      <c r="J48" s="71">
        <v>74</v>
      </c>
      <c r="K48" s="72">
        <v>500.4</v>
      </c>
    </row>
    <row r="49" spans="1:11" x14ac:dyDescent="0.2">
      <c r="A49" s="67">
        <v>5</v>
      </c>
      <c r="B49" s="67" t="s">
        <v>178</v>
      </c>
      <c r="C49" s="67">
        <v>2009</v>
      </c>
      <c r="D49" s="74">
        <v>17.930536200000002</v>
      </c>
      <c r="E49" s="72">
        <v>37668</v>
      </c>
      <c r="F49" s="72">
        <v>954349490</v>
      </c>
      <c r="G49" s="72">
        <v>196464</v>
      </c>
      <c r="H49" s="75">
        <v>0.50831792975970425</v>
      </c>
      <c r="I49" s="75">
        <v>0.10449454545454545</v>
      </c>
      <c r="J49" s="71">
        <v>74</v>
      </c>
      <c r="K49" s="72">
        <v>500.4</v>
      </c>
    </row>
    <row r="50" spans="1:11" x14ac:dyDescent="0.2">
      <c r="A50" s="67">
        <v>5</v>
      </c>
      <c r="B50" s="67" t="s">
        <v>178</v>
      </c>
      <c r="C50" s="67">
        <v>2010</v>
      </c>
      <c r="D50" s="74">
        <v>18.29948266666667</v>
      </c>
      <c r="E50" s="72">
        <v>37654</v>
      </c>
      <c r="F50" s="72">
        <v>911212372</v>
      </c>
      <c r="G50" s="72">
        <v>196464</v>
      </c>
      <c r="H50" s="75">
        <v>0.4763779527559055</v>
      </c>
      <c r="I50" s="75">
        <v>0.10449454545454545</v>
      </c>
      <c r="J50" s="71">
        <v>74</v>
      </c>
      <c r="K50" s="72">
        <v>500.4</v>
      </c>
    </row>
    <row r="51" spans="1:11" x14ac:dyDescent="0.2">
      <c r="A51" s="67">
        <v>5</v>
      </c>
      <c r="B51" s="67" t="s">
        <v>178</v>
      </c>
      <c r="C51" s="67">
        <v>2011</v>
      </c>
      <c r="D51" s="74">
        <v>18.328728099999999</v>
      </c>
      <c r="E51" s="72">
        <v>37967</v>
      </c>
      <c r="F51" s="72">
        <v>909897725.10000002</v>
      </c>
      <c r="G51" s="72">
        <v>196464</v>
      </c>
      <c r="H51" s="75">
        <v>0.40061633281972264</v>
      </c>
      <c r="I51" s="75">
        <v>0.10449454545454545</v>
      </c>
      <c r="J51" s="71">
        <v>74</v>
      </c>
      <c r="K51" s="72">
        <v>500.4</v>
      </c>
    </row>
    <row r="52" spans="1:11" x14ac:dyDescent="0.2">
      <c r="A52" s="67">
        <v>6</v>
      </c>
      <c r="B52" s="67" t="s">
        <v>179</v>
      </c>
      <c r="C52" s="67">
        <v>2002</v>
      </c>
      <c r="D52" s="74">
        <v>16.741565999999999</v>
      </c>
      <c r="E52" s="72">
        <v>55423</v>
      </c>
      <c r="F52" s="72">
        <v>1648001699</v>
      </c>
      <c r="G52" s="72">
        <v>358237</v>
      </c>
      <c r="H52" s="75">
        <v>0.36566091954022989</v>
      </c>
      <c r="I52" s="75">
        <v>0.16069140970355267</v>
      </c>
      <c r="J52" s="71">
        <v>188</v>
      </c>
      <c r="K52" s="72">
        <v>1537.29</v>
      </c>
    </row>
    <row r="53" spans="1:11" x14ac:dyDescent="0.2">
      <c r="A53" s="67">
        <v>6</v>
      </c>
      <c r="B53" s="67" t="s">
        <v>179</v>
      </c>
      <c r="C53" s="67">
        <v>2003</v>
      </c>
      <c r="D53" s="74">
        <v>16.820820000000001</v>
      </c>
      <c r="E53" s="72">
        <v>56873</v>
      </c>
      <c r="F53" s="72">
        <v>1621983270</v>
      </c>
      <c r="G53" s="72">
        <v>358237</v>
      </c>
      <c r="H53" s="75">
        <v>0.40699464770144439</v>
      </c>
      <c r="I53" s="75">
        <v>0.16069140970355267</v>
      </c>
      <c r="J53" s="71">
        <v>188</v>
      </c>
      <c r="K53" s="72">
        <v>1537.29</v>
      </c>
    </row>
    <row r="54" spans="1:11" x14ac:dyDescent="0.2">
      <c r="A54" s="67">
        <v>6</v>
      </c>
      <c r="B54" s="67" t="s">
        <v>179</v>
      </c>
      <c r="C54" s="67">
        <v>2004</v>
      </c>
      <c r="D54" s="74">
        <v>16.852066000000001</v>
      </c>
      <c r="E54" s="72">
        <v>58256</v>
      </c>
      <c r="F54" s="72">
        <v>1638103136</v>
      </c>
      <c r="G54" s="72">
        <v>358237</v>
      </c>
      <c r="H54" s="75">
        <v>0.40853217642805495</v>
      </c>
      <c r="I54" s="75">
        <v>0.16069140970355267</v>
      </c>
      <c r="J54" s="71">
        <v>188</v>
      </c>
      <c r="K54" s="72">
        <v>1537.29</v>
      </c>
    </row>
    <row r="55" spans="1:11" x14ac:dyDescent="0.2">
      <c r="A55" s="67">
        <v>6</v>
      </c>
      <c r="B55" s="67" t="s">
        <v>179</v>
      </c>
      <c r="C55" s="67">
        <v>2005</v>
      </c>
      <c r="D55" s="74">
        <v>17.008296000000001</v>
      </c>
      <c r="E55" s="72">
        <v>59537</v>
      </c>
      <c r="F55" s="72">
        <v>1810325433</v>
      </c>
      <c r="G55" s="72">
        <v>364963</v>
      </c>
      <c r="H55" s="75">
        <v>0.41184971098265893</v>
      </c>
      <c r="I55" s="75">
        <v>0.16069140970355267</v>
      </c>
      <c r="J55" s="71">
        <v>188</v>
      </c>
      <c r="K55" s="72">
        <v>1537.29</v>
      </c>
    </row>
    <row r="56" spans="1:11" x14ac:dyDescent="0.2">
      <c r="A56" s="67">
        <v>6</v>
      </c>
      <c r="B56" s="67" t="s">
        <v>179</v>
      </c>
      <c r="C56" s="67">
        <v>2006</v>
      </c>
      <c r="D56" s="74">
        <v>16.88236666666667</v>
      </c>
      <c r="E56" s="72">
        <v>60749</v>
      </c>
      <c r="F56" s="72">
        <v>1743176663</v>
      </c>
      <c r="G56" s="72">
        <v>378162</v>
      </c>
      <c r="H56" s="75">
        <v>0.40767703507610853</v>
      </c>
      <c r="I56" s="75">
        <v>0.16069140970355267</v>
      </c>
      <c r="J56" s="71">
        <v>188</v>
      </c>
      <c r="K56" s="72">
        <v>1537.29</v>
      </c>
    </row>
    <row r="57" spans="1:11" x14ac:dyDescent="0.2">
      <c r="A57" s="67">
        <v>6</v>
      </c>
      <c r="B57" s="67" t="s">
        <v>179</v>
      </c>
      <c r="C57" s="67">
        <v>2007</v>
      </c>
      <c r="D57" s="74">
        <v>17.296320000000001</v>
      </c>
      <c r="E57" s="72">
        <v>61776</v>
      </c>
      <c r="F57" s="72">
        <v>1776325233</v>
      </c>
      <c r="G57" s="72">
        <v>378162</v>
      </c>
      <c r="H57" s="75">
        <v>0.40245478036175708</v>
      </c>
      <c r="I57" s="75">
        <v>0.16069140970355267</v>
      </c>
      <c r="J57" s="71">
        <v>188</v>
      </c>
      <c r="K57" s="72">
        <v>1537.29</v>
      </c>
    </row>
    <row r="58" spans="1:11" x14ac:dyDescent="0.2">
      <c r="A58" s="67">
        <v>6</v>
      </c>
      <c r="B58" s="67" t="s">
        <v>179</v>
      </c>
      <c r="C58" s="67">
        <v>2008</v>
      </c>
      <c r="D58" s="74">
        <v>17.715351999999999</v>
      </c>
      <c r="E58" s="72">
        <v>62737</v>
      </c>
      <c r="F58" s="72">
        <v>1725723668</v>
      </c>
      <c r="G58" s="72">
        <v>378162</v>
      </c>
      <c r="H58" s="75">
        <v>0.39013998782714548</v>
      </c>
      <c r="I58" s="75">
        <v>0.16069140970355267</v>
      </c>
      <c r="J58" s="71">
        <v>188</v>
      </c>
      <c r="K58" s="72">
        <v>1537.29</v>
      </c>
    </row>
    <row r="59" spans="1:11" x14ac:dyDescent="0.2">
      <c r="A59" s="67">
        <v>6</v>
      </c>
      <c r="B59" s="67" t="s">
        <v>179</v>
      </c>
      <c r="C59" s="67">
        <v>2009</v>
      </c>
      <c r="D59" s="74">
        <v>17.930536200000002</v>
      </c>
      <c r="E59" s="72">
        <v>63558</v>
      </c>
      <c r="F59" s="72">
        <v>1654209046</v>
      </c>
      <c r="G59" s="72">
        <v>378162</v>
      </c>
      <c r="H59" s="75">
        <v>0.38067520372526192</v>
      </c>
      <c r="I59" s="75">
        <v>0.16069140970355267</v>
      </c>
      <c r="J59" s="71">
        <v>188</v>
      </c>
      <c r="K59" s="72">
        <v>1537.29</v>
      </c>
    </row>
    <row r="60" spans="1:11" x14ac:dyDescent="0.2">
      <c r="A60" s="67">
        <v>6</v>
      </c>
      <c r="B60" s="67" t="s">
        <v>179</v>
      </c>
      <c r="C60" s="67">
        <v>2010</v>
      </c>
      <c r="D60" s="74">
        <v>18.29948266666667</v>
      </c>
      <c r="E60" s="72">
        <v>64329</v>
      </c>
      <c r="F60" s="72">
        <v>1700835297</v>
      </c>
      <c r="G60" s="72">
        <v>378162</v>
      </c>
      <c r="H60" s="75">
        <v>0.48697162709901565</v>
      </c>
      <c r="I60" s="75">
        <v>0.16069140970355267</v>
      </c>
      <c r="J60" s="71">
        <v>188</v>
      </c>
      <c r="K60" s="72">
        <v>1537.29</v>
      </c>
    </row>
    <row r="61" spans="1:11" x14ac:dyDescent="0.2">
      <c r="A61" s="67">
        <v>6</v>
      </c>
      <c r="B61" s="67" t="s">
        <v>179</v>
      </c>
      <c r="C61" s="67">
        <v>2011</v>
      </c>
      <c r="D61" s="74">
        <v>18.328728099999999</v>
      </c>
      <c r="E61" s="72">
        <v>64329</v>
      </c>
      <c r="F61" s="72">
        <v>1697206413</v>
      </c>
      <c r="G61" s="72">
        <v>379690</v>
      </c>
      <c r="H61" s="75">
        <v>0.4345273047563124</v>
      </c>
      <c r="I61" s="75">
        <v>0.16069140970355267</v>
      </c>
      <c r="J61" s="71">
        <v>188</v>
      </c>
      <c r="K61" s="72">
        <v>1537.29</v>
      </c>
    </row>
    <row r="62" spans="1:11" x14ac:dyDescent="0.2">
      <c r="A62" s="67">
        <v>7</v>
      </c>
      <c r="B62" s="67" t="s">
        <v>180</v>
      </c>
      <c r="C62" s="67">
        <v>2002</v>
      </c>
      <c r="D62" s="74">
        <v>16.741565999999999</v>
      </c>
      <c r="E62" s="72">
        <v>44373</v>
      </c>
      <c r="F62" s="72">
        <v>1450044760</v>
      </c>
      <c r="G62" s="72">
        <v>280311</v>
      </c>
      <c r="H62" s="75">
        <v>0.31649189704480457</v>
      </c>
      <c r="I62" s="75">
        <v>0.16255380524192639</v>
      </c>
      <c r="J62" s="71">
        <v>303</v>
      </c>
      <c r="K62" s="72">
        <v>1094.3700000000001</v>
      </c>
    </row>
    <row r="63" spans="1:11" x14ac:dyDescent="0.2">
      <c r="A63" s="67">
        <v>7</v>
      </c>
      <c r="B63" s="67" t="s">
        <v>180</v>
      </c>
      <c r="C63" s="67">
        <v>2003</v>
      </c>
      <c r="D63" s="74">
        <v>16.820820000000001</v>
      </c>
      <c r="E63" s="72">
        <v>45765</v>
      </c>
      <c r="F63" s="72">
        <v>1457949580</v>
      </c>
      <c r="G63" s="72">
        <v>287386</v>
      </c>
      <c r="H63" s="75">
        <v>0.32585519606934271</v>
      </c>
      <c r="I63" s="75">
        <v>0.16255380524192639</v>
      </c>
      <c r="J63" s="71">
        <v>303</v>
      </c>
      <c r="K63" s="72">
        <v>1094.3700000000001</v>
      </c>
    </row>
    <row r="64" spans="1:11" x14ac:dyDescent="0.2">
      <c r="A64" s="67">
        <v>7</v>
      </c>
      <c r="B64" s="67" t="s">
        <v>180</v>
      </c>
      <c r="C64" s="67">
        <v>2004</v>
      </c>
      <c r="D64" s="74">
        <v>16.852066000000001</v>
      </c>
      <c r="E64" s="72">
        <v>46459</v>
      </c>
      <c r="F64" s="72">
        <v>1566869038</v>
      </c>
      <c r="G64" s="72">
        <v>287386</v>
      </c>
      <c r="H64" s="75">
        <v>0.32809611829944546</v>
      </c>
      <c r="I64" s="75">
        <v>0.16255380524192639</v>
      </c>
      <c r="J64" s="71">
        <v>303</v>
      </c>
      <c r="K64" s="72">
        <v>1094.3700000000001</v>
      </c>
    </row>
    <row r="65" spans="1:11" x14ac:dyDescent="0.2">
      <c r="A65" s="67">
        <v>7</v>
      </c>
      <c r="B65" s="67" t="s">
        <v>180</v>
      </c>
      <c r="C65" s="67">
        <v>2005</v>
      </c>
      <c r="D65" s="74">
        <v>17.008296000000001</v>
      </c>
      <c r="E65" s="72">
        <v>47346</v>
      </c>
      <c r="F65" s="72">
        <v>1627497173</v>
      </c>
      <c r="G65" s="72">
        <v>312448</v>
      </c>
      <c r="H65" s="75">
        <v>0.33241505968778695</v>
      </c>
      <c r="I65" s="75">
        <v>0.16255380524192639</v>
      </c>
      <c r="J65" s="71">
        <v>303</v>
      </c>
      <c r="K65" s="72">
        <v>1094.3700000000001</v>
      </c>
    </row>
    <row r="66" spans="1:11" x14ac:dyDescent="0.2">
      <c r="A66" s="67">
        <v>7</v>
      </c>
      <c r="B66" s="67" t="s">
        <v>180</v>
      </c>
      <c r="C66" s="67">
        <v>2006</v>
      </c>
      <c r="D66" s="74">
        <v>16.88236666666667</v>
      </c>
      <c r="E66" s="72">
        <v>48619</v>
      </c>
      <c r="F66" s="72">
        <v>1574603112</v>
      </c>
      <c r="G66" s="72">
        <v>312448</v>
      </c>
      <c r="H66" s="75">
        <v>0.33637192342752964</v>
      </c>
      <c r="I66" s="75">
        <v>0.16255380524192639</v>
      </c>
      <c r="J66" s="71">
        <v>303</v>
      </c>
      <c r="K66" s="72">
        <v>1094.3700000000001</v>
      </c>
    </row>
    <row r="67" spans="1:11" x14ac:dyDescent="0.2">
      <c r="A67" s="67">
        <v>7</v>
      </c>
      <c r="B67" s="67" t="s">
        <v>180</v>
      </c>
      <c r="C67" s="67">
        <v>2007</v>
      </c>
      <c r="D67" s="74">
        <v>17.296320000000001</v>
      </c>
      <c r="E67" s="72">
        <v>48944</v>
      </c>
      <c r="F67" s="72">
        <v>1569666081</v>
      </c>
      <c r="G67" s="72">
        <v>312448</v>
      </c>
      <c r="H67" s="75">
        <v>0.33878292461398729</v>
      </c>
      <c r="I67" s="75">
        <v>0.16255380524192639</v>
      </c>
      <c r="J67" s="71">
        <v>303</v>
      </c>
      <c r="K67" s="72">
        <v>1094.3700000000001</v>
      </c>
    </row>
    <row r="68" spans="1:11" x14ac:dyDescent="0.2">
      <c r="A68" s="67">
        <v>7</v>
      </c>
      <c r="B68" s="67" t="s">
        <v>180</v>
      </c>
      <c r="C68" s="67">
        <v>2008</v>
      </c>
      <c r="D68" s="74">
        <v>17.715351999999999</v>
      </c>
      <c r="E68" s="72">
        <v>49297</v>
      </c>
      <c r="F68" s="72">
        <v>1519758329</v>
      </c>
      <c r="G68" s="72">
        <v>312448</v>
      </c>
      <c r="H68" s="75">
        <v>0.34352517985611508</v>
      </c>
      <c r="I68" s="75">
        <v>0.16255380524192639</v>
      </c>
      <c r="J68" s="71">
        <v>303</v>
      </c>
      <c r="K68" s="72">
        <v>1094.3700000000001</v>
      </c>
    </row>
    <row r="69" spans="1:11" x14ac:dyDescent="0.2">
      <c r="A69" s="67">
        <v>7</v>
      </c>
      <c r="B69" s="67" t="s">
        <v>180</v>
      </c>
      <c r="C69" s="67">
        <v>2009</v>
      </c>
      <c r="D69" s="74">
        <v>17.930536200000002</v>
      </c>
      <c r="E69" s="72">
        <v>50201</v>
      </c>
      <c r="F69" s="72">
        <v>1418249796</v>
      </c>
      <c r="G69" s="72">
        <v>312448</v>
      </c>
      <c r="H69" s="75">
        <v>0.35927601809954751</v>
      </c>
      <c r="I69" s="75">
        <v>0.16255380524192639</v>
      </c>
      <c r="J69" s="71">
        <v>303</v>
      </c>
      <c r="K69" s="72">
        <v>1094.3700000000001</v>
      </c>
    </row>
    <row r="70" spans="1:11" x14ac:dyDescent="0.2">
      <c r="A70" s="67">
        <v>7</v>
      </c>
      <c r="B70" s="67" t="s">
        <v>180</v>
      </c>
      <c r="C70" s="67">
        <v>2010</v>
      </c>
      <c r="D70" s="74">
        <v>18.29948266666667</v>
      </c>
      <c r="E70" s="72">
        <v>50890</v>
      </c>
      <c r="F70" s="72">
        <v>1457680195</v>
      </c>
      <c r="G70" s="72">
        <v>312448</v>
      </c>
      <c r="H70" s="75">
        <v>0.36273627362736272</v>
      </c>
      <c r="I70" s="75">
        <v>0.16255380524192639</v>
      </c>
      <c r="J70" s="71">
        <v>303</v>
      </c>
      <c r="K70" s="72">
        <v>1094.3700000000001</v>
      </c>
    </row>
    <row r="71" spans="1:11" x14ac:dyDescent="0.2">
      <c r="A71" s="67">
        <v>7</v>
      </c>
      <c r="B71" s="67" t="s">
        <v>180</v>
      </c>
      <c r="C71" s="67">
        <v>2011</v>
      </c>
      <c r="D71" s="74">
        <v>18.328728099999999</v>
      </c>
      <c r="E71" s="72">
        <v>51586</v>
      </c>
      <c r="F71" s="72">
        <v>1488576772.01</v>
      </c>
      <c r="G71" s="72">
        <v>312448</v>
      </c>
      <c r="H71" s="75">
        <v>0.36282394995531725</v>
      </c>
      <c r="I71" s="75">
        <v>0.16255380524192639</v>
      </c>
      <c r="J71" s="71">
        <v>303</v>
      </c>
      <c r="K71" s="72">
        <v>1094.3700000000001</v>
      </c>
    </row>
    <row r="72" spans="1:11" x14ac:dyDescent="0.2">
      <c r="A72" s="67">
        <v>8</v>
      </c>
      <c r="B72" s="67" t="s">
        <v>115</v>
      </c>
      <c r="C72" s="67">
        <v>2002</v>
      </c>
      <c r="D72" s="74">
        <v>16.741565999999999</v>
      </c>
      <c r="E72" s="72">
        <v>24361</v>
      </c>
      <c r="F72" s="72">
        <v>432760994</v>
      </c>
      <c r="G72" s="72">
        <v>98420</v>
      </c>
      <c r="H72" s="75">
        <v>3.5535738413727889E-2</v>
      </c>
      <c r="I72" s="75">
        <v>0.16567464389803374</v>
      </c>
      <c r="J72" s="71">
        <v>356</v>
      </c>
      <c r="K72" s="72">
        <v>959.07999999999993</v>
      </c>
    </row>
    <row r="73" spans="1:11" x14ac:dyDescent="0.2">
      <c r="A73" s="67">
        <v>8</v>
      </c>
      <c r="B73" s="67" t="s">
        <v>115</v>
      </c>
      <c r="C73" s="67">
        <v>2003</v>
      </c>
      <c r="D73" s="74">
        <v>16.820820000000001</v>
      </c>
      <c r="E73" s="72">
        <v>27653</v>
      </c>
      <c r="F73" s="72">
        <v>533567660.30000001</v>
      </c>
      <c r="G73" s="72">
        <v>103585</v>
      </c>
      <c r="H73" s="75">
        <v>3.5864260583361667E-2</v>
      </c>
      <c r="I73" s="75">
        <v>0.16567464389803374</v>
      </c>
      <c r="J73" s="71">
        <v>356</v>
      </c>
      <c r="K73" s="72">
        <v>959.07999999999993</v>
      </c>
    </row>
    <row r="74" spans="1:11" x14ac:dyDescent="0.2">
      <c r="A74" s="67">
        <v>8</v>
      </c>
      <c r="B74" s="67" t="s">
        <v>115</v>
      </c>
      <c r="C74" s="67">
        <v>2004</v>
      </c>
      <c r="D74" s="74">
        <v>16.852066000000001</v>
      </c>
      <c r="E74" s="72">
        <v>28768</v>
      </c>
      <c r="F74" s="72">
        <v>552820988</v>
      </c>
      <c r="G74" s="72">
        <v>103585</v>
      </c>
      <c r="H74" s="75">
        <v>3.7530535198756397E-2</v>
      </c>
      <c r="I74" s="75">
        <v>0.16567464389803374</v>
      </c>
      <c r="J74" s="71">
        <v>356</v>
      </c>
      <c r="K74" s="72">
        <v>959.07999999999993</v>
      </c>
    </row>
    <row r="75" spans="1:11" x14ac:dyDescent="0.2">
      <c r="A75" s="67">
        <v>8</v>
      </c>
      <c r="B75" s="67" t="s">
        <v>115</v>
      </c>
      <c r="C75" s="67">
        <v>2005</v>
      </c>
      <c r="D75" s="74">
        <v>17.008296000000001</v>
      </c>
      <c r="E75" s="72">
        <v>27902</v>
      </c>
      <c r="F75" s="72">
        <v>564866752</v>
      </c>
      <c r="G75" s="72">
        <v>115300</v>
      </c>
      <c r="H75" s="75">
        <v>3.3811475409836068E-2</v>
      </c>
      <c r="I75" s="75">
        <v>0.16567464389803374</v>
      </c>
      <c r="J75" s="71">
        <v>356</v>
      </c>
      <c r="K75" s="72">
        <v>959.07999999999993</v>
      </c>
    </row>
    <row r="76" spans="1:11" x14ac:dyDescent="0.2">
      <c r="A76" s="67">
        <v>8</v>
      </c>
      <c r="B76" s="67" t="s">
        <v>115</v>
      </c>
      <c r="C76" s="67">
        <v>2006</v>
      </c>
      <c r="D76" s="74">
        <v>16.88236666666667</v>
      </c>
      <c r="E76" s="72">
        <v>28024</v>
      </c>
      <c r="F76" s="72">
        <v>559367775</v>
      </c>
      <c r="G76" s="72">
        <v>116948</v>
      </c>
      <c r="H76" s="75">
        <v>4.9147442326980942E-2</v>
      </c>
      <c r="I76" s="75">
        <v>0.16567464389803374</v>
      </c>
      <c r="J76" s="71">
        <v>356</v>
      </c>
      <c r="K76" s="72">
        <v>959.07999999999993</v>
      </c>
    </row>
    <row r="77" spans="1:11" x14ac:dyDescent="0.2">
      <c r="A77" s="67">
        <v>8</v>
      </c>
      <c r="B77" s="67" t="s">
        <v>115</v>
      </c>
      <c r="C77" s="67">
        <v>2007</v>
      </c>
      <c r="D77" s="74">
        <v>17.296320000000001</v>
      </c>
      <c r="E77" s="72">
        <v>28205</v>
      </c>
      <c r="F77" s="72">
        <v>556001259</v>
      </c>
      <c r="G77" s="72">
        <v>116948</v>
      </c>
      <c r="H77" s="75">
        <v>7.7594568380213391E-2</v>
      </c>
      <c r="I77" s="75">
        <v>0.16567464389803374</v>
      </c>
      <c r="J77" s="71">
        <v>356</v>
      </c>
      <c r="K77" s="72">
        <v>959.07999999999993</v>
      </c>
    </row>
    <row r="78" spans="1:11" x14ac:dyDescent="0.2">
      <c r="A78" s="67">
        <v>8</v>
      </c>
      <c r="B78" s="67" t="s">
        <v>115</v>
      </c>
      <c r="C78" s="67">
        <v>2008</v>
      </c>
      <c r="D78" s="74">
        <v>17.715351999999999</v>
      </c>
      <c r="E78" s="72">
        <v>28388</v>
      </c>
      <c r="F78" s="72">
        <v>543711072</v>
      </c>
      <c r="G78" s="72">
        <v>116948</v>
      </c>
      <c r="H78" s="75">
        <v>6.5217391304347824E-2</v>
      </c>
      <c r="I78" s="75">
        <v>0.16567464389803374</v>
      </c>
      <c r="J78" s="71">
        <v>356</v>
      </c>
      <c r="K78" s="72">
        <v>959.07999999999993</v>
      </c>
    </row>
    <row r="79" spans="1:11" x14ac:dyDescent="0.2">
      <c r="A79" s="67">
        <v>8</v>
      </c>
      <c r="B79" s="67" t="s">
        <v>115</v>
      </c>
      <c r="C79" s="67">
        <v>2009</v>
      </c>
      <c r="D79" s="74">
        <v>17.930536200000002</v>
      </c>
      <c r="E79" s="72">
        <v>28291</v>
      </c>
      <c r="F79" s="72">
        <v>527100793</v>
      </c>
      <c r="G79" s="72">
        <v>116948</v>
      </c>
      <c r="H79" s="75">
        <v>6.8181818181818177E-2</v>
      </c>
      <c r="I79" s="75">
        <v>0.16567464389803374</v>
      </c>
      <c r="J79" s="71">
        <v>356</v>
      </c>
      <c r="K79" s="72">
        <v>959.07999999999993</v>
      </c>
    </row>
    <row r="80" spans="1:11" x14ac:dyDescent="0.2">
      <c r="A80" s="67">
        <v>8</v>
      </c>
      <c r="B80" s="67" t="s">
        <v>115</v>
      </c>
      <c r="C80" s="67">
        <v>2010</v>
      </c>
      <c r="D80" s="74">
        <v>18.29948266666667</v>
      </c>
      <c r="E80" s="72">
        <v>28365</v>
      </c>
      <c r="F80" s="72">
        <v>526315744</v>
      </c>
      <c r="G80" s="72">
        <v>116948</v>
      </c>
      <c r="H80" s="75">
        <v>7.0657507360157024E-2</v>
      </c>
      <c r="I80" s="75">
        <v>0.16567464389803374</v>
      </c>
      <c r="J80" s="71">
        <v>356</v>
      </c>
      <c r="K80" s="72">
        <v>959.07999999999993</v>
      </c>
    </row>
    <row r="81" spans="1:11" x14ac:dyDescent="0.2">
      <c r="A81" s="67">
        <v>8</v>
      </c>
      <c r="B81" s="67" t="s">
        <v>115</v>
      </c>
      <c r="C81" s="67">
        <v>2011</v>
      </c>
      <c r="D81" s="74">
        <v>18.328728099999999</v>
      </c>
      <c r="E81" s="72">
        <v>28397</v>
      </c>
      <c r="F81" s="72">
        <v>533637389</v>
      </c>
      <c r="G81" s="72">
        <v>116948</v>
      </c>
      <c r="H81" s="75">
        <v>6.947162426614481E-2</v>
      </c>
      <c r="I81" s="75">
        <v>0.16567464389803374</v>
      </c>
      <c r="J81" s="71">
        <v>356</v>
      </c>
      <c r="K81" s="72">
        <v>959.07999999999993</v>
      </c>
    </row>
    <row r="82" spans="1:11" x14ac:dyDescent="0.2">
      <c r="A82" s="67">
        <v>9</v>
      </c>
      <c r="B82" s="67" t="s">
        <v>181</v>
      </c>
      <c r="C82" s="67">
        <v>2002</v>
      </c>
      <c r="D82" s="74">
        <v>16.741565999999999</v>
      </c>
      <c r="E82" s="72">
        <v>5662</v>
      </c>
      <c r="F82" s="72">
        <v>68742121</v>
      </c>
      <c r="G82" s="72">
        <v>27558</v>
      </c>
      <c r="H82" s="75">
        <v>0.43608473338203069</v>
      </c>
      <c r="I82" s="75">
        <v>0.14729777463793711</v>
      </c>
      <c r="J82" s="71">
        <v>10</v>
      </c>
      <c r="K82" s="72">
        <v>144.19999999999999</v>
      </c>
    </row>
    <row r="83" spans="1:11" x14ac:dyDescent="0.2">
      <c r="A83" s="67">
        <v>9</v>
      </c>
      <c r="B83" s="67" t="s">
        <v>181</v>
      </c>
      <c r="C83" s="67">
        <v>2003</v>
      </c>
      <c r="D83" s="74">
        <v>16.820820000000001</v>
      </c>
      <c r="E83" s="72">
        <v>5833</v>
      </c>
      <c r="F83" s="72">
        <v>63632595</v>
      </c>
      <c r="G83" s="72">
        <v>39945</v>
      </c>
      <c r="H83" s="75">
        <v>0.44308357348703165</v>
      </c>
      <c r="I83" s="75">
        <v>0.14729777463793711</v>
      </c>
      <c r="J83" s="71">
        <v>10</v>
      </c>
      <c r="K83" s="72">
        <v>144.19999999999999</v>
      </c>
    </row>
    <row r="84" spans="1:11" x14ac:dyDescent="0.2">
      <c r="A84" s="67">
        <v>9</v>
      </c>
      <c r="B84" s="67" t="s">
        <v>181</v>
      </c>
      <c r="C84" s="67">
        <v>2004</v>
      </c>
      <c r="D84" s="74">
        <v>16.852066000000001</v>
      </c>
      <c r="E84" s="72">
        <v>6002</v>
      </c>
      <c r="F84" s="72">
        <v>68574646</v>
      </c>
      <c r="G84" s="72">
        <v>39945</v>
      </c>
      <c r="H84" s="75">
        <v>0.45117605131860294</v>
      </c>
      <c r="I84" s="75">
        <v>0.14729777463793711</v>
      </c>
      <c r="J84" s="71">
        <v>10</v>
      </c>
      <c r="K84" s="72">
        <v>144.19999999999999</v>
      </c>
    </row>
    <row r="85" spans="1:11" x14ac:dyDescent="0.2">
      <c r="A85" s="67">
        <v>9</v>
      </c>
      <c r="B85" s="67" t="s">
        <v>181</v>
      </c>
      <c r="C85" s="67">
        <v>2005</v>
      </c>
      <c r="D85" s="74">
        <v>17.008296000000001</v>
      </c>
      <c r="E85" s="72">
        <v>6086</v>
      </c>
      <c r="F85" s="72">
        <v>160523822</v>
      </c>
      <c r="G85" s="72">
        <v>39945</v>
      </c>
      <c r="H85" s="75">
        <v>0.45</v>
      </c>
      <c r="I85" s="75">
        <v>0.14729777463793711</v>
      </c>
      <c r="J85" s="71">
        <v>10</v>
      </c>
      <c r="K85" s="72">
        <v>144.19999999999999</v>
      </c>
    </row>
    <row r="86" spans="1:11" x14ac:dyDescent="0.2">
      <c r="A86" s="67">
        <v>9</v>
      </c>
      <c r="B86" s="67" t="s">
        <v>181</v>
      </c>
      <c r="C86" s="67">
        <v>2006</v>
      </c>
      <c r="D86" s="74">
        <v>16.88236666666667</v>
      </c>
      <c r="E86" s="72">
        <v>6158</v>
      </c>
      <c r="F86" s="72">
        <v>150448653.38999999</v>
      </c>
      <c r="G86" s="72">
        <v>39945</v>
      </c>
      <c r="H86" s="75">
        <v>0.45</v>
      </c>
      <c r="I86" s="75">
        <v>0.14729777463793711</v>
      </c>
      <c r="J86" s="71">
        <v>10</v>
      </c>
      <c r="K86" s="72">
        <v>144.19999999999999</v>
      </c>
    </row>
    <row r="87" spans="1:11" x14ac:dyDescent="0.2">
      <c r="A87" s="67">
        <v>9</v>
      </c>
      <c r="B87" s="67" t="s">
        <v>181</v>
      </c>
      <c r="C87" s="67">
        <v>2007</v>
      </c>
      <c r="D87" s="74">
        <v>17.296320000000001</v>
      </c>
      <c r="E87" s="72">
        <v>6239</v>
      </c>
      <c r="F87" s="72">
        <v>159753692</v>
      </c>
      <c r="G87" s="72">
        <v>39945</v>
      </c>
      <c r="H87" s="75">
        <v>0.4726027397260274</v>
      </c>
      <c r="I87" s="75">
        <v>0.14729777463793711</v>
      </c>
      <c r="J87" s="71">
        <v>10</v>
      </c>
      <c r="K87" s="72">
        <v>144.19999999999999</v>
      </c>
    </row>
    <row r="88" spans="1:11" x14ac:dyDescent="0.2">
      <c r="A88" s="67">
        <v>9</v>
      </c>
      <c r="B88" s="67" t="s">
        <v>181</v>
      </c>
      <c r="C88" s="67">
        <v>2008</v>
      </c>
      <c r="D88" s="74">
        <v>17.715351999999999</v>
      </c>
      <c r="E88" s="72">
        <v>6309</v>
      </c>
      <c r="F88" s="72">
        <v>169766970</v>
      </c>
      <c r="G88" s="72">
        <v>39945</v>
      </c>
      <c r="H88" s="75">
        <v>0.4726027397260274</v>
      </c>
      <c r="I88" s="75">
        <v>0.14729777463793711</v>
      </c>
      <c r="J88" s="71">
        <v>10</v>
      </c>
      <c r="K88" s="72">
        <v>144.19999999999999</v>
      </c>
    </row>
    <row r="89" spans="1:11" x14ac:dyDescent="0.2">
      <c r="A89" s="67">
        <v>9</v>
      </c>
      <c r="B89" s="67" t="s">
        <v>181</v>
      </c>
      <c r="C89" s="67">
        <v>2009</v>
      </c>
      <c r="D89" s="74">
        <v>17.930536200000002</v>
      </c>
      <c r="E89" s="72">
        <v>6382</v>
      </c>
      <c r="F89" s="72">
        <v>154225799.30000001</v>
      </c>
      <c r="G89" s="72">
        <v>39945</v>
      </c>
      <c r="H89" s="75">
        <v>0.4726027397260274</v>
      </c>
      <c r="I89" s="75">
        <v>0.14729777463793711</v>
      </c>
      <c r="J89" s="71">
        <v>10</v>
      </c>
      <c r="K89" s="72">
        <v>144.19999999999999</v>
      </c>
    </row>
    <row r="90" spans="1:11" x14ac:dyDescent="0.2">
      <c r="A90" s="67">
        <v>9</v>
      </c>
      <c r="B90" s="67" t="s">
        <v>181</v>
      </c>
      <c r="C90" s="67">
        <v>2010</v>
      </c>
      <c r="D90" s="74">
        <v>18.29948266666667</v>
      </c>
      <c r="E90" s="72">
        <v>6463</v>
      </c>
      <c r="F90" s="72">
        <v>147441430.02000001</v>
      </c>
      <c r="G90" s="72">
        <v>39945</v>
      </c>
      <c r="H90" s="75">
        <v>0.46938775510204084</v>
      </c>
      <c r="I90" s="75">
        <v>0.14729777463793711</v>
      </c>
      <c r="J90" s="71">
        <v>10</v>
      </c>
      <c r="K90" s="72">
        <v>144.19999999999999</v>
      </c>
    </row>
    <row r="91" spans="1:11" x14ac:dyDescent="0.2">
      <c r="A91" s="67">
        <v>9</v>
      </c>
      <c r="B91" s="67" t="s">
        <v>181</v>
      </c>
      <c r="C91" s="67">
        <v>2011</v>
      </c>
      <c r="D91" s="74">
        <v>18.328728099999999</v>
      </c>
      <c r="E91" s="72">
        <v>6496</v>
      </c>
      <c r="F91" s="72">
        <v>147194209</v>
      </c>
      <c r="G91" s="72">
        <v>39945</v>
      </c>
      <c r="H91" s="75">
        <v>0.43478260869565216</v>
      </c>
      <c r="I91" s="75">
        <v>0.14729777463793711</v>
      </c>
      <c r="J91" s="71">
        <v>10</v>
      </c>
      <c r="K91" s="72">
        <v>144.19999999999999</v>
      </c>
    </row>
    <row r="92" spans="1:11" x14ac:dyDescent="0.2">
      <c r="A92" s="67">
        <v>10</v>
      </c>
      <c r="B92" s="67" t="s">
        <v>182</v>
      </c>
      <c r="C92" s="67">
        <v>2002</v>
      </c>
      <c r="D92" s="74">
        <v>16.741565999999999</v>
      </c>
      <c r="E92" s="72">
        <v>1371</v>
      </c>
      <c r="F92" s="72">
        <v>33581386</v>
      </c>
      <c r="G92" s="72">
        <v>7234</v>
      </c>
      <c r="H92" s="75">
        <v>5.4545454545454543E-2</v>
      </c>
      <c r="I92" s="75">
        <v>-5.689277899343545E-2</v>
      </c>
      <c r="J92" s="71">
        <v>2</v>
      </c>
      <c r="K92" s="72">
        <v>27.15</v>
      </c>
    </row>
    <row r="93" spans="1:11" x14ac:dyDescent="0.2">
      <c r="A93" s="67">
        <v>10</v>
      </c>
      <c r="B93" s="67" t="s">
        <v>182</v>
      </c>
      <c r="C93" s="67">
        <v>2003</v>
      </c>
      <c r="D93" s="74">
        <v>16.820820000000001</v>
      </c>
      <c r="E93" s="72">
        <v>1346</v>
      </c>
      <c r="F93" s="72">
        <v>32484068</v>
      </c>
      <c r="G93" s="72">
        <v>7754</v>
      </c>
      <c r="H93" s="75">
        <v>5.4545454545454543E-2</v>
      </c>
      <c r="I93" s="75">
        <v>-5.689277899343545E-2</v>
      </c>
      <c r="J93" s="71">
        <v>2</v>
      </c>
      <c r="K93" s="72">
        <v>27.15</v>
      </c>
    </row>
    <row r="94" spans="1:11" x14ac:dyDescent="0.2">
      <c r="A94" s="67">
        <v>10</v>
      </c>
      <c r="B94" s="67" t="s">
        <v>182</v>
      </c>
      <c r="C94" s="67">
        <v>2004</v>
      </c>
      <c r="D94" s="74">
        <v>16.852066000000001</v>
      </c>
      <c r="E94" s="72">
        <v>1348</v>
      </c>
      <c r="F94" s="72">
        <v>30980687</v>
      </c>
      <c r="G94" s="72">
        <v>7834</v>
      </c>
      <c r="H94" s="75">
        <v>5.4545454545454543E-2</v>
      </c>
      <c r="I94" s="75">
        <v>-5.689277899343545E-2</v>
      </c>
      <c r="J94" s="71">
        <v>2</v>
      </c>
      <c r="K94" s="72">
        <v>27.15</v>
      </c>
    </row>
    <row r="95" spans="1:11" x14ac:dyDescent="0.2">
      <c r="A95" s="67">
        <v>10</v>
      </c>
      <c r="B95" s="67" t="s">
        <v>182</v>
      </c>
      <c r="C95" s="67">
        <v>2005</v>
      </c>
      <c r="D95" s="74">
        <v>17.008296000000001</v>
      </c>
      <c r="E95" s="72">
        <v>1353</v>
      </c>
      <c r="F95" s="72">
        <v>29440248</v>
      </c>
      <c r="G95" s="72">
        <v>7834</v>
      </c>
      <c r="H95" s="75">
        <v>3.7037037037037035E-2</v>
      </c>
      <c r="I95" s="75">
        <v>-5.689277899343545E-2</v>
      </c>
      <c r="J95" s="71">
        <v>2</v>
      </c>
      <c r="K95" s="72">
        <v>27.15</v>
      </c>
    </row>
    <row r="96" spans="1:11" x14ac:dyDescent="0.2">
      <c r="A96" s="67">
        <v>10</v>
      </c>
      <c r="B96" s="67" t="s">
        <v>182</v>
      </c>
      <c r="C96" s="67">
        <v>2006</v>
      </c>
      <c r="D96" s="74">
        <v>16.88236666666667</v>
      </c>
      <c r="E96" s="72">
        <v>1316</v>
      </c>
      <c r="F96" s="72">
        <v>28375490</v>
      </c>
      <c r="G96" s="72">
        <v>8879</v>
      </c>
      <c r="H96" s="75">
        <v>3.7037037037037035E-2</v>
      </c>
      <c r="I96" s="75">
        <v>-5.689277899343545E-2</v>
      </c>
      <c r="J96" s="71">
        <v>2</v>
      </c>
      <c r="K96" s="72">
        <v>27.15</v>
      </c>
    </row>
    <row r="97" spans="1:11" x14ac:dyDescent="0.2">
      <c r="A97" s="67">
        <v>10</v>
      </c>
      <c r="B97" s="67" t="s">
        <v>182</v>
      </c>
      <c r="C97" s="67">
        <v>2007</v>
      </c>
      <c r="D97" s="74">
        <v>17.296320000000001</v>
      </c>
      <c r="E97" s="72">
        <v>1338</v>
      </c>
      <c r="F97" s="72">
        <v>28525074</v>
      </c>
      <c r="G97" s="72">
        <v>8879</v>
      </c>
      <c r="H97" s="75">
        <v>3.7037037037037035E-2</v>
      </c>
      <c r="I97" s="75">
        <v>-5.689277899343545E-2</v>
      </c>
      <c r="J97" s="71">
        <v>2</v>
      </c>
      <c r="K97" s="72">
        <v>27.15</v>
      </c>
    </row>
    <row r="98" spans="1:11" x14ac:dyDescent="0.2">
      <c r="A98" s="67">
        <v>10</v>
      </c>
      <c r="B98" s="67" t="s">
        <v>182</v>
      </c>
      <c r="C98" s="67">
        <v>2008</v>
      </c>
      <c r="D98" s="74">
        <v>17.715351999999999</v>
      </c>
      <c r="E98" s="72">
        <v>1335</v>
      </c>
      <c r="F98" s="72">
        <v>28582032</v>
      </c>
      <c r="G98" s="72">
        <v>8879</v>
      </c>
      <c r="H98" s="75">
        <v>3.7037037037037035E-2</v>
      </c>
      <c r="I98" s="75">
        <v>-5.689277899343545E-2</v>
      </c>
      <c r="J98" s="71">
        <v>2</v>
      </c>
      <c r="K98" s="72">
        <v>27.15</v>
      </c>
    </row>
    <row r="99" spans="1:11" x14ac:dyDescent="0.2">
      <c r="A99" s="67">
        <v>10</v>
      </c>
      <c r="B99" s="67" t="s">
        <v>182</v>
      </c>
      <c r="C99" s="67">
        <v>2009</v>
      </c>
      <c r="D99" s="74">
        <v>17.930536200000002</v>
      </c>
      <c r="E99" s="72">
        <v>1326</v>
      </c>
      <c r="F99" s="72">
        <v>28674687</v>
      </c>
      <c r="G99" s="72">
        <v>8879</v>
      </c>
      <c r="H99" s="75">
        <v>3.7037037037037035E-2</v>
      </c>
      <c r="I99" s="75">
        <v>-5.689277899343545E-2</v>
      </c>
      <c r="J99" s="71">
        <v>2</v>
      </c>
      <c r="K99" s="72">
        <v>27.15</v>
      </c>
    </row>
    <row r="100" spans="1:11" x14ac:dyDescent="0.2">
      <c r="A100" s="67">
        <v>10</v>
      </c>
      <c r="B100" s="67" t="s">
        <v>182</v>
      </c>
      <c r="C100" s="67">
        <v>2010</v>
      </c>
      <c r="D100" s="74">
        <v>18.29948266666667</v>
      </c>
      <c r="E100" s="72">
        <v>1306</v>
      </c>
      <c r="F100" s="72">
        <v>25835710</v>
      </c>
      <c r="G100" s="72">
        <v>8879</v>
      </c>
      <c r="H100" s="75">
        <v>3.7037037037037035E-2</v>
      </c>
      <c r="I100" s="75">
        <v>-5.689277899343545E-2</v>
      </c>
      <c r="J100" s="71">
        <v>2</v>
      </c>
      <c r="K100" s="72">
        <v>27.15</v>
      </c>
    </row>
    <row r="101" spans="1:11" x14ac:dyDescent="0.2">
      <c r="A101" s="67">
        <v>10</v>
      </c>
      <c r="B101" s="67" t="s">
        <v>182</v>
      </c>
      <c r="C101" s="67">
        <v>2011</v>
      </c>
      <c r="D101" s="74">
        <v>18.328728099999999</v>
      </c>
      <c r="E101" s="72">
        <v>1293</v>
      </c>
      <c r="F101" s="72">
        <v>26562880</v>
      </c>
      <c r="G101" s="72">
        <v>8879</v>
      </c>
      <c r="H101" s="75">
        <v>3.7037037037037035E-2</v>
      </c>
      <c r="I101" s="75">
        <v>-5.689277899343545E-2</v>
      </c>
      <c r="J101" s="71">
        <v>2</v>
      </c>
      <c r="K101" s="72">
        <v>27.15</v>
      </c>
    </row>
    <row r="102" spans="1:11" x14ac:dyDescent="0.2">
      <c r="A102" s="67">
        <v>11</v>
      </c>
      <c r="B102" s="67" t="s">
        <v>183</v>
      </c>
      <c r="C102" s="67">
        <v>2002</v>
      </c>
      <c r="D102" s="74">
        <v>16.741565999999999</v>
      </c>
      <c r="E102" s="72">
        <v>13162</v>
      </c>
      <c r="F102" s="72">
        <v>354595877</v>
      </c>
      <c r="G102" s="72">
        <v>62919</v>
      </c>
      <c r="H102" s="75">
        <v>0.25622775800711745</v>
      </c>
      <c r="I102" s="75">
        <v>0.19457529250873729</v>
      </c>
      <c r="J102" s="71">
        <v>57</v>
      </c>
      <c r="K102" s="72">
        <v>323.89999999999998</v>
      </c>
    </row>
    <row r="103" spans="1:11" x14ac:dyDescent="0.2">
      <c r="A103" s="67">
        <v>11</v>
      </c>
      <c r="B103" s="67" t="s">
        <v>183</v>
      </c>
      <c r="C103" s="67">
        <v>2003</v>
      </c>
      <c r="D103" s="74">
        <v>16.820820000000001</v>
      </c>
      <c r="E103" s="72">
        <v>13397</v>
      </c>
      <c r="F103" s="72">
        <v>364621938</v>
      </c>
      <c r="G103" s="72">
        <v>67393</v>
      </c>
      <c r="H103" s="75">
        <v>0.25795053003533569</v>
      </c>
      <c r="I103" s="75">
        <v>0.19457529250873729</v>
      </c>
      <c r="J103" s="71">
        <v>57</v>
      </c>
      <c r="K103" s="72">
        <v>323.89999999999998</v>
      </c>
    </row>
    <row r="104" spans="1:11" x14ac:dyDescent="0.2">
      <c r="A104" s="67">
        <v>11</v>
      </c>
      <c r="B104" s="67" t="s">
        <v>183</v>
      </c>
      <c r="C104" s="67">
        <v>2004</v>
      </c>
      <c r="D104" s="74">
        <v>16.852066000000001</v>
      </c>
      <c r="E104" s="72">
        <v>13459</v>
      </c>
      <c r="F104" s="72">
        <v>367636690</v>
      </c>
      <c r="G104" s="72">
        <v>70523</v>
      </c>
      <c r="H104" s="75">
        <v>0.3125</v>
      </c>
      <c r="I104" s="75">
        <v>0.19457529250873729</v>
      </c>
      <c r="J104" s="71">
        <v>57</v>
      </c>
      <c r="K104" s="72">
        <v>323.89999999999998</v>
      </c>
    </row>
    <row r="105" spans="1:11" x14ac:dyDescent="0.2">
      <c r="A105" s="67">
        <v>11</v>
      </c>
      <c r="B105" s="67" t="s">
        <v>183</v>
      </c>
      <c r="C105" s="67">
        <v>2005</v>
      </c>
      <c r="D105" s="74">
        <v>17.008296000000001</v>
      </c>
      <c r="E105" s="72">
        <v>14124</v>
      </c>
      <c r="F105" s="72">
        <v>353069346</v>
      </c>
      <c r="G105" s="72">
        <v>70523</v>
      </c>
      <c r="H105" s="75">
        <v>0.3235294117647059</v>
      </c>
      <c r="I105" s="75">
        <v>0.19457529250873729</v>
      </c>
      <c r="J105" s="71">
        <v>57</v>
      </c>
      <c r="K105" s="72">
        <v>323.89999999999998</v>
      </c>
    </row>
    <row r="106" spans="1:11" x14ac:dyDescent="0.2">
      <c r="A106" s="67">
        <v>11</v>
      </c>
      <c r="B106" s="67" t="s">
        <v>183</v>
      </c>
      <c r="C106" s="67">
        <v>2006</v>
      </c>
      <c r="D106" s="74">
        <v>16.88236666666667</v>
      </c>
      <c r="E106" s="72">
        <v>14300</v>
      </c>
      <c r="F106" s="72">
        <v>338274830</v>
      </c>
      <c r="G106" s="72">
        <v>70523</v>
      </c>
      <c r="H106" s="75">
        <v>0.32857142857142857</v>
      </c>
      <c r="I106" s="75">
        <v>0.19457529250873729</v>
      </c>
      <c r="J106" s="71">
        <v>57</v>
      </c>
      <c r="K106" s="72">
        <v>323.89999999999998</v>
      </c>
    </row>
    <row r="107" spans="1:11" x14ac:dyDescent="0.2">
      <c r="A107" s="67">
        <v>11</v>
      </c>
      <c r="B107" s="67" t="s">
        <v>183</v>
      </c>
      <c r="C107" s="67">
        <v>2007</v>
      </c>
      <c r="D107" s="74">
        <v>17.296320000000001</v>
      </c>
      <c r="E107" s="72">
        <v>14325</v>
      </c>
      <c r="F107" s="72">
        <v>303322628</v>
      </c>
      <c r="G107" s="72">
        <v>70523</v>
      </c>
      <c r="H107" s="75">
        <v>0.33850931677018631</v>
      </c>
      <c r="I107" s="75">
        <v>0.19457529250873729</v>
      </c>
      <c r="J107" s="71">
        <v>57</v>
      </c>
      <c r="K107" s="72">
        <v>323.89999999999998</v>
      </c>
    </row>
    <row r="108" spans="1:11" x14ac:dyDescent="0.2">
      <c r="A108" s="67">
        <v>11</v>
      </c>
      <c r="B108" s="67" t="s">
        <v>183</v>
      </c>
      <c r="C108" s="67">
        <v>2008</v>
      </c>
      <c r="D108" s="74">
        <v>17.715351999999999</v>
      </c>
      <c r="E108" s="72">
        <v>14387</v>
      </c>
      <c r="F108" s="72">
        <v>322535808</v>
      </c>
      <c r="G108" s="72">
        <v>70523</v>
      </c>
      <c r="H108" s="75">
        <v>0.34556574923547401</v>
      </c>
      <c r="I108" s="75">
        <v>0.19457529250873729</v>
      </c>
      <c r="J108" s="71">
        <v>57</v>
      </c>
      <c r="K108" s="72">
        <v>323.89999999999998</v>
      </c>
    </row>
    <row r="109" spans="1:11" x14ac:dyDescent="0.2">
      <c r="A109" s="67">
        <v>11</v>
      </c>
      <c r="B109" s="67" t="s">
        <v>183</v>
      </c>
      <c r="C109" s="67">
        <v>2009</v>
      </c>
      <c r="D109" s="74">
        <v>17.930536200000002</v>
      </c>
      <c r="E109" s="72">
        <v>14908</v>
      </c>
      <c r="F109" s="72">
        <v>306783697</v>
      </c>
      <c r="G109" s="72">
        <v>70523</v>
      </c>
      <c r="H109" s="75">
        <v>0.36982248520710059</v>
      </c>
      <c r="I109" s="75">
        <v>0.19457529250873729</v>
      </c>
      <c r="J109" s="71">
        <v>57</v>
      </c>
      <c r="K109" s="72">
        <v>323.89999999999998</v>
      </c>
    </row>
    <row r="110" spans="1:11" x14ac:dyDescent="0.2">
      <c r="A110" s="67">
        <v>11</v>
      </c>
      <c r="B110" s="67" t="s">
        <v>183</v>
      </c>
      <c r="C110" s="67">
        <v>2010</v>
      </c>
      <c r="D110" s="74">
        <v>18.29948266666667</v>
      </c>
      <c r="E110" s="72">
        <v>15533</v>
      </c>
      <c r="F110" s="72">
        <v>336639728</v>
      </c>
      <c r="G110" s="72">
        <v>70523</v>
      </c>
      <c r="H110" s="75">
        <v>0.3775811209439528</v>
      </c>
      <c r="I110" s="75">
        <v>0.19457529250873729</v>
      </c>
      <c r="J110" s="71">
        <v>57</v>
      </c>
      <c r="K110" s="72">
        <v>323.89999999999998</v>
      </c>
    </row>
    <row r="111" spans="1:11" x14ac:dyDescent="0.2">
      <c r="A111" s="67">
        <v>11</v>
      </c>
      <c r="B111" s="67" t="s">
        <v>183</v>
      </c>
      <c r="C111" s="67">
        <v>2011</v>
      </c>
      <c r="D111" s="74">
        <v>18.328728099999999</v>
      </c>
      <c r="E111" s="72">
        <v>15723</v>
      </c>
      <c r="F111" s="72">
        <v>304695726</v>
      </c>
      <c r="G111" s="72">
        <v>70523</v>
      </c>
      <c r="H111" s="75">
        <v>0.38938053097345132</v>
      </c>
      <c r="I111" s="75">
        <v>0.19457529250873729</v>
      </c>
      <c r="J111" s="71">
        <v>57</v>
      </c>
      <c r="K111" s="72">
        <v>323.89999999999998</v>
      </c>
    </row>
    <row r="112" spans="1:11" x14ac:dyDescent="0.2">
      <c r="A112" s="67">
        <v>12</v>
      </c>
      <c r="B112" s="67" t="s">
        <v>184</v>
      </c>
      <c r="C112" s="67">
        <v>2002</v>
      </c>
      <c r="D112" s="74">
        <v>16.741565999999999</v>
      </c>
      <c r="E112" s="72">
        <v>1485</v>
      </c>
      <c r="F112" s="72">
        <v>25472898</v>
      </c>
      <c r="G112" s="72">
        <v>5731</v>
      </c>
      <c r="H112" s="75">
        <v>0.42222222222222222</v>
      </c>
      <c r="I112" s="75">
        <v>0.31582491582491584</v>
      </c>
      <c r="J112" s="71">
        <v>5</v>
      </c>
      <c r="K112" s="72">
        <v>27.410000000000004</v>
      </c>
    </row>
    <row r="113" spans="1:11" x14ac:dyDescent="0.2">
      <c r="A113" s="67">
        <v>12</v>
      </c>
      <c r="B113" s="67" t="s">
        <v>184</v>
      </c>
      <c r="C113" s="67">
        <v>2003</v>
      </c>
      <c r="D113" s="74">
        <v>16.820820000000001</v>
      </c>
      <c r="E113" s="72">
        <v>1601</v>
      </c>
      <c r="F113" s="72">
        <v>26954399</v>
      </c>
      <c r="G113" s="72">
        <v>6221</v>
      </c>
      <c r="H113" s="75">
        <v>0.44285714285714289</v>
      </c>
      <c r="I113" s="75">
        <v>0.31582491582491584</v>
      </c>
      <c r="J113" s="71">
        <v>5</v>
      </c>
      <c r="K113" s="72">
        <v>27.410000000000004</v>
      </c>
    </row>
    <row r="114" spans="1:11" x14ac:dyDescent="0.2">
      <c r="A114" s="67">
        <v>12</v>
      </c>
      <c r="B114" s="67" t="s">
        <v>184</v>
      </c>
      <c r="C114" s="67">
        <v>2004</v>
      </c>
      <c r="D114" s="74">
        <v>16.852066000000001</v>
      </c>
      <c r="E114" s="72">
        <v>1707</v>
      </c>
      <c r="F114" s="72">
        <v>29167075</v>
      </c>
      <c r="G114" s="72">
        <v>7251</v>
      </c>
      <c r="H114" s="75">
        <v>0.44839857651245546</v>
      </c>
      <c r="I114" s="75">
        <v>0.31582491582491584</v>
      </c>
      <c r="J114" s="71">
        <v>5</v>
      </c>
      <c r="K114" s="72">
        <v>27.410000000000004</v>
      </c>
    </row>
    <row r="115" spans="1:11" x14ac:dyDescent="0.2">
      <c r="A115" s="67">
        <v>12</v>
      </c>
      <c r="B115" s="67" t="s">
        <v>184</v>
      </c>
      <c r="C115" s="67">
        <v>2005</v>
      </c>
      <c r="D115" s="74">
        <v>17.008296000000001</v>
      </c>
      <c r="E115" s="72">
        <v>1791</v>
      </c>
      <c r="F115" s="72">
        <v>30467427</v>
      </c>
      <c r="G115" s="72">
        <v>7251</v>
      </c>
      <c r="H115" s="75">
        <v>0.42857142857142855</v>
      </c>
      <c r="I115" s="75">
        <v>0.31582491582491584</v>
      </c>
      <c r="J115" s="71">
        <v>5</v>
      </c>
      <c r="K115" s="72">
        <v>27.410000000000004</v>
      </c>
    </row>
    <row r="116" spans="1:11" x14ac:dyDescent="0.2">
      <c r="A116" s="67">
        <v>12</v>
      </c>
      <c r="B116" s="67" t="s">
        <v>184</v>
      </c>
      <c r="C116" s="67">
        <v>2006</v>
      </c>
      <c r="D116" s="74">
        <v>16.88236666666667</v>
      </c>
      <c r="E116" s="72">
        <v>1836</v>
      </c>
      <c r="F116" s="72">
        <v>29859625</v>
      </c>
      <c r="G116" s="72">
        <v>7251</v>
      </c>
      <c r="H116" s="75">
        <v>0.42857142857142855</v>
      </c>
      <c r="I116" s="75">
        <v>0.31582491582491584</v>
      </c>
      <c r="J116" s="71">
        <v>5</v>
      </c>
      <c r="K116" s="72">
        <v>27.410000000000004</v>
      </c>
    </row>
    <row r="117" spans="1:11" x14ac:dyDescent="0.2">
      <c r="A117" s="67">
        <v>12</v>
      </c>
      <c r="B117" s="67" t="s">
        <v>184</v>
      </c>
      <c r="C117" s="67">
        <v>2007</v>
      </c>
      <c r="D117" s="74">
        <v>17.296320000000001</v>
      </c>
      <c r="E117" s="72">
        <v>1882</v>
      </c>
      <c r="F117" s="72">
        <v>29064175</v>
      </c>
      <c r="G117" s="72">
        <v>7251</v>
      </c>
      <c r="H117" s="75">
        <v>0.44444444444444442</v>
      </c>
      <c r="I117" s="75">
        <v>0.31582491582491584</v>
      </c>
      <c r="J117" s="71">
        <v>5</v>
      </c>
      <c r="K117" s="72">
        <v>27.410000000000004</v>
      </c>
    </row>
    <row r="118" spans="1:11" x14ac:dyDescent="0.2">
      <c r="A118" s="67">
        <v>12</v>
      </c>
      <c r="B118" s="67" t="s">
        <v>184</v>
      </c>
      <c r="C118" s="67">
        <v>2008</v>
      </c>
      <c r="D118" s="74">
        <v>17.715351999999999</v>
      </c>
      <c r="E118" s="72">
        <v>1936</v>
      </c>
      <c r="F118" s="72">
        <v>29483564</v>
      </c>
      <c r="G118" s="72">
        <v>7251</v>
      </c>
      <c r="H118" s="75">
        <v>0.44444444444444442</v>
      </c>
      <c r="I118" s="75">
        <v>0.31582491582491584</v>
      </c>
      <c r="J118" s="71">
        <v>5</v>
      </c>
      <c r="K118" s="72">
        <v>27.410000000000004</v>
      </c>
    </row>
    <row r="119" spans="1:11" x14ac:dyDescent="0.2">
      <c r="A119" s="67">
        <v>12</v>
      </c>
      <c r="B119" s="67" t="s">
        <v>184</v>
      </c>
      <c r="C119" s="67">
        <v>2009</v>
      </c>
      <c r="D119" s="74">
        <v>17.930536200000002</v>
      </c>
      <c r="E119" s="72">
        <v>1941</v>
      </c>
      <c r="F119" s="72">
        <v>29476112</v>
      </c>
      <c r="G119" s="72">
        <v>7251</v>
      </c>
      <c r="H119" s="75">
        <v>0.44444444444444442</v>
      </c>
      <c r="I119" s="75">
        <v>0.31582491582491584</v>
      </c>
      <c r="J119" s="71">
        <v>5</v>
      </c>
      <c r="K119" s="72">
        <v>27.410000000000004</v>
      </c>
    </row>
    <row r="120" spans="1:11" x14ac:dyDescent="0.2">
      <c r="A120" s="67">
        <v>12</v>
      </c>
      <c r="B120" s="67" t="s">
        <v>184</v>
      </c>
      <c r="C120" s="67">
        <v>2010</v>
      </c>
      <c r="D120" s="74">
        <v>18.29948266666667</v>
      </c>
      <c r="E120" s="72">
        <v>1958</v>
      </c>
      <c r="F120" s="72">
        <v>28686561</v>
      </c>
      <c r="G120" s="72">
        <v>7251</v>
      </c>
      <c r="H120" s="75">
        <v>0.44444444444444442</v>
      </c>
      <c r="I120" s="75">
        <v>0.31582491582491584</v>
      </c>
      <c r="J120" s="71">
        <v>5</v>
      </c>
      <c r="K120" s="72">
        <v>27.410000000000004</v>
      </c>
    </row>
    <row r="121" spans="1:11" x14ac:dyDescent="0.2">
      <c r="A121" s="67">
        <v>12</v>
      </c>
      <c r="B121" s="67" t="s">
        <v>184</v>
      </c>
      <c r="C121" s="67">
        <v>2011</v>
      </c>
      <c r="D121" s="74">
        <v>18.328728099999999</v>
      </c>
      <c r="E121" s="72">
        <v>1954</v>
      </c>
      <c r="F121" s="72">
        <v>28988375</v>
      </c>
      <c r="G121" s="72">
        <v>7251</v>
      </c>
      <c r="H121" s="75">
        <v>0.44444444444444442</v>
      </c>
      <c r="I121" s="75">
        <v>0.31582491582491584</v>
      </c>
      <c r="J121" s="71">
        <v>5</v>
      </c>
      <c r="K121" s="72">
        <v>27.410000000000004</v>
      </c>
    </row>
    <row r="122" spans="1:11" x14ac:dyDescent="0.2">
      <c r="A122" s="67">
        <v>13</v>
      </c>
      <c r="B122" s="67" t="s">
        <v>117</v>
      </c>
      <c r="C122" s="67">
        <v>2002</v>
      </c>
      <c r="D122" s="74">
        <v>16.741565999999999</v>
      </c>
      <c r="E122" s="72">
        <v>10266</v>
      </c>
      <c r="F122" s="72">
        <v>186236990</v>
      </c>
      <c r="G122" s="72">
        <v>35572.9</v>
      </c>
      <c r="H122" s="75">
        <v>0.34493192133131623</v>
      </c>
      <c r="I122" s="75">
        <v>9.8383011883888566E-2</v>
      </c>
      <c r="J122" s="71">
        <v>22</v>
      </c>
      <c r="K122" s="72">
        <v>142.65</v>
      </c>
    </row>
    <row r="123" spans="1:11" x14ac:dyDescent="0.2">
      <c r="A123" s="67">
        <v>13</v>
      </c>
      <c r="B123" s="67" t="s">
        <v>117</v>
      </c>
      <c r="C123" s="67">
        <v>2003</v>
      </c>
      <c r="D123" s="74">
        <v>16.820820000000001</v>
      </c>
      <c r="E123" s="72">
        <v>10263</v>
      </c>
      <c r="F123" s="72">
        <v>182780776</v>
      </c>
      <c r="G123" s="72">
        <v>35572.9</v>
      </c>
      <c r="H123" s="75">
        <v>0.34493192133131623</v>
      </c>
      <c r="I123" s="75">
        <v>9.8383011883888566E-2</v>
      </c>
      <c r="J123" s="71">
        <v>22</v>
      </c>
      <c r="K123" s="72">
        <v>142.65</v>
      </c>
    </row>
    <row r="124" spans="1:11" x14ac:dyDescent="0.2">
      <c r="A124" s="67">
        <v>13</v>
      </c>
      <c r="B124" s="67" t="s">
        <v>117</v>
      </c>
      <c r="C124" s="67">
        <v>2004</v>
      </c>
      <c r="D124" s="74">
        <v>16.852066000000001</v>
      </c>
      <c r="E124" s="72">
        <v>10524</v>
      </c>
      <c r="F124" s="72">
        <v>199496976</v>
      </c>
      <c r="G124" s="72">
        <v>43845</v>
      </c>
      <c r="H124" s="75">
        <v>0.35488611315209406</v>
      </c>
      <c r="I124" s="75">
        <v>9.8383011883888566E-2</v>
      </c>
      <c r="J124" s="71">
        <v>22</v>
      </c>
      <c r="K124" s="72">
        <v>142.65</v>
      </c>
    </row>
    <row r="125" spans="1:11" x14ac:dyDescent="0.2">
      <c r="A125" s="67">
        <v>13</v>
      </c>
      <c r="B125" s="67" t="s">
        <v>117</v>
      </c>
      <c r="C125" s="67">
        <v>2005</v>
      </c>
      <c r="D125" s="74">
        <v>17.008296000000001</v>
      </c>
      <c r="E125" s="72">
        <v>10555</v>
      </c>
      <c r="F125" s="72">
        <v>188200406</v>
      </c>
      <c r="G125" s="72">
        <v>47354</v>
      </c>
      <c r="H125" s="75">
        <v>0.36619718309859156</v>
      </c>
      <c r="I125" s="75">
        <v>9.8383011883888566E-2</v>
      </c>
      <c r="J125" s="71">
        <v>22</v>
      </c>
      <c r="K125" s="72">
        <v>142.65</v>
      </c>
    </row>
    <row r="126" spans="1:11" x14ac:dyDescent="0.2">
      <c r="A126" s="67">
        <v>13</v>
      </c>
      <c r="B126" s="67" t="s">
        <v>117</v>
      </c>
      <c r="C126" s="67">
        <v>2006</v>
      </c>
      <c r="D126" s="74">
        <v>16.88236666666667</v>
      </c>
      <c r="E126" s="72">
        <v>10626</v>
      </c>
      <c r="F126" s="72">
        <v>195862325.56999999</v>
      </c>
      <c r="G126" s="72">
        <v>53170</v>
      </c>
      <c r="H126" s="75">
        <v>0.37931034482758619</v>
      </c>
      <c r="I126" s="75">
        <v>9.8383011883888566E-2</v>
      </c>
      <c r="J126" s="71">
        <v>22</v>
      </c>
      <c r="K126" s="72">
        <v>142.65</v>
      </c>
    </row>
    <row r="127" spans="1:11" x14ac:dyDescent="0.2">
      <c r="A127" s="67">
        <v>13</v>
      </c>
      <c r="B127" s="67" t="s">
        <v>117</v>
      </c>
      <c r="C127" s="67">
        <v>2007</v>
      </c>
      <c r="D127" s="74">
        <v>17.296320000000001</v>
      </c>
      <c r="E127" s="72">
        <v>10719</v>
      </c>
      <c r="F127" s="72">
        <v>257449809</v>
      </c>
      <c r="G127" s="72">
        <v>61745</v>
      </c>
      <c r="H127" s="75">
        <v>0.38356164383561642</v>
      </c>
      <c r="I127" s="75">
        <v>9.8383011883888566E-2</v>
      </c>
      <c r="J127" s="71">
        <v>22</v>
      </c>
      <c r="K127" s="72">
        <v>142.65</v>
      </c>
    </row>
    <row r="128" spans="1:11" x14ac:dyDescent="0.2">
      <c r="A128" s="67">
        <v>13</v>
      </c>
      <c r="B128" s="67" t="s">
        <v>117</v>
      </c>
      <c r="C128" s="67">
        <v>2008</v>
      </c>
      <c r="D128" s="74">
        <v>17.715351999999999</v>
      </c>
      <c r="E128" s="72">
        <v>10853</v>
      </c>
      <c r="F128" s="72">
        <v>252650781.16999999</v>
      </c>
      <c r="G128" s="72">
        <v>61745</v>
      </c>
      <c r="H128" s="75">
        <v>0.39455782312925169</v>
      </c>
      <c r="I128" s="75">
        <v>9.8383011883888566E-2</v>
      </c>
      <c r="J128" s="71">
        <v>22</v>
      </c>
      <c r="K128" s="72">
        <v>142.65</v>
      </c>
    </row>
    <row r="129" spans="1:11" x14ac:dyDescent="0.2">
      <c r="A129" s="67">
        <v>13</v>
      </c>
      <c r="B129" s="67" t="s">
        <v>117</v>
      </c>
      <c r="C129" s="67">
        <v>2009</v>
      </c>
      <c r="D129" s="74">
        <v>17.930536200000002</v>
      </c>
      <c r="E129" s="72">
        <v>11112</v>
      </c>
      <c r="F129" s="72">
        <v>231256859</v>
      </c>
      <c r="G129" s="72">
        <v>61745</v>
      </c>
      <c r="H129" s="75">
        <v>0.39455782312925169</v>
      </c>
      <c r="I129" s="75">
        <v>9.8383011883888566E-2</v>
      </c>
      <c r="J129" s="71">
        <v>22</v>
      </c>
      <c r="K129" s="72">
        <v>142.65</v>
      </c>
    </row>
    <row r="130" spans="1:11" x14ac:dyDescent="0.2">
      <c r="A130" s="67">
        <v>13</v>
      </c>
      <c r="B130" s="67" t="s">
        <v>117</v>
      </c>
      <c r="C130" s="67">
        <v>2010</v>
      </c>
      <c r="D130" s="74">
        <v>18.29948266666667</v>
      </c>
      <c r="E130" s="72">
        <v>11205</v>
      </c>
      <c r="F130" s="72">
        <v>234677916</v>
      </c>
      <c r="G130" s="72">
        <v>62277</v>
      </c>
      <c r="H130" s="75">
        <v>0.40268456375838924</v>
      </c>
      <c r="I130" s="75">
        <v>9.8383011883888566E-2</v>
      </c>
      <c r="J130" s="71">
        <v>22</v>
      </c>
      <c r="K130" s="72">
        <v>142.65</v>
      </c>
    </row>
    <row r="131" spans="1:11" x14ac:dyDescent="0.2">
      <c r="A131" s="67">
        <v>13</v>
      </c>
      <c r="B131" s="67" t="s">
        <v>117</v>
      </c>
      <c r="C131" s="67">
        <v>2011</v>
      </c>
      <c r="D131" s="74">
        <v>18.328728099999999</v>
      </c>
      <c r="E131" s="72">
        <v>11276</v>
      </c>
      <c r="F131" s="72">
        <v>243982199</v>
      </c>
      <c r="G131" s="72">
        <v>64272</v>
      </c>
      <c r="H131" s="75">
        <v>0.40666666666666668</v>
      </c>
      <c r="I131" s="75">
        <v>9.8383011883888566E-2</v>
      </c>
      <c r="J131" s="71">
        <v>22</v>
      </c>
      <c r="K131" s="72">
        <v>142.65</v>
      </c>
    </row>
    <row r="132" spans="1:11" x14ac:dyDescent="0.2">
      <c r="A132" s="67">
        <v>14</v>
      </c>
      <c r="B132" s="67" t="s">
        <v>185</v>
      </c>
      <c r="C132" s="67">
        <v>2002</v>
      </c>
      <c r="D132" s="74">
        <v>16.741565999999999</v>
      </c>
      <c r="E132" s="72">
        <v>166622</v>
      </c>
      <c r="F132" s="72">
        <v>7582464083</v>
      </c>
      <c r="G132" s="72">
        <v>1501741</v>
      </c>
      <c r="H132" s="75">
        <v>0.65893223819301849</v>
      </c>
      <c r="I132" s="75">
        <v>0.17260025686884084</v>
      </c>
      <c r="J132" s="71">
        <v>287</v>
      </c>
      <c r="K132" s="72">
        <v>5095.3999999999996</v>
      </c>
    </row>
    <row r="133" spans="1:11" x14ac:dyDescent="0.2">
      <c r="A133" s="67">
        <v>14</v>
      </c>
      <c r="B133" s="67" t="s">
        <v>185</v>
      </c>
      <c r="C133" s="67">
        <v>2003</v>
      </c>
      <c r="D133" s="74">
        <v>16.820820000000001</v>
      </c>
      <c r="E133" s="72">
        <v>173862</v>
      </c>
      <c r="F133" s="72">
        <v>7860688083</v>
      </c>
      <c r="G133" s="72">
        <v>1501741</v>
      </c>
      <c r="H133" s="75">
        <v>0.65890216730808182</v>
      </c>
      <c r="I133" s="75">
        <v>0.17260025686884084</v>
      </c>
      <c r="J133" s="71">
        <v>287</v>
      </c>
      <c r="K133" s="72">
        <v>5095.3999999999996</v>
      </c>
    </row>
    <row r="134" spans="1:11" x14ac:dyDescent="0.2">
      <c r="A134" s="67">
        <v>14</v>
      </c>
      <c r="B134" s="67" t="s">
        <v>185</v>
      </c>
      <c r="C134" s="67">
        <v>2004</v>
      </c>
      <c r="D134" s="74">
        <v>16.852066000000001</v>
      </c>
      <c r="E134" s="72">
        <v>176871</v>
      </c>
      <c r="F134" s="72">
        <v>7960522460</v>
      </c>
      <c r="G134" s="72">
        <v>1501741</v>
      </c>
      <c r="H134" s="75">
        <v>0.65888978278358812</v>
      </c>
      <c r="I134" s="75">
        <v>0.17260025686884084</v>
      </c>
      <c r="J134" s="71">
        <v>287</v>
      </c>
      <c r="K134" s="72">
        <v>5095.3999999999996</v>
      </c>
    </row>
    <row r="135" spans="1:11" x14ac:dyDescent="0.2">
      <c r="A135" s="67">
        <v>14</v>
      </c>
      <c r="B135" s="67" t="s">
        <v>185</v>
      </c>
      <c r="C135" s="67">
        <v>2005</v>
      </c>
      <c r="D135" s="74">
        <v>17.008296000000001</v>
      </c>
      <c r="E135" s="72">
        <v>178140</v>
      </c>
      <c r="F135" s="72">
        <v>8316326455</v>
      </c>
      <c r="G135" s="72">
        <v>1570200</v>
      </c>
      <c r="H135" s="75">
        <v>0.65884225184006362</v>
      </c>
      <c r="I135" s="75">
        <v>0.17260025686884084</v>
      </c>
      <c r="J135" s="71">
        <v>287</v>
      </c>
      <c r="K135" s="72">
        <v>5095.3999999999996</v>
      </c>
    </row>
    <row r="136" spans="1:11" x14ac:dyDescent="0.2">
      <c r="A136" s="67">
        <v>14</v>
      </c>
      <c r="B136" s="67" t="s">
        <v>185</v>
      </c>
      <c r="C136" s="67">
        <v>2006</v>
      </c>
      <c r="D136" s="74">
        <v>16.88236666666667</v>
      </c>
      <c r="E136" s="72">
        <v>182596</v>
      </c>
      <c r="F136" s="72">
        <v>8133404244</v>
      </c>
      <c r="G136" s="72">
        <v>1610300</v>
      </c>
      <c r="H136" s="75">
        <v>0.65494893951296151</v>
      </c>
      <c r="I136" s="75">
        <v>0.17260025686884084</v>
      </c>
      <c r="J136" s="71">
        <v>287</v>
      </c>
      <c r="K136" s="72">
        <v>5095.3999999999996</v>
      </c>
    </row>
    <row r="137" spans="1:11" x14ac:dyDescent="0.2">
      <c r="A137" s="67">
        <v>14</v>
      </c>
      <c r="B137" s="67" t="s">
        <v>185</v>
      </c>
      <c r="C137" s="67">
        <v>2007</v>
      </c>
      <c r="D137" s="74">
        <v>17.296320000000001</v>
      </c>
      <c r="E137" s="72">
        <v>183715</v>
      </c>
      <c r="F137" s="72">
        <v>8278380806</v>
      </c>
      <c r="G137" s="72">
        <v>1610300</v>
      </c>
      <c r="H137" s="75">
        <v>0.6527027027027027</v>
      </c>
      <c r="I137" s="75">
        <v>0.17260025686884084</v>
      </c>
      <c r="J137" s="71">
        <v>287</v>
      </c>
      <c r="K137" s="72">
        <v>5095.3999999999996</v>
      </c>
    </row>
    <row r="138" spans="1:11" x14ac:dyDescent="0.2">
      <c r="A138" s="67">
        <v>14</v>
      </c>
      <c r="B138" s="67" t="s">
        <v>185</v>
      </c>
      <c r="C138" s="67">
        <v>2008</v>
      </c>
      <c r="D138" s="74">
        <v>17.715351999999999</v>
      </c>
      <c r="E138" s="72">
        <v>186929</v>
      </c>
      <c r="F138" s="72">
        <v>8095934029</v>
      </c>
      <c r="G138" s="72">
        <v>1610300</v>
      </c>
      <c r="H138" s="75">
        <v>0.65383149065955015</v>
      </c>
      <c r="I138" s="75">
        <v>0.17260025686884084</v>
      </c>
      <c r="J138" s="71">
        <v>287</v>
      </c>
      <c r="K138" s="72">
        <v>5095.3999999999996</v>
      </c>
    </row>
    <row r="139" spans="1:11" x14ac:dyDescent="0.2">
      <c r="A139" s="67">
        <v>14</v>
      </c>
      <c r="B139" s="67" t="s">
        <v>185</v>
      </c>
      <c r="C139" s="67">
        <v>2009</v>
      </c>
      <c r="D139" s="74">
        <v>17.930536200000002</v>
      </c>
      <c r="E139" s="72">
        <v>189738</v>
      </c>
      <c r="F139" s="72">
        <v>7747244745</v>
      </c>
      <c r="G139" s="72">
        <v>1610300</v>
      </c>
      <c r="H139" s="75">
        <v>0.65396226415094338</v>
      </c>
      <c r="I139" s="75">
        <v>0.17260025686884084</v>
      </c>
      <c r="J139" s="71">
        <v>287</v>
      </c>
      <c r="K139" s="72">
        <v>5095.3999999999996</v>
      </c>
    </row>
    <row r="140" spans="1:11" x14ac:dyDescent="0.2">
      <c r="A140" s="67">
        <v>14</v>
      </c>
      <c r="B140" s="67" t="s">
        <v>185</v>
      </c>
      <c r="C140" s="67">
        <v>2010</v>
      </c>
      <c r="D140" s="74">
        <v>18.29948266666667</v>
      </c>
      <c r="E140" s="72">
        <v>192960</v>
      </c>
      <c r="F140" s="72">
        <v>7658093088</v>
      </c>
      <c r="G140" s="72">
        <v>1610300</v>
      </c>
      <c r="H140" s="75">
        <v>0.65028062705631895</v>
      </c>
      <c r="I140" s="75">
        <v>0.17260025686884084</v>
      </c>
      <c r="J140" s="71">
        <v>287</v>
      </c>
      <c r="K140" s="72">
        <v>5095.3999999999996</v>
      </c>
    </row>
    <row r="141" spans="1:11" x14ac:dyDescent="0.2">
      <c r="A141" s="67">
        <v>14</v>
      </c>
      <c r="B141" s="67" t="s">
        <v>185</v>
      </c>
      <c r="C141" s="67">
        <v>2011</v>
      </c>
      <c r="D141" s="74">
        <v>18.328728099999999</v>
      </c>
      <c r="E141" s="72">
        <v>195381</v>
      </c>
      <c r="F141" s="72">
        <v>7575590224</v>
      </c>
      <c r="G141" s="72">
        <v>1610300</v>
      </c>
      <c r="H141" s="75">
        <v>0.65175285686616313</v>
      </c>
      <c r="I141" s="75">
        <v>0.17260025686884084</v>
      </c>
      <c r="J141" s="71">
        <v>287</v>
      </c>
      <c r="K141" s="72">
        <v>5095.3999999999996</v>
      </c>
    </row>
    <row r="142" spans="1:11" x14ac:dyDescent="0.2">
      <c r="A142" s="67">
        <v>15</v>
      </c>
      <c r="B142" s="67" t="s">
        <v>104</v>
      </c>
      <c r="C142" s="67">
        <v>2002</v>
      </c>
      <c r="D142" s="74">
        <v>16.741565999999999</v>
      </c>
      <c r="E142" s="72">
        <v>38982</v>
      </c>
      <c r="F142" s="72">
        <v>1114707792</v>
      </c>
      <c r="G142" s="72">
        <v>236974</v>
      </c>
      <c r="H142" s="75">
        <v>0.28198250728862972</v>
      </c>
      <c r="I142" s="75">
        <v>2.919296085372736E-2</v>
      </c>
      <c r="J142" s="71">
        <v>96</v>
      </c>
      <c r="K142" s="72">
        <v>906.26</v>
      </c>
    </row>
    <row r="143" spans="1:11" x14ac:dyDescent="0.2">
      <c r="A143" s="67">
        <v>15</v>
      </c>
      <c r="B143" s="67" t="s">
        <v>104</v>
      </c>
      <c r="C143" s="67">
        <v>2003</v>
      </c>
      <c r="D143" s="74">
        <v>16.820820000000001</v>
      </c>
      <c r="E143" s="72">
        <v>39144</v>
      </c>
      <c r="F143" s="72">
        <v>1071527343</v>
      </c>
      <c r="G143" s="72">
        <v>236974</v>
      </c>
      <c r="H143" s="75">
        <v>0.28283885980221057</v>
      </c>
      <c r="I143" s="75">
        <v>2.919296085372736E-2</v>
      </c>
      <c r="J143" s="71">
        <v>96</v>
      </c>
      <c r="K143" s="72">
        <v>906.26</v>
      </c>
    </row>
    <row r="144" spans="1:11" x14ac:dyDescent="0.2">
      <c r="A144" s="67">
        <v>15</v>
      </c>
      <c r="B144" s="67" t="s">
        <v>104</v>
      </c>
      <c r="C144" s="67">
        <v>2004</v>
      </c>
      <c r="D144" s="74">
        <v>16.852066000000001</v>
      </c>
      <c r="E144" s="72">
        <v>39397</v>
      </c>
      <c r="F144" s="72">
        <v>1086891956</v>
      </c>
      <c r="G144" s="72">
        <v>236974</v>
      </c>
      <c r="H144" s="75">
        <v>0.28475595651168167</v>
      </c>
      <c r="I144" s="75">
        <v>2.919296085372736E-2</v>
      </c>
      <c r="J144" s="71">
        <v>96</v>
      </c>
      <c r="K144" s="72">
        <v>906.26</v>
      </c>
    </row>
    <row r="145" spans="1:11" x14ac:dyDescent="0.2">
      <c r="A145" s="67">
        <v>15</v>
      </c>
      <c r="B145" s="67" t="s">
        <v>104</v>
      </c>
      <c r="C145" s="67">
        <v>2005</v>
      </c>
      <c r="D145" s="74">
        <v>17.008296000000001</v>
      </c>
      <c r="E145" s="72">
        <v>39559</v>
      </c>
      <c r="F145" s="72">
        <v>1246317695</v>
      </c>
      <c r="G145" s="72">
        <v>236974</v>
      </c>
      <c r="H145" s="75">
        <v>0.28856825749167592</v>
      </c>
      <c r="I145" s="75">
        <v>2.919296085372736E-2</v>
      </c>
      <c r="J145" s="71">
        <v>96</v>
      </c>
      <c r="K145" s="72">
        <v>906.26</v>
      </c>
    </row>
    <row r="146" spans="1:11" x14ac:dyDescent="0.2">
      <c r="A146" s="67">
        <v>15</v>
      </c>
      <c r="B146" s="67" t="s">
        <v>104</v>
      </c>
      <c r="C146" s="67">
        <v>2006</v>
      </c>
      <c r="D146" s="74">
        <v>16.88236666666667</v>
      </c>
      <c r="E146" s="72">
        <v>39667</v>
      </c>
      <c r="F146" s="72">
        <v>1073788538</v>
      </c>
      <c r="G146" s="72">
        <v>236974</v>
      </c>
      <c r="H146" s="75">
        <v>0.26948775055679286</v>
      </c>
      <c r="I146" s="75">
        <v>2.919296085372736E-2</v>
      </c>
      <c r="J146" s="71">
        <v>96</v>
      </c>
      <c r="K146" s="72">
        <v>906.26</v>
      </c>
    </row>
    <row r="147" spans="1:11" x14ac:dyDescent="0.2">
      <c r="A147" s="67">
        <v>15</v>
      </c>
      <c r="B147" s="67" t="s">
        <v>104</v>
      </c>
      <c r="C147" s="67">
        <v>2007</v>
      </c>
      <c r="D147" s="74">
        <v>17.296320000000001</v>
      </c>
      <c r="E147" s="72">
        <v>39163</v>
      </c>
      <c r="F147" s="72">
        <v>1044260256.05</v>
      </c>
      <c r="G147" s="72">
        <v>236974</v>
      </c>
      <c r="H147" s="75">
        <v>0.26905829596412556</v>
      </c>
      <c r="I147" s="75">
        <v>2.919296085372736E-2</v>
      </c>
      <c r="J147" s="71">
        <v>96</v>
      </c>
      <c r="K147" s="72">
        <v>906.26</v>
      </c>
    </row>
    <row r="148" spans="1:11" x14ac:dyDescent="0.2">
      <c r="A148" s="67">
        <v>15</v>
      </c>
      <c r="B148" s="67" t="s">
        <v>104</v>
      </c>
      <c r="C148" s="67">
        <v>2008</v>
      </c>
      <c r="D148" s="74">
        <v>17.715351999999999</v>
      </c>
      <c r="E148" s="72">
        <v>39120</v>
      </c>
      <c r="F148" s="72">
        <v>1009320962</v>
      </c>
      <c r="G148" s="72">
        <v>236974</v>
      </c>
      <c r="H148" s="75">
        <v>0.27857935627081021</v>
      </c>
      <c r="I148" s="75">
        <v>2.919296085372736E-2</v>
      </c>
      <c r="J148" s="71">
        <v>96</v>
      </c>
      <c r="K148" s="72">
        <v>906.26</v>
      </c>
    </row>
    <row r="149" spans="1:11" x14ac:dyDescent="0.2">
      <c r="A149" s="67">
        <v>15</v>
      </c>
      <c r="B149" s="67" t="s">
        <v>104</v>
      </c>
      <c r="C149" s="67">
        <v>2009</v>
      </c>
      <c r="D149" s="74">
        <v>17.930536200000002</v>
      </c>
      <c r="E149" s="72">
        <v>40079</v>
      </c>
      <c r="F149" s="72">
        <v>881754991</v>
      </c>
      <c r="G149" s="72">
        <v>236974</v>
      </c>
      <c r="H149" s="75">
        <v>0.27058823529411763</v>
      </c>
      <c r="I149" s="75">
        <v>2.919296085372736E-2</v>
      </c>
      <c r="J149" s="71">
        <v>96</v>
      </c>
      <c r="K149" s="72">
        <v>906.26</v>
      </c>
    </row>
    <row r="150" spans="1:11" x14ac:dyDescent="0.2">
      <c r="A150" s="67">
        <v>15</v>
      </c>
      <c r="B150" s="67" t="s">
        <v>104</v>
      </c>
      <c r="C150" s="67">
        <v>2010</v>
      </c>
      <c r="D150" s="74">
        <v>18.29948266666667</v>
      </c>
      <c r="E150" s="72">
        <v>39892</v>
      </c>
      <c r="F150" s="72">
        <v>922359613.10000002</v>
      </c>
      <c r="G150" s="72">
        <v>236974</v>
      </c>
      <c r="H150" s="75">
        <v>0.30753968253968256</v>
      </c>
      <c r="I150" s="75">
        <v>2.919296085372736E-2</v>
      </c>
      <c r="J150" s="71">
        <v>96</v>
      </c>
      <c r="K150" s="72">
        <v>906.26</v>
      </c>
    </row>
    <row r="151" spans="1:11" x14ac:dyDescent="0.2">
      <c r="A151" s="67">
        <v>15</v>
      </c>
      <c r="B151" s="67" t="s">
        <v>104</v>
      </c>
      <c r="C151" s="67">
        <v>2011</v>
      </c>
      <c r="D151" s="74">
        <v>18.328728099999999</v>
      </c>
      <c r="E151" s="72">
        <v>40120</v>
      </c>
      <c r="F151" s="72">
        <v>928354621</v>
      </c>
      <c r="G151" s="72">
        <v>236974</v>
      </c>
      <c r="H151" s="75">
        <v>0.28329809725158561</v>
      </c>
      <c r="I151" s="75">
        <v>2.919296085372736E-2</v>
      </c>
      <c r="J151" s="71">
        <v>96</v>
      </c>
      <c r="K151" s="72">
        <v>906.26</v>
      </c>
    </row>
    <row r="152" spans="1:11" x14ac:dyDescent="0.2">
      <c r="A152" s="67">
        <v>16</v>
      </c>
      <c r="B152" s="67" t="s">
        <v>119</v>
      </c>
      <c r="C152" s="67">
        <v>2002</v>
      </c>
      <c r="D152" s="74">
        <v>16.741565999999999</v>
      </c>
      <c r="E152" s="72">
        <v>80733</v>
      </c>
      <c r="F152" s="72">
        <v>936089556</v>
      </c>
      <c r="G152" s="72">
        <v>640000</v>
      </c>
      <c r="H152" s="75">
        <v>0.14438977171896425</v>
      </c>
      <c r="I152" s="75">
        <v>5.3881312474452825E-2</v>
      </c>
      <c r="J152" s="71">
        <v>120</v>
      </c>
      <c r="K152" s="72">
        <v>1168.0999999999999</v>
      </c>
    </row>
    <row r="153" spans="1:11" x14ac:dyDescent="0.2">
      <c r="A153" s="67">
        <v>16</v>
      </c>
      <c r="B153" s="67" t="s">
        <v>119</v>
      </c>
      <c r="C153" s="67">
        <v>2003</v>
      </c>
      <c r="D153" s="74">
        <v>16.820820000000001</v>
      </c>
      <c r="E153" s="72">
        <v>82132</v>
      </c>
      <c r="F153" s="72">
        <v>904313775</v>
      </c>
      <c r="G153" s="72">
        <v>640000</v>
      </c>
      <c r="H153" s="75">
        <v>0.2978668722693395</v>
      </c>
      <c r="I153" s="75">
        <v>5.3881312474452825E-2</v>
      </c>
      <c r="J153" s="71">
        <v>120</v>
      </c>
      <c r="K153" s="72">
        <v>1168.0999999999999</v>
      </c>
    </row>
    <row r="154" spans="1:11" x14ac:dyDescent="0.2">
      <c r="A154" s="67">
        <v>16</v>
      </c>
      <c r="B154" s="67" t="s">
        <v>119</v>
      </c>
      <c r="C154" s="67">
        <v>2004</v>
      </c>
      <c r="D154" s="74">
        <v>16.852066000000001</v>
      </c>
      <c r="E154" s="72">
        <v>83426</v>
      </c>
      <c r="F154" s="72">
        <v>892419399</v>
      </c>
      <c r="G154" s="72">
        <v>640000</v>
      </c>
      <c r="H154" s="75">
        <v>0.31334459459459457</v>
      </c>
      <c r="I154" s="75">
        <v>5.3881312474452825E-2</v>
      </c>
      <c r="J154" s="71">
        <v>120</v>
      </c>
      <c r="K154" s="72">
        <v>1168.0999999999999</v>
      </c>
    </row>
    <row r="155" spans="1:11" x14ac:dyDescent="0.2">
      <c r="A155" s="67">
        <v>16</v>
      </c>
      <c r="B155" s="67" t="s">
        <v>119</v>
      </c>
      <c r="C155" s="67">
        <v>2005</v>
      </c>
      <c r="D155" s="74">
        <v>17.008296000000001</v>
      </c>
      <c r="E155" s="72">
        <v>84254</v>
      </c>
      <c r="F155" s="72">
        <v>961633772</v>
      </c>
      <c r="G155" s="72">
        <v>640300</v>
      </c>
      <c r="H155" s="75">
        <v>0.31334459459459457</v>
      </c>
      <c r="I155" s="75">
        <v>5.3881312474452825E-2</v>
      </c>
      <c r="J155" s="71">
        <v>120</v>
      </c>
      <c r="K155" s="72">
        <v>1168.0999999999999</v>
      </c>
    </row>
    <row r="156" spans="1:11" x14ac:dyDescent="0.2">
      <c r="A156" s="67">
        <v>16</v>
      </c>
      <c r="B156" s="67" t="s">
        <v>119</v>
      </c>
      <c r="C156" s="67">
        <v>2006</v>
      </c>
      <c r="D156" s="74">
        <v>16.88236666666667</v>
      </c>
      <c r="E156" s="72">
        <v>84701</v>
      </c>
      <c r="F156" s="72">
        <v>899872611</v>
      </c>
      <c r="G156" s="72">
        <v>656700</v>
      </c>
      <c r="H156" s="75">
        <v>0.38514680483592401</v>
      </c>
      <c r="I156" s="75">
        <v>5.3881312474452825E-2</v>
      </c>
      <c r="J156" s="71">
        <v>120</v>
      </c>
      <c r="K156" s="72">
        <v>1168.0999999999999</v>
      </c>
    </row>
    <row r="157" spans="1:11" x14ac:dyDescent="0.2">
      <c r="A157" s="67">
        <v>16</v>
      </c>
      <c r="B157" s="67" t="s">
        <v>119</v>
      </c>
      <c r="C157" s="67">
        <v>2007</v>
      </c>
      <c r="D157" s="74">
        <v>17.296320000000001</v>
      </c>
      <c r="E157" s="72">
        <v>84757</v>
      </c>
      <c r="F157" s="72">
        <v>2586778728</v>
      </c>
      <c r="G157" s="72">
        <v>656700</v>
      </c>
      <c r="H157" s="75">
        <v>0.36187113857016767</v>
      </c>
      <c r="I157" s="75">
        <v>5.3881312474452825E-2</v>
      </c>
      <c r="J157" s="71">
        <v>120</v>
      </c>
      <c r="K157" s="72">
        <v>1168.0999999999999</v>
      </c>
    </row>
    <row r="158" spans="1:11" x14ac:dyDescent="0.2">
      <c r="A158" s="67">
        <v>16</v>
      </c>
      <c r="B158" s="67" t="s">
        <v>119</v>
      </c>
      <c r="C158" s="67">
        <v>2008</v>
      </c>
      <c r="D158" s="74">
        <v>17.715351999999999</v>
      </c>
      <c r="E158" s="72">
        <v>84644</v>
      </c>
      <c r="F158" s="72">
        <v>2456938199</v>
      </c>
      <c r="G158" s="72">
        <v>656700</v>
      </c>
      <c r="H158" s="75">
        <v>0.36187113857016767</v>
      </c>
      <c r="I158" s="75">
        <v>5.3881312474452825E-2</v>
      </c>
      <c r="J158" s="71">
        <v>120</v>
      </c>
      <c r="K158" s="72">
        <v>1168.0999999999999</v>
      </c>
    </row>
    <row r="159" spans="1:11" x14ac:dyDescent="0.2">
      <c r="A159" s="67">
        <v>16</v>
      </c>
      <c r="B159" s="67" t="s">
        <v>119</v>
      </c>
      <c r="C159" s="67">
        <v>2009</v>
      </c>
      <c r="D159" s="74">
        <v>17.930536200000002</v>
      </c>
      <c r="E159" s="72">
        <v>84726</v>
      </c>
      <c r="F159" s="72">
        <v>2217497147</v>
      </c>
      <c r="G159" s="72">
        <v>656700</v>
      </c>
      <c r="H159" s="75">
        <v>0.36734693877551022</v>
      </c>
      <c r="I159" s="75">
        <v>5.3881312474452825E-2</v>
      </c>
      <c r="J159" s="71">
        <v>120</v>
      </c>
      <c r="K159" s="72">
        <v>1168.0999999999999</v>
      </c>
    </row>
    <row r="160" spans="1:11" x14ac:dyDescent="0.2">
      <c r="A160" s="67">
        <v>16</v>
      </c>
      <c r="B160" s="67" t="s">
        <v>119</v>
      </c>
      <c r="C160" s="67">
        <v>2010</v>
      </c>
      <c r="D160" s="74">
        <v>18.29948266666667</v>
      </c>
      <c r="E160" s="72">
        <v>84866</v>
      </c>
      <c r="F160" s="72">
        <v>2310814488.4099998</v>
      </c>
      <c r="G160" s="72">
        <v>656700</v>
      </c>
      <c r="H160" s="75">
        <v>0.39525021204410515</v>
      </c>
      <c r="I160" s="75">
        <v>5.3881312474452825E-2</v>
      </c>
      <c r="J160" s="71">
        <v>120</v>
      </c>
      <c r="K160" s="72">
        <v>1168.0999999999999</v>
      </c>
    </row>
    <row r="161" spans="1:11" x14ac:dyDescent="0.2">
      <c r="A161" s="67">
        <v>16</v>
      </c>
      <c r="B161" s="67" t="s">
        <v>119</v>
      </c>
      <c r="C161" s="67">
        <v>2011</v>
      </c>
      <c r="D161" s="74">
        <v>18.328728099999999</v>
      </c>
      <c r="E161" s="72">
        <v>85083</v>
      </c>
      <c r="F161" s="72">
        <v>2250502159</v>
      </c>
      <c r="G161" s="72">
        <v>656700</v>
      </c>
      <c r="H161" s="75">
        <v>0.39710884353741499</v>
      </c>
      <c r="I161" s="75">
        <v>5.3881312474452825E-2</v>
      </c>
      <c r="J161" s="71">
        <v>120</v>
      </c>
      <c r="K161" s="72">
        <v>1168.0999999999999</v>
      </c>
    </row>
    <row r="162" spans="1:11" x14ac:dyDescent="0.2">
      <c r="A162" s="67">
        <v>17</v>
      </c>
      <c r="B162" s="67" t="s">
        <v>186</v>
      </c>
      <c r="C162" s="67">
        <v>2002</v>
      </c>
      <c r="D162" s="74">
        <v>16.741565999999999</v>
      </c>
      <c r="E162" s="72">
        <v>16921</v>
      </c>
      <c r="F162" s="72">
        <v>416701683</v>
      </c>
      <c r="G162" s="72">
        <v>82754</v>
      </c>
      <c r="H162" s="75">
        <v>0.19993199591975516</v>
      </c>
      <c r="I162" s="75">
        <v>6.9322144081319065E-2</v>
      </c>
      <c r="J162" s="71">
        <v>1887</v>
      </c>
      <c r="K162" s="72">
        <v>313.14</v>
      </c>
    </row>
    <row r="163" spans="1:11" x14ac:dyDescent="0.2">
      <c r="A163" s="67">
        <v>17</v>
      </c>
      <c r="B163" s="67" t="s">
        <v>186</v>
      </c>
      <c r="C163" s="67">
        <v>2003</v>
      </c>
      <c r="D163" s="74">
        <v>16.820820000000001</v>
      </c>
      <c r="E163" s="72">
        <v>16968</v>
      </c>
      <c r="F163" s="72">
        <v>454881206</v>
      </c>
      <c r="G163" s="72">
        <v>84047</v>
      </c>
      <c r="H163" s="75">
        <v>0.19825637713916694</v>
      </c>
      <c r="I163" s="75">
        <v>6.9322144081319065E-2</v>
      </c>
      <c r="J163" s="71">
        <v>1887</v>
      </c>
      <c r="K163" s="72">
        <v>313.14</v>
      </c>
    </row>
    <row r="164" spans="1:11" x14ac:dyDescent="0.2">
      <c r="A164" s="67">
        <v>17</v>
      </c>
      <c r="B164" s="67" t="s">
        <v>186</v>
      </c>
      <c r="C164" s="67">
        <v>2005</v>
      </c>
      <c r="D164" s="74">
        <v>17.008296000000001</v>
      </c>
      <c r="E164" s="72">
        <v>17179</v>
      </c>
      <c r="F164" s="72">
        <v>478128782</v>
      </c>
      <c r="G164" s="72">
        <v>98167</v>
      </c>
      <c r="H164" s="75">
        <v>0.2108626198083067</v>
      </c>
      <c r="I164" s="75">
        <v>6.9322144081319065E-2</v>
      </c>
      <c r="J164" s="71">
        <v>1887</v>
      </c>
      <c r="K164" s="72">
        <v>313.14</v>
      </c>
    </row>
    <row r="165" spans="1:11" x14ac:dyDescent="0.2">
      <c r="A165" s="67">
        <v>17</v>
      </c>
      <c r="B165" s="67" t="s">
        <v>186</v>
      </c>
      <c r="C165" s="67">
        <v>2006</v>
      </c>
      <c r="D165" s="74">
        <v>16.88236666666667</v>
      </c>
      <c r="E165" s="72">
        <v>15423</v>
      </c>
      <c r="F165" s="72">
        <v>171215956</v>
      </c>
      <c r="G165" s="72">
        <v>98167</v>
      </c>
      <c r="H165" s="75">
        <v>0.2108626198083067</v>
      </c>
      <c r="I165" s="75">
        <v>6.9322144081319065E-2</v>
      </c>
      <c r="J165" s="71">
        <v>1887</v>
      </c>
      <c r="K165" s="72">
        <v>313.14</v>
      </c>
    </row>
    <row r="166" spans="1:11" x14ac:dyDescent="0.2">
      <c r="A166" s="67">
        <v>17</v>
      </c>
      <c r="B166" s="67" t="s">
        <v>186</v>
      </c>
      <c r="C166" s="67">
        <v>2007</v>
      </c>
      <c r="D166" s="74">
        <v>17.296320000000001</v>
      </c>
      <c r="E166" s="72">
        <v>17854</v>
      </c>
      <c r="F166" s="72">
        <v>504238646</v>
      </c>
      <c r="G166" s="72">
        <v>98167</v>
      </c>
      <c r="H166" s="75">
        <v>0.20454545454545456</v>
      </c>
      <c r="I166" s="75">
        <v>6.9322144081319065E-2</v>
      </c>
      <c r="J166" s="71">
        <v>1887</v>
      </c>
      <c r="K166" s="72">
        <v>313.14</v>
      </c>
    </row>
    <row r="167" spans="1:11" x14ac:dyDescent="0.2">
      <c r="A167" s="67">
        <v>17</v>
      </c>
      <c r="B167" s="67" t="s">
        <v>186</v>
      </c>
      <c r="C167" s="67">
        <v>2008</v>
      </c>
      <c r="D167" s="74">
        <v>17.715351999999999</v>
      </c>
      <c r="E167" s="72">
        <v>16319</v>
      </c>
      <c r="F167" s="72">
        <v>455655643.67000002</v>
      </c>
      <c r="G167" s="72">
        <v>98167</v>
      </c>
      <c r="H167" s="75">
        <v>0.21926910299003322</v>
      </c>
      <c r="I167" s="75">
        <v>6.9322144081319065E-2</v>
      </c>
      <c r="J167" s="71">
        <v>1887</v>
      </c>
      <c r="K167" s="72">
        <v>313.14</v>
      </c>
    </row>
    <row r="168" spans="1:11" x14ac:dyDescent="0.2">
      <c r="A168" s="67">
        <v>17</v>
      </c>
      <c r="B168" s="67" t="s">
        <v>186</v>
      </c>
      <c r="C168" s="67">
        <v>2009</v>
      </c>
      <c r="D168" s="74">
        <v>17.930536200000002</v>
      </c>
      <c r="E168" s="72">
        <v>17752</v>
      </c>
      <c r="F168" s="72">
        <v>475824221</v>
      </c>
      <c r="G168" s="72">
        <v>98167</v>
      </c>
      <c r="H168" s="75">
        <v>0.22324159021406728</v>
      </c>
      <c r="I168" s="75">
        <v>6.9322144081319065E-2</v>
      </c>
      <c r="J168" s="71">
        <v>1887</v>
      </c>
      <c r="K168" s="72">
        <v>313.14</v>
      </c>
    </row>
    <row r="169" spans="1:11" x14ac:dyDescent="0.2">
      <c r="A169" s="67">
        <v>17</v>
      </c>
      <c r="B169" s="67" t="s">
        <v>186</v>
      </c>
      <c r="C169" s="67">
        <v>2010</v>
      </c>
      <c r="D169" s="74">
        <v>18.29948266666667</v>
      </c>
      <c r="E169" s="72">
        <v>18061</v>
      </c>
      <c r="F169" s="72">
        <v>485068466.80000001</v>
      </c>
      <c r="G169" s="72">
        <v>98167</v>
      </c>
      <c r="H169" s="75">
        <v>0.22324159021406728</v>
      </c>
      <c r="I169" s="75">
        <v>6.9322144081319065E-2</v>
      </c>
      <c r="J169" s="71">
        <v>1887</v>
      </c>
      <c r="K169" s="72">
        <v>313.14</v>
      </c>
    </row>
    <row r="170" spans="1:11" x14ac:dyDescent="0.2">
      <c r="A170" s="67">
        <v>17</v>
      </c>
      <c r="B170" s="67" t="s">
        <v>186</v>
      </c>
      <c r="C170" s="67">
        <v>2011</v>
      </c>
      <c r="D170" s="74">
        <v>18.328728099999999</v>
      </c>
      <c r="E170" s="72">
        <v>18094</v>
      </c>
      <c r="F170" s="72">
        <v>456033398</v>
      </c>
      <c r="G170" s="72">
        <v>98167</v>
      </c>
      <c r="H170" s="75">
        <v>0.22324159021406728</v>
      </c>
      <c r="I170" s="75">
        <v>6.9322144081319065E-2</v>
      </c>
      <c r="J170" s="71">
        <v>1887</v>
      </c>
      <c r="K170" s="72">
        <v>313.14</v>
      </c>
    </row>
    <row r="171" spans="1:11" x14ac:dyDescent="0.2">
      <c r="A171" s="67">
        <v>18</v>
      </c>
      <c r="B171" s="67" t="s">
        <v>187</v>
      </c>
      <c r="C171" s="67">
        <v>2002</v>
      </c>
      <c r="D171" s="74">
        <v>16.741565999999999</v>
      </c>
      <c r="E171" s="72">
        <v>3325</v>
      </c>
      <c r="F171" s="72">
        <v>63927147</v>
      </c>
      <c r="G171" s="72">
        <v>13002</v>
      </c>
      <c r="H171" s="75">
        <v>7.957957957957959E-2</v>
      </c>
      <c r="I171" s="75">
        <v>-7.8195488721804519E-3</v>
      </c>
      <c r="J171" s="71">
        <v>99</v>
      </c>
      <c r="K171" s="72">
        <v>135.95999999999998</v>
      </c>
    </row>
    <row r="172" spans="1:11" x14ac:dyDescent="0.2">
      <c r="A172" s="67">
        <v>18</v>
      </c>
      <c r="B172" s="67" t="s">
        <v>187</v>
      </c>
      <c r="C172" s="67">
        <v>2003</v>
      </c>
      <c r="D172" s="74">
        <v>16.820820000000001</v>
      </c>
      <c r="E172" s="72">
        <v>3325</v>
      </c>
      <c r="F172" s="72">
        <v>64447371</v>
      </c>
      <c r="G172" s="72">
        <v>13002</v>
      </c>
      <c r="H172" s="75">
        <v>7.957957957957959E-2</v>
      </c>
      <c r="I172" s="75">
        <v>-7.8195488721804519E-3</v>
      </c>
      <c r="J172" s="71">
        <v>99</v>
      </c>
      <c r="K172" s="72">
        <v>135.95999999999998</v>
      </c>
    </row>
    <row r="173" spans="1:11" x14ac:dyDescent="0.2">
      <c r="A173" s="67">
        <v>18</v>
      </c>
      <c r="B173" s="67" t="s">
        <v>187</v>
      </c>
      <c r="C173" s="67">
        <v>2004</v>
      </c>
      <c r="D173" s="74">
        <v>16.852066000000001</v>
      </c>
      <c r="E173" s="72">
        <v>3298</v>
      </c>
      <c r="F173" s="72">
        <v>64638104</v>
      </c>
      <c r="G173" s="72">
        <v>15318</v>
      </c>
      <c r="H173" s="75">
        <v>7.7826725403817923E-2</v>
      </c>
      <c r="I173" s="75">
        <v>-7.8195488721804519E-3</v>
      </c>
      <c r="J173" s="71">
        <v>99</v>
      </c>
      <c r="K173" s="72">
        <v>135.95999999999998</v>
      </c>
    </row>
    <row r="174" spans="1:11" x14ac:dyDescent="0.2">
      <c r="A174" s="67">
        <v>18</v>
      </c>
      <c r="B174" s="67" t="s">
        <v>187</v>
      </c>
      <c r="C174" s="67">
        <v>2005</v>
      </c>
      <c r="D174" s="74">
        <v>17.008296000000001</v>
      </c>
      <c r="E174" s="72">
        <v>3315</v>
      </c>
      <c r="F174" s="72">
        <v>65748316</v>
      </c>
      <c r="G174" s="72">
        <v>15318</v>
      </c>
      <c r="H174" s="75">
        <v>8.0882352941176475E-2</v>
      </c>
      <c r="I174" s="75">
        <v>-7.8195488721804519E-3</v>
      </c>
      <c r="J174" s="71">
        <v>99</v>
      </c>
      <c r="K174" s="72">
        <v>135.95999999999998</v>
      </c>
    </row>
    <row r="175" spans="1:11" x14ac:dyDescent="0.2">
      <c r="A175" s="67">
        <v>18</v>
      </c>
      <c r="B175" s="67" t="s">
        <v>187</v>
      </c>
      <c r="C175" s="67">
        <v>2006</v>
      </c>
      <c r="D175" s="74">
        <v>16.88236666666667</v>
      </c>
      <c r="E175" s="72">
        <v>3331</v>
      </c>
      <c r="F175" s="72">
        <v>63548206</v>
      </c>
      <c r="G175" s="72">
        <v>15318</v>
      </c>
      <c r="H175" s="75">
        <v>8.0882352941176475E-2</v>
      </c>
      <c r="I175" s="75">
        <v>-7.8195488721804519E-3</v>
      </c>
      <c r="J175" s="71">
        <v>99</v>
      </c>
      <c r="K175" s="72">
        <v>135.95999999999998</v>
      </c>
    </row>
    <row r="176" spans="1:11" x14ac:dyDescent="0.2">
      <c r="A176" s="67">
        <v>18</v>
      </c>
      <c r="B176" s="67" t="s">
        <v>187</v>
      </c>
      <c r="C176" s="67">
        <v>2007</v>
      </c>
      <c r="D176" s="74">
        <v>17.296320000000001</v>
      </c>
      <c r="E176" s="72">
        <v>3316</v>
      </c>
      <c r="F176" s="72">
        <v>63704669</v>
      </c>
      <c r="G176" s="72">
        <v>15318</v>
      </c>
      <c r="H176" s="75">
        <v>8.0291970802919707E-2</v>
      </c>
      <c r="I176" s="75">
        <v>-7.8195488721804519E-3</v>
      </c>
      <c r="J176" s="71">
        <v>99</v>
      </c>
      <c r="K176" s="72">
        <v>135.95999999999998</v>
      </c>
    </row>
    <row r="177" spans="1:11" x14ac:dyDescent="0.2">
      <c r="A177" s="67">
        <v>18</v>
      </c>
      <c r="B177" s="67" t="s">
        <v>187</v>
      </c>
      <c r="C177" s="67">
        <v>2008</v>
      </c>
      <c r="D177" s="74">
        <v>17.715351999999999</v>
      </c>
      <c r="E177" s="72">
        <v>3349</v>
      </c>
      <c r="F177" s="72">
        <v>63594843</v>
      </c>
      <c r="G177" s="72">
        <v>15318</v>
      </c>
      <c r="H177" s="75">
        <v>8.0291970802919707E-2</v>
      </c>
      <c r="I177" s="75">
        <v>-7.8195488721804519E-3</v>
      </c>
      <c r="J177" s="71">
        <v>99</v>
      </c>
      <c r="K177" s="72">
        <v>135.95999999999998</v>
      </c>
    </row>
    <row r="178" spans="1:11" x14ac:dyDescent="0.2">
      <c r="A178" s="67">
        <v>18</v>
      </c>
      <c r="B178" s="67" t="s">
        <v>187</v>
      </c>
      <c r="C178" s="67">
        <v>2009</v>
      </c>
      <c r="D178" s="74">
        <v>17.930536200000002</v>
      </c>
      <c r="E178" s="72">
        <v>3383</v>
      </c>
      <c r="F178" s="72">
        <v>65264543</v>
      </c>
      <c r="G178" s="72">
        <v>15590</v>
      </c>
      <c r="H178" s="75">
        <v>8.0291970802919707E-2</v>
      </c>
      <c r="I178" s="75">
        <v>-7.8195488721804519E-3</v>
      </c>
      <c r="J178" s="71">
        <v>99</v>
      </c>
      <c r="K178" s="72">
        <v>135.95999999999998</v>
      </c>
    </row>
    <row r="179" spans="1:11" x14ac:dyDescent="0.2">
      <c r="A179" s="67">
        <v>18</v>
      </c>
      <c r="B179" s="67" t="s">
        <v>187</v>
      </c>
      <c r="C179" s="67">
        <v>2010</v>
      </c>
      <c r="D179" s="74">
        <v>18.29948266666667</v>
      </c>
      <c r="E179" s="72">
        <v>3300</v>
      </c>
      <c r="F179" s="72">
        <v>59959618</v>
      </c>
      <c r="G179" s="72">
        <v>15590</v>
      </c>
      <c r="H179" s="75">
        <v>8.0291970802919707E-2</v>
      </c>
      <c r="I179" s="75">
        <v>-7.8195488721804519E-3</v>
      </c>
      <c r="J179" s="71">
        <v>99</v>
      </c>
      <c r="K179" s="72">
        <v>135.95999999999998</v>
      </c>
    </row>
    <row r="180" spans="1:11" x14ac:dyDescent="0.2">
      <c r="A180" s="67">
        <v>18</v>
      </c>
      <c r="B180" s="67" t="s">
        <v>187</v>
      </c>
      <c r="C180" s="67">
        <v>2011</v>
      </c>
      <c r="D180" s="74">
        <v>18.328728099999999</v>
      </c>
      <c r="E180" s="72">
        <v>3299</v>
      </c>
      <c r="F180" s="72">
        <v>63642400</v>
      </c>
      <c r="G180" s="72">
        <v>15590</v>
      </c>
      <c r="H180" s="75">
        <v>8.0291970802919707E-2</v>
      </c>
      <c r="I180" s="75">
        <v>-7.8195488721804519E-3</v>
      </c>
      <c r="J180" s="71">
        <v>99</v>
      </c>
      <c r="K180" s="72">
        <v>135.95999999999998</v>
      </c>
    </row>
    <row r="181" spans="1:11" x14ac:dyDescent="0.2">
      <c r="A181" s="67">
        <v>19</v>
      </c>
      <c r="B181" s="67" t="s">
        <v>188</v>
      </c>
      <c r="C181" s="67">
        <v>2002</v>
      </c>
      <c r="D181" s="74">
        <v>16.741565999999999</v>
      </c>
      <c r="E181" s="72">
        <v>26285</v>
      </c>
      <c r="F181" s="72">
        <v>538507764</v>
      </c>
      <c r="G181" s="72">
        <v>136195</v>
      </c>
      <c r="H181" s="75">
        <v>0.50453320264641022</v>
      </c>
      <c r="I181" s="75">
        <v>6.8822522351150842E-2</v>
      </c>
      <c r="J181" s="71">
        <v>104</v>
      </c>
      <c r="K181" s="72">
        <v>457.13</v>
      </c>
    </row>
    <row r="182" spans="1:11" x14ac:dyDescent="0.2">
      <c r="A182" s="67">
        <v>19</v>
      </c>
      <c r="B182" s="67" t="s">
        <v>188</v>
      </c>
      <c r="C182" s="67">
        <v>2003</v>
      </c>
      <c r="D182" s="74">
        <v>16.820820000000001</v>
      </c>
      <c r="E182" s="72">
        <v>26734</v>
      </c>
      <c r="F182" s="72">
        <v>574514918</v>
      </c>
      <c r="G182" s="72">
        <v>136195</v>
      </c>
      <c r="H182" s="75">
        <v>0.47451156523691895</v>
      </c>
      <c r="I182" s="75">
        <v>6.8822522351150842E-2</v>
      </c>
      <c r="J182" s="71">
        <v>104</v>
      </c>
      <c r="K182" s="72">
        <v>457.13</v>
      </c>
    </row>
    <row r="183" spans="1:11" x14ac:dyDescent="0.2">
      <c r="A183" s="67">
        <v>19</v>
      </c>
      <c r="B183" s="67" t="s">
        <v>188</v>
      </c>
      <c r="C183" s="67">
        <v>2004</v>
      </c>
      <c r="D183" s="74">
        <v>16.852066000000001</v>
      </c>
      <c r="E183" s="72">
        <v>27067</v>
      </c>
      <c r="F183" s="72">
        <v>572734438</v>
      </c>
      <c r="G183" s="72">
        <v>136195</v>
      </c>
      <c r="H183" s="75">
        <v>0.49168286887016638</v>
      </c>
      <c r="I183" s="75">
        <v>6.8822522351150842E-2</v>
      </c>
      <c r="J183" s="71">
        <v>104</v>
      </c>
      <c r="K183" s="72">
        <v>457.13</v>
      </c>
    </row>
    <row r="184" spans="1:11" x14ac:dyDescent="0.2">
      <c r="A184" s="67">
        <v>19</v>
      </c>
      <c r="B184" s="67" t="s">
        <v>188</v>
      </c>
      <c r="C184" s="67">
        <v>2005</v>
      </c>
      <c r="D184" s="74">
        <v>17.008296000000001</v>
      </c>
      <c r="E184" s="72">
        <v>27437</v>
      </c>
      <c r="F184" s="72">
        <v>590255414</v>
      </c>
      <c r="G184" s="72">
        <v>138842</v>
      </c>
      <c r="H184" s="75">
        <v>0.49126637554585151</v>
      </c>
      <c r="I184" s="75">
        <v>6.8822522351150842E-2</v>
      </c>
      <c r="J184" s="71">
        <v>104</v>
      </c>
      <c r="K184" s="72">
        <v>457.13</v>
      </c>
    </row>
    <row r="185" spans="1:11" x14ac:dyDescent="0.2">
      <c r="A185" s="67">
        <v>19</v>
      </c>
      <c r="B185" s="67" t="s">
        <v>188</v>
      </c>
      <c r="C185" s="67">
        <v>2006</v>
      </c>
      <c r="D185" s="74">
        <v>16.88236666666667</v>
      </c>
      <c r="E185" s="72">
        <v>27636</v>
      </c>
      <c r="F185" s="72">
        <v>569801532</v>
      </c>
      <c r="G185" s="72">
        <v>142300</v>
      </c>
      <c r="H185" s="75">
        <v>0.49567099567099565</v>
      </c>
      <c r="I185" s="75">
        <v>6.8822522351150842E-2</v>
      </c>
      <c r="J185" s="71">
        <v>104</v>
      </c>
      <c r="K185" s="72">
        <v>457.13</v>
      </c>
    </row>
    <row r="186" spans="1:11" x14ac:dyDescent="0.2">
      <c r="A186" s="67">
        <v>19</v>
      </c>
      <c r="B186" s="67" t="s">
        <v>188</v>
      </c>
      <c r="C186" s="67">
        <v>2007</v>
      </c>
      <c r="D186" s="74">
        <v>17.296320000000001</v>
      </c>
      <c r="E186" s="72">
        <v>27789</v>
      </c>
      <c r="F186" s="72">
        <v>566514632</v>
      </c>
      <c r="G186" s="72">
        <v>142300</v>
      </c>
      <c r="H186" s="75">
        <v>0.50319829424307039</v>
      </c>
      <c r="I186" s="75">
        <v>6.8822522351150842E-2</v>
      </c>
      <c r="J186" s="71">
        <v>104</v>
      </c>
      <c r="K186" s="72">
        <v>457.13</v>
      </c>
    </row>
    <row r="187" spans="1:11" x14ac:dyDescent="0.2">
      <c r="A187" s="67">
        <v>19</v>
      </c>
      <c r="B187" s="67" t="s">
        <v>188</v>
      </c>
      <c r="C187" s="67">
        <v>2008</v>
      </c>
      <c r="D187" s="74">
        <v>17.715351999999999</v>
      </c>
      <c r="E187" s="72">
        <v>27929</v>
      </c>
      <c r="F187" s="72">
        <v>546871555.95000005</v>
      </c>
      <c r="G187" s="72">
        <v>142300</v>
      </c>
      <c r="H187" s="75">
        <v>0.51391862955032119</v>
      </c>
      <c r="I187" s="75">
        <v>6.8822522351150842E-2</v>
      </c>
      <c r="J187" s="71">
        <v>104</v>
      </c>
      <c r="K187" s="72">
        <v>457.13</v>
      </c>
    </row>
    <row r="188" spans="1:11" x14ac:dyDescent="0.2">
      <c r="A188" s="67">
        <v>19</v>
      </c>
      <c r="B188" s="67" t="s">
        <v>188</v>
      </c>
      <c r="C188" s="67">
        <v>2009</v>
      </c>
      <c r="D188" s="74">
        <v>17.930536200000002</v>
      </c>
      <c r="E188" s="72">
        <v>28202</v>
      </c>
      <c r="F188" s="72">
        <v>565404881.51999998</v>
      </c>
      <c r="G188" s="72">
        <v>142300</v>
      </c>
      <c r="H188" s="75">
        <v>0.52183406113537123</v>
      </c>
      <c r="I188" s="75">
        <v>6.8822522351150842E-2</v>
      </c>
      <c r="J188" s="71">
        <v>104</v>
      </c>
      <c r="K188" s="72">
        <v>457.13</v>
      </c>
    </row>
    <row r="189" spans="1:11" x14ac:dyDescent="0.2">
      <c r="A189" s="67">
        <v>19</v>
      </c>
      <c r="B189" s="67" t="s">
        <v>188</v>
      </c>
      <c r="C189" s="67">
        <v>2010</v>
      </c>
      <c r="D189" s="74">
        <v>18.29948266666667</v>
      </c>
      <c r="E189" s="72">
        <v>28183</v>
      </c>
      <c r="F189" s="72">
        <v>587451344</v>
      </c>
      <c r="G189" s="72">
        <v>143420</v>
      </c>
      <c r="H189" s="75">
        <v>0.54411764705882348</v>
      </c>
      <c r="I189" s="75">
        <v>6.8822522351150842E-2</v>
      </c>
      <c r="J189" s="71">
        <v>104</v>
      </c>
      <c r="K189" s="72">
        <v>457.13</v>
      </c>
    </row>
    <row r="190" spans="1:11" x14ac:dyDescent="0.2">
      <c r="A190" s="67">
        <v>19</v>
      </c>
      <c r="B190" s="67" t="s">
        <v>188</v>
      </c>
      <c r="C190" s="67">
        <v>2011</v>
      </c>
      <c r="D190" s="74">
        <v>18.328728099999999</v>
      </c>
      <c r="E190" s="72">
        <v>28094</v>
      </c>
      <c r="F190" s="72">
        <v>533687309</v>
      </c>
      <c r="G190" s="72">
        <v>143420</v>
      </c>
      <c r="H190" s="75">
        <v>0.54623655913978497</v>
      </c>
      <c r="I190" s="75">
        <v>6.8822522351150842E-2</v>
      </c>
      <c r="J190" s="71">
        <v>104</v>
      </c>
      <c r="K190" s="72">
        <v>457.13</v>
      </c>
    </row>
    <row r="191" spans="1:11" x14ac:dyDescent="0.2">
      <c r="A191" s="67">
        <v>20</v>
      </c>
      <c r="B191" s="67" t="s">
        <v>189</v>
      </c>
      <c r="C191" s="67">
        <v>2002</v>
      </c>
      <c r="D191" s="74">
        <v>16.741565999999999</v>
      </c>
      <c r="E191" s="72">
        <v>18367</v>
      </c>
      <c r="F191" s="72">
        <v>624925472</v>
      </c>
      <c r="G191" s="72">
        <v>108780</v>
      </c>
      <c r="H191" s="75">
        <v>0.32775554747180796</v>
      </c>
      <c r="I191" s="75">
        <v>8.2648227799858448E-2</v>
      </c>
      <c r="J191" s="71">
        <v>44</v>
      </c>
      <c r="K191" s="72">
        <v>275.16999999999996</v>
      </c>
    </row>
    <row r="192" spans="1:11" x14ac:dyDescent="0.2">
      <c r="A192" s="67">
        <v>20</v>
      </c>
      <c r="B192" s="67" t="s">
        <v>189</v>
      </c>
      <c r="C192" s="67">
        <v>2003</v>
      </c>
      <c r="D192" s="74">
        <v>16.820820000000001</v>
      </c>
      <c r="E192" s="72">
        <v>18487</v>
      </c>
      <c r="F192" s="72">
        <v>627031302</v>
      </c>
      <c r="G192" s="72">
        <v>108780</v>
      </c>
      <c r="H192" s="75">
        <v>0.32775554747180796</v>
      </c>
      <c r="I192" s="75">
        <v>8.2648227799858448E-2</v>
      </c>
      <c r="J192" s="71">
        <v>44</v>
      </c>
      <c r="K192" s="72">
        <v>275.16999999999996</v>
      </c>
    </row>
    <row r="193" spans="1:11" x14ac:dyDescent="0.2">
      <c r="A193" s="67">
        <v>20</v>
      </c>
      <c r="B193" s="67" t="s">
        <v>189</v>
      </c>
      <c r="C193" s="67">
        <v>2004</v>
      </c>
      <c r="D193" s="74">
        <v>16.852066000000001</v>
      </c>
      <c r="E193" s="72">
        <v>18684</v>
      </c>
      <c r="F193" s="72">
        <v>632340069</v>
      </c>
      <c r="G193" s="72">
        <v>108780</v>
      </c>
      <c r="H193" s="75">
        <v>0.32775554747180796</v>
      </c>
      <c r="I193" s="75">
        <v>8.2648227799858448E-2</v>
      </c>
      <c r="J193" s="71">
        <v>44</v>
      </c>
      <c r="K193" s="72">
        <v>275.16999999999996</v>
      </c>
    </row>
    <row r="194" spans="1:11" x14ac:dyDescent="0.2">
      <c r="A194" s="67">
        <v>20</v>
      </c>
      <c r="B194" s="67" t="s">
        <v>189</v>
      </c>
      <c r="C194" s="67">
        <v>2005</v>
      </c>
      <c r="D194" s="74">
        <v>17.008296000000001</v>
      </c>
      <c r="E194" s="72">
        <v>18860</v>
      </c>
      <c r="F194" s="72">
        <v>632444846</v>
      </c>
      <c r="G194" s="72">
        <v>108780</v>
      </c>
      <c r="H194" s="75">
        <v>0.32727272727272727</v>
      </c>
      <c r="I194" s="75">
        <v>8.2648227799858448E-2</v>
      </c>
      <c r="J194" s="71">
        <v>44</v>
      </c>
      <c r="K194" s="72">
        <v>275.16999999999996</v>
      </c>
    </row>
    <row r="195" spans="1:11" x14ac:dyDescent="0.2">
      <c r="A195" s="67">
        <v>20</v>
      </c>
      <c r="B195" s="67" t="s">
        <v>189</v>
      </c>
      <c r="C195" s="67">
        <v>2006</v>
      </c>
      <c r="D195" s="74">
        <v>16.88236666666667</v>
      </c>
      <c r="E195" s="72">
        <v>19025</v>
      </c>
      <c r="F195" s="72">
        <v>617899375</v>
      </c>
      <c r="G195" s="72">
        <v>111673</v>
      </c>
      <c r="H195" s="75">
        <v>0.32846715328467152</v>
      </c>
      <c r="I195" s="75">
        <v>8.2648227799858448E-2</v>
      </c>
      <c r="J195" s="71">
        <v>44</v>
      </c>
      <c r="K195" s="72">
        <v>275.16999999999996</v>
      </c>
    </row>
    <row r="196" spans="1:11" x14ac:dyDescent="0.2">
      <c r="A196" s="67">
        <v>20</v>
      </c>
      <c r="B196" s="67" t="s">
        <v>189</v>
      </c>
      <c r="C196" s="67">
        <v>2007</v>
      </c>
      <c r="D196" s="74">
        <v>17.296320000000001</v>
      </c>
      <c r="E196" s="72">
        <v>19262</v>
      </c>
      <c r="F196" s="72">
        <v>615535178</v>
      </c>
      <c r="G196" s="72">
        <v>111673</v>
      </c>
      <c r="H196" s="75">
        <v>0.32846715328467152</v>
      </c>
      <c r="I196" s="75">
        <v>8.2648227799858448E-2</v>
      </c>
      <c r="J196" s="71">
        <v>44</v>
      </c>
      <c r="K196" s="72">
        <v>275.16999999999996</v>
      </c>
    </row>
    <row r="197" spans="1:11" x14ac:dyDescent="0.2">
      <c r="A197" s="67">
        <v>20</v>
      </c>
      <c r="B197" s="67" t="s">
        <v>189</v>
      </c>
      <c r="C197" s="67">
        <v>2008</v>
      </c>
      <c r="D197" s="74">
        <v>17.715351999999999</v>
      </c>
      <c r="E197" s="72">
        <v>19394</v>
      </c>
      <c r="F197" s="72">
        <v>593387454</v>
      </c>
      <c r="G197" s="72">
        <v>111673</v>
      </c>
      <c r="H197" s="75">
        <v>0.32846715328467152</v>
      </c>
      <c r="I197" s="75">
        <v>8.2648227799858448E-2</v>
      </c>
      <c r="J197" s="71">
        <v>44</v>
      </c>
      <c r="K197" s="72">
        <v>275.16999999999996</v>
      </c>
    </row>
    <row r="198" spans="1:11" x14ac:dyDescent="0.2">
      <c r="A198" s="67">
        <v>20</v>
      </c>
      <c r="B198" s="67" t="s">
        <v>189</v>
      </c>
      <c r="C198" s="67">
        <v>2009</v>
      </c>
      <c r="D198" s="74">
        <v>17.930536200000002</v>
      </c>
      <c r="E198" s="72">
        <v>19531</v>
      </c>
      <c r="F198" s="72">
        <v>549506615</v>
      </c>
      <c r="G198" s="72">
        <v>111673</v>
      </c>
      <c r="H198" s="75">
        <v>0.33333333333333331</v>
      </c>
      <c r="I198" s="75">
        <v>8.2648227799858448E-2</v>
      </c>
      <c r="J198" s="71">
        <v>44</v>
      </c>
      <c r="K198" s="72">
        <v>275.16999999999996</v>
      </c>
    </row>
    <row r="199" spans="1:11" x14ac:dyDescent="0.2">
      <c r="A199" s="67">
        <v>20</v>
      </c>
      <c r="B199" s="67" t="s">
        <v>189</v>
      </c>
      <c r="C199" s="67">
        <v>2010</v>
      </c>
      <c r="D199" s="74">
        <v>18.29948266666667</v>
      </c>
      <c r="E199" s="72">
        <v>19579</v>
      </c>
      <c r="F199" s="72">
        <v>567392652</v>
      </c>
      <c r="G199" s="72">
        <v>111673</v>
      </c>
      <c r="H199" s="75">
        <v>0.33212996389891697</v>
      </c>
      <c r="I199" s="75">
        <v>8.2648227799858448E-2</v>
      </c>
      <c r="J199" s="71">
        <v>44</v>
      </c>
      <c r="K199" s="72">
        <v>275.16999999999996</v>
      </c>
    </row>
    <row r="200" spans="1:11" x14ac:dyDescent="0.2">
      <c r="A200" s="67">
        <v>20</v>
      </c>
      <c r="B200" s="67" t="s">
        <v>189</v>
      </c>
      <c r="C200" s="67">
        <v>2011</v>
      </c>
      <c r="D200" s="74">
        <v>18.328728099999999</v>
      </c>
      <c r="E200" s="72">
        <v>19885</v>
      </c>
      <c r="F200" s="72">
        <v>577484414</v>
      </c>
      <c r="G200" s="72">
        <v>111673</v>
      </c>
      <c r="H200" s="75">
        <v>0.33212996389891697</v>
      </c>
      <c r="I200" s="75">
        <v>8.2648227799858448E-2</v>
      </c>
      <c r="J200" s="71">
        <v>44</v>
      </c>
      <c r="K200" s="72">
        <v>275.16999999999996</v>
      </c>
    </row>
    <row r="201" spans="1:11" x14ac:dyDescent="0.2">
      <c r="A201" s="67">
        <v>22</v>
      </c>
      <c r="B201" s="67" t="s">
        <v>120</v>
      </c>
      <c r="C201" s="67">
        <v>2002</v>
      </c>
      <c r="D201" s="74">
        <v>16.741565999999999</v>
      </c>
      <c r="E201" s="72">
        <v>3818</v>
      </c>
      <c r="F201" s="72">
        <v>76689691</v>
      </c>
      <c r="G201" s="72">
        <v>15900</v>
      </c>
      <c r="H201" s="75">
        <v>0.10443864229765014</v>
      </c>
      <c r="I201" s="75">
        <v>-1.1262441068622316E-2</v>
      </c>
      <c r="J201" s="71">
        <v>26</v>
      </c>
      <c r="K201" s="72">
        <v>82.38</v>
      </c>
    </row>
    <row r="202" spans="1:11" x14ac:dyDescent="0.2">
      <c r="A202" s="67">
        <v>22</v>
      </c>
      <c r="B202" s="67" t="s">
        <v>120</v>
      </c>
      <c r="C202" s="67">
        <v>2003</v>
      </c>
      <c r="D202" s="74">
        <v>16.820820000000001</v>
      </c>
      <c r="E202" s="72">
        <v>3787</v>
      </c>
      <c r="F202" s="72">
        <v>80106927</v>
      </c>
      <c r="G202" s="72">
        <v>17145</v>
      </c>
      <c r="H202" s="75">
        <v>9.4562647754137127E-2</v>
      </c>
      <c r="I202" s="75">
        <v>-1.1262441068622316E-2</v>
      </c>
      <c r="J202" s="71">
        <v>26</v>
      </c>
      <c r="K202" s="72">
        <v>82.38</v>
      </c>
    </row>
    <row r="203" spans="1:11" x14ac:dyDescent="0.2">
      <c r="A203" s="67">
        <v>22</v>
      </c>
      <c r="B203" s="67" t="s">
        <v>120</v>
      </c>
      <c r="C203" s="67">
        <v>2004</v>
      </c>
      <c r="D203" s="74">
        <v>16.852066000000001</v>
      </c>
      <c r="E203" s="72">
        <v>4057</v>
      </c>
      <c r="F203" s="72">
        <v>81252177</v>
      </c>
      <c r="G203" s="72">
        <v>18859</v>
      </c>
      <c r="H203" s="75">
        <v>9.4562647754137127E-2</v>
      </c>
      <c r="I203" s="75">
        <v>-1.1262441068622316E-2</v>
      </c>
      <c r="J203" s="71">
        <v>26</v>
      </c>
      <c r="K203" s="72">
        <v>82.38</v>
      </c>
    </row>
    <row r="204" spans="1:11" x14ac:dyDescent="0.2">
      <c r="A204" s="67">
        <v>22</v>
      </c>
      <c r="B204" s="67" t="s">
        <v>120</v>
      </c>
      <c r="C204" s="67">
        <v>2005</v>
      </c>
      <c r="D204" s="74">
        <v>17.008296000000001</v>
      </c>
      <c r="E204" s="72">
        <v>4040</v>
      </c>
      <c r="F204" s="72">
        <v>97239869</v>
      </c>
      <c r="G204" s="72">
        <v>18859</v>
      </c>
      <c r="H204" s="75">
        <v>0</v>
      </c>
      <c r="I204" s="75">
        <v>-1.1262441068622316E-2</v>
      </c>
      <c r="J204" s="71">
        <v>26</v>
      </c>
      <c r="K204" s="72">
        <v>82.38</v>
      </c>
    </row>
    <row r="205" spans="1:11" x14ac:dyDescent="0.2">
      <c r="A205" s="67">
        <v>22</v>
      </c>
      <c r="B205" s="67" t="s">
        <v>120</v>
      </c>
      <c r="C205" s="67">
        <v>2006</v>
      </c>
      <c r="D205" s="74">
        <v>16.88236666666667</v>
      </c>
      <c r="E205" s="72">
        <v>3981</v>
      </c>
      <c r="F205" s="72">
        <v>82347301</v>
      </c>
      <c r="G205" s="72">
        <v>18859</v>
      </c>
      <c r="H205" s="75">
        <v>0</v>
      </c>
      <c r="I205" s="75">
        <v>-1.1262441068622316E-2</v>
      </c>
      <c r="J205" s="71">
        <v>26</v>
      </c>
      <c r="K205" s="72">
        <v>82.38</v>
      </c>
    </row>
    <row r="206" spans="1:11" x14ac:dyDescent="0.2">
      <c r="A206" s="67">
        <v>22</v>
      </c>
      <c r="B206" s="67" t="s">
        <v>120</v>
      </c>
      <c r="C206" s="67">
        <v>2007</v>
      </c>
      <c r="D206" s="74">
        <v>17.296320000000001</v>
      </c>
      <c r="E206" s="72">
        <v>3864</v>
      </c>
      <c r="F206" s="72">
        <v>83900561</v>
      </c>
      <c r="G206" s="72">
        <v>18859</v>
      </c>
      <c r="H206" s="75">
        <v>9.5238095238095233E-2</v>
      </c>
      <c r="I206" s="75">
        <v>-1.1262441068622316E-2</v>
      </c>
      <c r="J206" s="71">
        <v>26</v>
      </c>
      <c r="K206" s="72">
        <v>82.38</v>
      </c>
    </row>
    <row r="207" spans="1:11" x14ac:dyDescent="0.2">
      <c r="A207" s="67">
        <v>22</v>
      </c>
      <c r="B207" s="67" t="s">
        <v>120</v>
      </c>
      <c r="C207" s="67">
        <v>2008</v>
      </c>
      <c r="D207" s="74">
        <v>17.715351999999999</v>
      </c>
      <c r="E207" s="72">
        <v>4001</v>
      </c>
      <c r="F207" s="72">
        <v>84002098</v>
      </c>
      <c r="G207" s="72">
        <v>18859</v>
      </c>
      <c r="H207" s="75">
        <v>9.5238095238095233E-2</v>
      </c>
      <c r="I207" s="75">
        <v>-1.1262441068622316E-2</v>
      </c>
      <c r="J207" s="71">
        <v>26</v>
      </c>
      <c r="K207" s="72">
        <v>82.38</v>
      </c>
    </row>
    <row r="208" spans="1:11" x14ac:dyDescent="0.2">
      <c r="A208" s="67">
        <v>22</v>
      </c>
      <c r="B208" s="67" t="s">
        <v>120</v>
      </c>
      <c r="C208" s="67">
        <v>2009</v>
      </c>
      <c r="D208" s="74">
        <v>17.930536200000002</v>
      </c>
      <c r="E208" s="72">
        <v>3768</v>
      </c>
      <c r="F208" s="72">
        <v>82558537</v>
      </c>
      <c r="G208" s="72">
        <v>18859</v>
      </c>
      <c r="H208" s="75">
        <v>9.5238095238095233E-2</v>
      </c>
      <c r="I208" s="75">
        <v>-1.1262441068622316E-2</v>
      </c>
      <c r="J208" s="71">
        <v>26</v>
      </c>
      <c r="K208" s="72">
        <v>82.38</v>
      </c>
    </row>
    <row r="209" spans="1:11" x14ac:dyDescent="0.2">
      <c r="A209" s="67">
        <v>22</v>
      </c>
      <c r="B209" s="67" t="s">
        <v>120</v>
      </c>
      <c r="C209" s="67">
        <v>2010</v>
      </c>
      <c r="D209" s="74">
        <v>18.29948266666667</v>
      </c>
      <c r="E209" s="72">
        <v>3777</v>
      </c>
      <c r="F209" s="72">
        <v>79959168</v>
      </c>
      <c r="G209" s="72">
        <v>18859</v>
      </c>
      <c r="H209" s="75">
        <v>9.5238095238095233E-2</v>
      </c>
      <c r="I209" s="75">
        <v>-1.1262441068622316E-2</v>
      </c>
      <c r="J209" s="71">
        <v>26</v>
      </c>
      <c r="K209" s="72">
        <v>82.38</v>
      </c>
    </row>
    <row r="210" spans="1:11" x14ac:dyDescent="0.2">
      <c r="A210" s="67">
        <v>22</v>
      </c>
      <c r="B210" s="67" t="s">
        <v>120</v>
      </c>
      <c r="C210" s="67">
        <v>2011</v>
      </c>
      <c r="D210" s="74">
        <v>18.328728099999999</v>
      </c>
      <c r="E210" s="72">
        <v>3775</v>
      </c>
      <c r="F210" s="72">
        <v>78311374</v>
      </c>
      <c r="G210" s="72">
        <v>18859</v>
      </c>
      <c r="H210" s="75">
        <v>0.10810810810810811</v>
      </c>
      <c r="I210" s="75">
        <v>-1.1262441068622316E-2</v>
      </c>
      <c r="J210" s="71">
        <v>26</v>
      </c>
      <c r="K210" s="72">
        <v>82.38</v>
      </c>
    </row>
    <row r="211" spans="1:11" x14ac:dyDescent="0.2">
      <c r="A211" s="67">
        <v>23</v>
      </c>
      <c r="B211" s="67" t="s">
        <v>190</v>
      </c>
      <c r="C211" s="67">
        <v>2002</v>
      </c>
      <c r="D211" s="74">
        <v>16.741565999999999</v>
      </c>
      <c r="E211" s="72">
        <v>45975</v>
      </c>
      <c r="F211" s="72">
        <v>905209929.5</v>
      </c>
      <c r="G211" s="72">
        <v>175607</v>
      </c>
      <c r="H211" s="75">
        <v>0.20101079715138984</v>
      </c>
      <c r="I211" s="75">
        <v>1.6813485589994563E-2</v>
      </c>
      <c r="J211" s="71">
        <v>410</v>
      </c>
      <c r="K211" s="72">
        <v>894.4799999999999</v>
      </c>
    </row>
    <row r="212" spans="1:11" x14ac:dyDescent="0.2">
      <c r="A212" s="67">
        <v>23</v>
      </c>
      <c r="B212" s="67" t="s">
        <v>190</v>
      </c>
      <c r="C212" s="67">
        <v>2003</v>
      </c>
      <c r="D212" s="74">
        <v>16.820820000000001</v>
      </c>
      <c r="E212" s="72">
        <v>45752</v>
      </c>
      <c r="F212" s="72">
        <v>940082897.10000002</v>
      </c>
      <c r="G212" s="72">
        <v>175607</v>
      </c>
      <c r="H212" s="75">
        <v>0.20101079715138984</v>
      </c>
      <c r="I212" s="75">
        <v>1.6813485589994563E-2</v>
      </c>
      <c r="J212" s="71">
        <v>410</v>
      </c>
      <c r="K212" s="72">
        <v>894.4799999999999</v>
      </c>
    </row>
    <row r="213" spans="1:11" x14ac:dyDescent="0.2">
      <c r="A213" s="67">
        <v>23</v>
      </c>
      <c r="B213" s="67" t="s">
        <v>190</v>
      </c>
      <c r="C213" s="67">
        <v>2004</v>
      </c>
      <c r="D213" s="74">
        <v>16.852066000000001</v>
      </c>
      <c r="E213" s="72">
        <v>46296</v>
      </c>
      <c r="F213" s="72">
        <v>987376976.5</v>
      </c>
      <c r="G213" s="72">
        <v>197509</v>
      </c>
      <c r="H213" s="75">
        <v>0.20101079715138984</v>
      </c>
      <c r="I213" s="75">
        <v>1.6813485589994563E-2</v>
      </c>
      <c r="J213" s="71">
        <v>410</v>
      </c>
      <c r="K213" s="72">
        <v>894.4799999999999</v>
      </c>
    </row>
    <row r="214" spans="1:11" x14ac:dyDescent="0.2">
      <c r="A214" s="67">
        <v>23</v>
      </c>
      <c r="B214" s="67" t="s">
        <v>190</v>
      </c>
      <c r="C214" s="67">
        <v>2005</v>
      </c>
      <c r="D214" s="74">
        <v>17.008296000000001</v>
      </c>
      <c r="E214" s="72">
        <v>45915</v>
      </c>
      <c r="F214" s="72">
        <v>957243410</v>
      </c>
      <c r="G214" s="72">
        <v>197509</v>
      </c>
      <c r="H214" s="75">
        <v>0.20114942528735633</v>
      </c>
      <c r="I214" s="75">
        <v>1.6813485589994563E-2</v>
      </c>
      <c r="J214" s="71">
        <v>410</v>
      </c>
      <c r="K214" s="72">
        <v>894.4799999999999</v>
      </c>
    </row>
    <row r="215" spans="1:11" x14ac:dyDescent="0.2">
      <c r="A215" s="67">
        <v>23</v>
      </c>
      <c r="B215" s="67" t="s">
        <v>190</v>
      </c>
      <c r="C215" s="67">
        <v>2006</v>
      </c>
      <c r="D215" s="74">
        <v>16.88236666666667</v>
      </c>
      <c r="E215" s="72">
        <v>46020</v>
      </c>
      <c r="F215" s="72">
        <v>941826285</v>
      </c>
      <c r="G215" s="72">
        <v>197509</v>
      </c>
      <c r="H215" s="75">
        <v>0.20091848450057406</v>
      </c>
      <c r="I215" s="75">
        <v>1.6813485589994563E-2</v>
      </c>
      <c r="J215" s="71">
        <v>410</v>
      </c>
      <c r="K215" s="72">
        <v>894.4799999999999</v>
      </c>
    </row>
    <row r="216" spans="1:11" x14ac:dyDescent="0.2">
      <c r="A216" s="67">
        <v>23</v>
      </c>
      <c r="B216" s="67" t="s">
        <v>190</v>
      </c>
      <c r="C216" s="67">
        <v>2007</v>
      </c>
      <c r="D216" s="74">
        <v>17.296320000000001</v>
      </c>
      <c r="E216" s="72">
        <v>46451</v>
      </c>
      <c r="F216" s="72">
        <v>958691850.28999996</v>
      </c>
      <c r="G216" s="72">
        <v>197509</v>
      </c>
      <c r="H216" s="75">
        <v>0.20091848450057406</v>
      </c>
      <c r="I216" s="75">
        <v>1.6813485589994563E-2</v>
      </c>
      <c r="J216" s="71">
        <v>410</v>
      </c>
      <c r="K216" s="72">
        <v>894.4799999999999</v>
      </c>
    </row>
    <row r="217" spans="1:11" x14ac:dyDescent="0.2">
      <c r="A217" s="67">
        <v>23</v>
      </c>
      <c r="B217" s="67" t="s">
        <v>190</v>
      </c>
      <c r="C217" s="67">
        <v>2008</v>
      </c>
      <c r="D217" s="74">
        <v>17.715351999999999</v>
      </c>
      <c r="E217" s="72">
        <v>46215</v>
      </c>
      <c r="F217" s="72">
        <v>966826977.00999999</v>
      </c>
      <c r="G217" s="72">
        <v>197509</v>
      </c>
      <c r="H217" s="75">
        <v>0.20091848450057406</v>
      </c>
      <c r="I217" s="75">
        <v>1.6813485589994563E-2</v>
      </c>
      <c r="J217" s="71">
        <v>410</v>
      </c>
      <c r="K217" s="72">
        <v>894.4799999999999</v>
      </c>
    </row>
    <row r="218" spans="1:11" x14ac:dyDescent="0.2">
      <c r="A218" s="67">
        <v>23</v>
      </c>
      <c r="B218" s="67" t="s">
        <v>190</v>
      </c>
      <c r="C218" s="67">
        <v>2009</v>
      </c>
      <c r="D218" s="74">
        <v>17.930536200000002</v>
      </c>
      <c r="E218" s="72">
        <v>46539</v>
      </c>
      <c r="F218" s="72">
        <v>957230159.16999996</v>
      </c>
      <c r="G218" s="72">
        <v>206940</v>
      </c>
      <c r="H218" s="75">
        <v>0.22563559322033899</v>
      </c>
      <c r="I218" s="75">
        <v>1.6813485589994563E-2</v>
      </c>
      <c r="J218" s="71">
        <v>410</v>
      </c>
      <c r="K218" s="72">
        <v>894.4799999999999</v>
      </c>
    </row>
    <row r="219" spans="1:11" x14ac:dyDescent="0.2">
      <c r="A219" s="67">
        <v>23</v>
      </c>
      <c r="B219" s="67" t="s">
        <v>190</v>
      </c>
      <c r="C219" s="67">
        <v>2010</v>
      </c>
      <c r="D219" s="74">
        <v>18.29948266666667</v>
      </c>
      <c r="E219" s="72">
        <v>46710</v>
      </c>
      <c r="F219" s="72">
        <v>921289657</v>
      </c>
      <c r="G219" s="72">
        <v>206940</v>
      </c>
      <c r="H219" s="75">
        <v>0.22563559322033899</v>
      </c>
      <c r="I219" s="75">
        <v>1.6813485589994563E-2</v>
      </c>
      <c r="J219" s="71">
        <v>410</v>
      </c>
      <c r="K219" s="72">
        <v>894.4799999999999</v>
      </c>
    </row>
    <row r="220" spans="1:11" x14ac:dyDescent="0.2">
      <c r="A220" s="67">
        <v>23</v>
      </c>
      <c r="B220" s="67" t="s">
        <v>190</v>
      </c>
      <c r="C220" s="67">
        <v>2011</v>
      </c>
      <c r="D220" s="74">
        <v>18.328728099999999</v>
      </c>
      <c r="E220" s="72">
        <v>46748</v>
      </c>
      <c r="F220" s="72">
        <v>923827081.64999998</v>
      </c>
      <c r="G220" s="72">
        <v>206940</v>
      </c>
      <c r="H220" s="75">
        <v>0.2338877338877339</v>
      </c>
      <c r="I220" s="75">
        <v>1.6813485589994563E-2</v>
      </c>
      <c r="J220" s="71">
        <v>410</v>
      </c>
      <c r="K220" s="72">
        <v>894.4799999999999</v>
      </c>
    </row>
    <row r="221" spans="1:11" x14ac:dyDescent="0.2">
      <c r="A221" s="67">
        <v>24</v>
      </c>
      <c r="B221" s="67" t="s">
        <v>191</v>
      </c>
      <c r="C221" s="67">
        <v>2002</v>
      </c>
      <c r="D221" s="74">
        <v>16.741565999999999</v>
      </c>
      <c r="E221" s="72">
        <v>8665</v>
      </c>
      <c r="F221" s="72">
        <v>151859107</v>
      </c>
      <c r="G221" s="72">
        <v>36517</v>
      </c>
      <c r="H221" s="75">
        <v>0.21799628942486085</v>
      </c>
      <c r="I221" s="75">
        <v>0.18949798038084248</v>
      </c>
      <c r="J221" s="71">
        <v>69</v>
      </c>
      <c r="K221" s="72">
        <v>224.7</v>
      </c>
    </row>
    <row r="222" spans="1:11" x14ac:dyDescent="0.2">
      <c r="A222" s="67">
        <v>24</v>
      </c>
      <c r="B222" s="67" t="s">
        <v>191</v>
      </c>
      <c r="C222" s="67">
        <v>2003</v>
      </c>
      <c r="D222" s="74">
        <v>16.820820000000001</v>
      </c>
      <c r="E222" s="72">
        <v>8969</v>
      </c>
      <c r="F222" s="72">
        <v>156079163</v>
      </c>
      <c r="G222" s="72">
        <v>36517</v>
      </c>
      <c r="H222" s="75">
        <v>0.2353448275862069</v>
      </c>
      <c r="I222" s="75">
        <v>0.18949798038084248</v>
      </c>
      <c r="J222" s="71">
        <v>69</v>
      </c>
      <c r="K222" s="72">
        <v>224.7</v>
      </c>
    </row>
    <row r="223" spans="1:11" x14ac:dyDescent="0.2">
      <c r="A223" s="67">
        <v>24</v>
      </c>
      <c r="B223" s="67" t="s">
        <v>191</v>
      </c>
      <c r="C223" s="67">
        <v>2004</v>
      </c>
      <c r="D223" s="74">
        <v>16.852066000000001</v>
      </c>
      <c r="E223" s="72">
        <v>9356</v>
      </c>
      <c r="F223" s="72">
        <v>98472447</v>
      </c>
      <c r="G223" s="72">
        <v>53374</v>
      </c>
      <c r="H223" s="75">
        <v>0.24078834618680378</v>
      </c>
      <c r="I223" s="75">
        <v>0.18949798038084248</v>
      </c>
      <c r="J223" s="71">
        <v>69</v>
      </c>
      <c r="K223" s="72">
        <v>224.7</v>
      </c>
    </row>
    <row r="224" spans="1:11" x14ac:dyDescent="0.2">
      <c r="A224" s="67">
        <v>24</v>
      </c>
      <c r="B224" s="67" t="s">
        <v>191</v>
      </c>
      <c r="C224" s="67">
        <v>2005</v>
      </c>
      <c r="D224" s="74">
        <v>17.008296000000001</v>
      </c>
      <c r="E224" s="72">
        <v>9530</v>
      </c>
      <c r="F224" s="72">
        <v>182318202.77000001</v>
      </c>
      <c r="G224" s="72">
        <v>53374</v>
      </c>
      <c r="H224" s="75">
        <v>0.24369747899159663</v>
      </c>
      <c r="I224" s="75">
        <v>0.18949798038084248</v>
      </c>
      <c r="J224" s="71">
        <v>69</v>
      </c>
      <c r="K224" s="72">
        <v>224.7</v>
      </c>
    </row>
    <row r="225" spans="1:11" x14ac:dyDescent="0.2">
      <c r="A225" s="67">
        <v>24</v>
      </c>
      <c r="B225" s="67" t="s">
        <v>191</v>
      </c>
      <c r="C225" s="67">
        <v>2006</v>
      </c>
      <c r="D225" s="74">
        <v>16.88236666666667</v>
      </c>
      <c r="E225" s="72">
        <v>9508</v>
      </c>
      <c r="F225" s="72">
        <v>103904686</v>
      </c>
      <c r="G225" s="72">
        <v>53374</v>
      </c>
      <c r="H225" s="75">
        <v>0.24257425742574257</v>
      </c>
      <c r="I225" s="75">
        <v>0.18949798038084248</v>
      </c>
      <c r="J225" s="71">
        <v>69</v>
      </c>
      <c r="K225" s="72">
        <v>224.7</v>
      </c>
    </row>
    <row r="226" spans="1:11" x14ac:dyDescent="0.2">
      <c r="A226" s="67">
        <v>24</v>
      </c>
      <c r="B226" s="67" t="s">
        <v>191</v>
      </c>
      <c r="C226" s="67">
        <v>2007</v>
      </c>
      <c r="D226" s="74">
        <v>17.296320000000001</v>
      </c>
      <c r="E226" s="72">
        <v>9792</v>
      </c>
      <c r="F226" s="72">
        <v>176884016</v>
      </c>
      <c r="G226" s="72">
        <v>53374</v>
      </c>
      <c r="H226" s="75">
        <v>0.24255319148936169</v>
      </c>
      <c r="I226" s="75">
        <v>0.18949798038084248</v>
      </c>
      <c r="J226" s="71">
        <v>69</v>
      </c>
      <c r="K226" s="72">
        <v>224.7</v>
      </c>
    </row>
    <row r="227" spans="1:11" x14ac:dyDescent="0.2">
      <c r="A227" s="67">
        <v>24</v>
      </c>
      <c r="B227" s="67" t="s">
        <v>191</v>
      </c>
      <c r="C227" s="67">
        <v>2008</v>
      </c>
      <c r="D227" s="74">
        <v>17.715351999999999</v>
      </c>
      <c r="E227" s="72">
        <v>9937</v>
      </c>
      <c r="F227" s="72">
        <v>180714045.77000001</v>
      </c>
      <c r="G227" s="72">
        <v>53374</v>
      </c>
      <c r="H227" s="75">
        <v>0.25210084033613445</v>
      </c>
      <c r="I227" s="75">
        <v>0.18949798038084248</v>
      </c>
      <c r="J227" s="71">
        <v>69</v>
      </c>
      <c r="K227" s="72">
        <v>224.7</v>
      </c>
    </row>
    <row r="228" spans="1:11" x14ac:dyDescent="0.2">
      <c r="A228" s="67">
        <v>24</v>
      </c>
      <c r="B228" s="67" t="s">
        <v>191</v>
      </c>
      <c r="C228" s="67">
        <v>2009</v>
      </c>
      <c r="D228" s="74">
        <v>17.930536200000002</v>
      </c>
      <c r="E228" s="72">
        <v>10073</v>
      </c>
      <c r="F228" s="72">
        <v>179672015.21000001</v>
      </c>
      <c r="G228" s="72">
        <v>53374</v>
      </c>
      <c r="H228" s="75">
        <v>0.19186046511627908</v>
      </c>
      <c r="I228" s="75">
        <v>0.18949798038084248</v>
      </c>
      <c r="J228" s="71">
        <v>69</v>
      </c>
      <c r="K228" s="72">
        <v>224.7</v>
      </c>
    </row>
    <row r="229" spans="1:11" x14ac:dyDescent="0.2">
      <c r="A229" s="67">
        <v>24</v>
      </c>
      <c r="B229" s="67" t="s">
        <v>191</v>
      </c>
      <c r="C229" s="67">
        <v>2010</v>
      </c>
      <c r="D229" s="74">
        <v>18.29948266666667</v>
      </c>
      <c r="E229" s="72">
        <v>10151</v>
      </c>
      <c r="F229" s="72">
        <v>186559007.97</v>
      </c>
      <c r="G229" s="72">
        <v>57081</v>
      </c>
      <c r="H229" s="75">
        <v>0.28215767634854771</v>
      </c>
      <c r="I229" s="75">
        <v>0.18949798038084248</v>
      </c>
      <c r="J229" s="71">
        <v>69</v>
      </c>
      <c r="K229" s="72">
        <v>224.7</v>
      </c>
    </row>
    <row r="230" spans="1:11" x14ac:dyDescent="0.2">
      <c r="A230" s="67">
        <v>24</v>
      </c>
      <c r="B230" s="67" t="s">
        <v>191</v>
      </c>
      <c r="C230" s="67">
        <v>2011</v>
      </c>
      <c r="D230" s="74">
        <v>18.328728099999999</v>
      </c>
      <c r="E230" s="72">
        <v>10307</v>
      </c>
      <c r="F230" s="72">
        <v>180803939.71000001</v>
      </c>
      <c r="G230" s="72">
        <v>57081</v>
      </c>
      <c r="H230" s="75">
        <v>0.29166666666666669</v>
      </c>
      <c r="I230" s="75">
        <v>0.18949798038084248</v>
      </c>
      <c r="J230" s="71">
        <v>69</v>
      </c>
      <c r="K230" s="72">
        <v>224.7</v>
      </c>
    </row>
    <row r="231" spans="1:11" x14ac:dyDescent="0.2">
      <c r="A231" s="67">
        <v>25</v>
      </c>
      <c r="B231" s="67" t="s">
        <v>192</v>
      </c>
      <c r="C231" s="67">
        <v>2002</v>
      </c>
      <c r="D231" s="74">
        <v>16.741565999999999</v>
      </c>
      <c r="E231" s="72">
        <v>41817</v>
      </c>
      <c r="F231" s="72">
        <v>1482923145</v>
      </c>
      <c r="G231" s="72">
        <v>264088</v>
      </c>
      <c r="H231" s="75">
        <v>0.53902138618295825</v>
      </c>
      <c r="I231" s="75">
        <v>0.21622784991749766</v>
      </c>
      <c r="J231" s="71">
        <v>93</v>
      </c>
      <c r="K231" s="72">
        <v>1003.1600000000001</v>
      </c>
    </row>
    <row r="232" spans="1:11" x14ac:dyDescent="0.2">
      <c r="A232" s="67">
        <v>25</v>
      </c>
      <c r="B232" s="67" t="s">
        <v>192</v>
      </c>
      <c r="C232" s="67">
        <v>2003</v>
      </c>
      <c r="D232" s="74">
        <v>16.820820000000001</v>
      </c>
      <c r="E232" s="72">
        <v>44229</v>
      </c>
      <c r="F232" s="72">
        <v>1478910438</v>
      </c>
      <c r="G232" s="72">
        <v>264088</v>
      </c>
      <c r="H232" s="75">
        <v>0.55303441537292364</v>
      </c>
      <c r="I232" s="75">
        <v>0.21622784991749766</v>
      </c>
      <c r="J232" s="71">
        <v>93</v>
      </c>
      <c r="K232" s="72">
        <v>1003.1600000000001</v>
      </c>
    </row>
    <row r="233" spans="1:11" x14ac:dyDescent="0.2">
      <c r="A233" s="67">
        <v>25</v>
      </c>
      <c r="B233" s="67" t="s">
        <v>192</v>
      </c>
      <c r="C233" s="67">
        <v>2004</v>
      </c>
      <c r="D233" s="74">
        <v>16.852066000000001</v>
      </c>
      <c r="E233" s="72">
        <v>44556</v>
      </c>
      <c r="F233" s="72">
        <v>1570349840</v>
      </c>
      <c r="G233" s="72">
        <v>264088</v>
      </c>
      <c r="H233" s="75">
        <v>0.5657950231969634</v>
      </c>
      <c r="I233" s="75">
        <v>0.21622784991749766</v>
      </c>
      <c r="J233" s="71">
        <v>93</v>
      </c>
      <c r="K233" s="72">
        <v>1003.1600000000001</v>
      </c>
    </row>
    <row r="234" spans="1:11" x14ac:dyDescent="0.2">
      <c r="A234" s="67">
        <v>25</v>
      </c>
      <c r="B234" s="67" t="s">
        <v>192</v>
      </c>
      <c r="C234" s="67">
        <v>2005</v>
      </c>
      <c r="D234" s="74">
        <v>17.008296000000001</v>
      </c>
      <c r="E234" s="72">
        <v>56177</v>
      </c>
      <c r="F234" s="72">
        <v>1624508601</v>
      </c>
      <c r="G234" s="72">
        <v>283187</v>
      </c>
      <c r="H234" s="75">
        <v>0.56762295081967218</v>
      </c>
      <c r="I234" s="75">
        <v>0.21622784991749766</v>
      </c>
      <c r="J234" s="71">
        <v>93</v>
      </c>
      <c r="K234" s="72">
        <v>1003.1600000000001</v>
      </c>
    </row>
    <row r="235" spans="1:11" x14ac:dyDescent="0.2">
      <c r="A235" s="67">
        <v>25</v>
      </c>
      <c r="B235" s="67" t="s">
        <v>192</v>
      </c>
      <c r="C235" s="67">
        <v>2006</v>
      </c>
      <c r="D235" s="74">
        <v>16.88236666666667</v>
      </c>
      <c r="E235" s="72">
        <v>58941</v>
      </c>
      <c r="F235" s="72">
        <v>1631312252</v>
      </c>
      <c r="G235" s="72">
        <v>285750</v>
      </c>
      <c r="H235" s="75">
        <v>0.57584830339321358</v>
      </c>
      <c r="I235" s="75">
        <v>0.21622784991749766</v>
      </c>
      <c r="J235" s="71">
        <v>93</v>
      </c>
      <c r="K235" s="72">
        <v>1003.1600000000001</v>
      </c>
    </row>
    <row r="236" spans="1:11" x14ac:dyDescent="0.2">
      <c r="A236" s="67">
        <v>25</v>
      </c>
      <c r="B236" s="67" t="s">
        <v>192</v>
      </c>
      <c r="C236" s="67">
        <v>2007</v>
      </c>
      <c r="D236" s="74">
        <v>17.296320000000001</v>
      </c>
      <c r="E236" s="72">
        <v>47720</v>
      </c>
      <c r="F236" s="72">
        <v>1637140161.6500001</v>
      </c>
      <c r="G236" s="72">
        <v>285750</v>
      </c>
      <c r="H236" s="75">
        <v>0.58640776699029129</v>
      </c>
      <c r="I236" s="75">
        <v>0.21622784991749766</v>
      </c>
      <c r="J236" s="71">
        <v>93</v>
      </c>
      <c r="K236" s="72">
        <v>1003.1600000000001</v>
      </c>
    </row>
    <row r="237" spans="1:11" x14ac:dyDescent="0.2">
      <c r="A237" s="67">
        <v>25</v>
      </c>
      <c r="B237" s="67" t="s">
        <v>192</v>
      </c>
      <c r="C237" s="67">
        <v>2008</v>
      </c>
      <c r="D237" s="74">
        <v>17.715351999999999</v>
      </c>
      <c r="E237" s="72">
        <v>48914</v>
      </c>
      <c r="F237" s="72">
        <v>1599755326.1700001</v>
      </c>
      <c r="G237" s="72">
        <v>285750</v>
      </c>
      <c r="H237" s="75">
        <v>0.59103908484270729</v>
      </c>
      <c r="I237" s="75">
        <v>0.21622784991749766</v>
      </c>
      <c r="J237" s="71">
        <v>93</v>
      </c>
      <c r="K237" s="72">
        <v>1003.1600000000001</v>
      </c>
    </row>
    <row r="238" spans="1:11" x14ac:dyDescent="0.2">
      <c r="A238" s="67">
        <v>25</v>
      </c>
      <c r="B238" s="67" t="s">
        <v>192</v>
      </c>
      <c r="C238" s="67">
        <v>2009</v>
      </c>
      <c r="D238" s="74">
        <v>17.930536200000002</v>
      </c>
      <c r="E238" s="72">
        <v>49299</v>
      </c>
      <c r="F238" s="72">
        <v>1485530568</v>
      </c>
      <c r="G238" s="72">
        <v>285750</v>
      </c>
      <c r="H238" s="75">
        <v>0.59830667920978364</v>
      </c>
      <c r="I238" s="75">
        <v>0.21622784991749766</v>
      </c>
      <c r="J238" s="71">
        <v>93</v>
      </c>
      <c r="K238" s="72">
        <v>1003.1600000000001</v>
      </c>
    </row>
    <row r="239" spans="1:11" x14ac:dyDescent="0.2">
      <c r="A239" s="67">
        <v>25</v>
      </c>
      <c r="B239" s="67" t="s">
        <v>192</v>
      </c>
      <c r="C239" s="67">
        <v>2010</v>
      </c>
      <c r="D239" s="74">
        <v>18.29948266666667</v>
      </c>
      <c r="E239" s="72">
        <v>50250</v>
      </c>
      <c r="F239" s="72">
        <v>1614445248.05</v>
      </c>
      <c r="G239" s="72">
        <v>285955</v>
      </c>
      <c r="H239" s="75">
        <v>0.59906103286384982</v>
      </c>
      <c r="I239" s="75">
        <v>0.21622784991749766</v>
      </c>
      <c r="J239" s="71">
        <v>93</v>
      </c>
      <c r="K239" s="72">
        <v>1003.1600000000001</v>
      </c>
    </row>
    <row r="240" spans="1:11" x14ac:dyDescent="0.2">
      <c r="A240" s="67">
        <v>25</v>
      </c>
      <c r="B240" s="67" t="s">
        <v>192</v>
      </c>
      <c r="C240" s="67">
        <v>2011</v>
      </c>
      <c r="D240" s="74">
        <v>18.328728099999999</v>
      </c>
      <c r="E240" s="72">
        <v>50859</v>
      </c>
      <c r="F240" s="72">
        <v>1664955455</v>
      </c>
      <c r="G240" s="72">
        <v>297500</v>
      </c>
      <c r="H240" s="75">
        <v>0.60332103321033215</v>
      </c>
      <c r="I240" s="75">
        <v>0.21622784991749766</v>
      </c>
      <c r="J240" s="71">
        <v>93</v>
      </c>
      <c r="K240" s="72">
        <v>1003.1600000000001</v>
      </c>
    </row>
    <row r="241" spans="1:11" x14ac:dyDescent="0.2">
      <c r="A241" s="67">
        <v>26</v>
      </c>
      <c r="B241" s="67" t="s">
        <v>193</v>
      </c>
      <c r="C241" s="67">
        <v>2002</v>
      </c>
      <c r="D241" s="74">
        <v>16.741565999999999</v>
      </c>
      <c r="E241" s="72">
        <v>19936</v>
      </c>
      <c r="F241" s="72">
        <v>350911723</v>
      </c>
      <c r="G241" s="72">
        <v>88607</v>
      </c>
      <c r="H241" s="75">
        <v>4.7648514851485149E-2</v>
      </c>
      <c r="I241" s="75">
        <v>5.7283306581059387E-2</v>
      </c>
      <c r="J241" s="71">
        <v>1252</v>
      </c>
      <c r="K241" s="72">
        <v>1686.4</v>
      </c>
    </row>
    <row r="242" spans="1:11" x14ac:dyDescent="0.2">
      <c r="A242" s="67">
        <v>26</v>
      </c>
      <c r="B242" s="67" t="s">
        <v>193</v>
      </c>
      <c r="C242" s="67">
        <v>2003</v>
      </c>
      <c r="D242" s="74">
        <v>16.820820000000001</v>
      </c>
      <c r="E242" s="72">
        <v>20112</v>
      </c>
      <c r="F242" s="72">
        <v>352419237</v>
      </c>
      <c r="G242" s="72">
        <v>88607</v>
      </c>
      <c r="H242" s="75">
        <v>4.7823421213979152E-2</v>
      </c>
      <c r="I242" s="75">
        <v>5.7283306581059387E-2</v>
      </c>
      <c r="J242" s="71">
        <v>1252</v>
      </c>
      <c r="K242" s="72">
        <v>1686.4</v>
      </c>
    </row>
    <row r="243" spans="1:11" x14ac:dyDescent="0.2">
      <c r="A243" s="67">
        <v>26</v>
      </c>
      <c r="B243" s="67" t="s">
        <v>193</v>
      </c>
      <c r="C243" s="67">
        <v>2004</v>
      </c>
      <c r="D243" s="74">
        <v>16.852066000000001</v>
      </c>
      <c r="E243" s="72">
        <v>20312</v>
      </c>
      <c r="F243" s="72">
        <v>362422451</v>
      </c>
      <c r="G243" s="72">
        <v>88607</v>
      </c>
      <c r="H243" s="75">
        <v>4.790782292298363E-2</v>
      </c>
      <c r="I243" s="75">
        <v>5.7283306581059387E-2</v>
      </c>
      <c r="J243" s="71">
        <v>1252</v>
      </c>
      <c r="K243" s="72">
        <v>1686.4</v>
      </c>
    </row>
    <row r="244" spans="1:11" x14ac:dyDescent="0.2">
      <c r="A244" s="67">
        <v>26</v>
      </c>
      <c r="B244" s="67" t="s">
        <v>193</v>
      </c>
      <c r="C244" s="67">
        <v>2005</v>
      </c>
      <c r="D244" s="74">
        <v>17.008296000000001</v>
      </c>
      <c r="E244" s="72">
        <v>20462</v>
      </c>
      <c r="F244" s="72">
        <v>373431336</v>
      </c>
      <c r="G244" s="72">
        <v>88622</v>
      </c>
      <c r="H244" s="75">
        <v>4.8048048048048048E-2</v>
      </c>
      <c r="I244" s="75">
        <v>5.7283306581059387E-2</v>
      </c>
      <c r="J244" s="71">
        <v>1252</v>
      </c>
      <c r="K244" s="72">
        <v>1686.4</v>
      </c>
    </row>
    <row r="245" spans="1:11" x14ac:dyDescent="0.2">
      <c r="A245" s="67">
        <v>26</v>
      </c>
      <c r="B245" s="67" t="s">
        <v>193</v>
      </c>
      <c r="C245" s="67">
        <v>2006</v>
      </c>
      <c r="D245" s="74">
        <v>16.88236666666667</v>
      </c>
      <c r="E245" s="72">
        <v>20577</v>
      </c>
      <c r="F245" s="72">
        <v>360381638</v>
      </c>
      <c r="G245" s="72">
        <v>88622</v>
      </c>
      <c r="H245" s="75">
        <v>4.6072061429415237E-2</v>
      </c>
      <c r="I245" s="75">
        <v>5.7283306581059387E-2</v>
      </c>
      <c r="J245" s="71">
        <v>1252</v>
      </c>
      <c r="K245" s="72">
        <v>1686.4</v>
      </c>
    </row>
    <row r="246" spans="1:11" x14ac:dyDescent="0.2">
      <c r="A246" s="67">
        <v>26</v>
      </c>
      <c r="B246" s="67" t="s">
        <v>193</v>
      </c>
      <c r="C246" s="67">
        <v>2007</v>
      </c>
      <c r="D246" s="74">
        <v>17.296320000000001</v>
      </c>
      <c r="E246" s="72">
        <v>20698</v>
      </c>
      <c r="F246" s="72">
        <v>360337098</v>
      </c>
      <c r="G246" s="72">
        <v>88622</v>
      </c>
      <c r="H246" s="75">
        <v>4.7479484173505275E-2</v>
      </c>
      <c r="I246" s="75">
        <v>5.7283306581059387E-2</v>
      </c>
      <c r="J246" s="71">
        <v>1252</v>
      </c>
      <c r="K246" s="72">
        <v>1686.4</v>
      </c>
    </row>
    <row r="247" spans="1:11" x14ac:dyDescent="0.2">
      <c r="A247" s="67">
        <v>26</v>
      </c>
      <c r="B247" s="67" t="s">
        <v>193</v>
      </c>
      <c r="C247" s="67">
        <v>2008</v>
      </c>
      <c r="D247" s="74">
        <v>17.715351999999999</v>
      </c>
      <c r="E247" s="72">
        <v>20815</v>
      </c>
      <c r="F247" s="72">
        <v>352084248</v>
      </c>
      <c r="G247" s="72">
        <v>88622</v>
      </c>
      <c r="H247" s="75">
        <v>4.8368298368298368E-2</v>
      </c>
      <c r="I247" s="75">
        <v>5.7283306581059387E-2</v>
      </c>
      <c r="J247" s="71">
        <v>1252</v>
      </c>
      <c r="K247" s="72">
        <v>1686.4</v>
      </c>
    </row>
    <row r="248" spans="1:11" x14ac:dyDescent="0.2">
      <c r="A248" s="67">
        <v>26</v>
      </c>
      <c r="B248" s="67" t="s">
        <v>193</v>
      </c>
      <c r="C248" s="67">
        <v>2009</v>
      </c>
      <c r="D248" s="74">
        <v>17.930536200000002</v>
      </c>
      <c r="E248" s="72">
        <v>20911</v>
      </c>
      <c r="F248" s="72">
        <v>338528028</v>
      </c>
      <c r="G248" s="72">
        <v>114709</v>
      </c>
      <c r="H248" s="75">
        <v>5.0837666088965915E-2</v>
      </c>
      <c r="I248" s="75">
        <v>5.7283306581059387E-2</v>
      </c>
      <c r="J248" s="71">
        <v>1252</v>
      </c>
      <c r="K248" s="72">
        <v>1686.4</v>
      </c>
    </row>
    <row r="249" spans="1:11" x14ac:dyDescent="0.2">
      <c r="A249" s="67">
        <v>26</v>
      </c>
      <c r="B249" s="67" t="s">
        <v>193</v>
      </c>
      <c r="C249" s="67">
        <v>2010</v>
      </c>
      <c r="D249" s="74">
        <v>18.29948266666667</v>
      </c>
      <c r="E249" s="72">
        <v>20971</v>
      </c>
      <c r="F249" s="72">
        <v>345304603</v>
      </c>
      <c r="G249" s="72">
        <v>114709</v>
      </c>
      <c r="H249" s="75">
        <v>5.1654091700522348E-2</v>
      </c>
      <c r="I249" s="75">
        <v>5.7283306581059387E-2</v>
      </c>
      <c r="J249" s="71">
        <v>1252</v>
      </c>
      <c r="K249" s="72">
        <v>1686.4</v>
      </c>
    </row>
    <row r="250" spans="1:11" x14ac:dyDescent="0.2">
      <c r="A250" s="67">
        <v>26</v>
      </c>
      <c r="B250" s="67" t="s">
        <v>193</v>
      </c>
      <c r="C250" s="67">
        <v>2011</v>
      </c>
      <c r="D250" s="74">
        <v>18.328728099999999</v>
      </c>
      <c r="E250" s="72">
        <v>21078</v>
      </c>
      <c r="F250" s="72">
        <v>421078100</v>
      </c>
      <c r="G250" s="72">
        <v>114709</v>
      </c>
      <c r="H250" s="75">
        <v>5.3056516724336797E-2</v>
      </c>
      <c r="I250" s="75">
        <v>5.7283306581059387E-2</v>
      </c>
      <c r="J250" s="71">
        <v>1252</v>
      </c>
      <c r="K250" s="72">
        <v>1686.4</v>
      </c>
    </row>
    <row r="251" spans="1:11" x14ac:dyDescent="0.2">
      <c r="A251" s="67">
        <v>27</v>
      </c>
      <c r="B251" s="67" t="s">
        <v>121</v>
      </c>
      <c r="C251" s="67">
        <v>2002</v>
      </c>
      <c r="D251" s="74">
        <v>16.741565999999999</v>
      </c>
      <c r="E251" s="72">
        <v>17686</v>
      </c>
      <c r="F251" s="72">
        <v>413942278</v>
      </c>
      <c r="G251" s="72">
        <v>85058</v>
      </c>
      <c r="H251" s="75">
        <v>0.19450770261219019</v>
      </c>
      <c r="I251" s="75">
        <v>0.20049756869840551</v>
      </c>
      <c r="J251" s="71">
        <v>280</v>
      </c>
      <c r="K251" s="72">
        <v>1286.72</v>
      </c>
    </row>
    <row r="252" spans="1:11" x14ac:dyDescent="0.2">
      <c r="A252" s="67">
        <v>27</v>
      </c>
      <c r="B252" s="67" t="s">
        <v>121</v>
      </c>
      <c r="C252" s="67">
        <v>2003</v>
      </c>
      <c r="D252" s="74">
        <v>16.820820000000001</v>
      </c>
      <c r="E252" s="72">
        <v>18365</v>
      </c>
      <c r="F252" s="72">
        <v>446024317</v>
      </c>
      <c r="G252" s="72">
        <v>117773</v>
      </c>
      <c r="H252" s="75">
        <v>0.2912329212752115</v>
      </c>
      <c r="I252" s="75">
        <v>0.20049756869840551</v>
      </c>
      <c r="J252" s="71">
        <v>280</v>
      </c>
      <c r="K252" s="72">
        <v>1286.72</v>
      </c>
    </row>
    <row r="253" spans="1:11" x14ac:dyDescent="0.2">
      <c r="A253" s="67">
        <v>27</v>
      </c>
      <c r="B253" s="67" t="s">
        <v>121</v>
      </c>
      <c r="C253" s="67">
        <v>2004</v>
      </c>
      <c r="D253" s="74">
        <v>16.852066000000001</v>
      </c>
      <c r="E253" s="72">
        <v>18719</v>
      </c>
      <c r="F253" s="72">
        <v>454683669</v>
      </c>
      <c r="G253" s="72">
        <v>117773</v>
      </c>
      <c r="H253" s="75">
        <v>0.33002843747598187</v>
      </c>
      <c r="I253" s="75">
        <v>0.20049756869840551</v>
      </c>
      <c r="J253" s="71">
        <v>280</v>
      </c>
      <c r="K253" s="72">
        <v>1286.72</v>
      </c>
    </row>
    <row r="254" spans="1:11" x14ac:dyDescent="0.2">
      <c r="A254" s="67">
        <v>27</v>
      </c>
      <c r="B254" s="67" t="s">
        <v>121</v>
      </c>
      <c r="C254" s="67">
        <v>2005</v>
      </c>
      <c r="D254" s="74">
        <v>17.008296000000001</v>
      </c>
      <c r="E254" s="72">
        <v>19873</v>
      </c>
      <c r="F254" s="72">
        <v>483654085</v>
      </c>
      <c r="G254" s="72">
        <v>117773</v>
      </c>
      <c r="H254" s="75">
        <v>0.3371212121212121</v>
      </c>
      <c r="I254" s="75">
        <v>0.20049756869840551</v>
      </c>
      <c r="J254" s="71">
        <v>280</v>
      </c>
      <c r="K254" s="72">
        <v>1286.72</v>
      </c>
    </row>
    <row r="255" spans="1:11" x14ac:dyDescent="0.2">
      <c r="A255" s="67">
        <v>27</v>
      </c>
      <c r="B255" s="67" t="s">
        <v>121</v>
      </c>
      <c r="C255" s="67">
        <v>2006</v>
      </c>
      <c r="D255" s="74">
        <v>16.88236666666667</v>
      </c>
      <c r="E255" s="72">
        <v>19007</v>
      </c>
      <c r="F255" s="72">
        <v>475893341.64999998</v>
      </c>
      <c r="G255" s="72">
        <v>117773</v>
      </c>
      <c r="H255" s="75">
        <v>0.34234234234234234</v>
      </c>
      <c r="I255" s="75">
        <v>0.20049756869840551</v>
      </c>
      <c r="J255" s="71">
        <v>280</v>
      </c>
      <c r="K255" s="72">
        <v>1286.72</v>
      </c>
    </row>
    <row r="256" spans="1:11" x14ac:dyDescent="0.2">
      <c r="A256" s="67">
        <v>27</v>
      </c>
      <c r="B256" s="67" t="s">
        <v>121</v>
      </c>
      <c r="C256" s="67">
        <v>2007</v>
      </c>
      <c r="D256" s="74">
        <v>17.296320000000001</v>
      </c>
      <c r="E256" s="72">
        <v>20078</v>
      </c>
      <c r="F256" s="72">
        <v>523095983.72000003</v>
      </c>
      <c r="G256" s="72">
        <v>122494</v>
      </c>
      <c r="H256" s="75">
        <v>0.34449404761904762</v>
      </c>
      <c r="I256" s="75">
        <v>0.20049756869840551</v>
      </c>
      <c r="J256" s="71">
        <v>280</v>
      </c>
      <c r="K256" s="72">
        <v>1286.72</v>
      </c>
    </row>
    <row r="257" spans="1:11" x14ac:dyDescent="0.2">
      <c r="A257" s="67">
        <v>27</v>
      </c>
      <c r="B257" s="67" t="s">
        <v>121</v>
      </c>
      <c r="C257" s="67">
        <v>2008</v>
      </c>
      <c r="D257" s="74">
        <v>17.715351999999999</v>
      </c>
      <c r="E257" s="72">
        <v>20818</v>
      </c>
      <c r="F257" s="72">
        <v>500675922.25999999</v>
      </c>
      <c r="G257" s="72">
        <v>122494</v>
      </c>
      <c r="H257" s="75">
        <v>0.35289801907556861</v>
      </c>
      <c r="I257" s="75">
        <v>0.20049756869840551</v>
      </c>
      <c r="J257" s="71">
        <v>280</v>
      </c>
      <c r="K257" s="72">
        <v>1286.72</v>
      </c>
    </row>
    <row r="258" spans="1:11" x14ac:dyDescent="0.2">
      <c r="A258" s="67">
        <v>27</v>
      </c>
      <c r="B258" s="67" t="s">
        <v>121</v>
      </c>
      <c r="C258" s="67">
        <v>2009</v>
      </c>
      <c r="D258" s="74">
        <v>17.930536200000002</v>
      </c>
      <c r="E258" s="72">
        <v>21184</v>
      </c>
      <c r="F258" s="72">
        <v>493699000</v>
      </c>
      <c r="G258" s="72">
        <v>122494</v>
      </c>
      <c r="H258" s="75">
        <v>0.35289801907556861</v>
      </c>
      <c r="I258" s="75">
        <v>0.20049756869840551</v>
      </c>
      <c r="J258" s="71">
        <v>280</v>
      </c>
      <c r="K258" s="72">
        <v>1286.72</v>
      </c>
    </row>
    <row r="259" spans="1:11" x14ac:dyDescent="0.2">
      <c r="A259" s="67">
        <v>27</v>
      </c>
      <c r="B259" s="67" t="s">
        <v>121</v>
      </c>
      <c r="C259" s="67">
        <v>2010</v>
      </c>
      <c r="D259" s="74">
        <v>18.29948266666667</v>
      </c>
      <c r="E259" s="72">
        <v>20790</v>
      </c>
      <c r="F259" s="72">
        <v>510209689.68000001</v>
      </c>
      <c r="G259" s="72">
        <v>122494</v>
      </c>
      <c r="H259" s="75">
        <v>0.38817663817663817</v>
      </c>
      <c r="I259" s="75">
        <v>0.20049756869840551</v>
      </c>
      <c r="J259" s="71">
        <v>280</v>
      </c>
      <c r="K259" s="72">
        <v>1286.72</v>
      </c>
    </row>
    <row r="260" spans="1:11" x14ac:dyDescent="0.2">
      <c r="A260" s="67">
        <v>27</v>
      </c>
      <c r="B260" s="67" t="s">
        <v>121</v>
      </c>
      <c r="C260" s="67">
        <v>2011</v>
      </c>
      <c r="D260" s="74">
        <v>18.328728099999999</v>
      </c>
      <c r="E260" s="72">
        <v>21232</v>
      </c>
      <c r="F260" s="72">
        <v>491642005</v>
      </c>
      <c r="G260" s="72">
        <v>122494</v>
      </c>
      <c r="H260" s="75">
        <v>0.39344262295081966</v>
      </c>
      <c r="I260" s="75">
        <v>0.20049756869840551</v>
      </c>
      <c r="J260" s="71">
        <v>280</v>
      </c>
      <c r="K260" s="72">
        <v>1286.72</v>
      </c>
    </row>
    <row r="261" spans="1:11" x14ac:dyDescent="0.2">
      <c r="A261" s="67">
        <v>28</v>
      </c>
      <c r="B261" s="67" t="s">
        <v>194</v>
      </c>
      <c r="C261" s="67">
        <v>2002</v>
      </c>
      <c r="D261" s="74">
        <v>16.741565999999999</v>
      </c>
      <c r="E261" s="72">
        <v>2742</v>
      </c>
      <c r="F261" s="72">
        <v>119108138</v>
      </c>
      <c r="G261" s="72">
        <v>20777</v>
      </c>
      <c r="H261" s="75">
        <v>0.16081871345029239</v>
      </c>
      <c r="I261" s="75">
        <v>2.7352297592997812E-2</v>
      </c>
      <c r="J261" s="71">
        <v>93</v>
      </c>
      <c r="K261" s="72">
        <v>68.12</v>
      </c>
    </row>
    <row r="262" spans="1:11" x14ac:dyDescent="0.2">
      <c r="A262" s="67">
        <v>28</v>
      </c>
      <c r="B262" s="67" t="s">
        <v>194</v>
      </c>
      <c r="C262" s="67">
        <v>2003</v>
      </c>
      <c r="D262" s="74">
        <v>16.820820000000001</v>
      </c>
      <c r="E262" s="72">
        <v>2755</v>
      </c>
      <c r="F262" s="72">
        <v>115380947</v>
      </c>
      <c r="G262" s="72">
        <v>20777</v>
      </c>
      <c r="H262" s="75">
        <v>0.16081871345029239</v>
      </c>
      <c r="I262" s="75">
        <v>2.7352297592997812E-2</v>
      </c>
      <c r="J262" s="71">
        <v>93</v>
      </c>
      <c r="K262" s="72">
        <v>68.12</v>
      </c>
    </row>
    <row r="263" spans="1:11" x14ac:dyDescent="0.2">
      <c r="A263" s="67">
        <v>28</v>
      </c>
      <c r="B263" s="67" t="s">
        <v>194</v>
      </c>
      <c r="C263" s="67">
        <v>2004</v>
      </c>
      <c r="D263" s="74">
        <v>16.852066000000001</v>
      </c>
      <c r="E263" s="72">
        <v>2797</v>
      </c>
      <c r="F263" s="72">
        <v>123183299</v>
      </c>
      <c r="G263" s="72">
        <v>22160</v>
      </c>
      <c r="H263" s="75">
        <v>0.16081871345029239</v>
      </c>
      <c r="I263" s="75">
        <v>2.7352297592997812E-2</v>
      </c>
      <c r="J263" s="71">
        <v>93</v>
      </c>
      <c r="K263" s="72">
        <v>68.12</v>
      </c>
    </row>
    <row r="264" spans="1:11" x14ac:dyDescent="0.2">
      <c r="A264" s="67">
        <v>28</v>
      </c>
      <c r="B264" s="67" t="s">
        <v>194</v>
      </c>
      <c r="C264" s="67">
        <v>2005</v>
      </c>
      <c r="D264" s="74">
        <v>17.008296000000001</v>
      </c>
      <c r="E264" s="72">
        <v>2780</v>
      </c>
      <c r="F264" s="72">
        <v>121037860</v>
      </c>
      <c r="G264" s="72">
        <v>22617</v>
      </c>
      <c r="H264" s="75">
        <v>0.16176470588235295</v>
      </c>
      <c r="I264" s="75">
        <v>2.7352297592997812E-2</v>
      </c>
      <c r="J264" s="71">
        <v>93</v>
      </c>
      <c r="K264" s="72">
        <v>68.12</v>
      </c>
    </row>
    <row r="265" spans="1:11" x14ac:dyDescent="0.2">
      <c r="A265" s="67">
        <v>28</v>
      </c>
      <c r="B265" s="67" t="s">
        <v>194</v>
      </c>
      <c r="C265" s="67">
        <v>2006</v>
      </c>
      <c r="D265" s="74">
        <v>16.88236666666667</v>
      </c>
      <c r="E265" s="72">
        <v>2757</v>
      </c>
      <c r="F265" s="72">
        <v>115147285</v>
      </c>
      <c r="G265" s="72">
        <v>22617</v>
      </c>
      <c r="H265" s="75">
        <v>0.16176470588235295</v>
      </c>
      <c r="I265" s="75">
        <v>2.7352297592997812E-2</v>
      </c>
      <c r="J265" s="71">
        <v>93</v>
      </c>
      <c r="K265" s="72">
        <v>68.12</v>
      </c>
    </row>
    <row r="266" spans="1:11" x14ac:dyDescent="0.2">
      <c r="A266" s="67">
        <v>28</v>
      </c>
      <c r="B266" s="67" t="s">
        <v>194</v>
      </c>
      <c r="C266" s="67">
        <v>2007</v>
      </c>
      <c r="D266" s="74">
        <v>17.296320000000001</v>
      </c>
      <c r="E266" s="72">
        <v>2772</v>
      </c>
      <c r="F266" s="72">
        <v>111646717</v>
      </c>
      <c r="G266" s="72">
        <v>22617</v>
      </c>
      <c r="H266" s="75">
        <v>0.16176470588235295</v>
      </c>
      <c r="I266" s="75">
        <v>2.7352297592997812E-2</v>
      </c>
      <c r="J266" s="71">
        <v>93</v>
      </c>
      <c r="K266" s="72">
        <v>68.12</v>
      </c>
    </row>
    <row r="267" spans="1:11" x14ac:dyDescent="0.2">
      <c r="A267" s="67">
        <v>28</v>
      </c>
      <c r="B267" s="67" t="s">
        <v>194</v>
      </c>
      <c r="C267" s="67">
        <v>2008</v>
      </c>
      <c r="D267" s="74">
        <v>17.715351999999999</v>
      </c>
      <c r="E267" s="72">
        <v>2763</v>
      </c>
      <c r="F267" s="72">
        <v>84590449</v>
      </c>
      <c r="G267" s="72">
        <v>22617</v>
      </c>
      <c r="H267" s="75">
        <v>0.16176470588235295</v>
      </c>
      <c r="I267" s="75">
        <v>2.7352297592997812E-2</v>
      </c>
      <c r="J267" s="71">
        <v>93</v>
      </c>
      <c r="K267" s="72">
        <v>68.12</v>
      </c>
    </row>
    <row r="268" spans="1:11" x14ac:dyDescent="0.2">
      <c r="A268" s="67">
        <v>28</v>
      </c>
      <c r="B268" s="67" t="s">
        <v>194</v>
      </c>
      <c r="C268" s="67">
        <v>2009</v>
      </c>
      <c r="D268" s="74">
        <v>17.930536200000002</v>
      </c>
      <c r="E268" s="72">
        <v>2764</v>
      </c>
      <c r="F268" s="72">
        <v>77414752</v>
      </c>
      <c r="G268" s="72">
        <v>22617</v>
      </c>
      <c r="H268" s="75">
        <v>0.16176470588235295</v>
      </c>
      <c r="I268" s="75">
        <v>2.7352297592997812E-2</v>
      </c>
      <c r="J268" s="71">
        <v>93</v>
      </c>
      <c r="K268" s="72">
        <v>68.12</v>
      </c>
    </row>
    <row r="269" spans="1:11" x14ac:dyDescent="0.2">
      <c r="A269" s="67">
        <v>28</v>
      </c>
      <c r="B269" s="67" t="s">
        <v>194</v>
      </c>
      <c r="C269" s="67">
        <v>2010</v>
      </c>
      <c r="D269" s="74">
        <v>18.29948266666667</v>
      </c>
      <c r="E269" s="72">
        <v>2734</v>
      </c>
      <c r="F269" s="72">
        <v>72819055</v>
      </c>
      <c r="G269" s="72">
        <v>22617</v>
      </c>
      <c r="H269" s="75">
        <v>0.16176470588235295</v>
      </c>
      <c r="I269" s="75">
        <v>2.7352297592997812E-2</v>
      </c>
      <c r="J269" s="71">
        <v>93</v>
      </c>
      <c r="K269" s="72">
        <v>68.12</v>
      </c>
    </row>
    <row r="270" spans="1:11" x14ac:dyDescent="0.2">
      <c r="A270" s="67">
        <v>28</v>
      </c>
      <c r="B270" s="67" t="s">
        <v>194</v>
      </c>
      <c r="C270" s="67">
        <v>2011</v>
      </c>
      <c r="D270" s="74">
        <v>18.328728099999999</v>
      </c>
      <c r="E270" s="72">
        <v>2817</v>
      </c>
      <c r="F270" s="72">
        <v>77706108</v>
      </c>
      <c r="G270" s="72">
        <v>22617</v>
      </c>
      <c r="H270" s="75">
        <v>0.16176470588235295</v>
      </c>
      <c r="I270" s="75">
        <v>2.7352297592997812E-2</v>
      </c>
      <c r="J270" s="71">
        <v>93</v>
      </c>
      <c r="K270" s="72">
        <v>68.12</v>
      </c>
    </row>
    <row r="271" spans="1:11" x14ac:dyDescent="0.2">
      <c r="A271" s="67">
        <v>29</v>
      </c>
      <c r="B271" s="67" t="s">
        <v>195</v>
      </c>
      <c r="C271" s="67">
        <v>2002</v>
      </c>
      <c r="D271" s="74">
        <v>16.741565999999999</v>
      </c>
      <c r="E271" s="72">
        <v>224566</v>
      </c>
      <c r="F271" s="72">
        <v>3313495227</v>
      </c>
      <c r="G271" s="72">
        <v>1318006.26</v>
      </c>
      <c r="H271" s="75">
        <v>0.48867212083071115</v>
      </c>
      <c r="I271" s="75">
        <v>4.7919097280977527E-2</v>
      </c>
      <c r="J271" s="71">
        <v>426</v>
      </c>
      <c r="K271" s="72">
        <v>3292.8</v>
      </c>
    </row>
    <row r="272" spans="1:11" x14ac:dyDescent="0.2">
      <c r="A272" s="67">
        <v>29</v>
      </c>
      <c r="B272" s="67" t="s">
        <v>195</v>
      </c>
      <c r="C272" s="67">
        <v>2003</v>
      </c>
      <c r="D272" s="74">
        <v>16.820820000000001</v>
      </c>
      <c r="E272" s="72">
        <v>227634</v>
      </c>
      <c r="F272" s="72">
        <v>3097879811</v>
      </c>
      <c r="G272" s="72">
        <v>1318006.26</v>
      </c>
      <c r="H272" s="75">
        <v>0.49308176100628931</v>
      </c>
      <c r="I272" s="75">
        <v>4.7919097280977527E-2</v>
      </c>
      <c r="J272" s="71">
        <v>426</v>
      </c>
      <c r="K272" s="72">
        <v>3292.8</v>
      </c>
    </row>
    <row r="273" spans="1:11" x14ac:dyDescent="0.2">
      <c r="A273" s="67">
        <v>29</v>
      </c>
      <c r="B273" s="67" t="s">
        <v>195</v>
      </c>
      <c r="C273" s="67">
        <v>2004</v>
      </c>
      <c r="D273" s="74">
        <v>16.852066000000001</v>
      </c>
      <c r="E273" s="72">
        <v>229474</v>
      </c>
      <c r="F273" s="72">
        <v>3048589478</v>
      </c>
      <c r="G273" s="72">
        <v>1318006.26</v>
      </c>
      <c r="H273" s="75">
        <v>0.49765844520761787</v>
      </c>
      <c r="I273" s="75">
        <v>4.7919097280977527E-2</v>
      </c>
      <c r="J273" s="71">
        <v>426</v>
      </c>
      <c r="K273" s="72">
        <v>3292.8</v>
      </c>
    </row>
    <row r="274" spans="1:11" x14ac:dyDescent="0.2">
      <c r="A274" s="67">
        <v>29</v>
      </c>
      <c r="B274" s="67" t="s">
        <v>195</v>
      </c>
      <c r="C274" s="67">
        <v>2005</v>
      </c>
      <c r="D274" s="74">
        <v>17.008296000000001</v>
      </c>
      <c r="E274" s="72">
        <v>230327</v>
      </c>
      <c r="F274" s="72">
        <v>5648818655.8400002</v>
      </c>
      <c r="G274" s="72">
        <v>1318006.26</v>
      </c>
      <c r="H274" s="75">
        <v>0.51023525817293003</v>
      </c>
      <c r="I274" s="75">
        <v>4.7919097280977527E-2</v>
      </c>
      <c r="J274" s="71">
        <v>426</v>
      </c>
      <c r="K274" s="72">
        <v>3292.8</v>
      </c>
    </row>
    <row r="275" spans="1:11" x14ac:dyDescent="0.2">
      <c r="A275" s="67">
        <v>29</v>
      </c>
      <c r="B275" s="67" t="s">
        <v>195</v>
      </c>
      <c r="C275" s="67">
        <v>2006</v>
      </c>
      <c r="D275" s="74">
        <v>16.88236666666667</v>
      </c>
      <c r="E275" s="72">
        <v>231499</v>
      </c>
      <c r="F275" s="72">
        <v>5333180389.54</v>
      </c>
      <c r="G275" s="72">
        <v>1318006.26</v>
      </c>
      <c r="H275" s="75">
        <v>0.53292496171516079</v>
      </c>
      <c r="I275" s="75">
        <v>4.7919097280977527E-2</v>
      </c>
      <c r="J275" s="71">
        <v>426</v>
      </c>
      <c r="K275" s="72">
        <v>3292.8</v>
      </c>
    </row>
    <row r="276" spans="1:11" x14ac:dyDescent="0.2">
      <c r="A276" s="67">
        <v>29</v>
      </c>
      <c r="B276" s="67" t="s">
        <v>195</v>
      </c>
      <c r="C276" s="67">
        <v>2007</v>
      </c>
      <c r="D276" s="74">
        <v>17.296320000000001</v>
      </c>
      <c r="E276" s="72">
        <v>232493</v>
      </c>
      <c r="F276" s="72">
        <v>6282229664.5299997</v>
      </c>
      <c r="G276" s="72">
        <v>1318006.26</v>
      </c>
      <c r="H276" s="75">
        <v>0.55010469638049653</v>
      </c>
      <c r="I276" s="75">
        <v>4.7919097280977527E-2</v>
      </c>
      <c r="J276" s="71">
        <v>426</v>
      </c>
      <c r="K276" s="72">
        <v>3292.8</v>
      </c>
    </row>
    <row r="277" spans="1:11" x14ac:dyDescent="0.2">
      <c r="A277" s="67">
        <v>29</v>
      </c>
      <c r="B277" s="67" t="s">
        <v>195</v>
      </c>
      <c r="C277" s="67">
        <v>2008</v>
      </c>
      <c r="D277" s="74">
        <v>17.715351999999999</v>
      </c>
      <c r="E277" s="72">
        <v>233947</v>
      </c>
      <c r="F277" s="72">
        <v>5999400877</v>
      </c>
      <c r="G277" s="72">
        <v>1318006.26</v>
      </c>
      <c r="H277" s="75">
        <v>0.53885853066180933</v>
      </c>
      <c r="I277" s="75">
        <v>4.7919097280977527E-2</v>
      </c>
      <c r="J277" s="71">
        <v>426</v>
      </c>
      <c r="K277" s="72">
        <v>3292.8</v>
      </c>
    </row>
    <row r="278" spans="1:11" x14ac:dyDescent="0.2">
      <c r="A278" s="67">
        <v>29</v>
      </c>
      <c r="B278" s="67" t="s">
        <v>195</v>
      </c>
      <c r="C278" s="67">
        <v>2009</v>
      </c>
      <c r="D278" s="74">
        <v>17.930536200000002</v>
      </c>
      <c r="E278" s="72">
        <v>234666</v>
      </c>
      <c r="F278" s="72">
        <v>5279120084</v>
      </c>
      <c r="G278" s="72">
        <v>1318006.26</v>
      </c>
      <c r="H278" s="75">
        <v>0.54802259887005644</v>
      </c>
      <c r="I278" s="75">
        <v>4.7919097280977527E-2</v>
      </c>
      <c r="J278" s="71">
        <v>426</v>
      </c>
      <c r="K278" s="72">
        <v>3292.8</v>
      </c>
    </row>
    <row r="279" spans="1:11" x14ac:dyDescent="0.2">
      <c r="A279" s="67">
        <v>29</v>
      </c>
      <c r="B279" s="67" t="s">
        <v>195</v>
      </c>
      <c r="C279" s="67">
        <v>2010</v>
      </c>
      <c r="D279" s="74">
        <v>18.29948266666667</v>
      </c>
      <c r="E279" s="72">
        <v>234464</v>
      </c>
      <c r="F279" s="72">
        <v>4818803039</v>
      </c>
      <c r="G279" s="72">
        <v>1318006.26</v>
      </c>
      <c r="H279" s="75">
        <v>0.54816983894582727</v>
      </c>
      <c r="I279" s="75">
        <v>4.7919097280977527E-2</v>
      </c>
      <c r="J279" s="71">
        <v>426</v>
      </c>
      <c r="K279" s="72">
        <v>3292.8</v>
      </c>
    </row>
    <row r="280" spans="1:11" x14ac:dyDescent="0.2">
      <c r="A280" s="67">
        <v>29</v>
      </c>
      <c r="B280" s="67" t="s">
        <v>195</v>
      </c>
      <c r="C280" s="67">
        <v>2011</v>
      </c>
      <c r="D280" s="74">
        <v>18.328728099999999</v>
      </c>
      <c r="E280" s="72">
        <v>235327</v>
      </c>
      <c r="F280" s="72">
        <v>4626970393</v>
      </c>
      <c r="G280" s="72">
        <v>1318006.26</v>
      </c>
      <c r="H280" s="75">
        <v>0.55389572349150562</v>
      </c>
      <c r="I280" s="75">
        <v>4.7919097280977527E-2</v>
      </c>
      <c r="J280" s="71">
        <v>426</v>
      </c>
      <c r="K280" s="72">
        <v>3292.8</v>
      </c>
    </row>
    <row r="281" spans="1:11" x14ac:dyDescent="0.2">
      <c r="A281" s="67">
        <v>30</v>
      </c>
      <c r="B281" s="67" t="s">
        <v>196</v>
      </c>
      <c r="C281" s="67">
        <v>2002</v>
      </c>
      <c r="D281" s="74">
        <v>16.741565999999999</v>
      </c>
      <c r="E281" s="72">
        <v>1119</v>
      </c>
      <c r="F281" s="72">
        <v>25609211</v>
      </c>
      <c r="G281" s="72">
        <v>5905</v>
      </c>
      <c r="H281" s="75">
        <v>0.11061946902654866</v>
      </c>
      <c r="I281" s="75">
        <v>7.9535299374441468E-2</v>
      </c>
      <c r="J281" s="71">
        <v>9</v>
      </c>
      <c r="K281" s="72">
        <v>21.3</v>
      </c>
    </row>
    <row r="282" spans="1:11" x14ac:dyDescent="0.2">
      <c r="A282" s="67">
        <v>30</v>
      </c>
      <c r="B282" s="67" t="s">
        <v>196</v>
      </c>
      <c r="C282" s="67">
        <v>2003</v>
      </c>
      <c r="D282" s="74">
        <v>16.820820000000001</v>
      </c>
      <c r="E282" s="72">
        <v>1122</v>
      </c>
      <c r="F282" s="72">
        <v>26545865</v>
      </c>
      <c r="G282" s="72">
        <v>7008</v>
      </c>
      <c r="H282" s="75">
        <v>0.11061946902654866</v>
      </c>
      <c r="I282" s="75">
        <v>7.9535299374441468E-2</v>
      </c>
      <c r="J282" s="71">
        <v>9</v>
      </c>
      <c r="K282" s="72">
        <v>21.3</v>
      </c>
    </row>
    <row r="283" spans="1:11" x14ac:dyDescent="0.2">
      <c r="A283" s="67">
        <v>30</v>
      </c>
      <c r="B283" s="67" t="s">
        <v>196</v>
      </c>
      <c r="C283" s="67">
        <v>2004</v>
      </c>
      <c r="D283" s="74">
        <v>16.852066000000001</v>
      </c>
      <c r="E283" s="72">
        <v>1133</v>
      </c>
      <c r="F283" s="72">
        <v>27530421.5</v>
      </c>
      <c r="G283" s="72">
        <v>7653</v>
      </c>
      <c r="H283" s="75">
        <v>0.10964912280701754</v>
      </c>
      <c r="I283" s="75">
        <v>7.9535299374441468E-2</v>
      </c>
      <c r="J283" s="71">
        <v>9</v>
      </c>
      <c r="K283" s="72">
        <v>21.3</v>
      </c>
    </row>
    <row r="284" spans="1:11" x14ac:dyDescent="0.2">
      <c r="A284" s="67">
        <v>30</v>
      </c>
      <c r="B284" s="67" t="s">
        <v>196</v>
      </c>
      <c r="C284" s="67">
        <v>2005</v>
      </c>
      <c r="D284" s="74">
        <v>17.008296000000001</v>
      </c>
      <c r="E284" s="72">
        <v>1130</v>
      </c>
      <c r="F284" s="72">
        <v>26270838</v>
      </c>
      <c r="G284" s="72">
        <v>7653</v>
      </c>
      <c r="H284" s="75">
        <v>0.1</v>
      </c>
      <c r="I284" s="75">
        <v>7.9535299374441468E-2</v>
      </c>
      <c r="J284" s="71">
        <v>9</v>
      </c>
      <c r="K284" s="72">
        <v>21.3</v>
      </c>
    </row>
    <row r="285" spans="1:11" x14ac:dyDescent="0.2">
      <c r="A285" s="67">
        <v>30</v>
      </c>
      <c r="B285" s="67" t="s">
        <v>196</v>
      </c>
      <c r="C285" s="67">
        <v>2006</v>
      </c>
      <c r="D285" s="74">
        <v>16.88236666666667</v>
      </c>
      <c r="E285" s="72">
        <v>1138</v>
      </c>
      <c r="F285" s="72">
        <v>25844397.699999999</v>
      </c>
      <c r="G285" s="72">
        <v>7653</v>
      </c>
      <c r="H285" s="75">
        <v>0.1</v>
      </c>
      <c r="I285" s="75">
        <v>7.9535299374441468E-2</v>
      </c>
      <c r="J285" s="71">
        <v>9</v>
      </c>
      <c r="K285" s="72">
        <v>21.3</v>
      </c>
    </row>
    <row r="286" spans="1:11" x14ac:dyDescent="0.2">
      <c r="A286" s="67">
        <v>30</v>
      </c>
      <c r="B286" s="67" t="s">
        <v>196</v>
      </c>
      <c r="C286" s="67">
        <v>2007</v>
      </c>
      <c r="D286" s="74">
        <v>17.296320000000001</v>
      </c>
      <c r="E286" s="72">
        <v>1159</v>
      </c>
      <c r="F286" s="72">
        <v>25247492</v>
      </c>
      <c r="G286" s="72">
        <v>7653</v>
      </c>
      <c r="H286" s="75">
        <v>0.14285714285714285</v>
      </c>
      <c r="I286" s="75">
        <v>7.9535299374441468E-2</v>
      </c>
      <c r="J286" s="71">
        <v>9</v>
      </c>
      <c r="K286" s="72">
        <v>21.3</v>
      </c>
    </row>
    <row r="287" spans="1:11" x14ac:dyDescent="0.2">
      <c r="A287" s="67">
        <v>30</v>
      </c>
      <c r="B287" s="67" t="s">
        <v>196</v>
      </c>
      <c r="C287" s="67">
        <v>2008</v>
      </c>
      <c r="D287" s="74">
        <v>17.715351999999999</v>
      </c>
      <c r="E287" s="72">
        <v>1177</v>
      </c>
      <c r="F287" s="72">
        <v>25805833</v>
      </c>
      <c r="G287" s="72">
        <v>7653</v>
      </c>
      <c r="H287" s="75">
        <v>0.14285714285714285</v>
      </c>
      <c r="I287" s="75">
        <v>7.9535299374441468E-2</v>
      </c>
      <c r="J287" s="71">
        <v>9</v>
      </c>
      <c r="K287" s="72">
        <v>21.3</v>
      </c>
    </row>
    <row r="288" spans="1:11" x14ac:dyDescent="0.2">
      <c r="A288" s="67">
        <v>30</v>
      </c>
      <c r="B288" s="67" t="s">
        <v>196</v>
      </c>
      <c r="C288" s="67">
        <v>2009</v>
      </c>
      <c r="D288" s="74">
        <v>17.930536200000002</v>
      </c>
      <c r="E288" s="72">
        <v>1184</v>
      </c>
      <c r="F288" s="72">
        <v>26230086</v>
      </c>
      <c r="G288" s="72">
        <v>7653</v>
      </c>
      <c r="H288" s="75">
        <v>0.14285714285714285</v>
      </c>
      <c r="I288" s="75">
        <v>7.9535299374441468E-2</v>
      </c>
      <c r="J288" s="71">
        <v>9</v>
      </c>
      <c r="K288" s="72">
        <v>21.3</v>
      </c>
    </row>
    <row r="289" spans="1:11" x14ac:dyDescent="0.2">
      <c r="A289" s="67">
        <v>30</v>
      </c>
      <c r="B289" s="67" t="s">
        <v>196</v>
      </c>
      <c r="C289" s="67">
        <v>2010</v>
      </c>
      <c r="D289" s="74">
        <v>18.29948266666667</v>
      </c>
      <c r="E289" s="72">
        <v>1196</v>
      </c>
      <c r="F289" s="72">
        <v>24291392</v>
      </c>
      <c r="G289" s="72">
        <v>7653</v>
      </c>
      <c r="H289" s="75">
        <v>0.14285714285714285</v>
      </c>
      <c r="I289" s="75">
        <v>7.9535299374441468E-2</v>
      </c>
      <c r="J289" s="71">
        <v>9</v>
      </c>
      <c r="K289" s="72">
        <v>21.3</v>
      </c>
    </row>
    <row r="290" spans="1:11" x14ac:dyDescent="0.2">
      <c r="A290" s="67">
        <v>30</v>
      </c>
      <c r="B290" s="67" t="s">
        <v>196</v>
      </c>
      <c r="C290" s="67">
        <v>2011</v>
      </c>
      <c r="D290" s="74">
        <v>18.328728099999999</v>
      </c>
      <c r="E290" s="72">
        <v>1208</v>
      </c>
      <c r="F290" s="72">
        <v>19660484</v>
      </c>
      <c r="G290" s="72">
        <v>7653</v>
      </c>
      <c r="H290" s="75">
        <v>0.14285714285714285</v>
      </c>
      <c r="I290" s="75">
        <v>7.9535299374441468E-2</v>
      </c>
      <c r="J290" s="71">
        <v>9</v>
      </c>
      <c r="K290" s="72">
        <v>21.3</v>
      </c>
    </row>
    <row r="291" spans="1:11" x14ac:dyDescent="0.2">
      <c r="A291" s="67">
        <v>31</v>
      </c>
      <c r="B291" s="67" t="s">
        <v>197</v>
      </c>
      <c r="C291" s="67">
        <v>2002</v>
      </c>
      <c r="D291" s="74">
        <v>16.741565999999999</v>
      </c>
      <c r="E291" s="72">
        <v>5154</v>
      </c>
      <c r="F291" s="72">
        <v>198637486</v>
      </c>
      <c r="G291" s="72">
        <v>33790</v>
      </c>
      <c r="H291" s="75">
        <v>0.12788906009244994</v>
      </c>
      <c r="I291" s="75">
        <v>7.1206829646876219E-2</v>
      </c>
      <c r="J291" s="71">
        <v>8</v>
      </c>
      <c r="K291" s="72">
        <v>65.349999999999994</v>
      </c>
    </row>
    <row r="292" spans="1:11" x14ac:dyDescent="0.2">
      <c r="A292" s="67">
        <v>31</v>
      </c>
      <c r="B292" s="67" t="s">
        <v>197</v>
      </c>
      <c r="C292" s="67">
        <v>2003</v>
      </c>
      <c r="D292" s="74">
        <v>16.820820000000001</v>
      </c>
      <c r="E292" s="72">
        <v>5214</v>
      </c>
      <c r="F292" s="72">
        <v>212661300.5</v>
      </c>
      <c r="G292" s="72">
        <v>37643</v>
      </c>
      <c r="H292" s="75">
        <v>0.13190184049079753</v>
      </c>
      <c r="I292" s="75">
        <v>7.1206829646876219E-2</v>
      </c>
      <c r="J292" s="71">
        <v>8</v>
      </c>
      <c r="K292" s="72">
        <v>65.349999999999994</v>
      </c>
    </row>
    <row r="293" spans="1:11" x14ac:dyDescent="0.2">
      <c r="A293" s="67">
        <v>31</v>
      </c>
      <c r="B293" s="67" t="s">
        <v>197</v>
      </c>
      <c r="C293" s="67">
        <v>2004</v>
      </c>
      <c r="D293" s="74">
        <v>16.852066000000001</v>
      </c>
      <c r="E293" s="72">
        <v>5227</v>
      </c>
      <c r="F293" s="72">
        <v>208673361</v>
      </c>
      <c r="G293" s="72">
        <v>40003</v>
      </c>
      <c r="H293" s="75">
        <v>0.13455657492354739</v>
      </c>
      <c r="I293" s="75">
        <v>7.1206829646876219E-2</v>
      </c>
      <c r="J293" s="71">
        <v>8</v>
      </c>
      <c r="K293" s="72">
        <v>65.349999999999994</v>
      </c>
    </row>
    <row r="294" spans="1:11" x14ac:dyDescent="0.2">
      <c r="A294" s="67">
        <v>31</v>
      </c>
      <c r="B294" s="67" t="s">
        <v>197</v>
      </c>
      <c r="C294" s="67">
        <v>2005</v>
      </c>
      <c r="D294" s="74">
        <v>17.008296000000001</v>
      </c>
      <c r="E294" s="72">
        <v>5248</v>
      </c>
      <c r="F294" s="72">
        <v>199656293.83000001</v>
      </c>
      <c r="G294" s="72">
        <v>40003</v>
      </c>
      <c r="H294" s="75">
        <v>0.12307692307692308</v>
      </c>
      <c r="I294" s="75">
        <v>7.1206829646876219E-2</v>
      </c>
      <c r="J294" s="71">
        <v>8</v>
      </c>
      <c r="K294" s="72">
        <v>65.349999999999994</v>
      </c>
    </row>
    <row r="295" spans="1:11" x14ac:dyDescent="0.2">
      <c r="A295" s="67">
        <v>31</v>
      </c>
      <c r="B295" s="67" t="s">
        <v>197</v>
      </c>
      <c r="C295" s="67">
        <v>2006</v>
      </c>
      <c r="D295" s="74">
        <v>16.88236666666667</v>
      </c>
      <c r="E295" s="72">
        <v>5286</v>
      </c>
      <c r="F295" s="72">
        <v>199828713</v>
      </c>
      <c r="G295" s="72">
        <v>40003</v>
      </c>
      <c r="H295" s="75">
        <v>0.13846153846153847</v>
      </c>
      <c r="I295" s="75">
        <v>7.1206829646876219E-2</v>
      </c>
      <c r="J295" s="71">
        <v>8</v>
      </c>
      <c r="K295" s="72">
        <v>65.349999999999994</v>
      </c>
    </row>
    <row r="296" spans="1:11" x14ac:dyDescent="0.2">
      <c r="A296" s="67">
        <v>31</v>
      </c>
      <c r="B296" s="67" t="s">
        <v>197</v>
      </c>
      <c r="C296" s="67">
        <v>2007</v>
      </c>
      <c r="D296" s="74">
        <v>17.296320000000001</v>
      </c>
      <c r="E296" s="72">
        <v>5428</v>
      </c>
      <c r="F296" s="72">
        <v>202779963</v>
      </c>
      <c r="G296" s="72">
        <v>40003</v>
      </c>
      <c r="H296" s="75">
        <v>0.13846153846153847</v>
      </c>
      <c r="I296" s="75">
        <v>7.1206829646876219E-2</v>
      </c>
      <c r="J296" s="71">
        <v>8</v>
      </c>
      <c r="K296" s="72">
        <v>65.349999999999994</v>
      </c>
    </row>
    <row r="297" spans="1:11" x14ac:dyDescent="0.2">
      <c r="A297" s="67">
        <v>31</v>
      </c>
      <c r="B297" s="67" t="s">
        <v>197</v>
      </c>
      <c r="C297" s="67">
        <v>2008</v>
      </c>
      <c r="D297" s="74">
        <v>17.715351999999999</v>
      </c>
      <c r="E297" s="72">
        <v>5375</v>
      </c>
      <c r="F297" s="72">
        <v>195203593</v>
      </c>
      <c r="G297" s="72">
        <v>40003</v>
      </c>
      <c r="H297" s="75">
        <v>0.13846153846153847</v>
      </c>
      <c r="I297" s="75">
        <v>7.1206829646876219E-2</v>
      </c>
      <c r="J297" s="71">
        <v>8</v>
      </c>
      <c r="K297" s="72">
        <v>65.349999999999994</v>
      </c>
    </row>
    <row r="298" spans="1:11" x14ac:dyDescent="0.2">
      <c r="A298" s="67">
        <v>31</v>
      </c>
      <c r="B298" s="67" t="s">
        <v>197</v>
      </c>
      <c r="C298" s="67">
        <v>2009</v>
      </c>
      <c r="D298" s="74">
        <v>17.930536200000002</v>
      </c>
      <c r="E298" s="72">
        <v>5453</v>
      </c>
      <c r="F298" s="72">
        <v>179636985</v>
      </c>
      <c r="G298" s="72">
        <v>40003</v>
      </c>
      <c r="H298" s="75">
        <v>0.15151515151515152</v>
      </c>
      <c r="I298" s="75">
        <v>7.1206829646876219E-2</v>
      </c>
      <c r="J298" s="71">
        <v>8</v>
      </c>
      <c r="K298" s="72">
        <v>65.349999999999994</v>
      </c>
    </row>
    <row r="299" spans="1:11" x14ac:dyDescent="0.2">
      <c r="A299" s="67">
        <v>31</v>
      </c>
      <c r="B299" s="67" t="s">
        <v>197</v>
      </c>
      <c r="C299" s="67">
        <v>2010</v>
      </c>
      <c r="D299" s="74">
        <v>18.29948266666667</v>
      </c>
      <c r="E299" s="72">
        <v>5496</v>
      </c>
      <c r="F299" s="72">
        <v>158272196</v>
      </c>
      <c r="G299" s="72">
        <v>40003</v>
      </c>
      <c r="H299" s="75">
        <v>0.15151515151515152</v>
      </c>
      <c r="I299" s="75">
        <v>7.1206829646876219E-2</v>
      </c>
      <c r="J299" s="71">
        <v>8</v>
      </c>
      <c r="K299" s="72">
        <v>65.349999999999994</v>
      </c>
    </row>
    <row r="300" spans="1:11" x14ac:dyDescent="0.2">
      <c r="A300" s="67">
        <v>31</v>
      </c>
      <c r="B300" s="67" t="s">
        <v>197</v>
      </c>
      <c r="C300" s="67">
        <v>2011</v>
      </c>
      <c r="D300" s="74">
        <v>18.328728099999999</v>
      </c>
      <c r="E300" s="72">
        <v>5521</v>
      </c>
      <c r="F300" s="72">
        <v>152469854</v>
      </c>
      <c r="G300" s="72">
        <v>40003</v>
      </c>
      <c r="H300" s="75">
        <v>0.15151515151515152</v>
      </c>
      <c r="I300" s="75">
        <v>7.1206829646876219E-2</v>
      </c>
      <c r="J300" s="71">
        <v>8</v>
      </c>
      <c r="K300" s="72">
        <v>65.349999999999994</v>
      </c>
    </row>
    <row r="301" spans="1:11" x14ac:dyDescent="0.2">
      <c r="A301" s="67">
        <v>32</v>
      </c>
      <c r="B301" s="67" t="s">
        <v>122</v>
      </c>
      <c r="C301" s="67">
        <v>2002</v>
      </c>
      <c r="D301" s="74">
        <v>16.741565999999999</v>
      </c>
      <c r="E301" s="72">
        <v>96402</v>
      </c>
      <c r="F301" s="72">
        <v>3418980431</v>
      </c>
      <c r="G301" s="72">
        <v>656000</v>
      </c>
      <c r="H301" s="75">
        <v>0.66605756052992238</v>
      </c>
      <c r="I301" s="75">
        <v>0.43001182548079914</v>
      </c>
      <c r="J301" s="71">
        <v>269</v>
      </c>
      <c r="K301" s="72">
        <v>2588.9</v>
      </c>
    </row>
    <row r="302" spans="1:11" x14ac:dyDescent="0.2">
      <c r="A302" s="67">
        <v>32</v>
      </c>
      <c r="B302" s="67" t="s">
        <v>122</v>
      </c>
      <c r="C302" s="67">
        <v>2003</v>
      </c>
      <c r="D302" s="74">
        <v>16.820820000000001</v>
      </c>
      <c r="E302" s="72">
        <v>103204</v>
      </c>
      <c r="F302" s="72">
        <v>3440644511</v>
      </c>
      <c r="G302" s="72">
        <v>661800</v>
      </c>
      <c r="H302" s="75">
        <v>0.67760279965004377</v>
      </c>
      <c r="I302" s="75">
        <v>0.43001182548079914</v>
      </c>
      <c r="J302" s="71">
        <v>269</v>
      </c>
      <c r="K302" s="72">
        <v>2588.9</v>
      </c>
    </row>
    <row r="303" spans="1:11" x14ac:dyDescent="0.2">
      <c r="A303" s="67">
        <v>32</v>
      </c>
      <c r="B303" s="67" t="s">
        <v>122</v>
      </c>
      <c r="C303" s="67">
        <v>2004</v>
      </c>
      <c r="D303" s="74">
        <v>16.852066000000001</v>
      </c>
      <c r="E303" s="72">
        <v>110437</v>
      </c>
      <c r="F303" s="72">
        <v>3599518806</v>
      </c>
      <c r="G303" s="72">
        <v>661800</v>
      </c>
      <c r="H303" s="75">
        <v>0.69211409395973156</v>
      </c>
      <c r="I303" s="75">
        <v>0.43001182548079914</v>
      </c>
      <c r="J303" s="71">
        <v>269</v>
      </c>
      <c r="K303" s="72">
        <v>2588.9</v>
      </c>
    </row>
    <row r="304" spans="1:11" x14ac:dyDescent="0.2">
      <c r="A304" s="67">
        <v>32</v>
      </c>
      <c r="B304" s="67" t="s">
        <v>122</v>
      </c>
      <c r="C304" s="67">
        <v>2005</v>
      </c>
      <c r="D304" s="74">
        <v>17.008296000000001</v>
      </c>
      <c r="E304" s="72">
        <v>116166</v>
      </c>
      <c r="F304" s="72">
        <v>3848132954.5300002</v>
      </c>
      <c r="G304" s="72">
        <v>731200</v>
      </c>
      <c r="H304" s="75">
        <v>0.69308125502815765</v>
      </c>
      <c r="I304" s="75">
        <v>0.43001182548079914</v>
      </c>
      <c r="J304" s="71">
        <v>269</v>
      </c>
      <c r="K304" s="72">
        <v>2588.9</v>
      </c>
    </row>
    <row r="305" spans="1:11" x14ac:dyDescent="0.2">
      <c r="A305" s="67">
        <v>32</v>
      </c>
      <c r="B305" s="67" t="s">
        <v>122</v>
      </c>
      <c r="C305" s="67">
        <v>2006</v>
      </c>
      <c r="D305" s="74">
        <v>16.88236666666667</v>
      </c>
      <c r="E305" s="72">
        <v>120364</v>
      </c>
      <c r="F305" s="72">
        <v>3843080000</v>
      </c>
      <c r="G305" s="72">
        <v>784900</v>
      </c>
      <c r="H305" s="75">
        <v>0.6981930026912726</v>
      </c>
      <c r="I305" s="75">
        <v>0.43001182548079914</v>
      </c>
      <c r="J305" s="71">
        <v>269</v>
      </c>
      <c r="K305" s="72">
        <v>2588.9</v>
      </c>
    </row>
    <row r="306" spans="1:11" x14ac:dyDescent="0.2">
      <c r="A306" s="67">
        <v>32</v>
      </c>
      <c r="B306" s="67" t="s">
        <v>122</v>
      </c>
      <c r="C306" s="67">
        <v>2007</v>
      </c>
      <c r="D306" s="74">
        <v>17.296320000000001</v>
      </c>
      <c r="E306" s="72">
        <v>126026</v>
      </c>
      <c r="F306" s="72">
        <v>3967000000</v>
      </c>
      <c r="G306" s="72">
        <v>784900</v>
      </c>
      <c r="H306" s="75">
        <v>0.70392301998519613</v>
      </c>
      <c r="I306" s="75">
        <v>0.43001182548079914</v>
      </c>
      <c r="J306" s="71">
        <v>269</v>
      </c>
      <c r="K306" s="72">
        <v>2588.9</v>
      </c>
    </row>
    <row r="307" spans="1:11" x14ac:dyDescent="0.2">
      <c r="A307" s="67">
        <v>32</v>
      </c>
      <c r="B307" s="67" t="s">
        <v>122</v>
      </c>
      <c r="C307" s="67">
        <v>2008</v>
      </c>
      <c r="D307" s="74">
        <v>17.715351999999999</v>
      </c>
      <c r="E307" s="72">
        <v>129585</v>
      </c>
      <c r="F307" s="72">
        <v>3913100000</v>
      </c>
      <c r="G307" s="72">
        <v>784900</v>
      </c>
      <c r="H307" s="75">
        <v>0.70626822157434399</v>
      </c>
      <c r="I307" s="75">
        <v>0.43001182548079914</v>
      </c>
      <c r="J307" s="71">
        <v>269</v>
      </c>
      <c r="K307" s="72">
        <v>2588.9</v>
      </c>
    </row>
    <row r="308" spans="1:11" x14ac:dyDescent="0.2">
      <c r="A308" s="67">
        <v>32</v>
      </c>
      <c r="B308" s="67" t="s">
        <v>122</v>
      </c>
      <c r="C308" s="67">
        <v>2009</v>
      </c>
      <c r="D308" s="74">
        <v>17.930536200000002</v>
      </c>
      <c r="E308" s="72">
        <v>131027</v>
      </c>
      <c r="F308" s="72">
        <v>3724190759</v>
      </c>
      <c r="G308" s="72">
        <v>784900</v>
      </c>
      <c r="H308" s="75">
        <v>0.70518358531317493</v>
      </c>
      <c r="I308" s="75">
        <v>0.43001182548079914</v>
      </c>
      <c r="J308" s="71">
        <v>269</v>
      </c>
      <c r="K308" s="72">
        <v>2588.9</v>
      </c>
    </row>
    <row r="309" spans="1:11" x14ac:dyDescent="0.2">
      <c r="A309" s="67">
        <v>32</v>
      </c>
      <c r="B309" s="67" t="s">
        <v>122</v>
      </c>
      <c r="C309" s="67">
        <v>2010</v>
      </c>
      <c r="D309" s="74">
        <v>18.29948266666667</v>
      </c>
      <c r="E309" s="72">
        <v>134228</v>
      </c>
      <c r="F309" s="72">
        <v>3748744754</v>
      </c>
      <c r="G309" s="72">
        <v>799130</v>
      </c>
      <c r="H309" s="75">
        <v>0.71448813319164006</v>
      </c>
      <c r="I309" s="75">
        <v>0.43001182548079914</v>
      </c>
      <c r="J309" s="71">
        <v>269</v>
      </c>
      <c r="K309" s="72">
        <v>2588.9</v>
      </c>
    </row>
    <row r="310" spans="1:11" x14ac:dyDescent="0.2">
      <c r="A310" s="67">
        <v>32</v>
      </c>
      <c r="B310" s="67" t="s">
        <v>122</v>
      </c>
      <c r="C310" s="67">
        <v>2011</v>
      </c>
      <c r="D310" s="74">
        <v>18.328728099999999</v>
      </c>
      <c r="E310" s="72">
        <v>137856</v>
      </c>
      <c r="F310" s="72">
        <v>3807829878.9699998</v>
      </c>
      <c r="G310" s="72">
        <v>820000</v>
      </c>
      <c r="H310" s="75">
        <v>0.72306629834254144</v>
      </c>
      <c r="I310" s="75">
        <v>0.43001182548079914</v>
      </c>
      <c r="J310" s="71">
        <v>269</v>
      </c>
      <c r="K310" s="72">
        <v>2588.9</v>
      </c>
    </row>
    <row r="311" spans="1:11" x14ac:dyDescent="0.2">
      <c r="A311" s="67">
        <v>35</v>
      </c>
      <c r="B311" s="67" t="s">
        <v>198</v>
      </c>
      <c r="C311" s="67">
        <v>2002</v>
      </c>
      <c r="D311" s="74">
        <v>16.741565999999999</v>
      </c>
      <c r="E311" s="72">
        <v>264520</v>
      </c>
      <c r="F311" s="72">
        <v>7470558035</v>
      </c>
      <c r="G311" s="72">
        <v>1433666</v>
      </c>
      <c r="H311" s="75">
        <v>0.37060041407867494</v>
      </c>
      <c r="I311" s="75">
        <v>0.15403750189021623</v>
      </c>
      <c r="J311" s="71">
        <v>1104</v>
      </c>
      <c r="K311" s="72">
        <v>5289.2</v>
      </c>
    </row>
    <row r="312" spans="1:11" x14ac:dyDescent="0.2">
      <c r="A312" s="67">
        <v>35</v>
      </c>
      <c r="B312" s="67" t="s">
        <v>198</v>
      </c>
      <c r="C312" s="67">
        <v>2003</v>
      </c>
      <c r="D312" s="74">
        <v>16.820820000000001</v>
      </c>
      <c r="E312" s="72">
        <v>269190</v>
      </c>
      <c r="F312" s="72">
        <v>7483288325</v>
      </c>
      <c r="G312" s="72">
        <v>1433666</v>
      </c>
      <c r="H312" s="75">
        <v>0.37060041407867494</v>
      </c>
      <c r="I312" s="75">
        <v>0.15403750189021623</v>
      </c>
      <c r="J312" s="71">
        <v>1104</v>
      </c>
      <c r="K312" s="72">
        <v>5289.2</v>
      </c>
    </row>
    <row r="313" spans="1:11" x14ac:dyDescent="0.2">
      <c r="A313" s="67">
        <v>35</v>
      </c>
      <c r="B313" s="67" t="s">
        <v>198</v>
      </c>
      <c r="C313" s="67">
        <v>2004</v>
      </c>
      <c r="D313" s="74">
        <v>16.852066000000001</v>
      </c>
      <c r="E313" s="72">
        <v>274025</v>
      </c>
      <c r="F313" s="72">
        <v>7514934346</v>
      </c>
      <c r="G313" s="72">
        <v>1433666</v>
      </c>
      <c r="H313" s="75">
        <v>0.36706349206349204</v>
      </c>
      <c r="I313" s="75">
        <v>0.15403750189021623</v>
      </c>
      <c r="J313" s="71">
        <v>1104</v>
      </c>
      <c r="K313" s="72">
        <v>5289.2</v>
      </c>
    </row>
    <row r="314" spans="1:11" x14ac:dyDescent="0.2">
      <c r="A314" s="67">
        <v>35</v>
      </c>
      <c r="B314" s="67" t="s">
        <v>198</v>
      </c>
      <c r="C314" s="67">
        <v>2005</v>
      </c>
      <c r="D314" s="74">
        <v>17.008296000000001</v>
      </c>
      <c r="E314" s="72">
        <v>278581</v>
      </c>
      <c r="F314" s="72">
        <v>7663197036</v>
      </c>
      <c r="G314" s="72">
        <v>1464855</v>
      </c>
      <c r="H314" s="75">
        <v>0.36703548264021368</v>
      </c>
      <c r="I314" s="75">
        <v>0.15403750189021623</v>
      </c>
      <c r="J314" s="71">
        <v>1104</v>
      </c>
      <c r="K314" s="72">
        <v>5289.2</v>
      </c>
    </row>
    <row r="315" spans="1:11" x14ac:dyDescent="0.2">
      <c r="A315" s="67">
        <v>35</v>
      </c>
      <c r="B315" s="67" t="s">
        <v>198</v>
      </c>
      <c r="C315" s="67">
        <v>2006</v>
      </c>
      <c r="D315" s="74">
        <v>16.88236666666667</v>
      </c>
      <c r="E315" s="72">
        <v>282393</v>
      </c>
      <c r="F315" s="72">
        <v>7450733721</v>
      </c>
      <c r="G315" s="72">
        <v>1495303</v>
      </c>
      <c r="H315" s="75">
        <v>0.36708860759493672</v>
      </c>
      <c r="I315" s="75">
        <v>0.15403750189021623</v>
      </c>
      <c r="J315" s="71">
        <v>1104</v>
      </c>
      <c r="K315" s="72">
        <v>5289.2</v>
      </c>
    </row>
    <row r="316" spans="1:11" x14ac:dyDescent="0.2">
      <c r="A316" s="67">
        <v>35</v>
      </c>
      <c r="B316" s="67" t="s">
        <v>198</v>
      </c>
      <c r="C316" s="67">
        <v>2007</v>
      </c>
      <c r="D316" s="74">
        <v>17.296320000000001</v>
      </c>
      <c r="E316" s="72">
        <v>287006</v>
      </c>
      <c r="F316" s="72">
        <v>7529898388</v>
      </c>
      <c r="G316" s="72">
        <v>1495303</v>
      </c>
      <c r="H316" s="75">
        <v>0.49503397804495558</v>
      </c>
      <c r="I316" s="75">
        <v>0.15403750189021623</v>
      </c>
      <c r="J316" s="71">
        <v>1104</v>
      </c>
      <c r="K316" s="72">
        <v>5289.2</v>
      </c>
    </row>
    <row r="317" spans="1:11" x14ac:dyDescent="0.2">
      <c r="A317" s="67">
        <v>35</v>
      </c>
      <c r="B317" s="67" t="s">
        <v>198</v>
      </c>
      <c r="C317" s="67">
        <v>2008</v>
      </c>
      <c r="D317" s="74">
        <v>17.715351999999999</v>
      </c>
      <c r="E317" s="72">
        <v>291639</v>
      </c>
      <c r="F317" s="72">
        <v>7537708054</v>
      </c>
      <c r="G317" s="72">
        <v>1495303</v>
      </c>
      <c r="H317" s="75">
        <v>0.4900056043340183</v>
      </c>
      <c r="I317" s="75">
        <v>0.15403750189021623</v>
      </c>
      <c r="J317" s="71">
        <v>1104</v>
      </c>
      <c r="K317" s="72">
        <v>5289.2</v>
      </c>
    </row>
    <row r="318" spans="1:11" x14ac:dyDescent="0.2">
      <c r="A318" s="67">
        <v>35</v>
      </c>
      <c r="B318" s="67" t="s">
        <v>198</v>
      </c>
      <c r="C318" s="67">
        <v>2009</v>
      </c>
      <c r="D318" s="74">
        <v>17.930536200000002</v>
      </c>
      <c r="E318" s="72">
        <v>298855</v>
      </c>
      <c r="F318" s="72">
        <v>7557357094.3999996</v>
      </c>
      <c r="G318" s="72">
        <v>1495303</v>
      </c>
      <c r="H318" s="75">
        <v>0.49693707072582144</v>
      </c>
      <c r="I318" s="75">
        <v>0.15403750189021623</v>
      </c>
      <c r="J318" s="71">
        <v>1104</v>
      </c>
      <c r="K318" s="72">
        <v>5289.2</v>
      </c>
    </row>
    <row r="319" spans="1:11" x14ac:dyDescent="0.2">
      <c r="A319" s="67">
        <v>35</v>
      </c>
      <c r="B319" s="67" t="s">
        <v>198</v>
      </c>
      <c r="C319" s="67">
        <v>2010</v>
      </c>
      <c r="D319" s="74">
        <v>18.29948266666667</v>
      </c>
      <c r="E319" s="72">
        <v>300664</v>
      </c>
      <c r="F319" s="72">
        <v>7530979620</v>
      </c>
      <c r="G319" s="72">
        <v>1518168</v>
      </c>
      <c r="H319" s="75">
        <v>0.50258588843738461</v>
      </c>
      <c r="I319" s="75">
        <v>0.15403750189021623</v>
      </c>
      <c r="J319" s="71">
        <v>1104</v>
      </c>
      <c r="K319" s="72">
        <v>5289.2</v>
      </c>
    </row>
    <row r="320" spans="1:11" x14ac:dyDescent="0.2">
      <c r="A320" s="67">
        <v>35</v>
      </c>
      <c r="B320" s="67" t="s">
        <v>198</v>
      </c>
      <c r="C320" s="67">
        <v>2011</v>
      </c>
      <c r="D320" s="74">
        <v>18.328728099999999</v>
      </c>
      <c r="E320" s="72">
        <v>305266</v>
      </c>
      <c r="F320" s="72">
        <v>7542801651</v>
      </c>
      <c r="G320" s="72">
        <v>1518168</v>
      </c>
      <c r="H320" s="75">
        <v>0.47984302533000356</v>
      </c>
      <c r="I320" s="75">
        <v>0.15403750189021623</v>
      </c>
      <c r="J320" s="71">
        <v>1104</v>
      </c>
      <c r="K320" s="72">
        <v>5289.2</v>
      </c>
    </row>
    <row r="321" spans="1:11" x14ac:dyDescent="0.2">
      <c r="A321" s="67">
        <v>36</v>
      </c>
      <c r="B321" s="67" t="s">
        <v>199</v>
      </c>
      <c r="C321" s="67">
        <v>2002</v>
      </c>
      <c r="D321" s="74">
        <v>16.741565999999999</v>
      </c>
      <c r="E321" s="72">
        <v>13145</v>
      </c>
      <c r="F321" s="72">
        <v>169658537</v>
      </c>
      <c r="G321" s="72">
        <v>66861</v>
      </c>
      <c r="H321" s="75">
        <v>0.1541095890410959</v>
      </c>
      <c r="I321" s="75">
        <v>0.12788132369722327</v>
      </c>
      <c r="J321" s="71">
        <v>292</v>
      </c>
      <c r="K321" s="72">
        <v>652.4</v>
      </c>
    </row>
    <row r="322" spans="1:11" x14ac:dyDescent="0.2">
      <c r="A322" s="67">
        <v>36</v>
      </c>
      <c r="B322" s="67" t="s">
        <v>199</v>
      </c>
      <c r="C322" s="67">
        <v>2003</v>
      </c>
      <c r="D322" s="74">
        <v>16.820820000000001</v>
      </c>
      <c r="E322" s="72">
        <v>13362</v>
      </c>
      <c r="F322" s="72">
        <v>181647218</v>
      </c>
      <c r="G322" s="72">
        <v>66861</v>
      </c>
      <c r="H322" s="75">
        <v>0.16101694915254236</v>
      </c>
      <c r="I322" s="75">
        <v>0.12788132369722327</v>
      </c>
      <c r="J322" s="71">
        <v>292</v>
      </c>
      <c r="K322" s="72">
        <v>652.4</v>
      </c>
    </row>
    <row r="323" spans="1:11" x14ac:dyDescent="0.2">
      <c r="A323" s="67">
        <v>36</v>
      </c>
      <c r="B323" s="67" t="s">
        <v>199</v>
      </c>
      <c r="C323" s="67">
        <v>2004</v>
      </c>
      <c r="D323" s="74">
        <v>16.852066000000001</v>
      </c>
      <c r="E323" s="72">
        <v>13632</v>
      </c>
      <c r="F323" s="72">
        <v>185208558</v>
      </c>
      <c r="G323" s="72">
        <v>66861</v>
      </c>
      <c r="H323" s="75">
        <v>0.17281879194630873</v>
      </c>
      <c r="I323" s="75">
        <v>0.12788132369722327</v>
      </c>
      <c r="J323" s="71">
        <v>292</v>
      </c>
      <c r="K323" s="72">
        <v>652.4</v>
      </c>
    </row>
    <row r="324" spans="1:11" x14ac:dyDescent="0.2">
      <c r="A324" s="67">
        <v>36</v>
      </c>
      <c r="B324" s="67" t="s">
        <v>199</v>
      </c>
      <c r="C324" s="67">
        <v>2005</v>
      </c>
      <c r="D324" s="74">
        <v>17.008296000000001</v>
      </c>
      <c r="E324" s="72">
        <v>13793</v>
      </c>
      <c r="F324" s="72">
        <v>193008478</v>
      </c>
      <c r="G324" s="72">
        <v>66861</v>
      </c>
      <c r="H324" s="75">
        <v>0.17420435510887772</v>
      </c>
      <c r="I324" s="75">
        <v>0.12788132369722327</v>
      </c>
      <c r="J324" s="71">
        <v>292</v>
      </c>
      <c r="K324" s="72">
        <v>652.4</v>
      </c>
    </row>
    <row r="325" spans="1:11" x14ac:dyDescent="0.2">
      <c r="A325" s="67">
        <v>36</v>
      </c>
      <c r="B325" s="67" t="s">
        <v>199</v>
      </c>
      <c r="C325" s="67">
        <v>2006</v>
      </c>
      <c r="D325" s="74">
        <v>16.88236666666667</v>
      </c>
      <c r="E325" s="72">
        <v>13832</v>
      </c>
      <c r="F325" s="72">
        <v>186105147</v>
      </c>
      <c r="G325" s="72">
        <v>66861</v>
      </c>
      <c r="H325" s="75">
        <v>0.17591125198098256</v>
      </c>
      <c r="I325" s="75">
        <v>0.12788132369722327</v>
      </c>
      <c r="J325" s="71">
        <v>292</v>
      </c>
      <c r="K325" s="72">
        <v>652.4</v>
      </c>
    </row>
    <row r="326" spans="1:11" x14ac:dyDescent="0.2">
      <c r="A326" s="67">
        <v>36</v>
      </c>
      <c r="B326" s="67" t="s">
        <v>199</v>
      </c>
      <c r="C326" s="67">
        <v>2007</v>
      </c>
      <c r="D326" s="74">
        <v>17.296320000000001</v>
      </c>
      <c r="E326" s="72">
        <v>14120</v>
      </c>
      <c r="F326" s="72">
        <v>230401436</v>
      </c>
      <c r="G326" s="72">
        <v>66861</v>
      </c>
      <c r="H326" s="75">
        <v>0.18210361067503925</v>
      </c>
      <c r="I326" s="75">
        <v>0.12788132369722327</v>
      </c>
      <c r="J326" s="71">
        <v>292</v>
      </c>
      <c r="K326" s="72">
        <v>652.4</v>
      </c>
    </row>
    <row r="327" spans="1:11" x14ac:dyDescent="0.2">
      <c r="A327" s="67">
        <v>36</v>
      </c>
      <c r="B327" s="67" t="s">
        <v>199</v>
      </c>
      <c r="C327" s="67">
        <v>2008</v>
      </c>
      <c r="D327" s="74">
        <v>17.715351999999999</v>
      </c>
      <c r="E327" s="72">
        <v>14471</v>
      </c>
      <c r="F327" s="72">
        <v>236218957.02000001</v>
      </c>
      <c r="G327" s="72">
        <v>66861</v>
      </c>
      <c r="H327" s="75">
        <v>0.18856259659969088</v>
      </c>
      <c r="I327" s="75">
        <v>0.12788132369722327</v>
      </c>
      <c r="J327" s="71">
        <v>292</v>
      </c>
      <c r="K327" s="72">
        <v>652.4</v>
      </c>
    </row>
    <row r="328" spans="1:11" x14ac:dyDescent="0.2">
      <c r="A328" s="67">
        <v>36</v>
      </c>
      <c r="B328" s="67" t="s">
        <v>199</v>
      </c>
      <c r="C328" s="67">
        <v>2009</v>
      </c>
      <c r="D328" s="74">
        <v>17.930536200000002</v>
      </c>
      <c r="E328" s="72">
        <v>14645</v>
      </c>
      <c r="F328" s="72">
        <v>238660027.02000001</v>
      </c>
      <c r="G328" s="72">
        <v>66861</v>
      </c>
      <c r="H328" s="75">
        <v>0.18353576248313092</v>
      </c>
      <c r="I328" s="75">
        <v>0.12788132369722327</v>
      </c>
      <c r="J328" s="71">
        <v>292</v>
      </c>
      <c r="K328" s="72">
        <v>652.4</v>
      </c>
    </row>
    <row r="329" spans="1:11" x14ac:dyDescent="0.2">
      <c r="A329" s="67">
        <v>36</v>
      </c>
      <c r="B329" s="67" t="s">
        <v>199</v>
      </c>
      <c r="C329" s="67">
        <v>2010</v>
      </c>
      <c r="D329" s="74">
        <v>18.29948266666667</v>
      </c>
      <c r="E329" s="72">
        <v>14707</v>
      </c>
      <c r="F329" s="72">
        <v>245715888</v>
      </c>
      <c r="G329" s="72">
        <v>66861</v>
      </c>
      <c r="H329" s="75">
        <v>0.18592297476759628</v>
      </c>
      <c r="I329" s="75">
        <v>0.12788132369722327</v>
      </c>
      <c r="J329" s="71">
        <v>292</v>
      </c>
      <c r="K329" s="72">
        <v>652.4</v>
      </c>
    </row>
    <row r="330" spans="1:11" x14ac:dyDescent="0.2">
      <c r="A330" s="67">
        <v>36</v>
      </c>
      <c r="B330" s="67" t="s">
        <v>199</v>
      </c>
      <c r="C330" s="67">
        <v>2011</v>
      </c>
      <c r="D330" s="74">
        <v>18.328728099999999</v>
      </c>
      <c r="E330" s="72">
        <v>14826</v>
      </c>
      <c r="F330" s="72">
        <v>247768900</v>
      </c>
      <c r="G330" s="72">
        <v>66861</v>
      </c>
      <c r="H330" s="75">
        <v>0.18850267379679145</v>
      </c>
      <c r="I330" s="75">
        <v>0.12788132369722327</v>
      </c>
      <c r="J330" s="71">
        <v>292</v>
      </c>
      <c r="K330" s="72">
        <v>652.4</v>
      </c>
    </row>
    <row r="331" spans="1:11" x14ac:dyDescent="0.2">
      <c r="A331" s="67">
        <v>37</v>
      </c>
      <c r="B331" s="67" t="s">
        <v>200</v>
      </c>
      <c r="C331" s="67">
        <v>2002</v>
      </c>
      <c r="D331" s="74">
        <v>16.741565999999999</v>
      </c>
      <c r="E331" s="72">
        <v>5991</v>
      </c>
      <c r="F331" s="72">
        <v>111208080</v>
      </c>
      <c r="G331" s="72">
        <v>20644</v>
      </c>
      <c r="H331" s="75">
        <v>0.10204081632653061</v>
      </c>
      <c r="I331" s="75">
        <v>-6.993824069437489E-2</v>
      </c>
      <c r="J331" s="71">
        <v>24</v>
      </c>
      <c r="K331" s="72">
        <v>98</v>
      </c>
    </row>
    <row r="332" spans="1:11" x14ac:dyDescent="0.2">
      <c r="A332" s="67">
        <v>37</v>
      </c>
      <c r="B332" s="67" t="s">
        <v>200</v>
      </c>
      <c r="C332" s="67">
        <v>2003</v>
      </c>
      <c r="D332" s="74">
        <v>16.820820000000001</v>
      </c>
      <c r="E332" s="72">
        <v>5627</v>
      </c>
      <c r="F332" s="72">
        <v>107599752</v>
      </c>
      <c r="G332" s="72">
        <v>21645</v>
      </c>
      <c r="H332" s="75">
        <v>0.10204081632653061</v>
      </c>
      <c r="I332" s="75">
        <v>-6.993824069437489E-2</v>
      </c>
      <c r="J332" s="71">
        <v>24</v>
      </c>
      <c r="K332" s="72">
        <v>98</v>
      </c>
    </row>
    <row r="333" spans="1:11" x14ac:dyDescent="0.2">
      <c r="A333" s="67">
        <v>37</v>
      </c>
      <c r="B333" s="67" t="s">
        <v>200</v>
      </c>
      <c r="C333" s="67">
        <v>2004</v>
      </c>
      <c r="D333" s="74">
        <v>16.852066000000001</v>
      </c>
      <c r="E333" s="72">
        <v>5834</v>
      </c>
      <c r="F333" s="72">
        <v>110808802</v>
      </c>
      <c r="G333" s="72">
        <v>22867</v>
      </c>
      <c r="H333" s="75">
        <v>0.10204081632653061</v>
      </c>
      <c r="I333" s="75">
        <v>-6.993824069437489E-2</v>
      </c>
      <c r="J333" s="71">
        <v>24</v>
      </c>
      <c r="K333" s="72">
        <v>98</v>
      </c>
    </row>
    <row r="334" spans="1:11" x14ac:dyDescent="0.2">
      <c r="A334" s="67">
        <v>37</v>
      </c>
      <c r="B334" s="67" t="s">
        <v>200</v>
      </c>
      <c r="C334" s="67">
        <v>2005</v>
      </c>
      <c r="D334" s="74">
        <v>17.008296000000001</v>
      </c>
      <c r="E334" s="72">
        <v>5847</v>
      </c>
      <c r="F334" s="72">
        <v>112447624</v>
      </c>
      <c r="G334" s="72">
        <v>23000</v>
      </c>
      <c r="H334" s="75">
        <v>0.10204081632653061</v>
      </c>
      <c r="I334" s="75">
        <v>-6.993824069437489E-2</v>
      </c>
      <c r="J334" s="71">
        <v>24</v>
      </c>
      <c r="K334" s="72">
        <v>98</v>
      </c>
    </row>
    <row r="335" spans="1:11" x14ac:dyDescent="0.2">
      <c r="A335" s="67">
        <v>37</v>
      </c>
      <c r="B335" s="67" t="s">
        <v>200</v>
      </c>
      <c r="C335" s="67">
        <v>2006</v>
      </c>
      <c r="D335" s="74">
        <v>16.88236666666667</v>
      </c>
      <c r="E335" s="72">
        <v>5828</v>
      </c>
      <c r="F335" s="72">
        <v>109125457.08</v>
      </c>
      <c r="G335" s="72">
        <v>23000</v>
      </c>
      <c r="H335" s="75">
        <v>0.10204081632653061</v>
      </c>
      <c r="I335" s="75">
        <v>-6.993824069437489E-2</v>
      </c>
      <c r="J335" s="71">
        <v>24</v>
      </c>
      <c r="K335" s="72">
        <v>98</v>
      </c>
    </row>
    <row r="336" spans="1:11" x14ac:dyDescent="0.2">
      <c r="A336" s="67">
        <v>37</v>
      </c>
      <c r="B336" s="67" t="s">
        <v>200</v>
      </c>
      <c r="C336" s="67">
        <v>2007</v>
      </c>
      <c r="D336" s="74">
        <v>17.296320000000001</v>
      </c>
      <c r="E336" s="72">
        <v>5642</v>
      </c>
      <c r="F336" s="72">
        <v>111276421</v>
      </c>
      <c r="G336" s="72">
        <v>23000</v>
      </c>
      <c r="H336" s="75">
        <v>0.10204081632653061</v>
      </c>
      <c r="I336" s="75">
        <v>-6.993824069437489E-2</v>
      </c>
      <c r="J336" s="71">
        <v>24</v>
      </c>
      <c r="K336" s="72">
        <v>98</v>
      </c>
    </row>
    <row r="337" spans="1:11" x14ac:dyDescent="0.2">
      <c r="A337" s="67">
        <v>37</v>
      </c>
      <c r="B337" s="67" t="s">
        <v>200</v>
      </c>
      <c r="C337" s="67">
        <v>2008</v>
      </c>
      <c r="D337" s="74">
        <v>17.715351999999999</v>
      </c>
      <c r="E337" s="72">
        <v>5583</v>
      </c>
      <c r="F337" s="72">
        <v>110421190</v>
      </c>
      <c r="G337" s="72">
        <v>23000</v>
      </c>
      <c r="H337" s="75">
        <v>0.10204081632653061</v>
      </c>
      <c r="I337" s="75">
        <v>-6.993824069437489E-2</v>
      </c>
      <c r="J337" s="71">
        <v>24</v>
      </c>
      <c r="K337" s="72">
        <v>98</v>
      </c>
    </row>
    <row r="338" spans="1:11" x14ac:dyDescent="0.2">
      <c r="A338" s="67">
        <v>37</v>
      </c>
      <c r="B338" s="67" t="s">
        <v>200</v>
      </c>
      <c r="C338" s="67">
        <v>2009</v>
      </c>
      <c r="D338" s="74">
        <v>17.930536200000002</v>
      </c>
      <c r="E338" s="72">
        <v>5579</v>
      </c>
      <c r="F338" s="72">
        <v>110828990</v>
      </c>
      <c r="G338" s="72">
        <v>23000</v>
      </c>
      <c r="H338" s="75">
        <v>0.10204081632653061</v>
      </c>
      <c r="I338" s="75">
        <v>-6.993824069437489E-2</v>
      </c>
      <c r="J338" s="71">
        <v>24</v>
      </c>
      <c r="K338" s="72">
        <v>98</v>
      </c>
    </row>
    <row r="339" spans="1:11" x14ac:dyDescent="0.2">
      <c r="A339" s="67">
        <v>37</v>
      </c>
      <c r="B339" s="67" t="s">
        <v>200</v>
      </c>
      <c r="C339" s="67">
        <v>2010</v>
      </c>
      <c r="D339" s="74">
        <v>18.29948266666667</v>
      </c>
      <c r="E339" s="72">
        <v>5580</v>
      </c>
      <c r="F339" s="72">
        <v>108826235.3</v>
      </c>
      <c r="G339" s="72">
        <v>23000</v>
      </c>
      <c r="H339" s="75">
        <v>0.10204081632653061</v>
      </c>
      <c r="I339" s="75">
        <v>-6.993824069437489E-2</v>
      </c>
      <c r="J339" s="71">
        <v>24</v>
      </c>
      <c r="K339" s="72">
        <v>98</v>
      </c>
    </row>
    <row r="340" spans="1:11" x14ac:dyDescent="0.2">
      <c r="A340" s="67">
        <v>37</v>
      </c>
      <c r="B340" s="67" t="s">
        <v>200</v>
      </c>
      <c r="C340" s="67">
        <v>2011</v>
      </c>
      <c r="D340" s="74">
        <v>18.328728099999999</v>
      </c>
      <c r="E340" s="72">
        <v>5572</v>
      </c>
      <c r="F340" s="72">
        <v>105544154</v>
      </c>
      <c r="G340" s="72">
        <v>23000</v>
      </c>
      <c r="H340" s="75">
        <v>0.10204081632653061</v>
      </c>
      <c r="I340" s="75">
        <v>-6.993824069437489E-2</v>
      </c>
      <c r="J340" s="71">
        <v>24</v>
      </c>
      <c r="K340" s="72">
        <v>98</v>
      </c>
    </row>
    <row r="341" spans="1:11" x14ac:dyDescent="0.2">
      <c r="A341" s="67">
        <v>38</v>
      </c>
      <c r="B341" s="67" t="s">
        <v>201</v>
      </c>
      <c r="C341" s="67">
        <v>2002</v>
      </c>
      <c r="D341" s="74">
        <v>16.741565999999999</v>
      </c>
      <c r="E341" s="72">
        <v>26458</v>
      </c>
      <c r="F341" s="72">
        <v>733454032</v>
      </c>
      <c r="G341" s="72">
        <v>128652</v>
      </c>
      <c r="H341" s="75">
        <v>0.30554757114113251</v>
      </c>
      <c r="I341" s="75">
        <v>1.4589160178395948E-2</v>
      </c>
      <c r="J341" s="71">
        <v>32</v>
      </c>
      <c r="K341" s="72">
        <v>355.38</v>
      </c>
    </row>
    <row r="342" spans="1:11" x14ac:dyDescent="0.2">
      <c r="A342" s="67">
        <v>38</v>
      </c>
      <c r="B342" s="67" t="s">
        <v>201</v>
      </c>
      <c r="C342" s="67">
        <v>2003</v>
      </c>
      <c r="D342" s="74">
        <v>16.820820000000001</v>
      </c>
      <c r="E342" s="72">
        <v>26358</v>
      </c>
      <c r="F342" s="72">
        <v>717736043</v>
      </c>
      <c r="G342" s="72">
        <v>141229</v>
      </c>
      <c r="H342" s="75">
        <v>0.3045977011494253</v>
      </c>
      <c r="I342" s="75">
        <v>1.4589160178395948E-2</v>
      </c>
      <c r="J342" s="71">
        <v>32</v>
      </c>
      <c r="K342" s="72">
        <v>355.38</v>
      </c>
    </row>
    <row r="343" spans="1:11" x14ac:dyDescent="0.2">
      <c r="A343" s="67">
        <v>38</v>
      </c>
      <c r="B343" s="67" t="s">
        <v>201</v>
      </c>
      <c r="C343" s="67">
        <v>2004</v>
      </c>
      <c r="D343" s="74">
        <v>16.852066000000001</v>
      </c>
      <c r="E343" s="72">
        <v>26477</v>
      </c>
      <c r="F343" s="72">
        <v>718541335</v>
      </c>
      <c r="G343" s="72">
        <v>147462</v>
      </c>
      <c r="H343" s="75">
        <v>0.30554757114113251</v>
      </c>
      <c r="I343" s="75">
        <v>1.4589160178395948E-2</v>
      </c>
      <c r="J343" s="71">
        <v>32</v>
      </c>
      <c r="K343" s="72">
        <v>355.38</v>
      </c>
    </row>
    <row r="344" spans="1:11" x14ac:dyDescent="0.2">
      <c r="A344" s="67">
        <v>38</v>
      </c>
      <c r="B344" s="67" t="s">
        <v>201</v>
      </c>
      <c r="C344" s="67">
        <v>2005</v>
      </c>
      <c r="D344" s="74">
        <v>17.008296000000001</v>
      </c>
      <c r="E344" s="72">
        <v>26265</v>
      </c>
      <c r="F344" s="72">
        <v>730565274</v>
      </c>
      <c r="G344" s="72">
        <v>147462</v>
      </c>
      <c r="H344" s="75">
        <v>0.3045977011494253</v>
      </c>
      <c r="I344" s="75">
        <v>1.4589160178395948E-2</v>
      </c>
      <c r="J344" s="71">
        <v>32</v>
      </c>
      <c r="K344" s="72">
        <v>355.38</v>
      </c>
    </row>
    <row r="345" spans="1:11" x14ac:dyDescent="0.2">
      <c r="A345" s="67">
        <v>38</v>
      </c>
      <c r="B345" s="67" t="s">
        <v>201</v>
      </c>
      <c r="C345" s="67">
        <v>2006</v>
      </c>
      <c r="D345" s="74">
        <v>16.88236666666667</v>
      </c>
      <c r="E345" s="72">
        <v>26525</v>
      </c>
      <c r="F345" s="72">
        <v>735332929</v>
      </c>
      <c r="G345" s="72">
        <v>147462</v>
      </c>
      <c r="H345" s="75">
        <v>0.3045977011494253</v>
      </c>
      <c r="I345" s="75">
        <v>1.4589160178395948E-2</v>
      </c>
      <c r="J345" s="71">
        <v>32</v>
      </c>
      <c r="K345" s="72">
        <v>355.38</v>
      </c>
    </row>
    <row r="346" spans="1:11" x14ac:dyDescent="0.2">
      <c r="A346" s="67">
        <v>38</v>
      </c>
      <c r="B346" s="67" t="s">
        <v>201</v>
      </c>
      <c r="C346" s="67">
        <v>2007</v>
      </c>
      <c r="D346" s="74">
        <v>17.296320000000001</v>
      </c>
      <c r="E346" s="72">
        <v>26632</v>
      </c>
      <c r="F346" s="72">
        <v>723094046</v>
      </c>
      <c r="G346" s="72">
        <v>147462</v>
      </c>
      <c r="H346" s="75">
        <v>0.3045977011494253</v>
      </c>
      <c r="I346" s="75">
        <v>1.4589160178395948E-2</v>
      </c>
      <c r="J346" s="71">
        <v>32</v>
      </c>
      <c r="K346" s="72">
        <v>355.38</v>
      </c>
    </row>
    <row r="347" spans="1:11" x14ac:dyDescent="0.2">
      <c r="A347" s="67">
        <v>38</v>
      </c>
      <c r="B347" s="67" t="s">
        <v>201</v>
      </c>
      <c r="C347" s="67">
        <v>2008</v>
      </c>
      <c r="D347" s="74">
        <v>17.715351999999999</v>
      </c>
      <c r="E347" s="72">
        <v>26940</v>
      </c>
      <c r="F347" s="72">
        <v>739656116</v>
      </c>
      <c r="G347" s="72">
        <v>147462</v>
      </c>
      <c r="H347" s="75">
        <v>0.34715025906735753</v>
      </c>
      <c r="I347" s="75">
        <v>1.4589160178395948E-2</v>
      </c>
      <c r="J347" s="71">
        <v>32</v>
      </c>
      <c r="K347" s="72">
        <v>355.38</v>
      </c>
    </row>
    <row r="348" spans="1:11" x14ac:dyDescent="0.2">
      <c r="A348" s="67">
        <v>38</v>
      </c>
      <c r="B348" s="67" t="s">
        <v>201</v>
      </c>
      <c r="C348" s="67">
        <v>2009</v>
      </c>
      <c r="D348" s="74">
        <v>17.930536200000002</v>
      </c>
      <c r="E348" s="72">
        <v>26991</v>
      </c>
      <c r="F348" s="72">
        <v>735126071</v>
      </c>
      <c r="G348" s="72">
        <v>147462</v>
      </c>
      <c r="H348" s="75">
        <v>0.34733893557422968</v>
      </c>
      <c r="I348" s="75">
        <v>1.4589160178395948E-2</v>
      </c>
      <c r="J348" s="71">
        <v>32</v>
      </c>
      <c r="K348" s="72">
        <v>355.38</v>
      </c>
    </row>
    <row r="349" spans="1:11" x14ac:dyDescent="0.2">
      <c r="A349" s="67">
        <v>38</v>
      </c>
      <c r="B349" s="67" t="s">
        <v>201</v>
      </c>
      <c r="C349" s="67">
        <v>2010</v>
      </c>
      <c r="D349" s="74">
        <v>18.29948266666667</v>
      </c>
      <c r="E349" s="72">
        <v>26944</v>
      </c>
      <c r="F349" s="72">
        <v>704481097</v>
      </c>
      <c r="G349" s="72">
        <v>147462</v>
      </c>
      <c r="H349" s="75">
        <v>0.35457063711911357</v>
      </c>
      <c r="I349" s="75">
        <v>1.4589160178395948E-2</v>
      </c>
      <c r="J349" s="71">
        <v>32</v>
      </c>
      <c r="K349" s="72">
        <v>355.38</v>
      </c>
    </row>
    <row r="350" spans="1:11" x14ac:dyDescent="0.2">
      <c r="A350" s="67">
        <v>38</v>
      </c>
      <c r="B350" s="67" t="s">
        <v>201</v>
      </c>
      <c r="C350" s="67">
        <v>2011</v>
      </c>
      <c r="D350" s="74">
        <v>18.328728099999999</v>
      </c>
      <c r="E350" s="72">
        <v>26844</v>
      </c>
      <c r="F350" s="72">
        <v>710434028</v>
      </c>
      <c r="G350" s="72">
        <v>147462</v>
      </c>
      <c r="H350" s="75">
        <v>0.35635359116022097</v>
      </c>
      <c r="I350" s="75">
        <v>1.4589160178395948E-2</v>
      </c>
      <c r="J350" s="71">
        <v>32</v>
      </c>
      <c r="K350" s="72">
        <v>355.38</v>
      </c>
    </row>
    <row r="351" spans="1:11" x14ac:dyDescent="0.2">
      <c r="A351" s="67">
        <v>39</v>
      </c>
      <c r="B351" s="67" t="s">
        <v>202</v>
      </c>
      <c r="C351" s="67">
        <v>2002</v>
      </c>
      <c r="D351" s="74">
        <v>16.741565999999999</v>
      </c>
      <c r="E351" s="72">
        <v>73324</v>
      </c>
      <c r="F351" s="72">
        <v>1915214161</v>
      </c>
      <c r="G351" s="72">
        <v>360765</v>
      </c>
      <c r="H351" s="75">
        <v>0.42567164179104477</v>
      </c>
      <c r="I351" s="75">
        <v>0.19967541323441165</v>
      </c>
      <c r="J351" s="71">
        <v>405</v>
      </c>
      <c r="K351" s="72">
        <v>1795.5</v>
      </c>
    </row>
    <row r="352" spans="1:11" x14ac:dyDescent="0.2">
      <c r="A352" s="67">
        <v>39</v>
      </c>
      <c r="B352" s="67" t="s">
        <v>202</v>
      </c>
      <c r="C352" s="67">
        <v>2003</v>
      </c>
      <c r="D352" s="74">
        <v>16.820820000000001</v>
      </c>
      <c r="E352" s="72">
        <v>75269</v>
      </c>
      <c r="F352" s="72">
        <v>1950945679</v>
      </c>
      <c r="G352" s="72">
        <v>360765</v>
      </c>
      <c r="H352" s="75">
        <v>0.43339150668993603</v>
      </c>
      <c r="I352" s="75">
        <v>0.19967541323441165</v>
      </c>
      <c r="J352" s="71">
        <v>405</v>
      </c>
      <c r="K352" s="72">
        <v>1795.5</v>
      </c>
    </row>
    <row r="353" spans="1:11" x14ac:dyDescent="0.2">
      <c r="A353" s="67">
        <v>39</v>
      </c>
      <c r="B353" s="67" t="s">
        <v>202</v>
      </c>
      <c r="C353" s="67">
        <v>2004</v>
      </c>
      <c r="D353" s="74">
        <v>16.852066000000001</v>
      </c>
      <c r="E353" s="72">
        <v>77283</v>
      </c>
      <c r="F353" s="72">
        <v>1949677336</v>
      </c>
      <c r="G353" s="72">
        <v>360765</v>
      </c>
      <c r="H353" s="75">
        <v>0.44197952218430037</v>
      </c>
      <c r="I353" s="75">
        <v>0.19967541323441165</v>
      </c>
      <c r="J353" s="71">
        <v>405</v>
      </c>
      <c r="K353" s="72">
        <v>1795.5</v>
      </c>
    </row>
    <row r="354" spans="1:11" x14ac:dyDescent="0.2">
      <c r="A354" s="67">
        <v>39</v>
      </c>
      <c r="B354" s="67" t="s">
        <v>202</v>
      </c>
      <c r="C354" s="67">
        <v>2005</v>
      </c>
      <c r="D354" s="74">
        <v>17.008296000000001</v>
      </c>
      <c r="E354" s="72">
        <v>79487</v>
      </c>
      <c r="F354" s="72">
        <v>2096185970</v>
      </c>
      <c r="G354" s="72">
        <v>386568</v>
      </c>
      <c r="H354" s="75">
        <v>0.40093786635404455</v>
      </c>
      <c r="I354" s="75">
        <v>0.19967541323441165</v>
      </c>
      <c r="J354" s="71">
        <v>405</v>
      </c>
      <c r="K354" s="72">
        <v>1795.5</v>
      </c>
    </row>
    <row r="355" spans="1:11" x14ac:dyDescent="0.2">
      <c r="A355" s="67">
        <v>39</v>
      </c>
      <c r="B355" s="67" t="s">
        <v>202</v>
      </c>
      <c r="C355" s="67">
        <v>2006</v>
      </c>
      <c r="D355" s="74">
        <v>16.88236666666667</v>
      </c>
      <c r="E355" s="72">
        <v>80940</v>
      </c>
      <c r="F355" s="72">
        <v>1969186093</v>
      </c>
      <c r="G355" s="72">
        <v>386568</v>
      </c>
      <c r="H355" s="75">
        <v>0.42025741466144378</v>
      </c>
      <c r="I355" s="75">
        <v>0.19967541323441165</v>
      </c>
      <c r="J355" s="71">
        <v>405</v>
      </c>
      <c r="K355" s="72">
        <v>1795.5</v>
      </c>
    </row>
    <row r="356" spans="1:11" x14ac:dyDescent="0.2">
      <c r="A356" s="67">
        <v>39</v>
      </c>
      <c r="B356" s="67" t="s">
        <v>202</v>
      </c>
      <c r="C356" s="67">
        <v>2007</v>
      </c>
      <c r="D356" s="74">
        <v>17.296320000000001</v>
      </c>
      <c r="E356" s="72">
        <v>82599</v>
      </c>
      <c r="F356" s="72">
        <v>1988501760</v>
      </c>
      <c r="G356" s="72">
        <v>386568</v>
      </c>
      <c r="H356" s="75">
        <v>0.4331521739130435</v>
      </c>
      <c r="I356" s="75">
        <v>0.19967541323441165</v>
      </c>
      <c r="J356" s="71">
        <v>405</v>
      </c>
      <c r="K356" s="72">
        <v>1795.5</v>
      </c>
    </row>
    <row r="357" spans="1:11" x14ac:dyDescent="0.2">
      <c r="A357" s="67">
        <v>39</v>
      </c>
      <c r="B357" s="67" t="s">
        <v>202</v>
      </c>
      <c r="C357" s="67">
        <v>2008</v>
      </c>
      <c r="D357" s="74">
        <v>17.715351999999999</v>
      </c>
      <c r="E357" s="72">
        <v>84195</v>
      </c>
      <c r="F357" s="72">
        <v>1935115529</v>
      </c>
      <c r="G357" s="72">
        <v>386568</v>
      </c>
      <c r="H357" s="75">
        <v>0.44230769230769229</v>
      </c>
      <c r="I357" s="75">
        <v>0.19967541323441165</v>
      </c>
      <c r="J357" s="71">
        <v>405</v>
      </c>
      <c r="K357" s="72">
        <v>1795.5</v>
      </c>
    </row>
    <row r="358" spans="1:11" x14ac:dyDescent="0.2">
      <c r="A358" s="67">
        <v>39</v>
      </c>
      <c r="B358" s="67" t="s">
        <v>202</v>
      </c>
      <c r="C358" s="67">
        <v>2009</v>
      </c>
      <c r="D358" s="74">
        <v>17.930536200000002</v>
      </c>
      <c r="E358" s="72">
        <v>85998</v>
      </c>
      <c r="F358" s="72">
        <v>1837078457</v>
      </c>
      <c r="G358" s="72">
        <v>386568</v>
      </c>
      <c r="H358" s="75">
        <v>0.44174757281553401</v>
      </c>
      <c r="I358" s="75">
        <v>0.19967541323441165</v>
      </c>
      <c r="J358" s="71">
        <v>405</v>
      </c>
      <c r="K358" s="72">
        <v>1795.5</v>
      </c>
    </row>
    <row r="359" spans="1:11" x14ac:dyDescent="0.2">
      <c r="A359" s="67">
        <v>39</v>
      </c>
      <c r="B359" s="67" t="s">
        <v>202</v>
      </c>
      <c r="C359" s="67">
        <v>2010</v>
      </c>
      <c r="D359" s="74">
        <v>18.29948266666667</v>
      </c>
      <c r="E359" s="72">
        <v>86611</v>
      </c>
      <c r="F359" s="72">
        <v>1867408458</v>
      </c>
      <c r="G359" s="72">
        <v>386568</v>
      </c>
      <c r="H359" s="75">
        <v>0.44158628081457663</v>
      </c>
      <c r="I359" s="75">
        <v>0.19967541323441165</v>
      </c>
      <c r="J359" s="71">
        <v>405</v>
      </c>
      <c r="K359" s="72">
        <v>1795.5</v>
      </c>
    </row>
    <row r="360" spans="1:11" x14ac:dyDescent="0.2">
      <c r="A360" s="67">
        <v>39</v>
      </c>
      <c r="B360" s="67" t="s">
        <v>202</v>
      </c>
      <c r="C360" s="67">
        <v>2011</v>
      </c>
      <c r="D360" s="74">
        <v>18.328728099999999</v>
      </c>
      <c r="E360" s="72">
        <v>87965</v>
      </c>
      <c r="F360" s="72">
        <v>1836015046</v>
      </c>
      <c r="G360" s="72">
        <v>386568</v>
      </c>
      <c r="H360" s="75">
        <v>0.44302449414270501</v>
      </c>
      <c r="I360" s="75">
        <v>0.19967541323441165</v>
      </c>
      <c r="J360" s="71">
        <v>405</v>
      </c>
      <c r="K360" s="72">
        <v>1795.5</v>
      </c>
    </row>
    <row r="361" spans="1:11" x14ac:dyDescent="0.2">
      <c r="A361" s="67">
        <v>40</v>
      </c>
      <c r="B361" s="67" t="s">
        <v>203</v>
      </c>
      <c r="C361" s="67">
        <v>2002</v>
      </c>
      <c r="D361" s="74">
        <v>16.741565999999999</v>
      </c>
      <c r="E361" s="72">
        <v>8439</v>
      </c>
      <c r="F361" s="72">
        <v>290072203</v>
      </c>
      <c r="G361" s="72">
        <v>43222</v>
      </c>
      <c r="H361" s="75">
        <v>7.0000000000000007E-2</v>
      </c>
      <c r="I361" s="75">
        <v>0.18213058419243985</v>
      </c>
      <c r="J361" s="71">
        <v>27</v>
      </c>
      <c r="K361" s="72">
        <v>108.7</v>
      </c>
    </row>
    <row r="362" spans="1:11" x14ac:dyDescent="0.2">
      <c r="A362" s="67">
        <v>40</v>
      </c>
      <c r="B362" s="67" t="s">
        <v>203</v>
      </c>
      <c r="C362" s="67">
        <v>2003</v>
      </c>
      <c r="D362" s="74">
        <v>16.820820000000001</v>
      </c>
      <c r="E362" s="72">
        <v>8539</v>
      </c>
      <c r="F362" s="72">
        <v>277498686</v>
      </c>
      <c r="G362" s="72">
        <v>50701</v>
      </c>
      <c r="H362" s="75">
        <v>7.0000000000000007E-2</v>
      </c>
      <c r="I362" s="75">
        <v>0.18213058419243985</v>
      </c>
      <c r="J362" s="71">
        <v>27</v>
      </c>
      <c r="K362" s="72">
        <v>108.7</v>
      </c>
    </row>
    <row r="363" spans="1:11" x14ac:dyDescent="0.2">
      <c r="A363" s="67">
        <v>40</v>
      </c>
      <c r="B363" s="67" t="s">
        <v>203</v>
      </c>
      <c r="C363" s="67">
        <v>2004</v>
      </c>
      <c r="D363" s="74">
        <v>16.852066000000001</v>
      </c>
      <c r="E363" s="72">
        <v>8634</v>
      </c>
      <c r="F363" s="72">
        <v>276130945</v>
      </c>
      <c r="G363" s="72">
        <v>50701</v>
      </c>
      <c r="H363" s="75">
        <v>7.0000000000000007E-2</v>
      </c>
      <c r="I363" s="75">
        <v>0.18213058419243985</v>
      </c>
      <c r="J363" s="71">
        <v>27</v>
      </c>
      <c r="K363" s="72">
        <v>108.7</v>
      </c>
    </row>
    <row r="364" spans="1:11" x14ac:dyDescent="0.2">
      <c r="A364" s="67">
        <v>40</v>
      </c>
      <c r="B364" s="67" t="s">
        <v>203</v>
      </c>
      <c r="C364" s="67">
        <v>2005</v>
      </c>
      <c r="D364" s="74">
        <v>17.008296000000001</v>
      </c>
      <c r="E364" s="72">
        <v>8551</v>
      </c>
      <c r="F364" s="72">
        <v>282135179</v>
      </c>
      <c r="G364" s="72">
        <v>50701</v>
      </c>
      <c r="H364" s="75">
        <v>7.0000000000000007E-2</v>
      </c>
      <c r="I364" s="75">
        <v>0.18213058419243985</v>
      </c>
      <c r="J364" s="71">
        <v>27</v>
      </c>
      <c r="K364" s="72">
        <v>108.7</v>
      </c>
    </row>
    <row r="365" spans="1:11" x14ac:dyDescent="0.2">
      <c r="A365" s="67">
        <v>40</v>
      </c>
      <c r="B365" s="67" t="s">
        <v>203</v>
      </c>
      <c r="C365" s="67">
        <v>2006</v>
      </c>
      <c r="D365" s="74">
        <v>16.88236666666667</v>
      </c>
      <c r="E365" s="72">
        <v>9048</v>
      </c>
      <c r="F365" s="72">
        <v>283279181</v>
      </c>
      <c r="G365" s="72">
        <v>50701</v>
      </c>
      <c r="H365" s="75">
        <v>0.16666666666666666</v>
      </c>
      <c r="I365" s="75">
        <v>0.18213058419243985</v>
      </c>
      <c r="J365" s="71">
        <v>27</v>
      </c>
      <c r="K365" s="72">
        <v>108.7</v>
      </c>
    </row>
    <row r="366" spans="1:11" x14ac:dyDescent="0.2">
      <c r="A366" s="67">
        <v>40</v>
      </c>
      <c r="B366" s="67" t="s">
        <v>203</v>
      </c>
      <c r="C366" s="67">
        <v>2007</v>
      </c>
      <c r="D366" s="74">
        <v>17.296320000000001</v>
      </c>
      <c r="E366" s="72">
        <v>9057</v>
      </c>
      <c r="F366" s="72">
        <v>292657767</v>
      </c>
      <c r="G366" s="72">
        <v>50701</v>
      </c>
      <c r="H366" s="75">
        <v>0.16666666666666666</v>
      </c>
      <c r="I366" s="75">
        <v>0.18213058419243985</v>
      </c>
      <c r="J366" s="71">
        <v>27</v>
      </c>
      <c r="K366" s="72">
        <v>108.7</v>
      </c>
    </row>
    <row r="367" spans="1:11" x14ac:dyDescent="0.2">
      <c r="A367" s="67">
        <v>40</v>
      </c>
      <c r="B367" s="67" t="s">
        <v>203</v>
      </c>
      <c r="C367" s="67">
        <v>2008</v>
      </c>
      <c r="D367" s="74">
        <v>17.715351999999999</v>
      </c>
      <c r="E367" s="72">
        <v>9215</v>
      </c>
      <c r="F367" s="72">
        <v>282851594</v>
      </c>
      <c r="G367" s="72">
        <v>50701</v>
      </c>
      <c r="H367" s="75">
        <v>0.16666666666666666</v>
      </c>
      <c r="I367" s="75">
        <v>0.18213058419243985</v>
      </c>
      <c r="J367" s="71">
        <v>27</v>
      </c>
      <c r="K367" s="72">
        <v>108.7</v>
      </c>
    </row>
    <row r="368" spans="1:11" x14ac:dyDescent="0.2">
      <c r="A368" s="67">
        <v>40</v>
      </c>
      <c r="B368" s="67" t="s">
        <v>203</v>
      </c>
      <c r="C368" s="67">
        <v>2009</v>
      </c>
      <c r="D368" s="74">
        <v>17.930536200000002</v>
      </c>
      <c r="E368" s="72">
        <v>9534</v>
      </c>
      <c r="F368" s="72">
        <v>260568563</v>
      </c>
      <c r="G368" s="72">
        <v>50701</v>
      </c>
      <c r="H368" s="75">
        <v>0.17391304347826086</v>
      </c>
      <c r="I368" s="75">
        <v>0.18213058419243985</v>
      </c>
      <c r="J368" s="71">
        <v>27</v>
      </c>
      <c r="K368" s="72">
        <v>108.7</v>
      </c>
    </row>
    <row r="369" spans="1:11" x14ac:dyDescent="0.2">
      <c r="A369" s="67">
        <v>40</v>
      </c>
      <c r="B369" s="67" t="s">
        <v>203</v>
      </c>
      <c r="C369" s="67">
        <v>2010</v>
      </c>
      <c r="D369" s="74">
        <v>18.29948266666667</v>
      </c>
      <c r="E369" s="72">
        <v>9571</v>
      </c>
      <c r="F369" s="72">
        <v>258268674</v>
      </c>
      <c r="G369" s="72">
        <v>50701</v>
      </c>
      <c r="H369" s="75">
        <v>0.17391304347826086</v>
      </c>
      <c r="I369" s="75">
        <v>0.18213058419243985</v>
      </c>
      <c r="J369" s="71">
        <v>27</v>
      </c>
      <c r="K369" s="72">
        <v>108.7</v>
      </c>
    </row>
    <row r="370" spans="1:11" x14ac:dyDescent="0.2">
      <c r="A370" s="67">
        <v>40</v>
      </c>
      <c r="B370" s="67" t="s">
        <v>203</v>
      </c>
      <c r="C370" s="67">
        <v>2011</v>
      </c>
      <c r="D370" s="74">
        <v>18.328728099999999</v>
      </c>
      <c r="E370" s="72">
        <v>9976</v>
      </c>
      <c r="F370" s="72">
        <v>231056870</v>
      </c>
      <c r="G370" s="72">
        <v>50701</v>
      </c>
      <c r="H370" s="75">
        <v>0.17391304347826086</v>
      </c>
      <c r="I370" s="75">
        <v>0.18213058419243985</v>
      </c>
      <c r="J370" s="71">
        <v>27</v>
      </c>
      <c r="K370" s="72">
        <v>108.7</v>
      </c>
    </row>
    <row r="371" spans="1:11" x14ac:dyDescent="0.2">
      <c r="A371" s="67">
        <v>41</v>
      </c>
      <c r="B371" s="67" t="s">
        <v>204</v>
      </c>
      <c r="C371" s="67">
        <v>2002</v>
      </c>
      <c r="D371" s="74">
        <v>16.741565999999999</v>
      </c>
      <c r="E371" s="72">
        <v>8778</v>
      </c>
      <c r="F371" s="72">
        <v>126736273</v>
      </c>
      <c r="G371" s="72">
        <v>39788</v>
      </c>
      <c r="H371" s="75">
        <v>0.11196319018404909</v>
      </c>
      <c r="I371" s="75">
        <v>9.3415356573251312E-2</v>
      </c>
      <c r="J371" s="71">
        <v>144</v>
      </c>
      <c r="K371" s="72">
        <v>470.8</v>
      </c>
    </row>
    <row r="372" spans="1:11" x14ac:dyDescent="0.2">
      <c r="A372" s="67">
        <v>41</v>
      </c>
      <c r="B372" s="67" t="s">
        <v>204</v>
      </c>
      <c r="C372" s="67">
        <v>2003</v>
      </c>
      <c r="D372" s="74">
        <v>16.820820000000001</v>
      </c>
      <c r="E372" s="72">
        <v>8871</v>
      </c>
      <c r="F372" s="72">
        <v>136446751</v>
      </c>
      <c r="G372" s="72">
        <v>44695</v>
      </c>
      <c r="H372" s="75">
        <v>0.11196319018404909</v>
      </c>
      <c r="I372" s="75">
        <v>9.3415356573251312E-2</v>
      </c>
      <c r="J372" s="71">
        <v>144</v>
      </c>
      <c r="K372" s="72">
        <v>470.8</v>
      </c>
    </row>
    <row r="373" spans="1:11" x14ac:dyDescent="0.2">
      <c r="A373" s="67">
        <v>41</v>
      </c>
      <c r="B373" s="67" t="s">
        <v>204</v>
      </c>
      <c r="C373" s="67">
        <v>2004</v>
      </c>
      <c r="D373" s="74">
        <v>16.852066000000001</v>
      </c>
      <c r="E373" s="72">
        <v>8936</v>
      </c>
      <c r="F373" s="72">
        <v>127469051.5</v>
      </c>
      <c r="G373" s="72">
        <v>46324</v>
      </c>
      <c r="H373" s="75">
        <v>0.11987860394537178</v>
      </c>
      <c r="I373" s="75">
        <v>9.3415356573251312E-2</v>
      </c>
      <c r="J373" s="71">
        <v>144</v>
      </c>
      <c r="K373" s="72">
        <v>470.8</v>
      </c>
    </row>
    <row r="374" spans="1:11" x14ac:dyDescent="0.2">
      <c r="A374" s="67">
        <v>41</v>
      </c>
      <c r="B374" s="67" t="s">
        <v>204</v>
      </c>
      <c r="C374" s="67">
        <v>2005</v>
      </c>
      <c r="D374" s="74">
        <v>17.008296000000001</v>
      </c>
      <c r="E374" s="72">
        <v>8995</v>
      </c>
      <c r="F374" s="72">
        <v>130465148</v>
      </c>
      <c r="G374" s="72">
        <v>46324</v>
      </c>
      <c r="H374" s="75">
        <v>0.11987860394537178</v>
      </c>
      <c r="I374" s="75">
        <v>9.3415356573251312E-2</v>
      </c>
      <c r="J374" s="71">
        <v>144</v>
      </c>
      <c r="K374" s="72">
        <v>470.8</v>
      </c>
    </row>
    <row r="375" spans="1:11" x14ac:dyDescent="0.2">
      <c r="A375" s="67">
        <v>41</v>
      </c>
      <c r="B375" s="67" t="s">
        <v>204</v>
      </c>
      <c r="C375" s="67">
        <v>2006</v>
      </c>
      <c r="D375" s="74">
        <v>16.88236666666667</v>
      </c>
      <c r="E375" s="72">
        <v>9050</v>
      </c>
      <c r="F375" s="72">
        <v>124906021</v>
      </c>
      <c r="G375" s="72">
        <v>46324</v>
      </c>
      <c r="H375" s="75">
        <v>0.17159763313609466</v>
      </c>
      <c r="I375" s="75">
        <v>9.3415356573251312E-2</v>
      </c>
      <c r="J375" s="71">
        <v>144</v>
      </c>
      <c r="K375" s="72">
        <v>470.8</v>
      </c>
    </row>
    <row r="376" spans="1:11" x14ac:dyDescent="0.2">
      <c r="A376" s="67">
        <v>41</v>
      </c>
      <c r="B376" s="67" t="s">
        <v>204</v>
      </c>
      <c r="C376" s="67">
        <v>2007</v>
      </c>
      <c r="D376" s="74">
        <v>17.296320000000001</v>
      </c>
      <c r="E376" s="72">
        <v>9135</v>
      </c>
      <c r="F376" s="72">
        <v>215649405.03999999</v>
      </c>
      <c r="G376" s="72">
        <v>46324</v>
      </c>
      <c r="H376" s="75">
        <v>0.19718309859154928</v>
      </c>
      <c r="I376" s="75">
        <v>9.3415356573251312E-2</v>
      </c>
      <c r="J376" s="71">
        <v>144</v>
      </c>
      <c r="K376" s="72">
        <v>470.8</v>
      </c>
    </row>
    <row r="377" spans="1:11" x14ac:dyDescent="0.2">
      <c r="A377" s="67">
        <v>41</v>
      </c>
      <c r="B377" s="67" t="s">
        <v>204</v>
      </c>
      <c r="C377" s="67">
        <v>2008</v>
      </c>
      <c r="D377" s="74">
        <v>17.715351999999999</v>
      </c>
      <c r="E377" s="72">
        <v>9295</v>
      </c>
      <c r="F377" s="72">
        <v>219438641</v>
      </c>
      <c r="G377" s="72">
        <v>49384</v>
      </c>
      <c r="H377" s="75">
        <v>0.2</v>
      </c>
      <c r="I377" s="75">
        <v>9.3415356573251312E-2</v>
      </c>
      <c r="J377" s="71">
        <v>144</v>
      </c>
      <c r="K377" s="72">
        <v>470.8</v>
      </c>
    </row>
    <row r="378" spans="1:11" x14ac:dyDescent="0.2">
      <c r="A378" s="67">
        <v>41</v>
      </c>
      <c r="B378" s="67" t="s">
        <v>204</v>
      </c>
      <c r="C378" s="67">
        <v>2009</v>
      </c>
      <c r="D378" s="74">
        <v>17.930536200000002</v>
      </c>
      <c r="E378" s="72">
        <v>9387</v>
      </c>
      <c r="F378" s="72">
        <v>213656607</v>
      </c>
      <c r="G378" s="72">
        <v>49384</v>
      </c>
      <c r="H378" s="75">
        <v>0.18571428571428572</v>
      </c>
      <c r="I378" s="75">
        <v>9.3415356573251312E-2</v>
      </c>
      <c r="J378" s="71">
        <v>144</v>
      </c>
      <c r="K378" s="72">
        <v>470.8</v>
      </c>
    </row>
    <row r="379" spans="1:11" x14ac:dyDescent="0.2">
      <c r="A379" s="67">
        <v>41</v>
      </c>
      <c r="B379" s="67" t="s">
        <v>204</v>
      </c>
      <c r="C379" s="67">
        <v>2010</v>
      </c>
      <c r="D379" s="74">
        <v>18.29948266666667</v>
      </c>
      <c r="E379" s="72">
        <v>9439</v>
      </c>
      <c r="F379" s="72">
        <v>201597611</v>
      </c>
      <c r="G379" s="72">
        <v>49384</v>
      </c>
      <c r="H379" s="75">
        <v>0.18873239436619718</v>
      </c>
      <c r="I379" s="75">
        <v>9.3415356573251312E-2</v>
      </c>
      <c r="J379" s="71">
        <v>144</v>
      </c>
      <c r="K379" s="72">
        <v>470.8</v>
      </c>
    </row>
    <row r="380" spans="1:11" x14ac:dyDescent="0.2">
      <c r="A380" s="67">
        <v>41</v>
      </c>
      <c r="B380" s="67" t="s">
        <v>204</v>
      </c>
      <c r="C380" s="67">
        <v>2011</v>
      </c>
      <c r="D380" s="74">
        <v>18.328728099999999</v>
      </c>
      <c r="E380" s="72">
        <v>9598</v>
      </c>
      <c r="F380" s="72">
        <v>204378205</v>
      </c>
      <c r="G380" s="72">
        <v>49384</v>
      </c>
      <c r="H380" s="75">
        <v>0.22822822822822822</v>
      </c>
      <c r="I380" s="75">
        <v>9.3415356573251312E-2</v>
      </c>
      <c r="J380" s="71">
        <v>144</v>
      </c>
      <c r="K380" s="72">
        <v>470.8</v>
      </c>
    </row>
    <row r="381" spans="1:11" x14ac:dyDescent="0.2">
      <c r="A381" s="67">
        <v>42</v>
      </c>
      <c r="B381" s="67" t="s">
        <v>205</v>
      </c>
      <c r="C381" s="67">
        <v>2002</v>
      </c>
      <c r="D381" s="74">
        <v>16.741565999999999</v>
      </c>
      <c r="E381" s="72">
        <v>132670</v>
      </c>
      <c r="F381" s="72">
        <v>3338203398</v>
      </c>
      <c r="G381" s="72">
        <v>670874</v>
      </c>
      <c r="H381" s="75">
        <v>0.48718991459943067</v>
      </c>
      <c r="I381" s="75">
        <v>0.11804477274440341</v>
      </c>
      <c r="J381" s="71">
        <v>421</v>
      </c>
      <c r="K381" s="72">
        <v>2623.1</v>
      </c>
    </row>
    <row r="382" spans="1:11" x14ac:dyDescent="0.2">
      <c r="A382" s="67">
        <v>42</v>
      </c>
      <c r="B382" s="67" t="s">
        <v>205</v>
      </c>
      <c r="C382" s="67">
        <v>2003</v>
      </c>
      <c r="D382" s="74">
        <v>16.820820000000001</v>
      </c>
      <c r="E382" s="72">
        <v>134387</v>
      </c>
      <c r="F382" s="72">
        <v>3339303820</v>
      </c>
      <c r="G382" s="72">
        <v>670874</v>
      </c>
      <c r="H382" s="75">
        <v>0.49214026602176542</v>
      </c>
      <c r="I382" s="75">
        <v>0.11804477274440341</v>
      </c>
      <c r="J382" s="71">
        <v>421</v>
      </c>
      <c r="K382" s="72">
        <v>2623.1</v>
      </c>
    </row>
    <row r="383" spans="1:11" x14ac:dyDescent="0.2">
      <c r="A383" s="67">
        <v>42</v>
      </c>
      <c r="B383" s="67" t="s">
        <v>205</v>
      </c>
      <c r="C383" s="67">
        <v>2004</v>
      </c>
      <c r="D383" s="74">
        <v>16.852066000000001</v>
      </c>
      <c r="E383" s="72">
        <v>136487</v>
      </c>
      <c r="F383" s="72">
        <v>3383633950</v>
      </c>
      <c r="G383" s="72">
        <v>670874</v>
      </c>
      <c r="H383" s="75">
        <v>0.49719775820656525</v>
      </c>
      <c r="I383" s="75">
        <v>0.11804477274440341</v>
      </c>
      <c r="J383" s="71">
        <v>421</v>
      </c>
      <c r="K383" s="72">
        <v>2623.1</v>
      </c>
    </row>
    <row r="384" spans="1:11" x14ac:dyDescent="0.2">
      <c r="A384" s="67">
        <v>42</v>
      </c>
      <c r="B384" s="67" t="s">
        <v>205</v>
      </c>
      <c r="C384" s="67">
        <v>2005</v>
      </c>
      <c r="D384" s="74">
        <v>17.008296000000001</v>
      </c>
      <c r="E384" s="72">
        <v>138046</v>
      </c>
      <c r="F384" s="72">
        <v>3429289369</v>
      </c>
      <c r="G384" s="72">
        <v>708063</v>
      </c>
      <c r="H384" s="75">
        <v>0.50473186119873814</v>
      </c>
      <c r="I384" s="75">
        <v>0.11804477274440341</v>
      </c>
      <c r="J384" s="71">
        <v>421</v>
      </c>
      <c r="K384" s="72">
        <v>2623.1</v>
      </c>
    </row>
    <row r="385" spans="1:11" x14ac:dyDescent="0.2">
      <c r="A385" s="67">
        <v>42</v>
      </c>
      <c r="B385" s="67" t="s">
        <v>205</v>
      </c>
      <c r="C385" s="67">
        <v>2006</v>
      </c>
      <c r="D385" s="74">
        <v>16.88236666666667</v>
      </c>
      <c r="E385" s="72">
        <v>140007</v>
      </c>
      <c r="F385" s="72">
        <v>3356779315</v>
      </c>
      <c r="G385" s="72">
        <v>719375</v>
      </c>
      <c r="H385" s="75">
        <v>0.50973520249221183</v>
      </c>
      <c r="I385" s="75">
        <v>0.11804477274440341</v>
      </c>
      <c r="J385" s="71">
        <v>421</v>
      </c>
      <c r="K385" s="72">
        <v>2623.1</v>
      </c>
    </row>
    <row r="386" spans="1:11" x14ac:dyDescent="0.2">
      <c r="A386" s="67">
        <v>42</v>
      </c>
      <c r="B386" s="67" t="s">
        <v>205</v>
      </c>
      <c r="C386" s="67">
        <v>2007</v>
      </c>
      <c r="D386" s="74">
        <v>17.296320000000001</v>
      </c>
      <c r="E386" s="72">
        <v>142105</v>
      </c>
      <c r="F386" s="72">
        <v>3387777809</v>
      </c>
      <c r="G386" s="72">
        <v>719375</v>
      </c>
      <c r="H386" s="75">
        <v>0.51169030279800687</v>
      </c>
      <c r="I386" s="75">
        <v>0.11804477274440341</v>
      </c>
      <c r="J386" s="71">
        <v>421</v>
      </c>
      <c r="K386" s="72">
        <v>2623.1</v>
      </c>
    </row>
    <row r="387" spans="1:11" x14ac:dyDescent="0.2">
      <c r="A387" s="67">
        <v>42</v>
      </c>
      <c r="B387" s="67" t="s">
        <v>205</v>
      </c>
      <c r="C387" s="67">
        <v>2008</v>
      </c>
      <c r="D387" s="74">
        <v>17.715351999999999</v>
      </c>
      <c r="E387" s="72">
        <v>143797</v>
      </c>
      <c r="F387" s="72">
        <v>3333873406</v>
      </c>
      <c r="G387" s="72">
        <v>719375</v>
      </c>
      <c r="H387" s="75">
        <v>0.50773103200287661</v>
      </c>
      <c r="I387" s="75">
        <v>0.11804477274440341</v>
      </c>
      <c r="J387" s="71">
        <v>421</v>
      </c>
      <c r="K387" s="72">
        <v>2623.1</v>
      </c>
    </row>
    <row r="388" spans="1:11" x14ac:dyDescent="0.2">
      <c r="A388" s="67">
        <v>42</v>
      </c>
      <c r="B388" s="67" t="s">
        <v>205</v>
      </c>
      <c r="C388" s="67">
        <v>2009</v>
      </c>
      <c r="D388" s="74">
        <v>17.930536200000002</v>
      </c>
      <c r="E388" s="72">
        <v>146787</v>
      </c>
      <c r="F388" s="72">
        <v>3150821439</v>
      </c>
      <c r="G388" s="72">
        <v>719375</v>
      </c>
      <c r="H388" s="75">
        <v>0.51090573012939</v>
      </c>
      <c r="I388" s="75">
        <v>0.11804477274440341</v>
      </c>
      <c r="J388" s="71">
        <v>421</v>
      </c>
      <c r="K388" s="72">
        <v>2623.1</v>
      </c>
    </row>
    <row r="389" spans="1:11" x14ac:dyDescent="0.2">
      <c r="A389" s="67">
        <v>42</v>
      </c>
      <c r="B389" s="67" t="s">
        <v>205</v>
      </c>
      <c r="C389" s="67">
        <v>2010</v>
      </c>
      <c r="D389" s="74">
        <v>18.29948266666667</v>
      </c>
      <c r="E389" s="72">
        <v>146974</v>
      </c>
      <c r="F389" s="72">
        <v>3346831943</v>
      </c>
      <c r="G389" s="72">
        <v>719375</v>
      </c>
      <c r="H389" s="75">
        <v>0.50829127613554437</v>
      </c>
      <c r="I389" s="75">
        <v>0.11804477274440341</v>
      </c>
      <c r="J389" s="71">
        <v>421</v>
      </c>
      <c r="K389" s="72">
        <v>2623.1</v>
      </c>
    </row>
    <row r="390" spans="1:11" x14ac:dyDescent="0.2">
      <c r="A390" s="67">
        <v>42</v>
      </c>
      <c r="B390" s="67" t="s">
        <v>205</v>
      </c>
      <c r="C390" s="67">
        <v>2011</v>
      </c>
      <c r="D390" s="74">
        <v>18.328728099999999</v>
      </c>
      <c r="E390" s="72">
        <v>148331</v>
      </c>
      <c r="F390" s="72">
        <v>3286890316</v>
      </c>
      <c r="G390" s="72">
        <v>719375</v>
      </c>
      <c r="H390" s="75">
        <v>0.51666666666666672</v>
      </c>
      <c r="I390" s="75">
        <v>0.11804477274440341</v>
      </c>
      <c r="J390" s="71">
        <v>421</v>
      </c>
      <c r="K390" s="72">
        <v>2623.1</v>
      </c>
    </row>
    <row r="391" spans="1:11" x14ac:dyDescent="0.2">
      <c r="A391" s="67">
        <v>43</v>
      </c>
      <c r="B391" s="67" t="s">
        <v>206</v>
      </c>
      <c r="C391" s="67">
        <v>2002</v>
      </c>
      <c r="D391" s="74">
        <v>16.741565999999999</v>
      </c>
      <c r="E391" s="72">
        <v>6133</v>
      </c>
      <c r="F391" s="72">
        <v>183909651.19999999</v>
      </c>
      <c r="G391" s="72">
        <v>38396</v>
      </c>
      <c r="H391" s="75">
        <v>0.28503787878787884</v>
      </c>
      <c r="I391" s="75">
        <v>0.13337681395728029</v>
      </c>
      <c r="J391" s="71">
        <v>25</v>
      </c>
      <c r="K391" s="72">
        <v>131.22</v>
      </c>
    </row>
    <row r="392" spans="1:11" x14ac:dyDescent="0.2">
      <c r="A392" s="67">
        <v>43</v>
      </c>
      <c r="B392" s="67" t="s">
        <v>206</v>
      </c>
      <c r="C392" s="67">
        <v>2003</v>
      </c>
      <c r="D392" s="74">
        <v>16.820820000000001</v>
      </c>
      <c r="E392" s="72">
        <v>6363</v>
      </c>
      <c r="F392" s="72">
        <v>228083608</v>
      </c>
      <c r="G392" s="72">
        <v>38396</v>
      </c>
      <c r="H392" s="75">
        <v>0.28503787878787884</v>
      </c>
      <c r="I392" s="75">
        <v>0.13337681395728029</v>
      </c>
      <c r="J392" s="71">
        <v>25</v>
      </c>
      <c r="K392" s="72">
        <v>131.22</v>
      </c>
    </row>
    <row r="393" spans="1:11" x14ac:dyDescent="0.2">
      <c r="A393" s="67">
        <v>43</v>
      </c>
      <c r="B393" s="67" t="s">
        <v>206</v>
      </c>
      <c r="C393" s="67">
        <v>2004</v>
      </c>
      <c r="D393" s="74">
        <v>16.852066000000001</v>
      </c>
      <c r="E393" s="72">
        <v>6423</v>
      </c>
      <c r="F393" s="72">
        <v>229646100.59999999</v>
      </c>
      <c r="G393" s="72">
        <v>40658</v>
      </c>
      <c r="H393" s="75">
        <v>0.30357142857142855</v>
      </c>
      <c r="I393" s="75">
        <v>0.13337681395728029</v>
      </c>
      <c r="J393" s="71">
        <v>25</v>
      </c>
      <c r="K393" s="72">
        <v>131.22</v>
      </c>
    </row>
    <row r="394" spans="1:11" x14ac:dyDescent="0.2">
      <c r="A394" s="67">
        <v>43</v>
      </c>
      <c r="B394" s="67" t="s">
        <v>206</v>
      </c>
      <c r="C394" s="67">
        <v>2005</v>
      </c>
      <c r="D394" s="74">
        <v>17.008296000000001</v>
      </c>
      <c r="E394" s="72">
        <v>6516</v>
      </c>
      <c r="F394" s="72">
        <v>233239876</v>
      </c>
      <c r="G394" s="72">
        <v>40658</v>
      </c>
      <c r="H394" s="75">
        <v>0.31304347826086959</v>
      </c>
      <c r="I394" s="75">
        <v>0.13337681395728029</v>
      </c>
      <c r="J394" s="71">
        <v>25</v>
      </c>
      <c r="K394" s="72">
        <v>131.22</v>
      </c>
    </row>
    <row r="395" spans="1:11" x14ac:dyDescent="0.2">
      <c r="A395" s="67">
        <v>43</v>
      </c>
      <c r="B395" s="67" t="s">
        <v>206</v>
      </c>
      <c r="C395" s="67">
        <v>2006</v>
      </c>
      <c r="D395" s="74">
        <v>16.88236666666667</v>
      </c>
      <c r="E395" s="72">
        <v>6634</v>
      </c>
      <c r="F395" s="72">
        <v>225495203</v>
      </c>
      <c r="G395" s="72">
        <v>40658</v>
      </c>
      <c r="H395" s="75">
        <v>0.31304347826086959</v>
      </c>
      <c r="I395" s="75">
        <v>0.13337681395728029</v>
      </c>
      <c r="J395" s="71">
        <v>25</v>
      </c>
      <c r="K395" s="72">
        <v>131.22</v>
      </c>
    </row>
    <row r="396" spans="1:11" x14ac:dyDescent="0.2">
      <c r="A396" s="67">
        <v>43</v>
      </c>
      <c r="B396" s="67" t="s">
        <v>206</v>
      </c>
      <c r="C396" s="67">
        <v>2007</v>
      </c>
      <c r="D396" s="74">
        <v>17.296320000000001</v>
      </c>
      <c r="E396" s="72">
        <v>6709</v>
      </c>
      <c r="F396" s="72">
        <v>224566925</v>
      </c>
      <c r="G396" s="72">
        <v>40658</v>
      </c>
      <c r="H396" s="75">
        <v>0.31304347826086959</v>
      </c>
      <c r="I396" s="75">
        <v>0.13337681395728029</v>
      </c>
      <c r="J396" s="71">
        <v>25</v>
      </c>
      <c r="K396" s="72">
        <v>131.22</v>
      </c>
    </row>
    <row r="397" spans="1:11" x14ac:dyDescent="0.2">
      <c r="A397" s="67">
        <v>43</v>
      </c>
      <c r="B397" s="67" t="s">
        <v>206</v>
      </c>
      <c r="C397" s="67">
        <v>2008</v>
      </c>
      <c r="D397" s="74">
        <v>17.715351999999999</v>
      </c>
      <c r="E397" s="72">
        <v>6773</v>
      </c>
      <c r="F397" s="72">
        <v>215492783</v>
      </c>
      <c r="G397" s="72">
        <v>40658</v>
      </c>
      <c r="H397" s="75">
        <v>0.31304347826086959</v>
      </c>
      <c r="I397" s="75">
        <v>0.13337681395728029</v>
      </c>
      <c r="J397" s="71">
        <v>25</v>
      </c>
      <c r="K397" s="72">
        <v>131.22</v>
      </c>
    </row>
    <row r="398" spans="1:11" x14ac:dyDescent="0.2">
      <c r="A398" s="67">
        <v>43</v>
      </c>
      <c r="B398" s="67" t="s">
        <v>206</v>
      </c>
      <c r="C398" s="67">
        <v>2009</v>
      </c>
      <c r="D398" s="74">
        <v>17.930536200000002</v>
      </c>
      <c r="E398" s="72">
        <v>6905</v>
      </c>
      <c r="F398" s="72">
        <v>203110374</v>
      </c>
      <c r="G398" s="72">
        <v>40658</v>
      </c>
      <c r="H398" s="75">
        <v>0.31304347826086959</v>
      </c>
      <c r="I398" s="75">
        <v>0.13337681395728029</v>
      </c>
      <c r="J398" s="71">
        <v>25</v>
      </c>
      <c r="K398" s="72">
        <v>131.22</v>
      </c>
    </row>
    <row r="399" spans="1:11" x14ac:dyDescent="0.2">
      <c r="A399" s="67">
        <v>43</v>
      </c>
      <c r="B399" s="67" t="s">
        <v>206</v>
      </c>
      <c r="C399" s="67">
        <v>2010</v>
      </c>
      <c r="D399" s="74">
        <v>18.29948266666667</v>
      </c>
      <c r="E399" s="72">
        <v>6914</v>
      </c>
      <c r="F399" s="72">
        <v>205510058</v>
      </c>
      <c r="G399" s="72">
        <v>40658</v>
      </c>
      <c r="H399" s="75">
        <v>0.25503355704697989</v>
      </c>
      <c r="I399" s="75">
        <v>0.13337681395728029</v>
      </c>
      <c r="J399" s="71">
        <v>25</v>
      </c>
      <c r="K399" s="72">
        <v>131.22</v>
      </c>
    </row>
    <row r="400" spans="1:11" x14ac:dyDescent="0.2">
      <c r="A400" s="67">
        <v>43</v>
      </c>
      <c r="B400" s="67" t="s">
        <v>206</v>
      </c>
      <c r="C400" s="67">
        <v>2011</v>
      </c>
      <c r="D400" s="74">
        <v>18.328728099999999</v>
      </c>
      <c r="E400" s="72">
        <v>6951</v>
      </c>
      <c r="F400" s="72">
        <v>199189616</v>
      </c>
      <c r="G400" s="72">
        <v>40658</v>
      </c>
      <c r="H400" s="75">
        <v>0.25283018867924528</v>
      </c>
      <c r="I400" s="75">
        <v>0.13337681395728029</v>
      </c>
      <c r="J400" s="71">
        <v>25</v>
      </c>
      <c r="K400" s="72">
        <v>131.22</v>
      </c>
    </row>
    <row r="401" spans="1:11" x14ac:dyDescent="0.2">
      <c r="A401" s="67">
        <v>44</v>
      </c>
      <c r="B401" s="67" t="s">
        <v>207</v>
      </c>
      <c r="C401" s="67">
        <v>2002</v>
      </c>
      <c r="D401" s="74">
        <v>16.741565999999999</v>
      </c>
      <c r="E401" s="72">
        <v>14092</v>
      </c>
      <c r="F401" s="72">
        <v>563564723</v>
      </c>
      <c r="G401" s="72">
        <v>100389</v>
      </c>
      <c r="H401" s="75">
        <v>0.25224839400428262</v>
      </c>
      <c r="I401" s="75">
        <v>1.1632841328413284</v>
      </c>
      <c r="J401" s="71">
        <v>371</v>
      </c>
      <c r="K401" s="72">
        <v>817.45</v>
      </c>
    </row>
    <row r="402" spans="1:11" x14ac:dyDescent="0.2">
      <c r="A402" s="67">
        <v>44</v>
      </c>
      <c r="B402" s="67" t="s">
        <v>207</v>
      </c>
      <c r="C402" s="67">
        <v>2003</v>
      </c>
      <c r="D402" s="74">
        <v>16.820820000000001</v>
      </c>
      <c r="E402" s="72">
        <v>16171</v>
      </c>
      <c r="F402" s="72">
        <v>585195347</v>
      </c>
      <c r="G402" s="72">
        <v>105986</v>
      </c>
      <c r="H402" s="75">
        <v>0.2672292545710267</v>
      </c>
      <c r="I402" s="75">
        <v>1.1632841328413284</v>
      </c>
      <c r="J402" s="71">
        <v>371</v>
      </c>
      <c r="K402" s="72">
        <v>817.45</v>
      </c>
    </row>
    <row r="403" spans="1:11" x14ac:dyDescent="0.2">
      <c r="A403" s="67">
        <v>44</v>
      </c>
      <c r="B403" s="67" t="s">
        <v>207</v>
      </c>
      <c r="C403" s="67">
        <v>2004</v>
      </c>
      <c r="D403" s="74">
        <v>16.852066000000001</v>
      </c>
      <c r="E403" s="72">
        <v>17199</v>
      </c>
      <c r="F403" s="72">
        <v>590836869</v>
      </c>
      <c r="G403" s="72">
        <v>105986</v>
      </c>
      <c r="H403" s="75">
        <v>0.28219178082191781</v>
      </c>
      <c r="I403" s="75">
        <v>1.1632841328413284</v>
      </c>
      <c r="J403" s="71">
        <v>371</v>
      </c>
      <c r="K403" s="72">
        <v>817.45</v>
      </c>
    </row>
    <row r="404" spans="1:11" x14ac:dyDescent="0.2">
      <c r="A404" s="67">
        <v>44</v>
      </c>
      <c r="B404" s="67" t="s">
        <v>207</v>
      </c>
      <c r="C404" s="67">
        <v>2005</v>
      </c>
      <c r="D404" s="74">
        <v>17.008296000000001</v>
      </c>
      <c r="E404" s="72">
        <v>19858</v>
      </c>
      <c r="F404" s="72">
        <v>546558100</v>
      </c>
      <c r="G404" s="72">
        <v>120578</v>
      </c>
      <c r="H404" s="75">
        <v>0.30583756345177665</v>
      </c>
      <c r="I404" s="75">
        <v>1.1632841328413284</v>
      </c>
      <c r="J404" s="71">
        <v>371</v>
      </c>
      <c r="K404" s="72">
        <v>817.45</v>
      </c>
    </row>
    <row r="405" spans="1:11" x14ac:dyDescent="0.2">
      <c r="A405" s="67">
        <v>44</v>
      </c>
      <c r="B405" s="67" t="s">
        <v>207</v>
      </c>
      <c r="C405" s="67">
        <v>2006</v>
      </c>
      <c r="D405" s="74">
        <v>16.88236666666667</v>
      </c>
      <c r="E405" s="72">
        <v>20975</v>
      </c>
      <c r="F405" s="72">
        <v>640893665</v>
      </c>
      <c r="G405" s="72">
        <v>126855</v>
      </c>
      <c r="H405" s="75">
        <v>0.32954545454545453</v>
      </c>
      <c r="I405" s="75">
        <v>1.1632841328413284</v>
      </c>
      <c r="J405" s="71">
        <v>371</v>
      </c>
      <c r="K405" s="72">
        <v>817.45</v>
      </c>
    </row>
    <row r="406" spans="1:11" x14ac:dyDescent="0.2">
      <c r="A406" s="67">
        <v>44</v>
      </c>
      <c r="B406" s="67" t="s">
        <v>207</v>
      </c>
      <c r="C406" s="67">
        <v>2007</v>
      </c>
      <c r="D406" s="74">
        <v>17.296320000000001</v>
      </c>
      <c r="E406" s="72">
        <v>22811</v>
      </c>
      <c r="F406" s="72">
        <v>694256898</v>
      </c>
      <c r="G406" s="72">
        <v>130375</v>
      </c>
      <c r="H406" s="75">
        <v>0.3517406962785114</v>
      </c>
      <c r="I406" s="75">
        <v>1.1632841328413284</v>
      </c>
      <c r="J406" s="71">
        <v>371</v>
      </c>
      <c r="K406" s="72">
        <v>817.45</v>
      </c>
    </row>
    <row r="407" spans="1:11" x14ac:dyDescent="0.2">
      <c r="A407" s="67">
        <v>44</v>
      </c>
      <c r="B407" s="67" t="s">
        <v>207</v>
      </c>
      <c r="C407" s="67">
        <v>2008</v>
      </c>
      <c r="D407" s="74">
        <v>17.715351999999999</v>
      </c>
      <c r="E407" s="72">
        <v>25373</v>
      </c>
      <c r="F407" s="72">
        <v>707444570</v>
      </c>
      <c r="G407" s="72">
        <v>130375</v>
      </c>
      <c r="H407" s="75">
        <v>0.36951501154734412</v>
      </c>
      <c r="I407" s="75">
        <v>1.1632841328413284</v>
      </c>
      <c r="J407" s="71">
        <v>371</v>
      </c>
      <c r="K407" s="72">
        <v>817.45</v>
      </c>
    </row>
    <row r="408" spans="1:11" x14ac:dyDescent="0.2">
      <c r="A408" s="67">
        <v>44</v>
      </c>
      <c r="B408" s="67" t="s">
        <v>207</v>
      </c>
      <c r="C408" s="67">
        <v>2009</v>
      </c>
      <c r="D408" s="74">
        <v>17.930536200000002</v>
      </c>
      <c r="E408" s="72">
        <v>27506</v>
      </c>
      <c r="F408" s="72">
        <v>674088801</v>
      </c>
      <c r="G408" s="72">
        <v>134672</v>
      </c>
      <c r="H408" s="75">
        <v>0.36951501154734412</v>
      </c>
      <c r="I408" s="75">
        <v>1.1632841328413284</v>
      </c>
      <c r="J408" s="71">
        <v>371</v>
      </c>
      <c r="K408" s="72">
        <v>817.45</v>
      </c>
    </row>
    <row r="409" spans="1:11" x14ac:dyDescent="0.2">
      <c r="A409" s="67">
        <v>44</v>
      </c>
      <c r="B409" s="67" t="s">
        <v>207</v>
      </c>
      <c r="C409" s="67">
        <v>2010</v>
      </c>
      <c r="D409" s="74">
        <v>18.29948266666667</v>
      </c>
      <c r="E409" s="72">
        <v>29142</v>
      </c>
      <c r="F409" s="72">
        <v>718110957</v>
      </c>
      <c r="G409" s="72">
        <v>147307</v>
      </c>
      <c r="H409" s="75">
        <v>0.38592750533049042</v>
      </c>
      <c r="I409" s="75">
        <v>1.1632841328413284</v>
      </c>
      <c r="J409" s="71">
        <v>371</v>
      </c>
      <c r="K409" s="72">
        <v>817.45</v>
      </c>
    </row>
    <row r="410" spans="1:11" x14ac:dyDescent="0.2">
      <c r="A410" s="67">
        <v>44</v>
      </c>
      <c r="B410" s="67" t="s">
        <v>207</v>
      </c>
      <c r="C410" s="67">
        <v>2011</v>
      </c>
      <c r="D410" s="74">
        <v>18.328728099999999</v>
      </c>
      <c r="E410" s="72">
        <v>30485</v>
      </c>
      <c r="F410" s="72">
        <v>746591129</v>
      </c>
      <c r="G410" s="72">
        <v>161635</v>
      </c>
      <c r="H410" s="75">
        <v>0.4031578947368421</v>
      </c>
      <c r="I410" s="75">
        <v>1.1632841328413284</v>
      </c>
      <c r="J410" s="71">
        <v>371</v>
      </c>
      <c r="K410" s="72">
        <v>817.45</v>
      </c>
    </row>
    <row r="411" spans="1:11" x14ac:dyDescent="0.2">
      <c r="A411" s="67">
        <v>45</v>
      </c>
      <c r="B411" s="67" t="s">
        <v>208</v>
      </c>
      <c r="C411" s="67">
        <v>2002</v>
      </c>
      <c r="D411" s="74">
        <v>16.741565999999999</v>
      </c>
      <c r="E411" s="72">
        <v>27713</v>
      </c>
      <c r="F411" s="72">
        <v>677272067</v>
      </c>
      <c r="G411" s="72">
        <v>143570</v>
      </c>
      <c r="H411" s="75">
        <v>0.41141423643775477</v>
      </c>
      <c r="I411" s="75">
        <v>0.20297333381445531</v>
      </c>
      <c r="J411" s="71">
        <v>74</v>
      </c>
      <c r="K411" s="72">
        <v>996.9799999999999</v>
      </c>
    </row>
    <row r="412" spans="1:11" x14ac:dyDescent="0.2">
      <c r="A412" s="67">
        <v>45</v>
      </c>
      <c r="B412" s="67" t="s">
        <v>208</v>
      </c>
      <c r="C412" s="67">
        <v>2003</v>
      </c>
      <c r="D412" s="74">
        <v>16.820820000000001</v>
      </c>
      <c r="E412" s="72">
        <v>28235</v>
      </c>
      <c r="F412" s="72">
        <v>677083143</v>
      </c>
      <c r="G412" s="72">
        <v>144926</v>
      </c>
      <c r="H412" s="75">
        <v>0.40827614462767597</v>
      </c>
      <c r="I412" s="75">
        <v>0.20297333381445531</v>
      </c>
      <c r="J412" s="71">
        <v>74</v>
      </c>
      <c r="K412" s="72">
        <v>996.9799999999999</v>
      </c>
    </row>
    <row r="413" spans="1:11" x14ac:dyDescent="0.2">
      <c r="A413" s="67">
        <v>45</v>
      </c>
      <c r="B413" s="67" t="s">
        <v>208</v>
      </c>
      <c r="C413" s="67">
        <v>2004</v>
      </c>
      <c r="D413" s="74">
        <v>16.852066000000001</v>
      </c>
      <c r="E413" s="72">
        <v>29594</v>
      </c>
      <c r="F413" s="72">
        <v>691078575</v>
      </c>
      <c r="G413" s="72">
        <v>144926</v>
      </c>
      <c r="H413" s="75">
        <v>0.41358651502843219</v>
      </c>
      <c r="I413" s="75">
        <v>0.20297333381445531</v>
      </c>
      <c r="J413" s="71">
        <v>74</v>
      </c>
      <c r="K413" s="72">
        <v>996.9799999999999</v>
      </c>
    </row>
    <row r="414" spans="1:11" x14ac:dyDescent="0.2">
      <c r="A414" s="67">
        <v>45</v>
      </c>
      <c r="B414" s="67" t="s">
        <v>208</v>
      </c>
      <c r="C414" s="67">
        <v>2005</v>
      </c>
      <c r="D414" s="74">
        <v>17.008296000000001</v>
      </c>
      <c r="E414" s="72">
        <v>30166</v>
      </c>
      <c r="F414" s="72">
        <v>384947379</v>
      </c>
      <c r="G414" s="72">
        <v>158205</v>
      </c>
      <c r="H414" s="75">
        <v>0.42015968063872255</v>
      </c>
      <c r="I414" s="75">
        <v>0.20297333381445531</v>
      </c>
      <c r="J414" s="71">
        <v>74</v>
      </c>
      <c r="K414" s="72">
        <v>996.9799999999999</v>
      </c>
    </row>
    <row r="415" spans="1:11" x14ac:dyDescent="0.2">
      <c r="A415" s="67">
        <v>45</v>
      </c>
      <c r="B415" s="67" t="s">
        <v>208</v>
      </c>
      <c r="C415" s="67">
        <v>2006</v>
      </c>
      <c r="D415" s="74">
        <v>16.88236666666667</v>
      </c>
      <c r="E415" s="72">
        <v>30684</v>
      </c>
      <c r="F415" s="72">
        <v>356262160</v>
      </c>
      <c r="G415" s="72">
        <v>163930</v>
      </c>
      <c r="H415" s="75">
        <v>0.42490118577075098</v>
      </c>
      <c r="I415" s="75">
        <v>0.20297333381445531</v>
      </c>
      <c r="J415" s="71">
        <v>74</v>
      </c>
      <c r="K415" s="72">
        <v>996.9799999999999</v>
      </c>
    </row>
    <row r="416" spans="1:11" x14ac:dyDescent="0.2">
      <c r="A416" s="67">
        <v>45</v>
      </c>
      <c r="B416" s="67" t="s">
        <v>208</v>
      </c>
      <c r="C416" s="67">
        <v>2007</v>
      </c>
      <c r="D416" s="74">
        <v>17.296320000000001</v>
      </c>
      <c r="E416" s="72">
        <v>31193</v>
      </c>
      <c r="F416" s="72">
        <v>367784844</v>
      </c>
      <c r="G416" s="72">
        <v>163930</v>
      </c>
      <c r="H416" s="75">
        <v>0.43907156673114117</v>
      </c>
      <c r="I416" s="75">
        <v>0.20297333381445531</v>
      </c>
      <c r="J416" s="71">
        <v>74</v>
      </c>
      <c r="K416" s="72">
        <v>996.9799999999999</v>
      </c>
    </row>
    <row r="417" spans="1:11" x14ac:dyDescent="0.2">
      <c r="A417" s="67">
        <v>45</v>
      </c>
      <c r="B417" s="67" t="s">
        <v>208</v>
      </c>
      <c r="C417" s="67">
        <v>2008</v>
      </c>
      <c r="D417" s="74">
        <v>17.715351999999999</v>
      </c>
      <c r="E417" s="72">
        <v>31874</v>
      </c>
      <c r="F417" s="72">
        <v>726444941</v>
      </c>
      <c r="G417" s="72">
        <v>163930</v>
      </c>
      <c r="H417" s="75">
        <v>0.44476190476190475</v>
      </c>
      <c r="I417" s="75">
        <v>0.20297333381445531</v>
      </c>
      <c r="J417" s="71">
        <v>74</v>
      </c>
      <c r="K417" s="72">
        <v>996.9799999999999</v>
      </c>
    </row>
    <row r="418" spans="1:11" x14ac:dyDescent="0.2">
      <c r="A418" s="67">
        <v>45</v>
      </c>
      <c r="B418" s="67" t="s">
        <v>208</v>
      </c>
      <c r="C418" s="67">
        <v>2009</v>
      </c>
      <c r="D418" s="74">
        <v>17.930536200000002</v>
      </c>
      <c r="E418" s="72">
        <v>32827</v>
      </c>
      <c r="F418" s="72">
        <v>676328678</v>
      </c>
      <c r="G418" s="72">
        <v>163930</v>
      </c>
      <c r="H418" s="75">
        <v>0.44444444444444442</v>
      </c>
      <c r="I418" s="75">
        <v>0.20297333381445531</v>
      </c>
      <c r="J418" s="71">
        <v>74</v>
      </c>
      <c r="K418" s="72">
        <v>996.9799999999999</v>
      </c>
    </row>
    <row r="419" spans="1:11" x14ac:dyDescent="0.2">
      <c r="A419" s="67">
        <v>45</v>
      </c>
      <c r="B419" s="67" t="s">
        <v>208</v>
      </c>
      <c r="C419" s="67">
        <v>2010</v>
      </c>
      <c r="D419" s="74">
        <v>18.29948266666667</v>
      </c>
      <c r="E419" s="72">
        <v>32911</v>
      </c>
      <c r="F419" s="72">
        <v>681230183</v>
      </c>
      <c r="G419" s="72">
        <v>163930</v>
      </c>
      <c r="H419" s="75">
        <v>0.450046685340803</v>
      </c>
      <c r="I419" s="75">
        <v>0.20297333381445531</v>
      </c>
      <c r="J419" s="71">
        <v>74</v>
      </c>
      <c r="K419" s="72">
        <v>996.9799999999999</v>
      </c>
    </row>
    <row r="420" spans="1:11" x14ac:dyDescent="0.2">
      <c r="A420" s="67">
        <v>45</v>
      </c>
      <c r="B420" s="67" t="s">
        <v>208</v>
      </c>
      <c r="C420" s="67">
        <v>2011</v>
      </c>
      <c r="D420" s="74">
        <v>18.328728099999999</v>
      </c>
      <c r="E420" s="72">
        <v>33338</v>
      </c>
      <c r="F420" s="72">
        <v>680451871</v>
      </c>
      <c r="G420" s="72">
        <v>163930</v>
      </c>
      <c r="H420" s="75">
        <v>0.56746987951807226</v>
      </c>
      <c r="I420" s="75">
        <v>0.20297333381445531</v>
      </c>
      <c r="J420" s="71">
        <v>74</v>
      </c>
      <c r="K420" s="72">
        <v>996.9799999999999</v>
      </c>
    </row>
    <row r="421" spans="1:11" x14ac:dyDescent="0.2">
      <c r="A421" s="67">
        <v>46</v>
      </c>
      <c r="B421" s="67" t="s">
        <v>209</v>
      </c>
      <c r="C421" s="67">
        <v>2002</v>
      </c>
      <c r="D421" s="74">
        <v>16.741565999999999</v>
      </c>
      <c r="E421" s="72">
        <v>46887</v>
      </c>
      <c r="F421" s="72">
        <v>1098901709</v>
      </c>
      <c r="G421" s="72">
        <v>240144</v>
      </c>
      <c r="H421" s="75">
        <v>0.20459183673469389</v>
      </c>
      <c r="I421" s="75">
        <v>9.1176658775353511E-2</v>
      </c>
      <c r="J421" s="71">
        <v>827</v>
      </c>
      <c r="K421" s="72">
        <v>2050.6999999999998</v>
      </c>
    </row>
    <row r="422" spans="1:11" x14ac:dyDescent="0.2">
      <c r="A422" s="67">
        <v>46</v>
      </c>
      <c r="B422" s="67" t="s">
        <v>209</v>
      </c>
      <c r="C422" s="67">
        <v>2003</v>
      </c>
      <c r="D422" s="74">
        <v>16.820820000000001</v>
      </c>
      <c r="E422" s="72">
        <v>47784</v>
      </c>
      <c r="F422" s="72">
        <v>1141514050</v>
      </c>
      <c r="G422" s="72">
        <v>240144</v>
      </c>
      <c r="H422" s="75">
        <v>0.23756097560975609</v>
      </c>
      <c r="I422" s="75">
        <v>9.1176658775353511E-2</v>
      </c>
      <c r="J422" s="71">
        <v>827</v>
      </c>
      <c r="K422" s="72">
        <v>2050.6999999999998</v>
      </c>
    </row>
    <row r="423" spans="1:11" x14ac:dyDescent="0.2">
      <c r="A423" s="67">
        <v>46</v>
      </c>
      <c r="B423" s="67" t="s">
        <v>209</v>
      </c>
      <c r="C423" s="67">
        <v>2004</v>
      </c>
      <c r="D423" s="74">
        <v>16.852066000000001</v>
      </c>
      <c r="E423" s="72">
        <v>49729</v>
      </c>
      <c r="F423" s="72">
        <v>1200380634</v>
      </c>
      <c r="G423" s="72">
        <v>240144</v>
      </c>
      <c r="H423" s="75">
        <v>0.25107604017216645</v>
      </c>
      <c r="I423" s="75">
        <v>9.1176658775353511E-2</v>
      </c>
      <c r="J423" s="71">
        <v>827</v>
      </c>
      <c r="K423" s="72">
        <v>2050.6999999999998</v>
      </c>
    </row>
    <row r="424" spans="1:11" x14ac:dyDescent="0.2">
      <c r="A424" s="67">
        <v>46</v>
      </c>
      <c r="B424" s="67" t="s">
        <v>209</v>
      </c>
      <c r="C424" s="67">
        <v>2005</v>
      </c>
      <c r="D424" s="74">
        <v>17.008296000000001</v>
      </c>
      <c r="E424" s="72">
        <v>48671</v>
      </c>
      <c r="F424" s="72">
        <v>1288232430</v>
      </c>
      <c r="G424" s="72">
        <v>260983</v>
      </c>
      <c r="H424" s="75">
        <v>0.25591296121097445</v>
      </c>
      <c r="I424" s="75">
        <v>9.1176658775353511E-2</v>
      </c>
      <c r="J424" s="71">
        <v>827</v>
      </c>
      <c r="K424" s="72">
        <v>2050.6999999999998</v>
      </c>
    </row>
    <row r="425" spans="1:11" x14ac:dyDescent="0.2">
      <c r="A425" s="67">
        <v>46</v>
      </c>
      <c r="B425" s="67" t="s">
        <v>209</v>
      </c>
      <c r="C425" s="67">
        <v>2006</v>
      </c>
      <c r="D425" s="74">
        <v>16.88236666666667</v>
      </c>
      <c r="E425" s="72">
        <v>48493</v>
      </c>
      <c r="F425" s="72">
        <v>1267613270</v>
      </c>
      <c r="G425" s="72">
        <v>268958</v>
      </c>
      <c r="H425" s="75">
        <v>0.20327868852459016</v>
      </c>
      <c r="I425" s="75">
        <v>9.1176658775353511E-2</v>
      </c>
      <c r="J425" s="71">
        <v>827</v>
      </c>
      <c r="K425" s="72">
        <v>2050.6999999999998</v>
      </c>
    </row>
    <row r="426" spans="1:11" x14ac:dyDescent="0.2">
      <c r="A426" s="67">
        <v>46</v>
      </c>
      <c r="B426" s="67" t="s">
        <v>209</v>
      </c>
      <c r="C426" s="67">
        <v>2007</v>
      </c>
      <c r="D426" s="74">
        <v>17.296320000000001</v>
      </c>
      <c r="E426" s="72">
        <v>50195</v>
      </c>
      <c r="F426" s="72">
        <v>1285146851</v>
      </c>
      <c r="G426" s="72">
        <v>268958</v>
      </c>
      <c r="H426" s="75">
        <v>0.27298954201226111</v>
      </c>
      <c r="I426" s="75">
        <v>9.1176658775353511E-2</v>
      </c>
      <c r="J426" s="71">
        <v>827</v>
      </c>
      <c r="K426" s="72">
        <v>2050.6999999999998</v>
      </c>
    </row>
    <row r="427" spans="1:11" x14ac:dyDescent="0.2">
      <c r="A427" s="67">
        <v>46</v>
      </c>
      <c r="B427" s="67" t="s">
        <v>209</v>
      </c>
      <c r="C427" s="67">
        <v>2008</v>
      </c>
      <c r="D427" s="74">
        <v>17.715351999999999</v>
      </c>
      <c r="E427" s="72">
        <v>50255</v>
      </c>
      <c r="F427" s="72">
        <v>1223657037</v>
      </c>
      <c r="G427" s="72">
        <v>268958</v>
      </c>
      <c r="H427" s="75">
        <v>0.2379120879120879</v>
      </c>
      <c r="I427" s="75">
        <v>9.1176658775353511E-2</v>
      </c>
      <c r="J427" s="71">
        <v>827</v>
      </c>
      <c r="K427" s="72">
        <v>2050.6999999999998</v>
      </c>
    </row>
    <row r="428" spans="1:11" x14ac:dyDescent="0.2">
      <c r="A428" s="67">
        <v>46</v>
      </c>
      <c r="B428" s="67" t="s">
        <v>209</v>
      </c>
      <c r="C428" s="67">
        <v>2009</v>
      </c>
      <c r="D428" s="74">
        <v>17.930536200000002</v>
      </c>
      <c r="E428" s="72">
        <v>50823</v>
      </c>
      <c r="F428" s="72">
        <v>1171202445</v>
      </c>
      <c r="G428" s="72">
        <v>268958</v>
      </c>
      <c r="H428" s="75">
        <v>0.24125514403292181</v>
      </c>
      <c r="I428" s="75">
        <v>9.1176658775353511E-2</v>
      </c>
      <c r="J428" s="71">
        <v>827</v>
      </c>
      <c r="K428" s="72">
        <v>2050.6999999999998</v>
      </c>
    </row>
    <row r="429" spans="1:11" x14ac:dyDescent="0.2">
      <c r="A429" s="67">
        <v>46</v>
      </c>
      <c r="B429" s="67" t="s">
        <v>209</v>
      </c>
      <c r="C429" s="67">
        <v>2010</v>
      </c>
      <c r="D429" s="74">
        <v>18.29948266666667</v>
      </c>
      <c r="E429" s="72">
        <v>51048</v>
      </c>
      <c r="F429" s="72">
        <v>1183703863</v>
      </c>
      <c r="G429" s="72">
        <v>268958</v>
      </c>
      <c r="H429" s="75">
        <v>0.24564102564102563</v>
      </c>
      <c r="I429" s="75">
        <v>9.1176658775353511E-2</v>
      </c>
      <c r="J429" s="71">
        <v>827</v>
      </c>
      <c r="K429" s="72">
        <v>2050.6999999999998</v>
      </c>
    </row>
    <row r="430" spans="1:11" x14ac:dyDescent="0.2">
      <c r="A430" s="67">
        <v>46</v>
      </c>
      <c r="B430" s="67" t="s">
        <v>209</v>
      </c>
      <c r="C430" s="67">
        <v>2011</v>
      </c>
      <c r="D430" s="74">
        <v>18.328728099999999</v>
      </c>
      <c r="E430" s="72">
        <v>51162</v>
      </c>
      <c r="F430" s="72">
        <v>1176025374</v>
      </c>
      <c r="G430" s="72">
        <v>269269</v>
      </c>
      <c r="H430" s="75">
        <v>0.24860759493670886</v>
      </c>
      <c r="I430" s="75">
        <v>9.1176658775353511E-2</v>
      </c>
      <c r="J430" s="71">
        <v>827</v>
      </c>
      <c r="K430" s="72">
        <v>2050.6999999999998</v>
      </c>
    </row>
    <row r="431" spans="1:11" x14ac:dyDescent="0.2">
      <c r="A431" s="67">
        <v>47</v>
      </c>
      <c r="B431" s="67" t="s">
        <v>210</v>
      </c>
      <c r="C431" s="67">
        <v>2002</v>
      </c>
      <c r="D431" s="74">
        <v>16.741565999999999</v>
      </c>
      <c r="E431" s="72">
        <v>6854</v>
      </c>
      <c r="F431" s="72">
        <v>169174548</v>
      </c>
      <c r="G431" s="72">
        <v>45154</v>
      </c>
      <c r="H431" s="75">
        <v>0.16876574307304784</v>
      </c>
      <c r="I431" s="75">
        <v>0.16720163408228772</v>
      </c>
      <c r="J431" s="71">
        <v>133</v>
      </c>
      <c r="K431" s="72">
        <v>333.76</v>
      </c>
    </row>
    <row r="432" spans="1:11" x14ac:dyDescent="0.2">
      <c r="A432" s="67">
        <v>47</v>
      </c>
      <c r="B432" s="67" t="s">
        <v>210</v>
      </c>
      <c r="C432" s="67">
        <v>2003</v>
      </c>
      <c r="D432" s="74">
        <v>16.820820000000001</v>
      </c>
      <c r="E432" s="72">
        <v>7010</v>
      </c>
      <c r="F432" s="72">
        <v>166928066</v>
      </c>
      <c r="G432" s="72">
        <v>45154</v>
      </c>
      <c r="H432" s="75">
        <v>0.2</v>
      </c>
      <c r="I432" s="75">
        <v>0.16720163408228772</v>
      </c>
      <c r="J432" s="71">
        <v>133</v>
      </c>
      <c r="K432" s="72">
        <v>333.76</v>
      </c>
    </row>
    <row r="433" spans="1:11" x14ac:dyDescent="0.2">
      <c r="A433" s="67">
        <v>47</v>
      </c>
      <c r="B433" s="67" t="s">
        <v>210</v>
      </c>
      <c r="C433" s="67">
        <v>2004</v>
      </c>
      <c r="D433" s="74">
        <v>16.852066000000001</v>
      </c>
      <c r="E433" s="72">
        <v>7257</v>
      </c>
      <c r="F433" s="72">
        <v>168165203</v>
      </c>
      <c r="G433" s="72">
        <v>45154</v>
      </c>
      <c r="H433" s="75">
        <v>0.22935779816513763</v>
      </c>
      <c r="I433" s="75">
        <v>0.16720163408228772</v>
      </c>
      <c r="J433" s="71">
        <v>133</v>
      </c>
      <c r="K433" s="72">
        <v>333.76</v>
      </c>
    </row>
    <row r="434" spans="1:11" x14ac:dyDescent="0.2">
      <c r="A434" s="67">
        <v>47</v>
      </c>
      <c r="B434" s="67" t="s">
        <v>210</v>
      </c>
      <c r="C434" s="67">
        <v>2005</v>
      </c>
      <c r="D434" s="74">
        <v>17.008296000000001</v>
      </c>
      <c r="E434" s="72">
        <v>7466</v>
      </c>
      <c r="F434" s="72">
        <v>179455433</v>
      </c>
      <c r="G434" s="72">
        <v>45154</v>
      </c>
      <c r="H434" s="75">
        <v>0.24477611940298508</v>
      </c>
      <c r="I434" s="75">
        <v>0.16720163408228772</v>
      </c>
      <c r="J434" s="71">
        <v>133</v>
      </c>
      <c r="K434" s="72">
        <v>333.76</v>
      </c>
    </row>
    <row r="435" spans="1:11" x14ac:dyDescent="0.2">
      <c r="A435" s="67">
        <v>47</v>
      </c>
      <c r="B435" s="67" t="s">
        <v>210</v>
      </c>
      <c r="C435" s="67">
        <v>2006</v>
      </c>
      <c r="D435" s="74">
        <v>16.88236666666667</v>
      </c>
      <c r="E435" s="72">
        <v>7703</v>
      </c>
      <c r="F435" s="72">
        <v>176186452</v>
      </c>
      <c r="G435" s="72">
        <v>45154</v>
      </c>
      <c r="H435" s="75">
        <v>0.2455621301775148</v>
      </c>
      <c r="I435" s="75">
        <v>0.16720163408228772</v>
      </c>
      <c r="J435" s="71">
        <v>133</v>
      </c>
      <c r="K435" s="72">
        <v>333.76</v>
      </c>
    </row>
    <row r="436" spans="1:11" x14ac:dyDescent="0.2">
      <c r="A436" s="67">
        <v>47</v>
      </c>
      <c r="B436" s="67" t="s">
        <v>210</v>
      </c>
      <c r="C436" s="67">
        <v>2007</v>
      </c>
      <c r="D436" s="74">
        <v>17.296320000000001</v>
      </c>
      <c r="E436" s="72">
        <v>7778</v>
      </c>
      <c r="F436" s="72">
        <v>179610430</v>
      </c>
      <c r="G436" s="72">
        <v>45154</v>
      </c>
      <c r="H436" s="75">
        <v>0.26706231454005935</v>
      </c>
      <c r="I436" s="75">
        <v>0.16720163408228772</v>
      </c>
      <c r="J436" s="71">
        <v>133</v>
      </c>
      <c r="K436" s="72">
        <v>333.76</v>
      </c>
    </row>
    <row r="437" spans="1:11" x14ac:dyDescent="0.2">
      <c r="A437" s="67">
        <v>47</v>
      </c>
      <c r="B437" s="67" t="s">
        <v>210</v>
      </c>
      <c r="C437" s="67">
        <v>2008</v>
      </c>
      <c r="D437" s="74">
        <v>17.715351999999999</v>
      </c>
      <c r="E437" s="72">
        <v>7798</v>
      </c>
      <c r="F437" s="72">
        <v>174363672</v>
      </c>
      <c r="G437" s="72">
        <v>45154</v>
      </c>
      <c r="H437" s="75">
        <v>0.26706231454005935</v>
      </c>
      <c r="I437" s="75">
        <v>0.16720163408228772</v>
      </c>
      <c r="J437" s="71">
        <v>133</v>
      </c>
      <c r="K437" s="72">
        <v>333.76</v>
      </c>
    </row>
    <row r="438" spans="1:11" x14ac:dyDescent="0.2">
      <c r="A438" s="67">
        <v>47</v>
      </c>
      <c r="B438" s="67" t="s">
        <v>210</v>
      </c>
      <c r="C438" s="67">
        <v>2009</v>
      </c>
      <c r="D438" s="74">
        <v>17.930536200000002</v>
      </c>
      <c r="E438" s="72">
        <v>7880</v>
      </c>
      <c r="F438" s="72">
        <v>173481558</v>
      </c>
      <c r="G438" s="72">
        <v>45154</v>
      </c>
      <c r="H438" s="75">
        <v>0.27859237536656889</v>
      </c>
      <c r="I438" s="75">
        <v>0.16720163408228772</v>
      </c>
      <c r="J438" s="71">
        <v>133</v>
      </c>
      <c r="K438" s="72">
        <v>333.76</v>
      </c>
    </row>
    <row r="439" spans="1:11" x14ac:dyDescent="0.2">
      <c r="A439" s="67">
        <v>47</v>
      </c>
      <c r="B439" s="67" t="s">
        <v>210</v>
      </c>
      <c r="C439" s="67">
        <v>2010</v>
      </c>
      <c r="D439" s="74">
        <v>18.29948266666667</v>
      </c>
      <c r="E439" s="72">
        <v>7882</v>
      </c>
      <c r="F439" s="72">
        <v>177316883</v>
      </c>
      <c r="G439" s="72">
        <v>45154</v>
      </c>
      <c r="H439" s="75">
        <v>0.2953216374269006</v>
      </c>
      <c r="I439" s="75">
        <v>0.16720163408228772</v>
      </c>
      <c r="J439" s="71">
        <v>133</v>
      </c>
      <c r="K439" s="72">
        <v>333.76</v>
      </c>
    </row>
    <row r="440" spans="1:11" x14ac:dyDescent="0.2">
      <c r="A440" s="67">
        <v>47</v>
      </c>
      <c r="B440" s="67" t="s">
        <v>210</v>
      </c>
      <c r="C440" s="67">
        <v>2011</v>
      </c>
      <c r="D440" s="74">
        <v>18.328728099999999</v>
      </c>
      <c r="E440" s="72">
        <v>8000</v>
      </c>
      <c r="F440" s="72">
        <v>182461223</v>
      </c>
      <c r="G440" s="72">
        <v>45651</v>
      </c>
      <c r="H440" s="75">
        <v>0.29310344827586204</v>
      </c>
      <c r="I440" s="75">
        <v>0.16720163408228772</v>
      </c>
      <c r="J440" s="71">
        <v>133</v>
      </c>
      <c r="K440" s="72">
        <v>333.76</v>
      </c>
    </row>
    <row r="441" spans="1:11" x14ac:dyDescent="0.2">
      <c r="A441" s="67">
        <v>48</v>
      </c>
      <c r="B441" s="67" t="s">
        <v>211</v>
      </c>
      <c r="C441" s="67">
        <v>2002</v>
      </c>
      <c r="D441" s="74">
        <v>16.741565999999999</v>
      </c>
      <c r="E441" s="72">
        <v>17516</v>
      </c>
      <c r="F441" s="72">
        <v>352729950</v>
      </c>
      <c r="G441" s="72">
        <v>72368</v>
      </c>
      <c r="H441" s="75">
        <v>8.9932885906040275E-2</v>
      </c>
      <c r="I441" s="75">
        <v>8.6549440511532308E-2</v>
      </c>
      <c r="J441" s="71">
        <v>693</v>
      </c>
      <c r="K441" s="72">
        <v>733.7</v>
      </c>
    </row>
    <row r="442" spans="1:11" x14ac:dyDescent="0.2">
      <c r="A442" s="67">
        <v>48</v>
      </c>
      <c r="B442" s="67" t="s">
        <v>211</v>
      </c>
      <c r="C442" s="67">
        <v>2003</v>
      </c>
      <c r="D442" s="74">
        <v>16.820820000000001</v>
      </c>
      <c r="E442" s="72">
        <v>17636</v>
      </c>
      <c r="F442" s="72">
        <v>349046084</v>
      </c>
      <c r="G442" s="72">
        <v>73156</v>
      </c>
      <c r="H442" s="75">
        <v>9.4793057409879838E-2</v>
      </c>
      <c r="I442" s="75">
        <v>8.6549440511532308E-2</v>
      </c>
      <c r="J442" s="71">
        <v>693</v>
      </c>
      <c r="K442" s="72">
        <v>733.7</v>
      </c>
    </row>
    <row r="443" spans="1:11" x14ac:dyDescent="0.2">
      <c r="A443" s="67">
        <v>48</v>
      </c>
      <c r="B443" s="67" t="s">
        <v>211</v>
      </c>
      <c r="C443" s="67">
        <v>2004</v>
      </c>
      <c r="D443" s="74">
        <v>16.852066000000001</v>
      </c>
      <c r="E443" s="72">
        <v>17967</v>
      </c>
      <c r="F443" s="72">
        <v>372962643</v>
      </c>
      <c r="G443" s="72">
        <v>73156</v>
      </c>
      <c r="H443" s="75">
        <v>0.1</v>
      </c>
      <c r="I443" s="75">
        <v>8.6549440511532308E-2</v>
      </c>
      <c r="J443" s="71">
        <v>693</v>
      </c>
      <c r="K443" s="72">
        <v>733.7</v>
      </c>
    </row>
    <row r="444" spans="1:11" x14ac:dyDescent="0.2">
      <c r="A444" s="67">
        <v>48</v>
      </c>
      <c r="B444" s="67" t="s">
        <v>211</v>
      </c>
      <c r="C444" s="67">
        <v>2005</v>
      </c>
      <c r="D444" s="74">
        <v>17.008296000000001</v>
      </c>
      <c r="E444" s="72">
        <v>18171</v>
      </c>
      <c r="F444" s="72">
        <v>359438988.14999998</v>
      </c>
      <c r="G444" s="72">
        <v>73575</v>
      </c>
      <c r="H444" s="75">
        <v>0.10116731517509728</v>
      </c>
      <c r="I444" s="75">
        <v>8.6549440511532308E-2</v>
      </c>
      <c r="J444" s="71">
        <v>693</v>
      </c>
      <c r="K444" s="72">
        <v>733.7</v>
      </c>
    </row>
    <row r="445" spans="1:11" x14ac:dyDescent="0.2">
      <c r="A445" s="67">
        <v>48</v>
      </c>
      <c r="B445" s="67" t="s">
        <v>211</v>
      </c>
      <c r="C445" s="67">
        <v>2006</v>
      </c>
      <c r="D445" s="74">
        <v>16.88236666666667</v>
      </c>
      <c r="E445" s="72">
        <v>18384</v>
      </c>
      <c r="F445" s="72">
        <v>381325254</v>
      </c>
      <c r="G445" s="72">
        <v>75689</v>
      </c>
      <c r="H445" s="75">
        <v>0.1225114854517611</v>
      </c>
      <c r="I445" s="75">
        <v>8.6549440511532308E-2</v>
      </c>
      <c r="J445" s="71">
        <v>693</v>
      </c>
      <c r="K445" s="72">
        <v>733.7</v>
      </c>
    </row>
    <row r="446" spans="1:11" x14ac:dyDescent="0.2">
      <c r="A446" s="67">
        <v>48</v>
      </c>
      <c r="B446" s="67" t="s">
        <v>211</v>
      </c>
      <c r="C446" s="67">
        <v>2007</v>
      </c>
      <c r="D446" s="74">
        <v>17.296320000000001</v>
      </c>
      <c r="E446" s="72">
        <v>18641</v>
      </c>
      <c r="F446" s="72">
        <v>382902025</v>
      </c>
      <c r="G446" s="72">
        <v>77718</v>
      </c>
      <c r="H446" s="75">
        <v>0.1251908396946565</v>
      </c>
      <c r="I446" s="75">
        <v>8.6549440511532308E-2</v>
      </c>
      <c r="J446" s="71">
        <v>693</v>
      </c>
      <c r="K446" s="72">
        <v>733.7</v>
      </c>
    </row>
    <row r="447" spans="1:11" x14ac:dyDescent="0.2">
      <c r="A447" s="67">
        <v>48</v>
      </c>
      <c r="B447" s="67" t="s">
        <v>211</v>
      </c>
      <c r="C447" s="67">
        <v>2008</v>
      </c>
      <c r="D447" s="74">
        <v>17.715351999999999</v>
      </c>
      <c r="E447" s="72">
        <v>18806</v>
      </c>
      <c r="F447" s="72">
        <v>374500068</v>
      </c>
      <c r="G447" s="72">
        <v>77718</v>
      </c>
      <c r="H447" s="75">
        <v>0.12156295224312591</v>
      </c>
      <c r="I447" s="75">
        <v>8.6549440511532308E-2</v>
      </c>
      <c r="J447" s="71">
        <v>693</v>
      </c>
      <c r="K447" s="72">
        <v>733.7</v>
      </c>
    </row>
    <row r="448" spans="1:11" x14ac:dyDescent="0.2">
      <c r="A448" s="67">
        <v>48</v>
      </c>
      <c r="B448" s="67" t="s">
        <v>211</v>
      </c>
      <c r="C448" s="67">
        <v>2009</v>
      </c>
      <c r="D448" s="74">
        <v>17.930536200000002</v>
      </c>
      <c r="E448" s="72">
        <v>18895</v>
      </c>
      <c r="F448" s="72">
        <v>363134721</v>
      </c>
      <c r="G448" s="72">
        <v>92162</v>
      </c>
      <c r="H448" s="75">
        <v>0.14117647058823529</v>
      </c>
      <c r="I448" s="75">
        <v>8.6549440511532308E-2</v>
      </c>
      <c r="J448" s="71">
        <v>693</v>
      </c>
      <c r="K448" s="72">
        <v>733.7</v>
      </c>
    </row>
    <row r="449" spans="1:11" x14ac:dyDescent="0.2">
      <c r="A449" s="67">
        <v>48</v>
      </c>
      <c r="B449" s="67" t="s">
        <v>211</v>
      </c>
      <c r="C449" s="67">
        <v>2010</v>
      </c>
      <c r="D449" s="74">
        <v>18.29948266666667</v>
      </c>
      <c r="E449" s="72">
        <v>18940</v>
      </c>
      <c r="F449" s="72">
        <v>364476577</v>
      </c>
      <c r="G449" s="72">
        <v>92162</v>
      </c>
      <c r="H449" s="75">
        <v>0.140625</v>
      </c>
      <c r="I449" s="75">
        <v>8.6549440511532308E-2</v>
      </c>
      <c r="J449" s="71">
        <v>693</v>
      </c>
      <c r="K449" s="72">
        <v>733.7</v>
      </c>
    </row>
    <row r="450" spans="1:11" x14ac:dyDescent="0.2">
      <c r="A450" s="67">
        <v>48</v>
      </c>
      <c r="B450" s="67" t="s">
        <v>211</v>
      </c>
      <c r="C450" s="67">
        <v>2011</v>
      </c>
      <c r="D450" s="74">
        <v>18.328728099999999</v>
      </c>
      <c r="E450" s="72">
        <v>19032</v>
      </c>
      <c r="F450" s="72">
        <v>364192396</v>
      </c>
      <c r="G450" s="72">
        <v>92162</v>
      </c>
      <c r="H450" s="75">
        <v>0.14805194805194805</v>
      </c>
      <c r="I450" s="75">
        <v>8.6549440511532308E-2</v>
      </c>
      <c r="J450" s="71">
        <v>693</v>
      </c>
      <c r="K450" s="72">
        <v>733.7</v>
      </c>
    </row>
    <row r="451" spans="1:11" x14ac:dyDescent="0.2">
      <c r="A451" s="67">
        <v>49</v>
      </c>
      <c r="B451" s="67" t="s">
        <v>212</v>
      </c>
      <c r="C451" s="67">
        <v>2002</v>
      </c>
      <c r="D451" s="74">
        <v>16.741565999999999</v>
      </c>
      <c r="E451" s="72">
        <v>23268</v>
      </c>
      <c r="F451" s="72">
        <v>583444622</v>
      </c>
      <c r="G451" s="72">
        <v>119700</v>
      </c>
      <c r="H451" s="75">
        <v>0.10714285714285714</v>
      </c>
      <c r="I451" s="75">
        <v>2.5012893243940175E-2</v>
      </c>
      <c r="J451" s="71">
        <v>330</v>
      </c>
      <c r="K451" s="72">
        <v>590.29999999999995</v>
      </c>
    </row>
    <row r="452" spans="1:11" x14ac:dyDescent="0.2">
      <c r="A452" s="67">
        <v>49</v>
      </c>
      <c r="B452" s="67" t="s">
        <v>212</v>
      </c>
      <c r="C452" s="67">
        <v>2003</v>
      </c>
      <c r="D452" s="74">
        <v>16.820820000000001</v>
      </c>
      <c r="E452" s="72">
        <v>23603</v>
      </c>
      <c r="F452" s="72">
        <v>587011482</v>
      </c>
      <c r="G452" s="72">
        <v>119700</v>
      </c>
      <c r="H452" s="75">
        <v>0.10714285714285714</v>
      </c>
      <c r="I452" s="75">
        <v>2.5012893243940175E-2</v>
      </c>
      <c r="J452" s="71">
        <v>330</v>
      </c>
      <c r="K452" s="72">
        <v>590.29999999999995</v>
      </c>
    </row>
    <row r="453" spans="1:11" x14ac:dyDescent="0.2">
      <c r="A453" s="67">
        <v>49</v>
      </c>
      <c r="B453" s="67" t="s">
        <v>212</v>
      </c>
      <c r="C453" s="67">
        <v>2004</v>
      </c>
      <c r="D453" s="74">
        <v>16.852066000000001</v>
      </c>
      <c r="E453" s="72">
        <v>23514</v>
      </c>
      <c r="F453" s="72">
        <v>590330329</v>
      </c>
      <c r="G453" s="72">
        <v>121809</v>
      </c>
      <c r="H453" s="75">
        <v>0.10714285714285714</v>
      </c>
      <c r="I453" s="75">
        <v>2.5012893243940175E-2</v>
      </c>
      <c r="J453" s="71">
        <v>330</v>
      </c>
      <c r="K453" s="72">
        <v>590.29999999999995</v>
      </c>
    </row>
    <row r="454" spans="1:11" x14ac:dyDescent="0.2">
      <c r="A454" s="67">
        <v>49</v>
      </c>
      <c r="B454" s="67" t="s">
        <v>212</v>
      </c>
      <c r="C454" s="67">
        <v>2005</v>
      </c>
      <c r="D454" s="74">
        <v>17.008296000000001</v>
      </c>
      <c r="E454" s="72">
        <v>23405</v>
      </c>
      <c r="F454" s="72">
        <v>598747463</v>
      </c>
      <c r="G454" s="72">
        <v>121809</v>
      </c>
      <c r="H454" s="75">
        <v>0.16129032258064516</v>
      </c>
      <c r="I454" s="75">
        <v>2.5012893243940175E-2</v>
      </c>
      <c r="J454" s="71">
        <v>330</v>
      </c>
      <c r="K454" s="72">
        <v>590.29999999999995</v>
      </c>
    </row>
    <row r="455" spans="1:11" x14ac:dyDescent="0.2">
      <c r="A455" s="67">
        <v>49</v>
      </c>
      <c r="B455" s="67" t="s">
        <v>212</v>
      </c>
      <c r="C455" s="67">
        <v>2006</v>
      </c>
      <c r="D455" s="74">
        <v>16.88236666666667</v>
      </c>
      <c r="E455" s="72">
        <v>23493</v>
      </c>
      <c r="F455" s="72">
        <v>560230800</v>
      </c>
      <c r="G455" s="72">
        <v>121809</v>
      </c>
      <c r="H455" s="75">
        <v>0.15166666666666667</v>
      </c>
      <c r="I455" s="75">
        <v>2.5012893243940175E-2</v>
      </c>
      <c r="J455" s="71">
        <v>330</v>
      </c>
      <c r="K455" s="72">
        <v>590.29999999999995</v>
      </c>
    </row>
    <row r="456" spans="1:11" x14ac:dyDescent="0.2">
      <c r="A456" s="67">
        <v>49</v>
      </c>
      <c r="B456" s="67" t="s">
        <v>212</v>
      </c>
      <c r="C456" s="67">
        <v>2007</v>
      </c>
      <c r="D456" s="74">
        <v>17.296320000000001</v>
      </c>
      <c r="E456" s="72">
        <v>23642</v>
      </c>
      <c r="F456" s="72">
        <v>570440204</v>
      </c>
      <c r="G456" s="72">
        <v>121809</v>
      </c>
      <c r="H456" s="75">
        <v>0.15625</v>
      </c>
      <c r="I456" s="75">
        <v>2.5012893243940175E-2</v>
      </c>
      <c r="J456" s="71">
        <v>330</v>
      </c>
      <c r="K456" s="72">
        <v>590.29999999999995</v>
      </c>
    </row>
    <row r="457" spans="1:11" x14ac:dyDescent="0.2">
      <c r="A457" s="67">
        <v>49</v>
      </c>
      <c r="B457" s="67" t="s">
        <v>212</v>
      </c>
      <c r="C457" s="67">
        <v>2008</v>
      </c>
      <c r="D457" s="74">
        <v>17.715351999999999</v>
      </c>
      <c r="E457" s="72">
        <v>23669</v>
      </c>
      <c r="F457" s="72">
        <v>567021540</v>
      </c>
      <c r="G457" s="72">
        <v>121809</v>
      </c>
      <c r="H457" s="75">
        <v>0.15686274509803921</v>
      </c>
      <c r="I457" s="75">
        <v>2.5012893243940175E-2</v>
      </c>
      <c r="J457" s="71">
        <v>330</v>
      </c>
      <c r="K457" s="72">
        <v>590.29999999999995</v>
      </c>
    </row>
    <row r="458" spans="1:11" x14ac:dyDescent="0.2">
      <c r="A458" s="67">
        <v>49</v>
      </c>
      <c r="B458" s="67" t="s">
        <v>212</v>
      </c>
      <c r="C458" s="67">
        <v>2009</v>
      </c>
      <c r="D458" s="74">
        <v>17.930536200000002</v>
      </c>
      <c r="E458" s="72">
        <v>23776</v>
      </c>
      <c r="F458" s="72">
        <v>552881331</v>
      </c>
      <c r="G458" s="72">
        <v>121809</v>
      </c>
      <c r="H458" s="75">
        <v>0.16071428571428573</v>
      </c>
      <c r="I458" s="75">
        <v>2.5012893243940175E-2</v>
      </c>
      <c r="J458" s="71">
        <v>330</v>
      </c>
      <c r="K458" s="72">
        <v>590.29999999999995</v>
      </c>
    </row>
    <row r="459" spans="1:11" x14ac:dyDescent="0.2">
      <c r="A459" s="67">
        <v>49</v>
      </c>
      <c r="B459" s="67" t="s">
        <v>212</v>
      </c>
      <c r="C459" s="67">
        <v>2010</v>
      </c>
      <c r="D459" s="74">
        <v>18.29948266666667</v>
      </c>
      <c r="E459" s="72">
        <v>23754</v>
      </c>
      <c r="F459" s="72">
        <v>562643058</v>
      </c>
      <c r="G459" s="72">
        <v>121809</v>
      </c>
      <c r="H459" s="75">
        <v>0.15875613747954173</v>
      </c>
      <c r="I459" s="75">
        <v>2.5012893243940175E-2</v>
      </c>
      <c r="J459" s="71">
        <v>330</v>
      </c>
      <c r="K459" s="72">
        <v>590.29999999999995</v>
      </c>
    </row>
    <row r="460" spans="1:11" x14ac:dyDescent="0.2">
      <c r="A460" s="67">
        <v>49</v>
      </c>
      <c r="B460" s="67" t="s">
        <v>212</v>
      </c>
      <c r="C460" s="67">
        <v>2011</v>
      </c>
      <c r="D460" s="74">
        <v>18.328728099999999</v>
      </c>
      <c r="E460" s="72">
        <v>23850</v>
      </c>
      <c r="F460" s="72">
        <v>561135444</v>
      </c>
      <c r="G460" s="72">
        <v>121809</v>
      </c>
      <c r="H460" s="75">
        <v>0.17475728155339806</v>
      </c>
      <c r="I460" s="75">
        <v>2.5012893243940175E-2</v>
      </c>
      <c r="J460" s="71">
        <v>330</v>
      </c>
      <c r="K460" s="72">
        <v>590.29999999999995</v>
      </c>
    </row>
    <row r="461" spans="1:11" x14ac:dyDescent="0.2">
      <c r="A461" s="67">
        <v>50</v>
      </c>
      <c r="B461" s="67" t="s">
        <v>213</v>
      </c>
      <c r="C461" s="67">
        <v>2002</v>
      </c>
      <c r="D461" s="74">
        <v>16.741565999999999</v>
      </c>
      <c r="E461" s="72">
        <v>6373</v>
      </c>
      <c r="F461" s="72">
        <v>142682627</v>
      </c>
      <c r="G461" s="72">
        <v>24769</v>
      </c>
      <c r="H461" s="75">
        <v>1.3513513513513514E-2</v>
      </c>
      <c r="I461" s="75">
        <v>-4.9270359328416759E-2</v>
      </c>
      <c r="J461" s="71">
        <v>28</v>
      </c>
      <c r="K461" s="72">
        <v>370</v>
      </c>
    </row>
    <row r="462" spans="1:11" x14ac:dyDescent="0.2">
      <c r="A462" s="67">
        <v>50</v>
      </c>
      <c r="B462" s="67" t="s">
        <v>213</v>
      </c>
      <c r="C462" s="67">
        <v>2003</v>
      </c>
      <c r="D462" s="74">
        <v>16.820820000000001</v>
      </c>
      <c r="E462" s="72">
        <v>6324</v>
      </c>
      <c r="F462" s="72">
        <v>146072536</v>
      </c>
      <c r="G462" s="72">
        <v>26895</v>
      </c>
      <c r="H462" s="75">
        <v>1.3513513513513514E-2</v>
      </c>
      <c r="I462" s="75">
        <v>-4.9270359328416759E-2</v>
      </c>
      <c r="J462" s="71">
        <v>28</v>
      </c>
      <c r="K462" s="72">
        <v>370</v>
      </c>
    </row>
    <row r="463" spans="1:11" x14ac:dyDescent="0.2">
      <c r="A463" s="67">
        <v>50</v>
      </c>
      <c r="B463" s="67" t="s">
        <v>213</v>
      </c>
      <c r="C463" s="67">
        <v>2004</v>
      </c>
      <c r="D463" s="74">
        <v>16.852066000000001</v>
      </c>
      <c r="E463" s="72">
        <v>6232</v>
      </c>
      <c r="F463" s="72">
        <v>124118006</v>
      </c>
      <c r="G463" s="72">
        <v>26895</v>
      </c>
      <c r="H463" s="75">
        <v>1.3513513513513514E-2</v>
      </c>
      <c r="I463" s="75">
        <v>-4.9270359328416759E-2</v>
      </c>
      <c r="J463" s="71">
        <v>28</v>
      </c>
      <c r="K463" s="72">
        <v>370</v>
      </c>
    </row>
    <row r="464" spans="1:11" x14ac:dyDescent="0.2">
      <c r="A464" s="67">
        <v>50</v>
      </c>
      <c r="B464" s="67" t="s">
        <v>213</v>
      </c>
      <c r="C464" s="67">
        <v>2005</v>
      </c>
      <c r="D464" s="74">
        <v>17.008296000000001</v>
      </c>
      <c r="E464" s="72">
        <v>6202</v>
      </c>
      <c r="F464" s="72">
        <v>134684870.25999999</v>
      </c>
      <c r="G464" s="72">
        <v>26895</v>
      </c>
      <c r="H464" s="75">
        <v>1.3513513513513514E-2</v>
      </c>
      <c r="I464" s="75">
        <v>-4.9270359328416759E-2</v>
      </c>
      <c r="J464" s="71">
        <v>28</v>
      </c>
      <c r="K464" s="72">
        <v>370</v>
      </c>
    </row>
    <row r="465" spans="1:11" x14ac:dyDescent="0.2">
      <c r="A465" s="67">
        <v>50</v>
      </c>
      <c r="B465" s="67" t="s">
        <v>213</v>
      </c>
      <c r="C465" s="67">
        <v>2006</v>
      </c>
      <c r="D465" s="74">
        <v>16.88236666666667</v>
      </c>
      <c r="E465" s="72">
        <v>6135</v>
      </c>
      <c r="F465" s="72">
        <v>136197737.00999999</v>
      </c>
      <c r="G465" s="72">
        <v>26895</v>
      </c>
      <c r="H465" s="75">
        <v>1.3513513513513514E-2</v>
      </c>
      <c r="I465" s="75">
        <v>-4.9270359328416759E-2</v>
      </c>
      <c r="J465" s="71">
        <v>28</v>
      </c>
      <c r="K465" s="72">
        <v>370</v>
      </c>
    </row>
    <row r="466" spans="1:11" x14ac:dyDescent="0.2">
      <c r="A466" s="67">
        <v>50</v>
      </c>
      <c r="B466" s="67" t="s">
        <v>213</v>
      </c>
      <c r="C466" s="67">
        <v>2007</v>
      </c>
      <c r="D466" s="74">
        <v>17.296320000000001</v>
      </c>
      <c r="E466" s="72">
        <v>6112</v>
      </c>
      <c r="F466" s="72">
        <v>132769913</v>
      </c>
      <c r="G466" s="72">
        <v>26895</v>
      </c>
      <c r="H466" s="75">
        <v>1.3513513513513514E-2</v>
      </c>
      <c r="I466" s="75">
        <v>-4.9270359328416759E-2</v>
      </c>
      <c r="J466" s="71">
        <v>28</v>
      </c>
      <c r="K466" s="72">
        <v>370</v>
      </c>
    </row>
    <row r="467" spans="1:11" x14ac:dyDescent="0.2">
      <c r="A467" s="67">
        <v>50</v>
      </c>
      <c r="B467" s="67" t="s">
        <v>213</v>
      </c>
      <c r="C467" s="67">
        <v>2008</v>
      </c>
      <c r="D467" s="74">
        <v>17.715351999999999</v>
      </c>
      <c r="E467" s="72">
        <v>6055</v>
      </c>
      <c r="F467" s="72">
        <v>122730092</v>
      </c>
      <c r="G467" s="72">
        <v>26895</v>
      </c>
      <c r="H467" s="75">
        <v>1.3513513513513514E-2</v>
      </c>
      <c r="I467" s="75">
        <v>-4.9270359328416759E-2</v>
      </c>
      <c r="J467" s="71">
        <v>28</v>
      </c>
      <c r="K467" s="72">
        <v>370</v>
      </c>
    </row>
    <row r="468" spans="1:11" x14ac:dyDescent="0.2">
      <c r="A468" s="67">
        <v>50</v>
      </c>
      <c r="B468" s="67" t="s">
        <v>213</v>
      </c>
      <c r="C468" s="67">
        <v>2009</v>
      </c>
      <c r="D468" s="74">
        <v>17.930536200000002</v>
      </c>
      <c r="E468" s="72">
        <v>6069</v>
      </c>
      <c r="F468" s="72">
        <v>123574678</v>
      </c>
      <c r="G468" s="72">
        <v>26895</v>
      </c>
      <c r="H468" s="75">
        <v>1.3513513513513514E-2</v>
      </c>
      <c r="I468" s="75">
        <v>-4.9270359328416759E-2</v>
      </c>
      <c r="J468" s="71">
        <v>28</v>
      </c>
      <c r="K468" s="72">
        <v>370</v>
      </c>
    </row>
    <row r="469" spans="1:11" x14ac:dyDescent="0.2">
      <c r="A469" s="67">
        <v>50</v>
      </c>
      <c r="B469" s="67" t="s">
        <v>213</v>
      </c>
      <c r="C469" s="67">
        <v>2010</v>
      </c>
      <c r="D469" s="74">
        <v>18.29948266666667</v>
      </c>
      <c r="E469" s="72">
        <v>6026</v>
      </c>
      <c r="F469" s="72">
        <v>121642982</v>
      </c>
      <c r="G469" s="72">
        <v>26895</v>
      </c>
      <c r="H469" s="75">
        <v>1.3513513513513514E-2</v>
      </c>
      <c r="I469" s="75">
        <v>-4.9270359328416759E-2</v>
      </c>
      <c r="J469" s="71">
        <v>28</v>
      </c>
      <c r="K469" s="72">
        <v>370</v>
      </c>
    </row>
    <row r="470" spans="1:11" x14ac:dyDescent="0.2">
      <c r="A470" s="67">
        <v>50</v>
      </c>
      <c r="B470" s="67" t="s">
        <v>213</v>
      </c>
      <c r="C470" s="67">
        <v>2011</v>
      </c>
      <c r="D470" s="74">
        <v>18.328728099999999</v>
      </c>
      <c r="E470" s="72">
        <v>6059</v>
      </c>
      <c r="F470" s="72">
        <v>114314366</v>
      </c>
      <c r="G470" s="72">
        <v>26895</v>
      </c>
      <c r="H470" s="75">
        <v>1.3513513513513514E-2</v>
      </c>
      <c r="I470" s="75">
        <v>-4.9270359328416759E-2</v>
      </c>
      <c r="J470" s="71">
        <v>28</v>
      </c>
      <c r="K470" s="72">
        <v>370</v>
      </c>
    </row>
    <row r="471" spans="1:11" x14ac:dyDescent="0.2">
      <c r="A471" s="67">
        <v>51</v>
      </c>
      <c r="B471" s="67" t="s">
        <v>214</v>
      </c>
      <c r="C471" s="67">
        <v>2002</v>
      </c>
      <c r="D471" s="74">
        <v>16.741565999999999</v>
      </c>
      <c r="E471" s="72">
        <v>49860</v>
      </c>
      <c r="F471" s="72">
        <v>1739077845</v>
      </c>
      <c r="G471" s="72">
        <v>341368</v>
      </c>
      <c r="H471" s="75">
        <v>0.58565737051792832</v>
      </c>
      <c r="I471" s="75">
        <v>0.27585238668271161</v>
      </c>
      <c r="J471" s="71">
        <v>143</v>
      </c>
      <c r="K471" s="72">
        <v>1370.8</v>
      </c>
    </row>
    <row r="472" spans="1:11" x14ac:dyDescent="0.2">
      <c r="A472" s="67">
        <v>51</v>
      </c>
      <c r="B472" s="67" t="s">
        <v>214</v>
      </c>
      <c r="C472" s="67">
        <v>2003</v>
      </c>
      <c r="D472" s="74">
        <v>16.820820000000001</v>
      </c>
      <c r="E472" s="72">
        <v>51814</v>
      </c>
      <c r="F472" s="72">
        <v>1696547681</v>
      </c>
      <c r="G472" s="72">
        <v>341368</v>
      </c>
      <c r="H472" s="75">
        <v>0.59143968871595332</v>
      </c>
      <c r="I472" s="75">
        <v>0.27585238668271161</v>
      </c>
      <c r="J472" s="71">
        <v>143</v>
      </c>
      <c r="K472" s="72">
        <v>1370.8</v>
      </c>
    </row>
    <row r="473" spans="1:11" x14ac:dyDescent="0.2">
      <c r="A473" s="67">
        <v>51</v>
      </c>
      <c r="B473" s="67" t="s">
        <v>214</v>
      </c>
      <c r="C473" s="67">
        <v>2004</v>
      </c>
      <c r="D473" s="74">
        <v>16.852066000000001</v>
      </c>
      <c r="E473" s="72">
        <v>53230</v>
      </c>
      <c r="F473" s="72">
        <v>1728259010</v>
      </c>
      <c r="G473" s="72">
        <v>341368</v>
      </c>
      <c r="H473" s="75">
        <v>0.59726443768996962</v>
      </c>
      <c r="I473" s="75">
        <v>0.27585238668271161</v>
      </c>
      <c r="J473" s="71">
        <v>143</v>
      </c>
      <c r="K473" s="72">
        <v>1370.8</v>
      </c>
    </row>
    <row r="474" spans="1:11" x14ac:dyDescent="0.2">
      <c r="A474" s="67">
        <v>51</v>
      </c>
      <c r="B474" s="67" t="s">
        <v>214</v>
      </c>
      <c r="C474" s="67">
        <v>2005</v>
      </c>
      <c r="D474" s="74">
        <v>17.008296000000001</v>
      </c>
      <c r="E474" s="72">
        <v>54677</v>
      </c>
      <c r="F474" s="72">
        <v>1650320458</v>
      </c>
      <c r="G474" s="72">
        <v>341368</v>
      </c>
      <c r="H474" s="75">
        <v>0.60282108389012623</v>
      </c>
      <c r="I474" s="75">
        <v>0.27585238668271161</v>
      </c>
      <c r="J474" s="71">
        <v>143</v>
      </c>
      <c r="K474" s="72">
        <v>1370.8</v>
      </c>
    </row>
    <row r="475" spans="1:11" x14ac:dyDescent="0.2">
      <c r="A475" s="67">
        <v>51</v>
      </c>
      <c r="B475" s="67" t="s">
        <v>214</v>
      </c>
      <c r="C475" s="67">
        <v>2006</v>
      </c>
      <c r="D475" s="74">
        <v>16.88236666666667</v>
      </c>
      <c r="E475" s="72">
        <v>58220</v>
      </c>
      <c r="F475" s="72">
        <v>1575176317</v>
      </c>
      <c r="G475" s="72">
        <v>363987</v>
      </c>
      <c r="H475" s="75">
        <v>0.60641399416909625</v>
      </c>
      <c r="I475" s="75">
        <v>0.27585238668271161</v>
      </c>
      <c r="J475" s="71">
        <v>143</v>
      </c>
      <c r="K475" s="72">
        <v>1370.8</v>
      </c>
    </row>
    <row r="476" spans="1:11" x14ac:dyDescent="0.2">
      <c r="A476" s="67">
        <v>51</v>
      </c>
      <c r="B476" s="67" t="s">
        <v>214</v>
      </c>
      <c r="C476" s="67">
        <v>2007</v>
      </c>
      <c r="D476" s="74">
        <v>17.296320000000001</v>
      </c>
      <c r="E476" s="72">
        <v>59883</v>
      </c>
      <c r="F476" s="72">
        <v>1619548481</v>
      </c>
      <c r="G476" s="72">
        <v>363987</v>
      </c>
      <c r="H476" s="75">
        <v>0.60987831066571219</v>
      </c>
      <c r="I476" s="75">
        <v>0.27585238668271161</v>
      </c>
      <c r="J476" s="71">
        <v>143</v>
      </c>
      <c r="K476" s="72">
        <v>1370.8</v>
      </c>
    </row>
    <row r="477" spans="1:11" x14ac:dyDescent="0.2">
      <c r="A477" s="67">
        <v>51</v>
      </c>
      <c r="B477" s="67" t="s">
        <v>214</v>
      </c>
      <c r="C477" s="67">
        <v>2008</v>
      </c>
      <c r="D477" s="74">
        <v>17.715351999999999</v>
      </c>
      <c r="E477" s="72">
        <v>62038</v>
      </c>
      <c r="F477" s="72">
        <v>1591392611</v>
      </c>
      <c r="G477" s="72">
        <v>363987</v>
      </c>
      <c r="H477" s="75">
        <v>0.61315417256011318</v>
      </c>
      <c r="I477" s="75">
        <v>0.27585238668271161</v>
      </c>
      <c r="J477" s="71">
        <v>143</v>
      </c>
      <c r="K477" s="72">
        <v>1370.8</v>
      </c>
    </row>
    <row r="478" spans="1:11" x14ac:dyDescent="0.2">
      <c r="A478" s="67">
        <v>51</v>
      </c>
      <c r="B478" s="67" t="s">
        <v>214</v>
      </c>
      <c r="C478" s="67">
        <v>2009</v>
      </c>
      <c r="D478" s="74">
        <v>17.930536200000002</v>
      </c>
      <c r="E478" s="72">
        <v>62858</v>
      </c>
      <c r="F478" s="72">
        <v>1547576995</v>
      </c>
      <c r="G478" s="72">
        <v>363987</v>
      </c>
      <c r="H478" s="75">
        <v>0.61414565826330536</v>
      </c>
      <c r="I478" s="75">
        <v>0.27585238668271161</v>
      </c>
      <c r="J478" s="71">
        <v>143</v>
      </c>
      <c r="K478" s="72">
        <v>1370.8</v>
      </c>
    </row>
    <row r="479" spans="1:11" x14ac:dyDescent="0.2">
      <c r="A479" s="67">
        <v>51</v>
      </c>
      <c r="B479" s="67" t="s">
        <v>214</v>
      </c>
      <c r="C479" s="67">
        <v>2010</v>
      </c>
      <c r="D479" s="74">
        <v>18.29948266666667</v>
      </c>
      <c r="E479" s="72">
        <v>62674</v>
      </c>
      <c r="F479" s="72">
        <v>1593218181.73</v>
      </c>
      <c r="G479" s="72">
        <v>363987</v>
      </c>
      <c r="H479" s="75">
        <v>0.61570535093815149</v>
      </c>
      <c r="I479" s="75">
        <v>0.27585238668271161</v>
      </c>
      <c r="J479" s="71">
        <v>143</v>
      </c>
      <c r="K479" s="72">
        <v>1370.8</v>
      </c>
    </row>
    <row r="480" spans="1:11" x14ac:dyDescent="0.2">
      <c r="A480" s="67">
        <v>51</v>
      </c>
      <c r="B480" s="67" t="s">
        <v>214</v>
      </c>
      <c r="C480" s="67">
        <v>2011</v>
      </c>
      <c r="D480" s="74">
        <v>18.328728099999999</v>
      </c>
      <c r="E480" s="72">
        <v>63614</v>
      </c>
      <c r="F480" s="72">
        <v>1507117575.8099999</v>
      </c>
      <c r="G480" s="72">
        <v>380100</v>
      </c>
      <c r="H480" s="75">
        <v>0.61443298969072169</v>
      </c>
      <c r="I480" s="75">
        <v>0.27585238668271161</v>
      </c>
      <c r="J480" s="71">
        <v>143</v>
      </c>
      <c r="K480" s="72">
        <v>1370.8</v>
      </c>
    </row>
    <row r="481" spans="1:11" x14ac:dyDescent="0.2">
      <c r="A481" s="67">
        <v>52</v>
      </c>
      <c r="B481" s="67" t="s">
        <v>215</v>
      </c>
      <c r="C481" s="67">
        <v>2002</v>
      </c>
      <c r="D481" s="74">
        <v>16.741565999999999</v>
      </c>
      <c r="E481" s="72">
        <v>10086</v>
      </c>
      <c r="F481" s="72">
        <v>224702094</v>
      </c>
      <c r="G481" s="72">
        <v>53047</v>
      </c>
      <c r="H481" s="75">
        <v>0.3997326203208556</v>
      </c>
      <c r="I481" s="75">
        <v>0.11520920087249653</v>
      </c>
      <c r="J481" s="71">
        <v>17</v>
      </c>
      <c r="K481" s="72">
        <v>173.82999999999998</v>
      </c>
    </row>
    <row r="482" spans="1:11" x14ac:dyDescent="0.2">
      <c r="A482" s="67">
        <v>52</v>
      </c>
      <c r="B482" s="67" t="s">
        <v>215</v>
      </c>
      <c r="C482" s="67">
        <v>2003</v>
      </c>
      <c r="D482" s="74">
        <v>16.820820000000001</v>
      </c>
      <c r="E482" s="72">
        <v>10288</v>
      </c>
      <c r="F482" s="72">
        <v>241274309</v>
      </c>
      <c r="G482" s="72">
        <v>53047</v>
      </c>
      <c r="H482" s="75">
        <v>0.40359897172236503</v>
      </c>
      <c r="I482" s="75">
        <v>0.11520920087249653</v>
      </c>
      <c r="J482" s="71">
        <v>17</v>
      </c>
      <c r="K482" s="72">
        <v>173.82999999999998</v>
      </c>
    </row>
    <row r="483" spans="1:11" x14ac:dyDescent="0.2">
      <c r="A483" s="67">
        <v>52</v>
      </c>
      <c r="B483" s="67" t="s">
        <v>215</v>
      </c>
      <c r="C483" s="67">
        <v>2004</v>
      </c>
      <c r="D483" s="74">
        <v>16.852066000000001</v>
      </c>
      <c r="E483" s="72">
        <v>10524</v>
      </c>
      <c r="F483" s="72">
        <v>240770114.30000001</v>
      </c>
      <c r="G483" s="72">
        <v>53650</v>
      </c>
      <c r="H483" s="75">
        <v>0.36378533387955758</v>
      </c>
      <c r="I483" s="75">
        <v>0.11520920087249653</v>
      </c>
      <c r="J483" s="71">
        <v>17</v>
      </c>
      <c r="K483" s="72">
        <v>173.82999999999998</v>
      </c>
    </row>
    <row r="484" spans="1:11" x14ac:dyDescent="0.2">
      <c r="A484" s="67">
        <v>52</v>
      </c>
      <c r="B484" s="67" t="s">
        <v>215</v>
      </c>
      <c r="C484" s="67">
        <v>2005</v>
      </c>
      <c r="D484" s="74">
        <v>17.008296000000001</v>
      </c>
      <c r="E484" s="72">
        <v>10609</v>
      </c>
      <c r="F484" s="72">
        <v>260072469</v>
      </c>
      <c r="G484" s="72">
        <v>53650</v>
      </c>
      <c r="H484" s="75">
        <v>0.40372670807453415</v>
      </c>
      <c r="I484" s="75">
        <v>0.11520920087249653</v>
      </c>
      <c r="J484" s="71">
        <v>17</v>
      </c>
      <c r="K484" s="72">
        <v>173.82999999999998</v>
      </c>
    </row>
    <row r="485" spans="1:11" x14ac:dyDescent="0.2">
      <c r="A485" s="67">
        <v>52</v>
      </c>
      <c r="B485" s="67" t="s">
        <v>215</v>
      </c>
      <c r="C485" s="67">
        <v>2006</v>
      </c>
      <c r="D485" s="74">
        <v>16.88236666666667</v>
      </c>
      <c r="E485" s="72">
        <v>10675</v>
      </c>
      <c r="F485" s="72">
        <v>250625252</v>
      </c>
      <c r="G485" s="72">
        <v>53650</v>
      </c>
      <c r="H485" s="75">
        <v>0.4</v>
      </c>
      <c r="I485" s="75">
        <v>0.11520920087249653</v>
      </c>
      <c r="J485" s="71">
        <v>17</v>
      </c>
      <c r="K485" s="72">
        <v>173.82999999999998</v>
      </c>
    </row>
    <row r="486" spans="1:11" x14ac:dyDescent="0.2">
      <c r="A486" s="67">
        <v>52</v>
      </c>
      <c r="B486" s="67" t="s">
        <v>215</v>
      </c>
      <c r="C486" s="67">
        <v>2007</v>
      </c>
      <c r="D486" s="74">
        <v>17.296320000000001</v>
      </c>
      <c r="E486" s="72">
        <v>10811</v>
      </c>
      <c r="F486" s="72">
        <v>256723573</v>
      </c>
      <c r="G486" s="72">
        <v>53650</v>
      </c>
      <c r="H486" s="75">
        <v>0.39880952380952384</v>
      </c>
      <c r="I486" s="75">
        <v>0.11520920087249653</v>
      </c>
      <c r="J486" s="71">
        <v>17</v>
      </c>
      <c r="K486" s="72">
        <v>173.82999999999998</v>
      </c>
    </row>
    <row r="487" spans="1:11" x14ac:dyDescent="0.2">
      <c r="A487" s="67">
        <v>52</v>
      </c>
      <c r="B487" s="67" t="s">
        <v>215</v>
      </c>
      <c r="C487" s="67">
        <v>2008</v>
      </c>
      <c r="D487" s="74">
        <v>17.715351999999999</v>
      </c>
      <c r="E487" s="72">
        <v>10881</v>
      </c>
      <c r="F487" s="72">
        <v>249716486</v>
      </c>
      <c r="G487" s="72">
        <v>53650</v>
      </c>
      <c r="H487" s="75">
        <v>0.39411764705882352</v>
      </c>
      <c r="I487" s="75">
        <v>0.11520920087249653</v>
      </c>
      <c r="J487" s="71">
        <v>17</v>
      </c>
      <c r="K487" s="72">
        <v>173.82999999999998</v>
      </c>
    </row>
    <row r="488" spans="1:11" x14ac:dyDescent="0.2">
      <c r="A488" s="67">
        <v>52</v>
      </c>
      <c r="B488" s="67" t="s">
        <v>215</v>
      </c>
      <c r="C488" s="67">
        <v>2009</v>
      </c>
      <c r="D488" s="74">
        <v>17.930536200000002</v>
      </c>
      <c r="E488" s="72">
        <v>11126</v>
      </c>
      <c r="F488" s="72">
        <v>243621743</v>
      </c>
      <c r="G488" s="72">
        <v>53650</v>
      </c>
      <c r="H488" s="75">
        <v>0.41040462427745666</v>
      </c>
      <c r="I488" s="75">
        <v>0.11520920087249653</v>
      </c>
      <c r="J488" s="71">
        <v>17</v>
      </c>
      <c r="K488" s="72">
        <v>173.82999999999998</v>
      </c>
    </row>
    <row r="489" spans="1:11" x14ac:dyDescent="0.2">
      <c r="A489" s="67">
        <v>52</v>
      </c>
      <c r="B489" s="67" t="s">
        <v>215</v>
      </c>
      <c r="C489" s="67">
        <v>2010</v>
      </c>
      <c r="D489" s="74">
        <v>18.29948266666667</v>
      </c>
      <c r="E489" s="72">
        <v>11256</v>
      </c>
      <c r="F489" s="72">
        <v>245699092</v>
      </c>
      <c r="G489" s="72">
        <v>53650</v>
      </c>
      <c r="H489" s="75">
        <v>0.41477272727272729</v>
      </c>
      <c r="I489" s="75">
        <v>0.11520920087249653</v>
      </c>
      <c r="J489" s="71">
        <v>17</v>
      </c>
      <c r="K489" s="72">
        <v>173.82999999999998</v>
      </c>
    </row>
    <row r="490" spans="1:11" x14ac:dyDescent="0.2">
      <c r="A490" s="67">
        <v>52</v>
      </c>
      <c r="B490" s="67" t="s">
        <v>215</v>
      </c>
      <c r="C490" s="67">
        <v>2011</v>
      </c>
      <c r="D490" s="74">
        <v>18.328728099999999</v>
      </c>
      <c r="E490" s="72">
        <v>11248</v>
      </c>
      <c r="F490" s="72">
        <v>243474417</v>
      </c>
      <c r="G490" s="72">
        <v>53650</v>
      </c>
      <c r="H490" s="75">
        <v>0.41477272727272729</v>
      </c>
      <c r="I490" s="75">
        <v>0.11520920087249653</v>
      </c>
      <c r="J490" s="71">
        <v>17</v>
      </c>
      <c r="K490" s="72">
        <v>173.82999999999998</v>
      </c>
    </row>
    <row r="491" spans="1:11" x14ac:dyDescent="0.2">
      <c r="A491" s="67">
        <v>53</v>
      </c>
      <c r="B491" s="67" t="s">
        <v>216</v>
      </c>
      <c r="C491" s="67">
        <v>2002</v>
      </c>
      <c r="D491" s="74">
        <v>16.741565999999999</v>
      </c>
      <c r="E491" s="72">
        <v>12106</v>
      </c>
      <c r="F491" s="72">
        <v>286884558</v>
      </c>
      <c r="G491" s="72">
        <v>63040</v>
      </c>
      <c r="H491" s="75">
        <v>0.15447734570103458</v>
      </c>
      <c r="I491" s="75">
        <v>7.6738807203039813E-2</v>
      </c>
      <c r="J491" s="71">
        <v>27</v>
      </c>
      <c r="K491" s="72">
        <v>300.53000000000003</v>
      </c>
    </row>
    <row r="492" spans="1:11" x14ac:dyDescent="0.2">
      <c r="A492" s="67">
        <v>53</v>
      </c>
      <c r="B492" s="67" t="s">
        <v>216</v>
      </c>
      <c r="C492" s="67">
        <v>2003</v>
      </c>
      <c r="D492" s="74">
        <v>16.820820000000001</v>
      </c>
      <c r="E492" s="72">
        <v>12258</v>
      </c>
      <c r="F492" s="72">
        <v>320550420</v>
      </c>
      <c r="G492" s="72">
        <v>63040</v>
      </c>
      <c r="H492" s="75">
        <v>0.15892420537897309</v>
      </c>
      <c r="I492" s="75">
        <v>7.6738807203039813E-2</v>
      </c>
      <c r="J492" s="71">
        <v>27</v>
      </c>
      <c r="K492" s="72">
        <v>300.53000000000003</v>
      </c>
    </row>
    <row r="493" spans="1:11" x14ac:dyDescent="0.2">
      <c r="A493" s="67">
        <v>53</v>
      </c>
      <c r="B493" s="67" t="s">
        <v>216</v>
      </c>
      <c r="C493" s="67">
        <v>2004</v>
      </c>
      <c r="D493" s="74">
        <v>16.852066000000001</v>
      </c>
      <c r="E493" s="72">
        <v>12248</v>
      </c>
      <c r="F493" s="72">
        <v>313903113</v>
      </c>
      <c r="G493" s="72">
        <v>74924</v>
      </c>
      <c r="H493" s="75">
        <v>0.17702384951293249</v>
      </c>
      <c r="I493" s="75">
        <v>7.6738807203039813E-2</v>
      </c>
      <c r="J493" s="71">
        <v>27</v>
      </c>
      <c r="K493" s="72">
        <v>300.53000000000003</v>
      </c>
    </row>
    <row r="494" spans="1:11" x14ac:dyDescent="0.2">
      <c r="A494" s="67">
        <v>53</v>
      </c>
      <c r="B494" s="67" t="s">
        <v>216</v>
      </c>
      <c r="C494" s="67">
        <v>2005</v>
      </c>
      <c r="D494" s="74">
        <v>17.008296000000001</v>
      </c>
      <c r="E494" s="72">
        <v>12374</v>
      </c>
      <c r="F494" s="72">
        <v>323017339</v>
      </c>
      <c r="G494" s="72">
        <v>74924</v>
      </c>
      <c r="H494" s="75">
        <v>0.1806020066889632</v>
      </c>
      <c r="I494" s="75">
        <v>7.6738807203039813E-2</v>
      </c>
      <c r="J494" s="71">
        <v>27</v>
      </c>
      <c r="K494" s="72">
        <v>300.53000000000003</v>
      </c>
    </row>
    <row r="495" spans="1:11" x14ac:dyDescent="0.2">
      <c r="A495" s="67">
        <v>53</v>
      </c>
      <c r="B495" s="67" t="s">
        <v>216</v>
      </c>
      <c r="C495" s="67">
        <v>2006</v>
      </c>
      <c r="D495" s="74">
        <v>16.88236666666667</v>
      </c>
      <c r="E495" s="72">
        <v>12551</v>
      </c>
      <c r="F495" s="72">
        <v>320376795</v>
      </c>
      <c r="G495" s="72">
        <v>74924</v>
      </c>
      <c r="H495" s="75">
        <v>0.18874172185430463</v>
      </c>
      <c r="I495" s="75">
        <v>7.6738807203039813E-2</v>
      </c>
      <c r="J495" s="71">
        <v>27</v>
      </c>
      <c r="K495" s="72">
        <v>300.53000000000003</v>
      </c>
    </row>
    <row r="496" spans="1:11" x14ac:dyDescent="0.2">
      <c r="A496" s="67">
        <v>53</v>
      </c>
      <c r="B496" s="67" t="s">
        <v>216</v>
      </c>
      <c r="C496" s="67">
        <v>2007</v>
      </c>
      <c r="D496" s="74">
        <v>17.296320000000001</v>
      </c>
      <c r="E496" s="72">
        <v>12648</v>
      </c>
      <c r="F496" s="72">
        <v>321106485</v>
      </c>
      <c r="G496" s="72">
        <v>74924</v>
      </c>
      <c r="H496" s="75">
        <v>0.18874172185430463</v>
      </c>
      <c r="I496" s="75">
        <v>7.6738807203039813E-2</v>
      </c>
      <c r="J496" s="71">
        <v>27</v>
      </c>
      <c r="K496" s="72">
        <v>300.53000000000003</v>
      </c>
    </row>
    <row r="497" spans="1:11" x14ac:dyDescent="0.2">
      <c r="A497" s="67">
        <v>53</v>
      </c>
      <c r="B497" s="67" t="s">
        <v>216</v>
      </c>
      <c r="C497" s="67">
        <v>2008</v>
      </c>
      <c r="D497" s="74">
        <v>17.715351999999999</v>
      </c>
      <c r="E497" s="72">
        <v>12797</v>
      </c>
      <c r="F497" s="72">
        <v>319007969</v>
      </c>
      <c r="G497" s="72">
        <v>74924</v>
      </c>
      <c r="H497" s="75">
        <v>0.19407894736842105</v>
      </c>
      <c r="I497" s="75">
        <v>7.6738807203039813E-2</v>
      </c>
      <c r="J497" s="71">
        <v>27</v>
      </c>
      <c r="K497" s="72">
        <v>300.53000000000003</v>
      </c>
    </row>
    <row r="498" spans="1:11" x14ac:dyDescent="0.2">
      <c r="A498" s="67">
        <v>53</v>
      </c>
      <c r="B498" s="67" t="s">
        <v>216</v>
      </c>
      <c r="C498" s="67">
        <v>2009</v>
      </c>
      <c r="D498" s="74">
        <v>17.930536200000002</v>
      </c>
      <c r="E498" s="72">
        <v>12962</v>
      </c>
      <c r="F498" s="72">
        <v>309605840</v>
      </c>
      <c r="G498" s="72">
        <v>74924</v>
      </c>
      <c r="H498" s="75">
        <v>0.19218241042345277</v>
      </c>
      <c r="I498" s="75">
        <v>7.6738807203039813E-2</v>
      </c>
      <c r="J498" s="71">
        <v>27</v>
      </c>
      <c r="K498" s="72">
        <v>300.53000000000003</v>
      </c>
    </row>
    <row r="499" spans="1:11" x14ac:dyDescent="0.2">
      <c r="A499" s="67">
        <v>53</v>
      </c>
      <c r="B499" s="67" t="s">
        <v>216</v>
      </c>
      <c r="C499" s="67">
        <v>2010</v>
      </c>
      <c r="D499" s="74">
        <v>18.29948266666667</v>
      </c>
      <c r="E499" s="72">
        <v>12862</v>
      </c>
      <c r="F499" s="72">
        <v>305338215</v>
      </c>
      <c r="G499" s="72">
        <v>74924</v>
      </c>
      <c r="H499" s="75">
        <v>0.20766773162939298</v>
      </c>
      <c r="I499" s="75">
        <v>7.6738807203039813E-2</v>
      </c>
      <c r="J499" s="71">
        <v>27</v>
      </c>
      <c r="K499" s="72">
        <v>300.53000000000003</v>
      </c>
    </row>
    <row r="500" spans="1:11" x14ac:dyDescent="0.2">
      <c r="A500" s="67">
        <v>53</v>
      </c>
      <c r="B500" s="67" t="s">
        <v>216</v>
      </c>
      <c r="C500" s="67">
        <v>2011</v>
      </c>
      <c r="D500" s="74">
        <v>18.328728099999999</v>
      </c>
      <c r="E500" s="72">
        <v>13035</v>
      </c>
      <c r="F500" s="72">
        <v>303545330</v>
      </c>
      <c r="G500" s="72">
        <v>74924</v>
      </c>
      <c r="H500" s="75">
        <v>0.21019108280254778</v>
      </c>
      <c r="I500" s="75">
        <v>7.6738807203039813E-2</v>
      </c>
      <c r="J500" s="71">
        <v>27</v>
      </c>
      <c r="K500" s="72">
        <v>300.53000000000003</v>
      </c>
    </row>
    <row r="501" spans="1:11" x14ac:dyDescent="0.2">
      <c r="A501" s="67">
        <v>54</v>
      </c>
      <c r="B501" s="67" t="s">
        <v>217</v>
      </c>
      <c r="C501" s="67">
        <v>2002</v>
      </c>
      <c r="D501" s="74">
        <v>16.741565999999999</v>
      </c>
      <c r="E501" s="72">
        <v>47533</v>
      </c>
      <c r="F501" s="72">
        <v>1163441783</v>
      </c>
      <c r="G501" s="72">
        <v>222000</v>
      </c>
      <c r="H501" s="75">
        <v>0.45154639175257733</v>
      </c>
      <c r="I501" s="75">
        <v>0.11676098710369638</v>
      </c>
      <c r="J501" s="71">
        <v>149</v>
      </c>
      <c r="K501" s="72">
        <v>1245.3</v>
      </c>
    </row>
    <row r="502" spans="1:11" x14ac:dyDescent="0.2">
      <c r="A502" s="67">
        <v>54</v>
      </c>
      <c r="B502" s="67" t="s">
        <v>217</v>
      </c>
      <c r="C502" s="67">
        <v>2003</v>
      </c>
      <c r="D502" s="74">
        <v>16.820820000000001</v>
      </c>
      <c r="E502" s="72">
        <v>48202</v>
      </c>
      <c r="F502" s="72">
        <v>1192940488</v>
      </c>
      <c r="G502" s="72">
        <v>228000</v>
      </c>
      <c r="H502" s="75">
        <v>0.47139141742522755</v>
      </c>
      <c r="I502" s="75">
        <v>0.11676098710369638</v>
      </c>
      <c r="J502" s="71">
        <v>149</v>
      </c>
      <c r="K502" s="72">
        <v>1245.3</v>
      </c>
    </row>
    <row r="503" spans="1:11" x14ac:dyDescent="0.2">
      <c r="A503" s="67">
        <v>54</v>
      </c>
      <c r="B503" s="67" t="s">
        <v>217</v>
      </c>
      <c r="C503" s="67">
        <v>2004</v>
      </c>
      <c r="D503" s="74">
        <v>16.852066000000001</v>
      </c>
      <c r="E503" s="72">
        <v>48675</v>
      </c>
      <c r="F503" s="72">
        <v>1175439752</v>
      </c>
      <c r="G503" s="72">
        <v>233000</v>
      </c>
      <c r="H503" s="75">
        <v>0.48469093009820913</v>
      </c>
      <c r="I503" s="75">
        <v>0.11676098710369638</v>
      </c>
      <c r="J503" s="71">
        <v>149</v>
      </c>
      <c r="K503" s="72">
        <v>1245.3</v>
      </c>
    </row>
    <row r="504" spans="1:11" x14ac:dyDescent="0.2">
      <c r="A504" s="67">
        <v>54</v>
      </c>
      <c r="B504" s="67" t="s">
        <v>217</v>
      </c>
      <c r="C504" s="67">
        <v>2005</v>
      </c>
      <c r="D504" s="74">
        <v>17.008296000000001</v>
      </c>
      <c r="E504" s="72">
        <v>49500</v>
      </c>
      <c r="F504" s="72">
        <v>1128827182</v>
      </c>
      <c r="G504" s="72">
        <v>233000</v>
      </c>
      <c r="H504" s="75">
        <v>0.49900099900099898</v>
      </c>
      <c r="I504" s="75">
        <v>0.11676098710369638</v>
      </c>
      <c r="J504" s="71">
        <v>149</v>
      </c>
      <c r="K504" s="72">
        <v>1245.3</v>
      </c>
    </row>
    <row r="505" spans="1:11" x14ac:dyDescent="0.2">
      <c r="A505" s="67">
        <v>54</v>
      </c>
      <c r="B505" s="67" t="s">
        <v>217</v>
      </c>
      <c r="C505" s="67">
        <v>2006</v>
      </c>
      <c r="D505" s="74">
        <v>16.88236666666667</v>
      </c>
      <c r="E505" s="72">
        <v>50528</v>
      </c>
      <c r="F505" s="72">
        <v>1107170264</v>
      </c>
      <c r="G505" s="72">
        <v>233000</v>
      </c>
      <c r="H505" s="75">
        <v>0.4614561027837259</v>
      </c>
      <c r="I505" s="75">
        <v>0.11676098710369638</v>
      </c>
      <c r="J505" s="71">
        <v>149</v>
      </c>
      <c r="K505" s="72">
        <v>1245.3</v>
      </c>
    </row>
    <row r="506" spans="1:11" x14ac:dyDescent="0.2">
      <c r="A506" s="67">
        <v>54</v>
      </c>
      <c r="B506" s="67" t="s">
        <v>217</v>
      </c>
      <c r="C506" s="67">
        <v>2007</v>
      </c>
      <c r="D506" s="74">
        <v>17.296320000000001</v>
      </c>
      <c r="E506" s="72">
        <v>50980</v>
      </c>
      <c r="F506" s="72">
        <v>1191135111</v>
      </c>
      <c r="G506" s="72">
        <v>233000</v>
      </c>
      <c r="H506" s="75">
        <v>0.46169989506820569</v>
      </c>
      <c r="I506" s="75">
        <v>0.11676098710369638</v>
      </c>
      <c r="J506" s="71">
        <v>149</v>
      </c>
      <c r="K506" s="72">
        <v>1245.3</v>
      </c>
    </row>
    <row r="507" spans="1:11" x14ac:dyDescent="0.2">
      <c r="A507" s="67">
        <v>54</v>
      </c>
      <c r="B507" s="67" t="s">
        <v>217</v>
      </c>
      <c r="C507" s="67">
        <v>2008</v>
      </c>
      <c r="D507" s="74">
        <v>17.715351999999999</v>
      </c>
      <c r="E507" s="72">
        <v>51813</v>
      </c>
      <c r="F507" s="72">
        <v>1165414350</v>
      </c>
      <c r="G507" s="72">
        <v>233000</v>
      </c>
      <c r="H507" s="75">
        <v>0.46202531645569622</v>
      </c>
      <c r="I507" s="75">
        <v>0.11676098710369638</v>
      </c>
      <c r="J507" s="71">
        <v>149</v>
      </c>
      <c r="K507" s="72">
        <v>1245.3</v>
      </c>
    </row>
    <row r="508" spans="1:11" x14ac:dyDescent="0.2">
      <c r="A508" s="67">
        <v>54</v>
      </c>
      <c r="B508" s="67" t="s">
        <v>217</v>
      </c>
      <c r="C508" s="67">
        <v>2009</v>
      </c>
      <c r="D508" s="74">
        <v>17.930536200000002</v>
      </c>
      <c r="E508" s="72">
        <v>52488</v>
      </c>
      <c r="F508" s="72">
        <v>1134000394</v>
      </c>
      <c r="G508" s="72">
        <v>233000</v>
      </c>
      <c r="H508" s="75">
        <v>0.46210526315789474</v>
      </c>
      <c r="I508" s="75">
        <v>0.11676098710369638</v>
      </c>
      <c r="J508" s="71">
        <v>149</v>
      </c>
      <c r="K508" s="72">
        <v>1245.3</v>
      </c>
    </row>
    <row r="509" spans="1:11" x14ac:dyDescent="0.2">
      <c r="A509" s="67">
        <v>54</v>
      </c>
      <c r="B509" s="67" t="s">
        <v>217</v>
      </c>
      <c r="C509" s="67">
        <v>2010</v>
      </c>
      <c r="D509" s="74">
        <v>18.29948266666667</v>
      </c>
      <c r="E509" s="72">
        <v>52710</v>
      </c>
      <c r="F509" s="72">
        <v>1128809412</v>
      </c>
      <c r="G509" s="72">
        <v>233000</v>
      </c>
      <c r="H509" s="75">
        <v>0.41151832460732984</v>
      </c>
      <c r="I509" s="75">
        <v>0.11676098710369638</v>
      </c>
      <c r="J509" s="71">
        <v>149</v>
      </c>
      <c r="K509" s="72">
        <v>1245.3</v>
      </c>
    </row>
    <row r="510" spans="1:11" x14ac:dyDescent="0.2">
      <c r="A510" s="67">
        <v>54</v>
      </c>
      <c r="B510" s="67" t="s">
        <v>217</v>
      </c>
      <c r="C510" s="67">
        <v>2011</v>
      </c>
      <c r="D510" s="74">
        <v>18.328728099999999</v>
      </c>
      <c r="E510" s="72">
        <v>53083</v>
      </c>
      <c r="F510" s="72">
        <v>1097496802</v>
      </c>
      <c r="G510" s="72">
        <v>234849</v>
      </c>
      <c r="H510" s="75">
        <v>0.42249240121580545</v>
      </c>
      <c r="I510" s="75">
        <v>0.11676098710369638</v>
      </c>
      <c r="J510" s="71">
        <v>149</v>
      </c>
      <c r="K510" s="72">
        <v>1245.3</v>
      </c>
    </row>
    <row r="511" spans="1:11" x14ac:dyDescent="0.2">
      <c r="A511" s="67">
        <v>55</v>
      </c>
      <c r="B511" s="67" t="s">
        <v>218</v>
      </c>
      <c r="C511" s="67">
        <v>2002</v>
      </c>
      <c r="D511" s="74">
        <v>16.741565999999999</v>
      </c>
      <c r="E511" s="72">
        <v>10011</v>
      </c>
      <c r="F511" s="72">
        <v>191317428</v>
      </c>
      <c r="G511" s="72">
        <v>37988</v>
      </c>
      <c r="H511" s="75">
        <v>0.1350067842605156</v>
      </c>
      <c r="I511" s="75">
        <v>5.434022575167316E-2</v>
      </c>
      <c r="J511" s="71">
        <v>35</v>
      </c>
      <c r="K511" s="72">
        <v>146.82</v>
      </c>
    </row>
    <row r="512" spans="1:11" x14ac:dyDescent="0.2">
      <c r="A512" s="67">
        <v>55</v>
      </c>
      <c r="B512" s="67" t="s">
        <v>218</v>
      </c>
      <c r="C512" s="67">
        <v>2003</v>
      </c>
      <c r="D512" s="74">
        <v>16.820820000000001</v>
      </c>
      <c r="E512" s="72">
        <v>10032</v>
      </c>
      <c r="F512" s="72">
        <v>205451211</v>
      </c>
      <c r="G512" s="72">
        <v>39960</v>
      </c>
      <c r="H512" s="75">
        <v>0.1350067842605156</v>
      </c>
      <c r="I512" s="75">
        <v>5.434022575167316E-2</v>
      </c>
      <c r="J512" s="71">
        <v>35</v>
      </c>
      <c r="K512" s="72">
        <v>146.82</v>
      </c>
    </row>
    <row r="513" spans="1:11" x14ac:dyDescent="0.2">
      <c r="A513" s="67">
        <v>55</v>
      </c>
      <c r="B513" s="67" t="s">
        <v>218</v>
      </c>
      <c r="C513" s="67">
        <v>2004</v>
      </c>
      <c r="D513" s="74">
        <v>16.852066000000001</v>
      </c>
      <c r="E513" s="72">
        <v>10108</v>
      </c>
      <c r="F513" s="72">
        <v>204676301</v>
      </c>
      <c r="G513" s="72">
        <v>43015</v>
      </c>
      <c r="H513" s="75">
        <v>0.1350067842605156</v>
      </c>
      <c r="I513" s="75">
        <v>5.434022575167316E-2</v>
      </c>
      <c r="J513" s="71">
        <v>35</v>
      </c>
      <c r="K513" s="72">
        <v>146.82</v>
      </c>
    </row>
    <row r="514" spans="1:11" x14ac:dyDescent="0.2">
      <c r="A514" s="67">
        <v>55</v>
      </c>
      <c r="B514" s="67" t="s">
        <v>218</v>
      </c>
      <c r="C514" s="67">
        <v>2005</v>
      </c>
      <c r="D514" s="74">
        <v>17.008296000000001</v>
      </c>
      <c r="E514" s="72">
        <v>10190</v>
      </c>
      <c r="F514" s="72">
        <v>200891724</v>
      </c>
      <c r="G514" s="72">
        <v>43015</v>
      </c>
      <c r="H514" s="75">
        <v>0.13013698630136986</v>
      </c>
      <c r="I514" s="75">
        <v>5.434022575167316E-2</v>
      </c>
      <c r="J514" s="71">
        <v>35</v>
      </c>
      <c r="K514" s="72">
        <v>146.82</v>
      </c>
    </row>
    <row r="515" spans="1:11" x14ac:dyDescent="0.2">
      <c r="A515" s="67">
        <v>55</v>
      </c>
      <c r="B515" s="67" t="s">
        <v>218</v>
      </c>
      <c r="C515" s="67">
        <v>2006</v>
      </c>
      <c r="D515" s="74">
        <v>16.88236666666667</v>
      </c>
      <c r="E515" s="72">
        <v>10230</v>
      </c>
      <c r="F515" s="72">
        <v>193210045.66999999</v>
      </c>
      <c r="G515" s="72">
        <v>43015</v>
      </c>
      <c r="H515" s="75">
        <v>0.13013698630136986</v>
      </c>
      <c r="I515" s="75">
        <v>5.434022575167316E-2</v>
      </c>
      <c r="J515" s="71">
        <v>35</v>
      </c>
      <c r="K515" s="72">
        <v>146.82</v>
      </c>
    </row>
    <row r="516" spans="1:11" x14ac:dyDescent="0.2">
      <c r="A516" s="67">
        <v>55</v>
      </c>
      <c r="B516" s="67" t="s">
        <v>218</v>
      </c>
      <c r="C516" s="67">
        <v>2007</v>
      </c>
      <c r="D516" s="74">
        <v>17.296320000000001</v>
      </c>
      <c r="E516" s="72">
        <v>10230</v>
      </c>
      <c r="F516" s="72">
        <v>163417590</v>
      </c>
      <c r="G516" s="72">
        <v>43015</v>
      </c>
      <c r="H516" s="75">
        <v>0.13013698630136986</v>
      </c>
      <c r="I516" s="75">
        <v>5.434022575167316E-2</v>
      </c>
      <c r="J516" s="71">
        <v>35</v>
      </c>
      <c r="K516" s="72">
        <v>146.82</v>
      </c>
    </row>
    <row r="517" spans="1:11" x14ac:dyDescent="0.2">
      <c r="A517" s="67">
        <v>55</v>
      </c>
      <c r="B517" s="67" t="s">
        <v>218</v>
      </c>
      <c r="C517" s="67">
        <v>2008</v>
      </c>
      <c r="D517" s="74">
        <v>17.715351999999999</v>
      </c>
      <c r="E517" s="72">
        <v>10381</v>
      </c>
      <c r="F517" s="72">
        <v>195950229.71000001</v>
      </c>
      <c r="G517" s="72">
        <v>43015</v>
      </c>
      <c r="H517" s="75">
        <v>0.13013698630136986</v>
      </c>
      <c r="I517" s="75">
        <v>5.434022575167316E-2</v>
      </c>
      <c r="J517" s="71">
        <v>35</v>
      </c>
      <c r="K517" s="72">
        <v>146.82</v>
      </c>
    </row>
    <row r="518" spans="1:11" x14ac:dyDescent="0.2">
      <c r="A518" s="67">
        <v>55</v>
      </c>
      <c r="B518" s="67" t="s">
        <v>218</v>
      </c>
      <c r="C518" s="67">
        <v>2009</v>
      </c>
      <c r="D518" s="74">
        <v>17.930536200000002</v>
      </c>
      <c r="E518" s="72">
        <v>10462</v>
      </c>
      <c r="F518" s="72">
        <v>197012949.49000001</v>
      </c>
      <c r="G518" s="72">
        <v>43015</v>
      </c>
      <c r="H518" s="75">
        <v>0.13013698630136986</v>
      </c>
      <c r="I518" s="75">
        <v>5.434022575167316E-2</v>
      </c>
      <c r="J518" s="71">
        <v>35</v>
      </c>
      <c r="K518" s="72">
        <v>146.82</v>
      </c>
    </row>
    <row r="519" spans="1:11" x14ac:dyDescent="0.2">
      <c r="A519" s="67">
        <v>55</v>
      </c>
      <c r="B519" s="67" t="s">
        <v>218</v>
      </c>
      <c r="C519" s="67">
        <v>2010</v>
      </c>
      <c r="D519" s="74">
        <v>18.29948266666667</v>
      </c>
      <c r="E519" s="72">
        <v>10475</v>
      </c>
      <c r="F519" s="72">
        <v>185435680</v>
      </c>
      <c r="G519" s="72">
        <v>43015</v>
      </c>
      <c r="H519" s="75">
        <v>0.12837837837837837</v>
      </c>
      <c r="I519" s="75">
        <v>5.434022575167316E-2</v>
      </c>
      <c r="J519" s="71">
        <v>35</v>
      </c>
      <c r="K519" s="72">
        <v>146.82</v>
      </c>
    </row>
    <row r="520" spans="1:11" x14ac:dyDescent="0.2">
      <c r="A520" s="67">
        <v>55</v>
      </c>
      <c r="B520" s="67" t="s">
        <v>218</v>
      </c>
      <c r="C520" s="67">
        <v>2011</v>
      </c>
      <c r="D520" s="74">
        <v>18.328728099999999</v>
      </c>
      <c r="E520" s="72">
        <v>10555</v>
      </c>
      <c r="F520" s="72">
        <v>186403533.46000001</v>
      </c>
      <c r="G520" s="72">
        <v>43015</v>
      </c>
      <c r="H520" s="75">
        <v>0.12837837837837837</v>
      </c>
      <c r="I520" s="75">
        <v>5.434022575167316E-2</v>
      </c>
      <c r="J520" s="71">
        <v>35</v>
      </c>
      <c r="K520" s="72">
        <v>146.82</v>
      </c>
    </row>
    <row r="521" spans="1:11" x14ac:dyDescent="0.2">
      <c r="A521" s="67">
        <v>56</v>
      </c>
      <c r="B521" s="67" t="s">
        <v>124</v>
      </c>
      <c r="C521" s="67">
        <v>2002</v>
      </c>
      <c r="D521" s="74">
        <v>16.741565999999999</v>
      </c>
      <c r="E521" s="72">
        <v>3227</v>
      </c>
      <c r="F521" s="72">
        <v>78937017.299999997</v>
      </c>
      <c r="G521" s="72">
        <v>19182</v>
      </c>
      <c r="H521" s="75">
        <v>8.59375E-2</v>
      </c>
      <c r="I521" s="75">
        <v>6.6315463278586922E-2</v>
      </c>
      <c r="J521" s="71">
        <v>15</v>
      </c>
      <c r="K521" s="72">
        <v>128.19999999999999</v>
      </c>
    </row>
    <row r="522" spans="1:11" x14ac:dyDescent="0.2">
      <c r="A522" s="67">
        <v>56</v>
      </c>
      <c r="B522" s="67" t="s">
        <v>124</v>
      </c>
      <c r="C522" s="67">
        <v>2003</v>
      </c>
      <c r="D522" s="74">
        <v>16.820820000000001</v>
      </c>
      <c r="E522" s="72">
        <v>3191</v>
      </c>
      <c r="F522" s="72">
        <v>93063317.200000003</v>
      </c>
      <c r="G522" s="72">
        <v>19182</v>
      </c>
      <c r="H522" s="75">
        <v>8.59375E-2</v>
      </c>
      <c r="I522" s="75">
        <v>6.6315463278586922E-2</v>
      </c>
      <c r="J522" s="71">
        <v>15</v>
      </c>
      <c r="K522" s="72">
        <v>128.19999999999999</v>
      </c>
    </row>
    <row r="523" spans="1:11" x14ac:dyDescent="0.2">
      <c r="A523" s="67">
        <v>56</v>
      </c>
      <c r="B523" s="67" t="s">
        <v>124</v>
      </c>
      <c r="C523" s="67">
        <v>2004</v>
      </c>
      <c r="D523" s="74">
        <v>16.852066000000001</v>
      </c>
      <c r="E523" s="72">
        <v>3230</v>
      </c>
      <c r="F523" s="72">
        <v>89026826.799999997</v>
      </c>
      <c r="G523" s="72">
        <v>20090</v>
      </c>
      <c r="H523" s="75">
        <v>8.59375E-2</v>
      </c>
      <c r="I523" s="75">
        <v>6.6315463278586922E-2</v>
      </c>
      <c r="J523" s="71">
        <v>15</v>
      </c>
      <c r="K523" s="72">
        <v>128.19999999999999</v>
      </c>
    </row>
    <row r="524" spans="1:11" x14ac:dyDescent="0.2">
      <c r="A524" s="67">
        <v>56</v>
      </c>
      <c r="B524" s="67" t="s">
        <v>124</v>
      </c>
      <c r="C524" s="67">
        <v>2005</v>
      </c>
      <c r="D524" s="74">
        <v>17.008296000000001</v>
      </c>
      <c r="E524" s="72">
        <v>3265</v>
      </c>
      <c r="F524" s="72">
        <v>93693596</v>
      </c>
      <c r="G524" s="72">
        <v>20090</v>
      </c>
      <c r="H524" s="75">
        <v>8.59375E-2</v>
      </c>
      <c r="I524" s="75">
        <v>6.6315463278586922E-2</v>
      </c>
      <c r="J524" s="71">
        <v>15</v>
      </c>
      <c r="K524" s="72">
        <v>128.19999999999999</v>
      </c>
    </row>
    <row r="525" spans="1:11" x14ac:dyDescent="0.2">
      <c r="A525" s="67">
        <v>56</v>
      </c>
      <c r="B525" s="67" t="s">
        <v>124</v>
      </c>
      <c r="C525" s="67">
        <v>2006</v>
      </c>
      <c r="D525" s="74">
        <v>16.88236666666667</v>
      </c>
      <c r="E525" s="72">
        <v>3271</v>
      </c>
      <c r="F525" s="72">
        <v>85636750.730000004</v>
      </c>
      <c r="G525" s="72">
        <v>20090</v>
      </c>
      <c r="H525" s="75">
        <v>8.59375E-2</v>
      </c>
      <c r="I525" s="75">
        <v>6.6315463278586922E-2</v>
      </c>
      <c r="J525" s="71">
        <v>15</v>
      </c>
      <c r="K525" s="72">
        <v>128.19999999999999</v>
      </c>
    </row>
    <row r="526" spans="1:11" x14ac:dyDescent="0.2">
      <c r="A526" s="67">
        <v>56</v>
      </c>
      <c r="B526" s="67" t="s">
        <v>124</v>
      </c>
      <c r="C526" s="67">
        <v>2007</v>
      </c>
      <c r="D526" s="74">
        <v>17.296320000000001</v>
      </c>
      <c r="E526" s="72">
        <v>3365</v>
      </c>
      <c r="F526" s="72">
        <v>89725494.760000005</v>
      </c>
      <c r="G526" s="72">
        <v>20090</v>
      </c>
      <c r="H526" s="75">
        <v>8.59375E-2</v>
      </c>
      <c r="I526" s="75">
        <v>6.6315463278586922E-2</v>
      </c>
      <c r="J526" s="71">
        <v>15</v>
      </c>
      <c r="K526" s="72">
        <v>128.19999999999999</v>
      </c>
    </row>
    <row r="527" spans="1:11" x14ac:dyDescent="0.2">
      <c r="A527" s="67">
        <v>56</v>
      </c>
      <c r="B527" s="67" t="s">
        <v>124</v>
      </c>
      <c r="C527" s="67">
        <v>2008</v>
      </c>
      <c r="D527" s="74">
        <v>17.715351999999999</v>
      </c>
      <c r="E527" s="72">
        <v>3356</v>
      </c>
      <c r="F527" s="72">
        <v>88199452.25</v>
      </c>
      <c r="G527" s="72">
        <v>20090</v>
      </c>
      <c r="H527" s="75">
        <v>8.59375E-2</v>
      </c>
      <c r="I527" s="75">
        <v>6.6315463278586922E-2</v>
      </c>
      <c r="J527" s="71">
        <v>15</v>
      </c>
      <c r="K527" s="72">
        <v>128.19999999999999</v>
      </c>
    </row>
    <row r="528" spans="1:11" x14ac:dyDescent="0.2">
      <c r="A528" s="67">
        <v>56</v>
      </c>
      <c r="B528" s="67" t="s">
        <v>124</v>
      </c>
      <c r="C528" s="67">
        <v>2009</v>
      </c>
      <c r="D528" s="74">
        <v>17.930536200000002</v>
      </c>
      <c r="E528" s="72">
        <v>3378</v>
      </c>
      <c r="F528" s="72">
        <v>89991083.280000001</v>
      </c>
      <c r="G528" s="72">
        <v>20600</v>
      </c>
      <c r="H528" s="75">
        <v>8.59375E-2</v>
      </c>
      <c r="I528" s="75">
        <v>6.6315463278586922E-2</v>
      </c>
      <c r="J528" s="71">
        <v>15</v>
      </c>
      <c r="K528" s="72">
        <v>128.19999999999999</v>
      </c>
    </row>
    <row r="529" spans="1:11" x14ac:dyDescent="0.2">
      <c r="A529" s="67">
        <v>56</v>
      </c>
      <c r="B529" s="67" t="s">
        <v>124</v>
      </c>
      <c r="C529" s="67">
        <v>2010</v>
      </c>
      <c r="D529" s="74">
        <v>18.29948266666667</v>
      </c>
      <c r="E529" s="72">
        <v>3377</v>
      </c>
      <c r="F529" s="72">
        <v>83932778.170000002</v>
      </c>
      <c r="G529" s="72">
        <v>20600</v>
      </c>
      <c r="H529" s="75">
        <v>8.5271317829457363E-2</v>
      </c>
      <c r="I529" s="75">
        <v>6.6315463278586922E-2</v>
      </c>
      <c r="J529" s="71">
        <v>15</v>
      </c>
      <c r="K529" s="72">
        <v>128.19999999999999</v>
      </c>
    </row>
    <row r="530" spans="1:11" x14ac:dyDescent="0.2">
      <c r="A530" s="67">
        <v>56</v>
      </c>
      <c r="B530" s="67" t="s">
        <v>124</v>
      </c>
      <c r="C530" s="67">
        <v>2011</v>
      </c>
      <c r="D530" s="74">
        <v>18.328728099999999</v>
      </c>
      <c r="E530" s="72">
        <v>3441</v>
      </c>
      <c r="F530" s="72">
        <v>84106262.439999998</v>
      </c>
      <c r="G530" s="72">
        <v>20600</v>
      </c>
      <c r="H530" s="75">
        <v>8.5271317829457363E-2</v>
      </c>
      <c r="I530" s="75">
        <v>6.6315463278586922E-2</v>
      </c>
      <c r="J530" s="71">
        <v>15</v>
      </c>
      <c r="K530" s="72">
        <v>128.19999999999999</v>
      </c>
    </row>
    <row r="531" spans="1:11" x14ac:dyDescent="0.2">
      <c r="A531" s="67">
        <v>57</v>
      </c>
      <c r="B531" s="67" t="s">
        <v>219</v>
      </c>
      <c r="C531" s="67">
        <v>2002</v>
      </c>
      <c r="D531" s="74">
        <v>16.741565999999999</v>
      </c>
      <c r="E531" s="72">
        <v>32850</v>
      </c>
      <c r="F531" s="72">
        <v>808921986</v>
      </c>
      <c r="G531" s="72">
        <v>138749</v>
      </c>
      <c r="H531" s="75">
        <v>0.27795832536799847</v>
      </c>
      <c r="I531" s="75">
        <v>7.3668188736681892E-2</v>
      </c>
      <c r="J531" s="71">
        <v>63</v>
      </c>
      <c r="K531" s="72">
        <v>541.70000000000005</v>
      </c>
    </row>
    <row r="532" spans="1:11" x14ac:dyDescent="0.2">
      <c r="A532" s="67">
        <v>57</v>
      </c>
      <c r="B532" s="67" t="s">
        <v>219</v>
      </c>
      <c r="C532" s="67">
        <v>2003</v>
      </c>
      <c r="D532" s="74">
        <v>16.820820000000001</v>
      </c>
      <c r="E532" s="72">
        <v>32847</v>
      </c>
      <c r="F532" s="72">
        <v>805996163</v>
      </c>
      <c r="G532" s="72">
        <v>148653</v>
      </c>
      <c r="H532" s="75">
        <v>0.28614628614628612</v>
      </c>
      <c r="I532" s="75">
        <v>7.3668188736681892E-2</v>
      </c>
      <c r="J532" s="71">
        <v>63</v>
      </c>
      <c r="K532" s="72">
        <v>541.70000000000005</v>
      </c>
    </row>
    <row r="533" spans="1:11" x14ac:dyDescent="0.2">
      <c r="A533" s="67">
        <v>57</v>
      </c>
      <c r="B533" s="67" t="s">
        <v>219</v>
      </c>
      <c r="C533" s="67">
        <v>2004</v>
      </c>
      <c r="D533" s="74">
        <v>16.852066000000001</v>
      </c>
      <c r="E533" s="72">
        <v>33438</v>
      </c>
      <c r="F533" s="72">
        <v>790191455</v>
      </c>
      <c r="G533" s="72">
        <v>161348</v>
      </c>
      <c r="H533" s="75">
        <v>0.28681153990258523</v>
      </c>
      <c r="I533" s="75">
        <v>7.3668188736681892E-2</v>
      </c>
      <c r="J533" s="71">
        <v>63</v>
      </c>
      <c r="K533" s="72">
        <v>541.70000000000005</v>
      </c>
    </row>
    <row r="534" spans="1:11" x14ac:dyDescent="0.2">
      <c r="A534" s="67">
        <v>57</v>
      </c>
      <c r="B534" s="67" t="s">
        <v>219</v>
      </c>
      <c r="C534" s="67">
        <v>2005</v>
      </c>
      <c r="D534" s="74">
        <v>17.008296000000001</v>
      </c>
      <c r="E534" s="72">
        <v>33531</v>
      </c>
      <c r="F534" s="72">
        <v>822852234</v>
      </c>
      <c r="G534" s="72">
        <v>161348</v>
      </c>
      <c r="H534" s="75">
        <v>0.29104477611940299</v>
      </c>
      <c r="I534" s="75">
        <v>7.3668188736681892E-2</v>
      </c>
      <c r="J534" s="71">
        <v>63</v>
      </c>
      <c r="K534" s="72">
        <v>541.70000000000005</v>
      </c>
    </row>
    <row r="535" spans="1:11" x14ac:dyDescent="0.2">
      <c r="A535" s="67">
        <v>57</v>
      </c>
      <c r="B535" s="67" t="s">
        <v>219</v>
      </c>
      <c r="C535" s="67">
        <v>2006</v>
      </c>
      <c r="D535" s="74">
        <v>16.88236666666667</v>
      </c>
      <c r="E535" s="72">
        <v>33866</v>
      </c>
      <c r="F535" s="72">
        <v>810188267</v>
      </c>
      <c r="G535" s="72">
        <v>161348</v>
      </c>
      <c r="H535" s="75">
        <v>0.29541284403669726</v>
      </c>
      <c r="I535" s="75">
        <v>7.3668188736681892E-2</v>
      </c>
      <c r="J535" s="71">
        <v>63</v>
      </c>
      <c r="K535" s="72">
        <v>541.70000000000005</v>
      </c>
    </row>
    <row r="536" spans="1:11" x14ac:dyDescent="0.2">
      <c r="A536" s="67">
        <v>57</v>
      </c>
      <c r="B536" s="67" t="s">
        <v>219</v>
      </c>
      <c r="C536" s="67">
        <v>2007</v>
      </c>
      <c r="D536" s="74">
        <v>17.296320000000001</v>
      </c>
      <c r="E536" s="72">
        <v>34161</v>
      </c>
      <c r="F536" s="72">
        <v>820201487</v>
      </c>
      <c r="G536" s="72">
        <v>161348</v>
      </c>
      <c r="H536" s="75">
        <v>0.29541284403669726</v>
      </c>
      <c r="I536" s="75">
        <v>7.3668188736681892E-2</v>
      </c>
      <c r="J536" s="71">
        <v>63</v>
      </c>
      <c r="K536" s="72">
        <v>541.70000000000005</v>
      </c>
    </row>
    <row r="537" spans="1:11" x14ac:dyDescent="0.2">
      <c r="A537" s="67">
        <v>57</v>
      </c>
      <c r="B537" s="67" t="s">
        <v>219</v>
      </c>
      <c r="C537" s="67">
        <v>2008</v>
      </c>
      <c r="D537" s="74">
        <v>17.715351999999999</v>
      </c>
      <c r="E537" s="72">
        <v>34349</v>
      </c>
      <c r="F537" s="72">
        <v>819538763</v>
      </c>
      <c r="G537" s="72">
        <v>161348</v>
      </c>
      <c r="H537" s="75">
        <v>0.30181818181818182</v>
      </c>
      <c r="I537" s="75">
        <v>7.3668188736681892E-2</v>
      </c>
      <c r="J537" s="71">
        <v>63</v>
      </c>
      <c r="K537" s="72">
        <v>541.70000000000005</v>
      </c>
    </row>
    <row r="538" spans="1:11" x14ac:dyDescent="0.2">
      <c r="A538" s="67">
        <v>57</v>
      </c>
      <c r="B538" s="67" t="s">
        <v>219</v>
      </c>
      <c r="C538" s="67">
        <v>2009</v>
      </c>
      <c r="D538" s="74">
        <v>17.930536200000002</v>
      </c>
      <c r="E538" s="72">
        <v>35037</v>
      </c>
      <c r="F538" s="72">
        <v>791578450</v>
      </c>
      <c r="G538" s="72">
        <v>161348</v>
      </c>
      <c r="H538" s="75">
        <v>0.30181818181818182</v>
      </c>
      <c r="I538" s="75">
        <v>7.3668188736681892E-2</v>
      </c>
      <c r="J538" s="71">
        <v>63</v>
      </c>
      <c r="K538" s="72">
        <v>541.70000000000005</v>
      </c>
    </row>
    <row r="539" spans="1:11" x14ac:dyDescent="0.2">
      <c r="A539" s="67">
        <v>57</v>
      </c>
      <c r="B539" s="67" t="s">
        <v>219</v>
      </c>
      <c r="C539" s="67">
        <v>2010</v>
      </c>
      <c r="D539" s="74">
        <v>18.29948266666667</v>
      </c>
      <c r="E539" s="72">
        <v>35012</v>
      </c>
      <c r="F539" s="72">
        <v>792968780</v>
      </c>
      <c r="G539" s="72">
        <v>161348</v>
      </c>
      <c r="H539" s="75">
        <v>0.30434782608695654</v>
      </c>
      <c r="I539" s="75">
        <v>7.3668188736681892E-2</v>
      </c>
      <c r="J539" s="71">
        <v>63</v>
      </c>
      <c r="K539" s="72">
        <v>541.70000000000005</v>
      </c>
    </row>
    <row r="540" spans="1:11" x14ac:dyDescent="0.2">
      <c r="A540" s="67">
        <v>57</v>
      </c>
      <c r="B540" s="67" t="s">
        <v>219</v>
      </c>
      <c r="C540" s="67">
        <v>2011</v>
      </c>
      <c r="D540" s="74">
        <v>18.328728099999999</v>
      </c>
      <c r="E540" s="72">
        <v>35270</v>
      </c>
      <c r="F540" s="72">
        <v>805584296</v>
      </c>
      <c r="G540" s="72">
        <v>161697</v>
      </c>
      <c r="H540" s="75">
        <v>0.30379746835443039</v>
      </c>
      <c r="I540" s="75">
        <v>7.3668188736681892E-2</v>
      </c>
      <c r="J540" s="71">
        <v>63</v>
      </c>
      <c r="K540" s="72">
        <v>541.70000000000005</v>
      </c>
    </row>
    <row r="541" spans="1:11" x14ac:dyDescent="0.2">
      <c r="A541" s="67">
        <v>58</v>
      </c>
      <c r="B541" s="67" t="s">
        <v>220</v>
      </c>
      <c r="C541" s="67">
        <v>2002</v>
      </c>
      <c r="D541" s="74">
        <v>16.741565999999999</v>
      </c>
      <c r="E541" s="72">
        <v>254371</v>
      </c>
      <c r="F541" s="72">
        <v>6114520082</v>
      </c>
      <c r="G541" s="72">
        <v>2047474</v>
      </c>
      <c r="H541" s="75">
        <v>0.55299422959963207</v>
      </c>
      <c r="I541" s="75">
        <v>0.30908397576767793</v>
      </c>
      <c r="J541" s="71">
        <v>806</v>
      </c>
      <c r="K541" s="72">
        <v>7435.0899999999992</v>
      </c>
    </row>
    <row r="542" spans="1:11" x14ac:dyDescent="0.2">
      <c r="A542" s="67">
        <v>58</v>
      </c>
      <c r="B542" s="67" t="s">
        <v>220</v>
      </c>
      <c r="C542" s="67">
        <v>2003</v>
      </c>
      <c r="D542" s="74">
        <v>16.820820000000001</v>
      </c>
      <c r="E542" s="72">
        <v>266615</v>
      </c>
      <c r="F542" s="72">
        <v>7621829135</v>
      </c>
      <c r="G542" s="72">
        <v>2047474</v>
      </c>
      <c r="H542" s="75">
        <v>0.63622620237271632</v>
      </c>
      <c r="I542" s="75">
        <v>0.30908397576767793</v>
      </c>
      <c r="J542" s="71">
        <v>806</v>
      </c>
      <c r="K542" s="72">
        <v>7435.0899999999992</v>
      </c>
    </row>
    <row r="543" spans="1:11" x14ac:dyDescent="0.2">
      <c r="A543" s="67">
        <v>58</v>
      </c>
      <c r="B543" s="67" t="s">
        <v>220</v>
      </c>
      <c r="C543" s="67">
        <v>2004</v>
      </c>
      <c r="D543" s="74">
        <v>16.852066000000001</v>
      </c>
      <c r="E543" s="72">
        <v>276954</v>
      </c>
      <c r="F543" s="72">
        <v>7855779569</v>
      </c>
      <c r="G543" s="72">
        <v>2047474</v>
      </c>
      <c r="H543" s="75">
        <v>0.64156187226548533</v>
      </c>
      <c r="I543" s="75">
        <v>0.30908397576767793</v>
      </c>
      <c r="J543" s="71">
        <v>806</v>
      </c>
      <c r="K543" s="72">
        <v>7435.0899999999992</v>
      </c>
    </row>
    <row r="544" spans="1:11" x14ac:dyDescent="0.2">
      <c r="A544" s="67">
        <v>58</v>
      </c>
      <c r="B544" s="67" t="s">
        <v>220</v>
      </c>
      <c r="C544" s="67">
        <v>2005</v>
      </c>
      <c r="D544" s="74">
        <v>17.008296000000001</v>
      </c>
      <c r="E544" s="72">
        <v>285600</v>
      </c>
      <c r="F544" s="72">
        <v>8326289635</v>
      </c>
      <c r="G544" s="72">
        <v>2047474</v>
      </c>
      <c r="H544" s="75">
        <v>0.64505584309452468</v>
      </c>
      <c r="I544" s="75">
        <v>0.30908397576767793</v>
      </c>
      <c r="J544" s="71">
        <v>806</v>
      </c>
      <c r="K544" s="72">
        <v>7435.0899999999992</v>
      </c>
    </row>
    <row r="545" spans="1:11" x14ac:dyDescent="0.2">
      <c r="A545" s="67">
        <v>58</v>
      </c>
      <c r="B545" s="67" t="s">
        <v>220</v>
      </c>
      <c r="C545" s="67">
        <v>2006</v>
      </c>
      <c r="D545" s="74">
        <v>16.88236666666667</v>
      </c>
      <c r="E545" s="72">
        <v>295994</v>
      </c>
      <c r="F545" s="72">
        <v>8222841409</v>
      </c>
      <c r="G545" s="72">
        <v>2047474</v>
      </c>
      <c r="H545" s="75">
        <v>0.66215673141326192</v>
      </c>
      <c r="I545" s="75">
        <v>0.30908397576767793</v>
      </c>
      <c r="J545" s="71">
        <v>806</v>
      </c>
      <c r="K545" s="72">
        <v>7435.0899999999992</v>
      </c>
    </row>
    <row r="546" spans="1:11" x14ac:dyDescent="0.2">
      <c r="A546" s="67">
        <v>58</v>
      </c>
      <c r="B546" s="67" t="s">
        <v>220</v>
      </c>
      <c r="C546" s="67">
        <v>2007</v>
      </c>
      <c r="D546" s="74">
        <v>17.296320000000001</v>
      </c>
      <c r="E546" s="72">
        <v>304755</v>
      </c>
      <c r="F546" s="72">
        <v>8332001245</v>
      </c>
      <c r="G546" s="72">
        <v>2047474</v>
      </c>
      <c r="H546" s="75">
        <v>0.66540222367560498</v>
      </c>
      <c r="I546" s="75">
        <v>0.30908397576767793</v>
      </c>
      <c r="J546" s="71">
        <v>806</v>
      </c>
      <c r="K546" s="72">
        <v>7435.0899999999992</v>
      </c>
    </row>
    <row r="547" spans="1:11" x14ac:dyDescent="0.2">
      <c r="A547" s="67">
        <v>58</v>
      </c>
      <c r="B547" s="67" t="s">
        <v>220</v>
      </c>
      <c r="C547" s="67">
        <v>2008</v>
      </c>
      <c r="D547" s="74">
        <v>17.715351999999999</v>
      </c>
      <c r="E547" s="72">
        <v>314201</v>
      </c>
      <c r="F547" s="72">
        <v>8367820584</v>
      </c>
      <c r="G547" s="72">
        <v>2047474</v>
      </c>
      <c r="H547" s="75">
        <v>0.65854301146094063</v>
      </c>
      <c r="I547" s="75">
        <v>0.30908397576767793</v>
      </c>
      <c r="J547" s="71">
        <v>806</v>
      </c>
      <c r="K547" s="72">
        <v>7435.0899999999992</v>
      </c>
    </row>
    <row r="548" spans="1:11" x14ac:dyDescent="0.2">
      <c r="A548" s="67">
        <v>58</v>
      </c>
      <c r="B548" s="67" t="s">
        <v>220</v>
      </c>
      <c r="C548" s="67">
        <v>2009</v>
      </c>
      <c r="D548" s="74">
        <v>17.930536200000002</v>
      </c>
      <c r="E548" s="72">
        <v>320695</v>
      </c>
      <c r="F548" s="72">
        <v>8292914586</v>
      </c>
      <c r="G548" s="72">
        <v>2047474</v>
      </c>
      <c r="H548" s="75">
        <v>0.64132274443431847</v>
      </c>
      <c r="I548" s="75">
        <v>0.30908397576767793</v>
      </c>
      <c r="J548" s="71">
        <v>806</v>
      </c>
      <c r="K548" s="72">
        <v>7435.0899999999992</v>
      </c>
    </row>
    <row r="549" spans="1:11" x14ac:dyDescent="0.2">
      <c r="A549" s="67">
        <v>58</v>
      </c>
      <c r="B549" s="67" t="s">
        <v>220</v>
      </c>
      <c r="C549" s="67">
        <v>2010</v>
      </c>
      <c r="D549" s="74">
        <v>18.29948266666667</v>
      </c>
      <c r="E549" s="72">
        <v>325540</v>
      </c>
      <c r="F549" s="72">
        <v>8263543864</v>
      </c>
      <c r="G549" s="72">
        <v>2047474</v>
      </c>
      <c r="H549" s="75">
        <v>0.65438287494919389</v>
      </c>
      <c r="I549" s="75">
        <v>0.30908397576767793</v>
      </c>
      <c r="J549" s="71">
        <v>806</v>
      </c>
      <c r="K549" s="72">
        <v>7435.0899999999992</v>
      </c>
    </row>
    <row r="550" spans="1:11" x14ac:dyDescent="0.2">
      <c r="A550" s="67">
        <v>58</v>
      </c>
      <c r="B550" s="67" t="s">
        <v>220</v>
      </c>
      <c r="C550" s="67">
        <v>2011</v>
      </c>
      <c r="D550" s="74">
        <v>18.328728099999999</v>
      </c>
      <c r="E550" s="72">
        <v>332993</v>
      </c>
      <c r="F550" s="72">
        <v>8322749725</v>
      </c>
      <c r="G550" s="72">
        <v>2047474</v>
      </c>
      <c r="H550" s="75">
        <v>0.65226752792356346</v>
      </c>
      <c r="I550" s="75">
        <v>0.30908397576767793</v>
      </c>
      <c r="J550" s="71">
        <v>806</v>
      </c>
      <c r="K550" s="72">
        <v>7435.0899999999992</v>
      </c>
    </row>
    <row r="551" spans="1:11" x14ac:dyDescent="0.2">
      <c r="A551" s="67">
        <v>59</v>
      </c>
      <c r="B551" s="67" t="s">
        <v>125</v>
      </c>
      <c r="C551" s="67">
        <v>2002</v>
      </c>
      <c r="D551" s="74">
        <v>16.741565999999999</v>
      </c>
      <c r="E551" s="72">
        <v>32240</v>
      </c>
      <c r="F551" s="72">
        <v>714673992</v>
      </c>
      <c r="G551" s="72">
        <v>138000</v>
      </c>
      <c r="H551" s="75">
        <v>0.14929577464788732</v>
      </c>
      <c r="I551" s="75">
        <v>2.3511166253101737E-2</v>
      </c>
      <c r="J551" s="71">
        <v>342</v>
      </c>
      <c r="K551" s="72">
        <v>722.3</v>
      </c>
    </row>
    <row r="552" spans="1:11" x14ac:dyDescent="0.2">
      <c r="A552" s="67">
        <v>59</v>
      </c>
      <c r="B552" s="67" t="s">
        <v>125</v>
      </c>
      <c r="C552" s="67">
        <v>2003</v>
      </c>
      <c r="D552" s="74">
        <v>16.820820000000001</v>
      </c>
      <c r="E552" s="72">
        <v>32443</v>
      </c>
      <c r="F552" s="72">
        <v>726783940</v>
      </c>
      <c r="G552" s="72">
        <v>147000</v>
      </c>
      <c r="H552" s="75">
        <v>0.14929577464788732</v>
      </c>
      <c r="I552" s="75">
        <v>2.3511166253101737E-2</v>
      </c>
      <c r="J552" s="71">
        <v>342</v>
      </c>
      <c r="K552" s="72">
        <v>722.3</v>
      </c>
    </row>
    <row r="553" spans="1:11" x14ac:dyDescent="0.2">
      <c r="A553" s="67">
        <v>59</v>
      </c>
      <c r="B553" s="67" t="s">
        <v>125</v>
      </c>
      <c r="C553" s="67">
        <v>2004</v>
      </c>
      <c r="D553" s="74">
        <v>16.852066000000001</v>
      </c>
      <c r="E553" s="72">
        <v>32365</v>
      </c>
      <c r="F553" s="72">
        <v>723592739</v>
      </c>
      <c r="G553" s="72">
        <v>151000</v>
      </c>
      <c r="H553" s="75">
        <v>0.14908579465541491</v>
      </c>
      <c r="I553" s="75">
        <v>2.3511166253101737E-2</v>
      </c>
      <c r="J553" s="71">
        <v>342</v>
      </c>
      <c r="K553" s="72">
        <v>722.3</v>
      </c>
    </row>
    <row r="554" spans="1:11" x14ac:dyDescent="0.2">
      <c r="A554" s="67">
        <v>59</v>
      </c>
      <c r="B554" s="67" t="s">
        <v>125</v>
      </c>
      <c r="C554" s="67">
        <v>2005</v>
      </c>
      <c r="D554" s="74">
        <v>17.008296000000001</v>
      </c>
      <c r="E554" s="72">
        <v>32497</v>
      </c>
      <c r="F554" s="72">
        <v>717784001</v>
      </c>
      <c r="G554" s="72">
        <v>156336</v>
      </c>
      <c r="H554" s="75">
        <v>0.15524475524475526</v>
      </c>
      <c r="I554" s="75">
        <v>2.3511166253101737E-2</v>
      </c>
      <c r="J554" s="71">
        <v>342</v>
      </c>
      <c r="K554" s="72">
        <v>722.3</v>
      </c>
    </row>
    <row r="555" spans="1:11" x14ac:dyDescent="0.2">
      <c r="A555" s="67">
        <v>59</v>
      </c>
      <c r="B555" s="67" t="s">
        <v>125</v>
      </c>
      <c r="C555" s="67">
        <v>2006</v>
      </c>
      <c r="D555" s="74">
        <v>16.88236666666667</v>
      </c>
      <c r="E555" s="72">
        <v>32438</v>
      </c>
      <c r="F555" s="72">
        <v>697140805</v>
      </c>
      <c r="G555" s="72">
        <v>156336</v>
      </c>
      <c r="H555" s="75">
        <v>0.15512465373961218</v>
      </c>
      <c r="I555" s="75">
        <v>2.3511166253101737E-2</v>
      </c>
      <c r="J555" s="71">
        <v>342</v>
      </c>
      <c r="K555" s="72">
        <v>722.3</v>
      </c>
    </row>
    <row r="556" spans="1:11" x14ac:dyDescent="0.2">
      <c r="A556" s="67">
        <v>59</v>
      </c>
      <c r="B556" s="67" t="s">
        <v>125</v>
      </c>
      <c r="C556" s="67">
        <v>2007</v>
      </c>
      <c r="D556" s="74">
        <v>17.296320000000001</v>
      </c>
      <c r="E556" s="72">
        <v>32512</v>
      </c>
      <c r="F556" s="72">
        <v>701800772</v>
      </c>
      <c r="G556" s="72">
        <v>156336</v>
      </c>
      <c r="H556" s="75">
        <v>0.15724137931034482</v>
      </c>
      <c r="I556" s="75">
        <v>2.3511166253101737E-2</v>
      </c>
      <c r="J556" s="71">
        <v>342</v>
      </c>
      <c r="K556" s="72">
        <v>722.3</v>
      </c>
    </row>
    <row r="557" spans="1:11" x14ac:dyDescent="0.2">
      <c r="A557" s="67">
        <v>59</v>
      </c>
      <c r="B557" s="67" t="s">
        <v>125</v>
      </c>
      <c r="C557" s="67">
        <v>2008</v>
      </c>
      <c r="D557" s="74">
        <v>17.715351999999999</v>
      </c>
      <c r="E557" s="72">
        <v>32734</v>
      </c>
      <c r="F557" s="72">
        <v>710698626</v>
      </c>
      <c r="G557" s="72">
        <v>156336</v>
      </c>
      <c r="H557" s="75">
        <v>0.15934065934065933</v>
      </c>
      <c r="I557" s="75">
        <v>2.3511166253101737E-2</v>
      </c>
      <c r="J557" s="71">
        <v>342</v>
      </c>
      <c r="K557" s="72">
        <v>722.3</v>
      </c>
    </row>
    <row r="558" spans="1:11" x14ac:dyDescent="0.2">
      <c r="A558" s="67">
        <v>59</v>
      </c>
      <c r="B558" s="67" t="s">
        <v>125</v>
      </c>
      <c r="C558" s="67">
        <v>2009</v>
      </c>
      <c r="D558" s="74">
        <v>17.930536200000002</v>
      </c>
      <c r="E558" s="72">
        <v>32825</v>
      </c>
      <c r="F558" s="72">
        <v>707756700</v>
      </c>
      <c r="G558" s="72">
        <v>156336</v>
      </c>
      <c r="H558" s="75">
        <v>0.15846994535519127</v>
      </c>
      <c r="I558" s="75">
        <v>2.3511166253101737E-2</v>
      </c>
      <c r="J558" s="71">
        <v>342</v>
      </c>
      <c r="K558" s="72">
        <v>722.3</v>
      </c>
    </row>
    <row r="559" spans="1:11" x14ac:dyDescent="0.2">
      <c r="A559" s="67">
        <v>59</v>
      </c>
      <c r="B559" s="67" t="s">
        <v>125</v>
      </c>
      <c r="C559" s="67">
        <v>2010</v>
      </c>
      <c r="D559" s="74">
        <v>18.29948266666667</v>
      </c>
      <c r="E559" s="72">
        <v>32870</v>
      </c>
      <c r="F559" s="72">
        <v>674907898</v>
      </c>
      <c r="G559" s="72">
        <v>156336</v>
      </c>
      <c r="H559" s="75">
        <v>0.15961800818553887</v>
      </c>
      <c r="I559" s="75">
        <v>2.3511166253101737E-2</v>
      </c>
      <c r="J559" s="71">
        <v>342</v>
      </c>
      <c r="K559" s="72">
        <v>722.3</v>
      </c>
    </row>
    <row r="560" spans="1:11" x14ac:dyDescent="0.2">
      <c r="A560" s="67">
        <v>59</v>
      </c>
      <c r="B560" s="67" t="s">
        <v>125</v>
      </c>
      <c r="C560" s="67">
        <v>2011</v>
      </c>
      <c r="D560" s="74">
        <v>18.328728099999999</v>
      </c>
      <c r="E560" s="72">
        <v>32998</v>
      </c>
      <c r="F560" s="72">
        <v>693540710</v>
      </c>
      <c r="G560" s="72">
        <v>156336</v>
      </c>
      <c r="H560" s="75">
        <v>0.16282225237449119</v>
      </c>
      <c r="I560" s="75">
        <v>2.3511166253101737E-2</v>
      </c>
      <c r="J560" s="71">
        <v>342</v>
      </c>
      <c r="K560" s="72">
        <v>722.3</v>
      </c>
    </row>
    <row r="561" spans="1:11" x14ac:dyDescent="0.2">
      <c r="A561" s="67">
        <v>60</v>
      </c>
      <c r="B561" s="67" t="s">
        <v>221</v>
      </c>
      <c r="C561" s="67">
        <v>2002</v>
      </c>
      <c r="D561" s="74">
        <v>16.741565999999999</v>
      </c>
      <c r="E561" s="72">
        <v>3984</v>
      </c>
      <c r="F561" s="72">
        <v>90391062</v>
      </c>
      <c r="G561" s="72">
        <v>17566</v>
      </c>
      <c r="H561" s="75">
        <v>2.8571428571428571E-2</v>
      </c>
      <c r="I561" s="75">
        <v>4.9949799196787145E-2</v>
      </c>
      <c r="J561" s="71">
        <v>13</v>
      </c>
      <c r="K561" s="72">
        <v>61</v>
      </c>
    </row>
    <row r="562" spans="1:11" x14ac:dyDescent="0.2">
      <c r="A562" s="67">
        <v>60</v>
      </c>
      <c r="B562" s="67" t="s">
        <v>221</v>
      </c>
      <c r="C562" s="67">
        <v>2003</v>
      </c>
      <c r="D562" s="74">
        <v>16.820820000000001</v>
      </c>
      <c r="E562" s="72">
        <v>4048</v>
      </c>
      <c r="F562" s="72">
        <v>90960035</v>
      </c>
      <c r="G562" s="72">
        <v>18946</v>
      </c>
      <c r="H562" s="75">
        <v>2.8571428571428571E-2</v>
      </c>
      <c r="I562" s="75">
        <v>4.9949799196787145E-2</v>
      </c>
      <c r="J562" s="71">
        <v>13</v>
      </c>
      <c r="K562" s="72">
        <v>61</v>
      </c>
    </row>
    <row r="563" spans="1:11" x14ac:dyDescent="0.2">
      <c r="A563" s="67">
        <v>60</v>
      </c>
      <c r="B563" s="67" t="s">
        <v>221</v>
      </c>
      <c r="C563" s="67">
        <v>2004</v>
      </c>
      <c r="D563" s="74">
        <v>16.852066000000001</v>
      </c>
      <c r="E563" s="72">
        <v>4050</v>
      </c>
      <c r="F563" s="72">
        <v>92881382</v>
      </c>
      <c r="G563" s="72">
        <v>19991</v>
      </c>
      <c r="H563" s="75">
        <v>2.8571428571428571E-2</v>
      </c>
      <c r="I563" s="75">
        <v>4.9949799196787145E-2</v>
      </c>
      <c r="J563" s="71">
        <v>13</v>
      </c>
      <c r="K563" s="72">
        <v>61</v>
      </c>
    </row>
    <row r="564" spans="1:11" x14ac:dyDescent="0.2">
      <c r="A564" s="67">
        <v>60</v>
      </c>
      <c r="B564" s="67" t="s">
        <v>221</v>
      </c>
      <c r="C564" s="67">
        <v>2005</v>
      </c>
      <c r="D564" s="74">
        <v>17.008296000000001</v>
      </c>
      <c r="E564" s="72">
        <v>4116</v>
      </c>
      <c r="F564" s="72">
        <v>98424070</v>
      </c>
      <c r="G564" s="72">
        <v>19991</v>
      </c>
      <c r="H564" s="75">
        <v>2.8571428571428571E-2</v>
      </c>
      <c r="I564" s="75">
        <v>4.9949799196787145E-2</v>
      </c>
      <c r="J564" s="71">
        <v>13</v>
      </c>
      <c r="K564" s="72">
        <v>61</v>
      </c>
    </row>
    <row r="565" spans="1:11" x14ac:dyDescent="0.2">
      <c r="A565" s="67">
        <v>60</v>
      </c>
      <c r="B565" s="67" t="s">
        <v>221</v>
      </c>
      <c r="C565" s="67">
        <v>2006</v>
      </c>
      <c r="D565" s="74">
        <v>16.88236666666667</v>
      </c>
      <c r="E565" s="72">
        <v>4133</v>
      </c>
      <c r="F565" s="72">
        <v>97310234</v>
      </c>
      <c r="G565" s="72">
        <v>19991</v>
      </c>
      <c r="H565" s="75">
        <v>3.6363636363636362E-2</v>
      </c>
      <c r="I565" s="75">
        <v>4.9949799196787145E-2</v>
      </c>
      <c r="J565" s="71">
        <v>13</v>
      </c>
      <c r="K565" s="72">
        <v>61</v>
      </c>
    </row>
    <row r="566" spans="1:11" x14ac:dyDescent="0.2">
      <c r="A566" s="67">
        <v>60</v>
      </c>
      <c r="B566" s="67" t="s">
        <v>221</v>
      </c>
      <c r="C566" s="67">
        <v>2007</v>
      </c>
      <c r="D566" s="74">
        <v>17.296320000000001</v>
      </c>
      <c r="E566" s="72">
        <v>4149</v>
      </c>
      <c r="F566" s="72">
        <v>99235605</v>
      </c>
      <c r="G566" s="72">
        <v>19991</v>
      </c>
      <c r="H566" s="75">
        <v>3.6363636363636362E-2</v>
      </c>
      <c r="I566" s="75">
        <v>4.9949799196787145E-2</v>
      </c>
      <c r="J566" s="71">
        <v>13</v>
      </c>
      <c r="K566" s="72">
        <v>61</v>
      </c>
    </row>
    <row r="567" spans="1:11" x14ac:dyDescent="0.2">
      <c r="A567" s="67">
        <v>60</v>
      </c>
      <c r="B567" s="67" t="s">
        <v>221</v>
      </c>
      <c r="C567" s="67">
        <v>2008</v>
      </c>
      <c r="D567" s="74">
        <v>17.715351999999999</v>
      </c>
      <c r="E567" s="72">
        <v>4194</v>
      </c>
      <c r="F567" s="72">
        <v>101925474</v>
      </c>
      <c r="G567" s="72">
        <v>19991</v>
      </c>
      <c r="H567" s="75">
        <v>3.6363636363636362E-2</v>
      </c>
      <c r="I567" s="75">
        <v>4.9949799196787145E-2</v>
      </c>
      <c r="J567" s="71">
        <v>13</v>
      </c>
      <c r="K567" s="72">
        <v>61</v>
      </c>
    </row>
    <row r="568" spans="1:11" x14ac:dyDescent="0.2">
      <c r="A568" s="67">
        <v>60</v>
      </c>
      <c r="B568" s="67" t="s">
        <v>221</v>
      </c>
      <c r="C568" s="67">
        <v>2009</v>
      </c>
      <c r="D568" s="74">
        <v>17.930536200000002</v>
      </c>
      <c r="E568" s="72">
        <v>4180</v>
      </c>
      <c r="F568" s="72">
        <v>96981360</v>
      </c>
      <c r="G568" s="72">
        <v>19991</v>
      </c>
      <c r="H568" s="75">
        <v>3.6363636363636362E-2</v>
      </c>
      <c r="I568" s="75">
        <v>4.9949799196787145E-2</v>
      </c>
      <c r="J568" s="71">
        <v>13</v>
      </c>
      <c r="K568" s="72">
        <v>61</v>
      </c>
    </row>
    <row r="569" spans="1:11" x14ac:dyDescent="0.2">
      <c r="A569" s="67">
        <v>60</v>
      </c>
      <c r="B569" s="67" t="s">
        <v>221</v>
      </c>
      <c r="C569" s="67">
        <v>2010</v>
      </c>
      <c r="D569" s="74">
        <v>18.29948266666667</v>
      </c>
      <c r="E569" s="72">
        <v>4155</v>
      </c>
      <c r="F569" s="72">
        <v>94435422</v>
      </c>
      <c r="G569" s="72">
        <v>19991</v>
      </c>
      <c r="H569" s="75">
        <v>3.6363636363636362E-2</v>
      </c>
      <c r="I569" s="75">
        <v>4.9949799196787145E-2</v>
      </c>
      <c r="J569" s="71">
        <v>13</v>
      </c>
      <c r="K569" s="72">
        <v>61</v>
      </c>
    </row>
    <row r="570" spans="1:11" x14ac:dyDescent="0.2">
      <c r="A570" s="67">
        <v>60</v>
      </c>
      <c r="B570" s="67" t="s">
        <v>221</v>
      </c>
      <c r="C570" s="67">
        <v>2011</v>
      </c>
      <c r="D570" s="74">
        <v>18.328728099999999</v>
      </c>
      <c r="E570" s="72">
        <v>4183</v>
      </c>
      <c r="F570" s="72">
        <v>88568831</v>
      </c>
      <c r="G570" s="72">
        <v>19991</v>
      </c>
      <c r="H570" s="75">
        <v>3.6363636363636362E-2</v>
      </c>
      <c r="I570" s="75">
        <v>4.9949799196787145E-2</v>
      </c>
      <c r="J570" s="71">
        <v>13</v>
      </c>
      <c r="K570" s="72">
        <v>61</v>
      </c>
    </row>
    <row r="571" spans="1:11" x14ac:dyDescent="0.2">
      <c r="A571" s="67">
        <v>61</v>
      </c>
      <c r="B571" s="67" t="s">
        <v>222</v>
      </c>
      <c r="C571" s="67">
        <v>2002</v>
      </c>
      <c r="D571" s="74">
        <v>16.741565999999999</v>
      </c>
      <c r="E571" s="72">
        <v>5713</v>
      </c>
      <c r="F571" s="72">
        <v>122481365</v>
      </c>
      <c r="G571" s="72">
        <v>23030</v>
      </c>
      <c r="H571" s="75">
        <v>0.1042654028436019</v>
      </c>
      <c r="I571" s="75">
        <v>2.2054962366532468E-2</v>
      </c>
      <c r="J571" s="71">
        <v>18</v>
      </c>
      <c r="K571" s="72">
        <v>88.039999999999992</v>
      </c>
    </row>
    <row r="572" spans="1:11" x14ac:dyDescent="0.2">
      <c r="A572" s="67">
        <v>61</v>
      </c>
      <c r="B572" s="67" t="s">
        <v>222</v>
      </c>
      <c r="C572" s="67">
        <v>2003</v>
      </c>
      <c r="D572" s="74">
        <v>16.820820000000001</v>
      </c>
      <c r="E572" s="72">
        <v>5738</v>
      </c>
      <c r="F572" s="72">
        <v>124591891</v>
      </c>
      <c r="G572" s="72">
        <v>31849</v>
      </c>
      <c r="H572" s="75">
        <v>0.10588235294117647</v>
      </c>
      <c r="I572" s="75">
        <v>2.2054962366532468E-2</v>
      </c>
      <c r="J572" s="71">
        <v>18</v>
      </c>
      <c r="K572" s="72">
        <v>88.039999999999992</v>
      </c>
    </row>
    <row r="573" spans="1:11" x14ac:dyDescent="0.2">
      <c r="A573" s="67">
        <v>61</v>
      </c>
      <c r="B573" s="67" t="s">
        <v>222</v>
      </c>
      <c r="C573" s="67">
        <v>2004</v>
      </c>
      <c r="D573" s="74">
        <v>16.852066000000001</v>
      </c>
      <c r="E573" s="72">
        <v>5749</v>
      </c>
      <c r="F573" s="72">
        <v>128527347</v>
      </c>
      <c r="G573" s="72">
        <v>31849</v>
      </c>
      <c r="H573" s="75">
        <v>0.11046511627906977</v>
      </c>
      <c r="I573" s="75">
        <v>2.2054962366532468E-2</v>
      </c>
      <c r="J573" s="71">
        <v>18</v>
      </c>
      <c r="K573" s="72">
        <v>88.039999999999992</v>
      </c>
    </row>
    <row r="574" spans="1:11" x14ac:dyDescent="0.2">
      <c r="A574" s="67">
        <v>61</v>
      </c>
      <c r="B574" s="67" t="s">
        <v>222</v>
      </c>
      <c r="C574" s="67">
        <v>2005</v>
      </c>
      <c r="D574" s="74">
        <v>17.008296000000001</v>
      </c>
      <c r="E574" s="72">
        <v>5823</v>
      </c>
      <c r="F574" s="72">
        <v>123510432</v>
      </c>
      <c r="G574" s="72">
        <v>31849</v>
      </c>
      <c r="H574" s="75">
        <v>0.10465116279069768</v>
      </c>
      <c r="I574" s="75">
        <v>2.2054962366532468E-2</v>
      </c>
      <c r="J574" s="71">
        <v>18</v>
      </c>
      <c r="K574" s="72">
        <v>88.039999999999992</v>
      </c>
    </row>
    <row r="575" spans="1:11" x14ac:dyDescent="0.2">
      <c r="A575" s="67">
        <v>61</v>
      </c>
      <c r="B575" s="67" t="s">
        <v>222</v>
      </c>
      <c r="C575" s="67">
        <v>2006</v>
      </c>
      <c r="D575" s="74">
        <v>16.88236666666667</v>
      </c>
      <c r="E575" s="72">
        <v>5839</v>
      </c>
      <c r="F575" s="72">
        <v>67020068</v>
      </c>
      <c r="G575" s="72">
        <v>31849</v>
      </c>
      <c r="H575" s="75">
        <v>0.10344827586206896</v>
      </c>
      <c r="I575" s="75">
        <v>2.2054962366532468E-2</v>
      </c>
      <c r="J575" s="71">
        <v>18</v>
      </c>
      <c r="K575" s="72">
        <v>88.039999999999992</v>
      </c>
    </row>
    <row r="576" spans="1:11" x14ac:dyDescent="0.2">
      <c r="A576" s="67">
        <v>61</v>
      </c>
      <c r="B576" s="67" t="s">
        <v>222</v>
      </c>
      <c r="C576" s="67">
        <v>2007</v>
      </c>
      <c r="D576" s="74">
        <v>17.296320000000001</v>
      </c>
      <c r="E576" s="72">
        <v>5864</v>
      </c>
      <c r="F576" s="72">
        <v>113998664</v>
      </c>
      <c r="G576" s="72">
        <v>32731</v>
      </c>
      <c r="H576" s="75">
        <v>0.10344827586206896</v>
      </c>
      <c r="I576" s="75">
        <v>2.2054962366532468E-2</v>
      </c>
      <c r="J576" s="71">
        <v>18</v>
      </c>
      <c r="K576" s="72">
        <v>88.039999999999992</v>
      </c>
    </row>
    <row r="577" spans="1:11" x14ac:dyDescent="0.2">
      <c r="A577" s="67">
        <v>61</v>
      </c>
      <c r="B577" s="67" t="s">
        <v>222</v>
      </c>
      <c r="C577" s="67">
        <v>2008</v>
      </c>
      <c r="D577" s="74">
        <v>17.715351999999999</v>
      </c>
      <c r="E577" s="72">
        <v>5859</v>
      </c>
      <c r="F577" s="72">
        <v>111785106</v>
      </c>
      <c r="G577" s="72">
        <v>39622</v>
      </c>
      <c r="H577" s="75">
        <v>0.10227272727272728</v>
      </c>
      <c r="I577" s="75">
        <v>2.2054962366532468E-2</v>
      </c>
      <c r="J577" s="71">
        <v>18</v>
      </c>
      <c r="K577" s="72">
        <v>88.039999999999992</v>
      </c>
    </row>
    <row r="578" spans="1:11" x14ac:dyDescent="0.2">
      <c r="A578" s="67">
        <v>61</v>
      </c>
      <c r="B578" s="67" t="s">
        <v>222</v>
      </c>
      <c r="C578" s="67">
        <v>2009</v>
      </c>
      <c r="D578" s="74">
        <v>17.930536200000002</v>
      </c>
      <c r="E578" s="72">
        <v>5863</v>
      </c>
      <c r="F578" s="72">
        <v>110613517</v>
      </c>
      <c r="G578" s="72">
        <v>39622</v>
      </c>
      <c r="H578" s="75">
        <v>0.10112359550561797</v>
      </c>
      <c r="I578" s="75">
        <v>2.2054962366532468E-2</v>
      </c>
      <c r="J578" s="71">
        <v>18</v>
      </c>
      <c r="K578" s="72">
        <v>88.039999999999992</v>
      </c>
    </row>
    <row r="579" spans="1:11" x14ac:dyDescent="0.2">
      <c r="A579" s="67">
        <v>61</v>
      </c>
      <c r="B579" s="67" t="s">
        <v>222</v>
      </c>
      <c r="C579" s="67">
        <v>2010</v>
      </c>
      <c r="D579" s="74">
        <v>18.29948266666667</v>
      </c>
      <c r="E579" s="72">
        <v>5818</v>
      </c>
      <c r="F579" s="72">
        <v>105964407</v>
      </c>
      <c r="G579" s="72">
        <v>39622</v>
      </c>
      <c r="H579" s="75">
        <v>0.10638297872340426</v>
      </c>
      <c r="I579" s="75">
        <v>2.2054962366532468E-2</v>
      </c>
      <c r="J579" s="71">
        <v>18</v>
      </c>
      <c r="K579" s="72">
        <v>88.039999999999992</v>
      </c>
    </row>
    <row r="580" spans="1:11" x14ac:dyDescent="0.2">
      <c r="A580" s="67">
        <v>61</v>
      </c>
      <c r="B580" s="67" t="s">
        <v>222</v>
      </c>
      <c r="C580" s="67">
        <v>2011</v>
      </c>
      <c r="D580" s="74">
        <v>18.328728099999999</v>
      </c>
      <c r="E580" s="72">
        <v>5839</v>
      </c>
      <c r="F580" s="72">
        <v>106753165</v>
      </c>
      <c r="G580" s="72">
        <v>39622</v>
      </c>
      <c r="H580" s="75">
        <v>0.10638297872340426</v>
      </c>
      <c r="I580" s="75">
        <v>2.2054962366532468E-2</v>
      </c>
      <c r="J580" s="71">
        <v>18</v>
      </c>
      <c r="K580" s="72">
        <v>88.039999999999992</v>
      </c>
    </row>
    <row r="581" spans="1:11" x14ac:dyDescent="0.2">
      <c r="A581" s="67">
        <v>62</v>
      </c>
      <c r="B581" s="67" t="s">
        <v>223</v>
      </c>
      <c r="C581" s="67">
        <v>2002</v>
      </c>
      <c r="D581" s="74">
        <v>16.741565999999999</v>
      </c>
      <c r="E581" s="72">
        <v>2729</v>
      </c>
      <c r="F581" s="72">
        <v>86260326</v>
      </c>
      <c r="G581" s="72">
        <v>18850</v>
      </c>
      <c r="H581" s="75">
        <v>2.661409561360276E-2</v>
      </c>
      <c r="I581" s="75">
        <v>9.5272993770611943E-3</v>
      </c>
      <c r="J581" s="71">
        <v>536</v>
      </c>
      <c r="K581" s="72">
        <v>217.54000000000002</v>
      </c>
    </row>
    <row r="582" spans="1:11" x14ac:dyDescent="0.2">
      <c r="A582" s="67">
        <v>62</v>
      </c>
      <c r="B582" s="67" t="s">
        <v>223</v>
      </c>
      <c r="C582" s="67">
        <v>2003</v>
      </c>
      <c r="D582" s="74">
        <v>16.820820000000001</v>
      </c>
      <c r="E582" s="72">
        <v>2735</v>
      </c>
      <c r="F582" s="72">
        <v>91371270</v>
      </c>
      <c r="G582" s="72">
        <v>20972</v>
      </c>
      <c r="H582" s="75">
        <v>2.8503562945368172E-2</v>
      </c>
      <c r="I582" s="75">
        <v>9.5272993770611943E-3</v>
      </c>
      <c r="J582" s="71">
        <v>536</v>
      </c>
      <c r="K582" s="72">
        <v>217.54000000000002</v>
      </c>
    </row>
    <row r="583" spans="1:11" x14ac:dyDescent="0.2">
      <c r="A583" s="67">
        <v>62</v>
      </c>
      <c r="B583" s="67" t="s">
        <v>223</v>
      </c>
      <c r="C583" s="67">
        <v>2004</v>
      </c>
      <c r="D583" s="74">
        <v>16.852066000000001</v>
      </c>
      <c r="E583" s="72">
        <v>2749</v>
      </c>
      <c r="F583" s="72">
        <v>89665584</v>
      </c>
      <c r="G583" s="72">
        <v>21279</v>
      </c>
      <c r="H583" s="75">
        <v>3.0660377358490566E-2</v>
      </c>
      <c r="I583" s="75">
        <v>9.5272993770611943E-3</v>
      </c>
      <c r="J583" s="71">
        <v>536</v>
      </c>
      <c r="K583" s="72">
        <v>217.54000000000002</v>
      </c>
    </row>
    <row r="584" spans="1:11" x14ac:dyDescent="0.2">
      <c r="A584" s="67">
        <v>62</v>
      </c>
      <c r="B584" s="67" t="s">
        <v>223</v>
      </c>
      <c r="C584" s="67">
        <v>2005</v>
      </c>
      <c r="D584" s="74">
        <v>17.008296000000001</v>
      </c>
      <c r="E584" s="72">
        <v>2760</v>
      </c>
      <c r="F584" s="72">
        <v>94428257.5</v>
      </c>
      <c r="G584" s="72">
        <v>22753</v>
      </c>
      <c r="H584" s="75">
        <v>2.8301886792452831E-2</v>
      </c>
      <c r="I584" s="75">
        <v>9.5272993770611943E-3</v>
      </c>
      <c r="J584" s="71">
        <v>536</v>
      </c>
      <c r="K584" s="72">
        <v>217.54000000000002</v>
      </c>
    </row>
    <row r="585" spans="1:11" x14ac:dyDescent="0.2">
      <c r="A585" s="67">
        <v>62</v>
      </c>
      <c r="B585" s="67" t="s">
        <v>223</v>
      </c>
      <c r="C585" s="67">
        <v>2006</v>
      </c>
      <c r="D585" s="74">
        <v>16.88236666666667</v>
      </c>
      <c r="E585" s="72">
        <v>2734</v>
      </c>
      <c r="F585" s="72">
        <v>92077783</v>
      </c>
      <c r="G585" s="72">
        <v>22753</v>
      </c>
      <c r="H585" s="75">
        <v>2.843601895734597E-2</v>
      </c>
      <c r="I585" s="75">
        <v>9.5272993770611943E-3</v>
      </c>
      <c r="J585" s="71">
        <v>536</v>
      </c>
      <c r="K585" s="72">
        <v>217.54000000000002</v>
      </c>
    </row>
    <row r="586" spans="1:11" x14ac:dyDescent="0.2">
      <c r="A586" s="67">
        <v>62</v>
      </c>
      <c r="B586" s="67" t="s">
        <v>223</v>
      </c>
      <c r="C586" s="67">
        <v>2007</v>
      </c>
      <c r="D586" s="74">
        <v>17.296320000000001</v>
      </c>
      <c r="E586" s="72">
        <v>2754</v>
      </c>
      <c r="F586" s="72">
        <v>90679122</v>
      </c>
      <c r="G586" s="72">
        <v>22753</v>
      </c>
      <c r="H586" s="75">
        <v>2.843601895734597E-2</v>
      </c>
      <c r="I586" s="75">
        <v>9.5272993770611943E-3</v>
      </c>
      <c r="J586" s="71">
        <v>536</v>
      </c>
      <c r="K586" s="72">
        <v>217.54000000000002</v>
      </c>
    </row>
    <row r="587" spans="1:11" x14ac:dyDescent="0.2">
      <c r="A587" s="67">
        <v>62</v>
      </c>
      <c r="B587" s="67" t="s">
        <v>223</v>
      </c>
      <c r="C587" s="67">
        <v>2008</v>
      </c>
      <c r="D587" s="74">
        <v>17.715351999999999</v>
      </c>
      <c r="E587" s="72">
        <v>2734</v>
      </c>
      <c r="F587" s="72">
        <v>76752093</v>
      </c>
      <c r="G587" s="72">
        <v>22753</v>
      </c>
      <c r="H587" s="75">
        <v>2.843601895734597E-2</v>
      </c>
      <c r="I587" s="75">
        <v>9.5272993770611943E-3</v>
      </c>
      <c r="J587" s="71">
        <v>536</v>
      </c>
      <c r="K587" s="72">
        <v>217.54000000000002</v>
      </c>
    </row>
    <row r="588" spans="1:11" x14ac:dyDescent="0.2">
      <c r="A588" s="67">
        <v>62</v>
      </c>
      <c r="B588" s="67" t="s">
        <v>223</v>
      </c>
      <c r="C588" s="67">
        <v>2009</v>
      </c>
      <c r="D588" s="74">
        <v>17.930536200000002</v>
      </c>
      <c r="E588" s="72">
        <v>2740</v>
      </c>
      <c r="F588" s="72">
        <v>72428352</v>
      </c>
      <c r="G588" s="72">
        <v>22753</v>
      </c>
      <c r="H588" s="75">
        <v>2.843601895734597E-2</v>
      </c>
      <c r="I588" s="75">
        <v>9.5272993770611943E-3</v>
      </c>
      <c r="J588" s="71">
        <v>536</v>
      </c>
      <c r="K588" s="72">
        <v>217.54000000000002</v>
      </c>
    </row>
    <row r="589" spans="1:11" x14ac:dyDescent="0.2">
      <c r="A589" s="67">
        <v>62</v>
      </c>
      <c r="B589" s="67" t="s">
        <v>223</v>
      </c>
      <c r="C589" s="67">
        <v>2010</v>
      </c>
      <c r="D589" s="74">
        <v>18.29948266666667</v>
      </c>
      <c r="E589" s="72">
        <v>2754</v>
      </c>
      <c r="F589" s="72">
        <v>70574452</v>
      </c>
      <c r="G589" s="72">
        <v>22753</v>
      </c>
      <c r="H589" s="75">
        <v>2.843601895734597E-2</v>
      </c>
      <c r="I589" s="75">
        <v>9.5272993770611943E-3</v>
      </c>
      <c r="J589" s="71">
        <v>536</v>
      </c>
      <c r="K589" s="72">
        <v>217.54000000000002</v>
      </c>
    </row>
    <row r="590" spans="1:11" x14ac:dyDescent="0.2">
      <c r="A590" s="67">
        <v>62</v>
      </c>
      <c r="B590" s="67" t="s">
        <v>223</v>
      </c>
      <c r="C590" s="67">
        <v>2011</v>
      </c>
      <c r="D590" s="74">
        <v>18.328728099999999</v>
      </c>
      <c r="E590" s="72">
        <v>2755</v>
      </c>
      <c r="F590" s="72">
        <v>72584384.75</v>
      </c>
      <c r="G590" s="72">
        <v>22753</v>
      </c>
      <c r="H590" s="75">
        <v>2.1201413427561839E-2</v>
      </c>
      <c r="I590" s="75">
        <v>9.5272993770611943E-3</v>
      </c>
      <c r="J590" s="71">
        <v>536</v>
      </c>
      <c r="K590" s="72">
        <v>217.54000000000002</v>
      </c>
    </row>
    <row r="591" spans="1:11" x14ac:dyDescent="0.2">
      <c r="A591" s="67">
        <v>63</v>
      </c>
      <c r="B591" s="67" t="s">
        <v>224</v>
      </c>
      <c r="C591" s="67">
        <v>2002</v>
      </c>
      <c r="D591" s="74">
        <v>16.741565999999999</v>
      </c>
      <c r="E591" s="72">
        <v>14395</v>
      </c>
      <c r="F591" s="72">
        <v>362208340</v>
      </c>
      <c r="G591" s="72">
        <v>70523</v>
      </c>
      <c r="H591" s="75">
        <v>0.25614754098360654</v>
      </c>
      <c r="I591" s="75">
        <v>0.14178534213268496</v>
      </c>
      <c r="J591" s="71">
        <v>33</v>
      </c>
      <c r="K591" s="72">
        <v>241.6</v>
      </c>
    </row>
    <row r="592" spans="1:11" x14ac:dyDescent="0.2">
      <c r="A592" s="67">
        <v>63</v>
      </c>
      <c r="B592" s="67" t="s">
        <v>224</v>
      </c>
      <c r="C592" s="67">
        <v>2003</v>
      </c>
      <c r="D592" s="74">
        <v>16.820820000000001</v>
      </c>
      <c r="E592" s="72">
        <v>14613</v>
      </c>
      <c r="F592" s="72">
        <v>359240700</v>
      </c>
      <c r="G592" s="72">
        <v>70523</v>
      </c>
      <c r="H592" s="75">
        <v>0.25</v>
      </c>
      <c r="I592" s="75">
        <v>0.14178534213268496</v>
      </c>
      <c r="J592" s="71">
        <v>33</v>
      </c>
      <c r="K592" s="72">
        <v>241.6</v>
      </c>
    </row>
    <row r="593" spans="1:11" x14ac:dyDescent="0.2">
      <c r="A593" s="67">
        <v>63</v>
      </c>
      <c r="B593" s="67" t="s">
        <v>224</v>
      </c>
      <c r="C593" s="67">
        <v>2004</v>
      </c>
      <c r="D593" s="74">
        <v>16.852066000000001</v>
      </c>
      <c r="E593" s="72">
        <v>14931</v>
      </c>
      <c r="F593" s="72">
        <v>356758413</v>
      </c>
      <c r="G593" s="72">
        <v>70523</v>
      </c>
      <c r="H593" s="75">
        <v>0.24892703862660945</v>
      </c>
      <c r="I593" s="75">
        <v>0.14178534213268496</v>
      </c>
      <c r="J593" s="71">
        <v>33</v>
      </c>
      <c r="K593" s="72">
        <v>241.6</v>
      </c>
    </row>
    <row r="594" spans="1:11" x14ac:dyDescent="0.2">
      <c r="A594" s="67">
        <v>63</v>
      </c>
      <c r="B594" s="67" t="s">
        <v>224</v>
      </c>
      <c r="C594" s="67">
        <v>2005</v>
      </c>
      <c r="D594" s="74">
        <v>17.008296000000001</v>
      </c>
      <c r="E594" s="72">
        <v>15243</v>
      </c>
      <c r="F594" s="72">
        <v>376178610</v>
      </c>
      <c r="G594" s="72">
        <v>74621</v>
      </c>
      <c r="H594" s="75">
        <v>0.28033472803347281</v>
      </c>
      <c r="I594" s="75">
        <v>0.14178534213268496</v>
      </c>
      <c r="J594" s="71">
        <v>33</v>
      </c>
      <c r="K594" s="72">
        <v>241.6</v>
      </c>
    </row>
    <row r="595" spans="1:11" x14ac:dyDescent="0.2">
      <c r="A595" s="67">
        <v>63</v>
      </c>
      <c r="B595" s="67" t="s">
        <v>224</v>
      </c>
      <c r="C595" s="67">
        <v>2006</v>
      </c>
      <c r="D595" s="74">
        <v>16.88236666666667</v>
      </c>
      <c r="E595" s="72">
        <v>15597</v>
      </c>
      <c r="F595" s="72">
        <v>367218614</v>
      </c>
      <c r="G595" s="72">
        <v>77500</v>
      </c>
      <c r="H595" s="75">
        <v>0.3048780487804878</v>
      </c>
      <c r="I595" s="75">
        <v>0.14178534213268496</v>
      </c>
      <c r="J595" s="71">
        <v>33</v>
      </c>
      <c r="K595" s="72">
        <v>241.6</v>
      </c>
    </row>
    <row r="596" spans="1:11" x14ac:dyDescent="0.2">
      <c r="A596" s="67">
        <v>63</v>
      </c>
      <c r="B596" s="67" t="s">
        <v>224</v>
      </c>
      <c r="C596" s="67">
        <v>2007</v>
      </c>
      <c r="D596" s="74">
        <v>17.296320000000001</v>
      </c>
      <c r="E596" s="72">
        <v>15919</v>
      </c>
      <c r="F596" s="72">
        <v>366885092</v>
      </c>
      <c r="G596" s="72">
        <v>77500</v>
      </c>
      <c r="H596" s="75">
        <v>0.33333333333333331</v>
      </c>
      <c r="I596" s="75">
        <v>0.14178534213268496</v>
      </c>
      <c r="J596" s="71">
        <v>33</v>
      </c>
      <c r="K596" s="72">
        <v>241.6</v>
      </c>
    </row>
    <row r="597" spans="1:11" x14ac:dyDescent="0.2">
      <c r="A597" s="67">
        <v>63</v>
      </c>
      <c r="B597" s="67" t="s">
        <v>224</v>
      </c>
      <c r="C597" s="67">
        <v>2008</v>
      </c>
      <c r="D597" s="74">
        <v>17.715351999999999</v>
      </c>
      <c r="E597" s="72">
        <v>16133</v>
      </c>
      <c r="F597" s="72">
        <v>343399650</v>
      </c>
      <c r="G597" s="72">
        <v>77500</v>
      </c>
      <c r="H597" s="75">
        <v>0.35245901639344263</v>
      </c>
      <c r="I597" s="75">
        <v>0.14178534213268496</v>
      </c>
      <c r="J597" s="71">
        <v>33</v>
      </c>
      <c r="K597" s="72">
        <v>241.6</v>
      </c>
    </row>
    <row r="598" spans="1:11" x14ac:dyDescent="0.2">
      <c r="A598" s="67">
        <v>63</v>
      </c>
      <c r="B598" s="67" t="s">
        <v>224</v>
      </c>
      <c r="C598" s="67">
        <v>2009</v>
      </c>
      <c r="D598" s="74">
        <v>17.930536200000002</v>
      </c>
      <c r="E598" s="72">
        <v>16243</v>
      </c>
      <c r="F598" s="72">
        <v>289185003</v>
      </c>
      <c r="G598" s="72">
        <v>77500</v>
      </c>
      <c r="H598" s="75">
        <v>0.35802469135802467</v>
      </c>
      <c r="I598" s="75">
        <v>0.14178534213268496</v>
      </c>
      <c r="J598" s="71">
        <v>33</v>
      </c>
      <c r="K598" s="72">
        <v>241.6</v>
      </c>
    </row>
    <row r="599" spans="1:11" x14ac:dyDescent="0.2">
      <c r="A599" s="67">
        <v>63</v>
      </c>
      <c r="B599" s="67" t="s">
        <v>224</v>
      </c>
      <c r="C599" s="67">
        <v>2010</v>
      </c>
      <c r="D599" s="74">
        <v>18.29948266666667</v>
      </c>
      <c r="E599" s="72">
        <v>16419</v>
      </c>
      <c r="F599" s="72">
        <v>294869479</v>
      </c>
      <c r="G599" s="72">
        <v>77500</v>
      </c>
      <c r="H599" s="75">
        <v>0.36032388663967613</v>
      </c>
      <c r="I599" s="75">
        <v>0.14178534213268496</v>
      </c>
      <c r="J599" s="71">
        <v>33</v>
      </c>
      <c r="K599" s="72">
        <v>241.6</v>
      </c>
    </row>
    <row r="600" spans="1:11" x14ac:dyDescent="0.2">
      <c r="A600" s="67">
        <v>63</v>
      </c>
      <c r="B600" s="67" t="s">
        <v>224</v>
      </c>
      <c r="C600" s="67">
        <v>2011</v>
      </c>
      <c r="D600" s="74">
        <v>18.328728099999999</v>
      </c>
      <c r="E600" s="72">
        <v>16436</v>
      </c>
      <c r="F600" s="72">
        <v>291893294</v>
      </c>
      <c r="G600" s="72">
        <v>77500</v>
      </c>
      <c r="H600" s="75">
        <v>0.37096774193548387</v>
      </c>
      <c r="I600" s="75">
        <v>0.14178534213268496</v>
      </c>
      <c r="J600" s="71">
        <v>33</v>
      </c>
      <c r="K600" s="72">
        <v>241.6</v>
      </c>
    </row>
    <row r="601" spans="1:11" x14ac:dyDescent="0.2">
      <c r="A601" s="67">
        <v>64</v>
      </c>
      <c r="B601" s="67" t="s">
        <v>126</v>
      </c>
      <c r="C601" s="67">
        <v>2002</v>
      </c>
      <c r="D601" s="74">
        <v>16.741565999999999</v>
      </c>
      <c r="E601" s="72">
        <v>48820</v>
      </c>
      <c r="F601" s="72">
        <v>1015641442</v>
      </c>
      <c r="G601" s="72">
        <v>189837</v>
      </c>
      <c r="H601" s="75">
        <v>0.29015544041450803</v>
      </c>
      <c r="I601" s="75">
        <v>1.9356820975010243E-2</v>
      </c>
      <c r="J601" s="71">
        <v>381</v>
      </c>
      <c r="K601" s="72">
        <v>1260.04</v>
      </c>
    </row>
    <row r="602" spans="1:11" x14ac:dyDescent="0.2">
      <c r="A602" s="67">
        <v>64</v>
      </c>
      <c r="B602" s="67" t="s">
        <v>126</v>
      </c>
      <c r="C602" s="67">
        <v>2003</v>
      </c>
      <c r="D602" s="74">
        <v>16.820820000000001</v>
      </c>
      <c r="E602" s="72">
        <v>49236</v>
      </c>
      <c r="F602" s="72">
        <v>1051685176</v>
      </c>
      <c r="G602" s="72">
        <v>195658</v>
      </c>
      <c r="H602" s="75">
        <v>0.33654487512043285</v>
      </c>
      <c r="I602" s="75">
        <v>1.9356820975010243E-2</v>
      </c>
      <c r="J602" s="71">
        <v>381</v>
      </c>
      <c r="K602" s="72">
        <v>1260.04</v>
      </c>
    </row>
    <row r="603" spans="1:11" x14ac:dyDescent="0.2">
      <c r="A603" s="67">
        <v>64</v>
      </c>
      <c r="B603" s="67" t="s">
        <v>126</v>
      </c>
      <c r="C603" s="67">
        <v>2004</v>
      </c>
      <c r="D603" s="74">
        <v>16.852066000000001</v>
      </c>
      <c r="E603" s="72">
        <v>49323</v>
      </c>
      <c r="F603" s="72">
        <v>1033807068</v>
      </c>
      <c r="G603" s="72">
        <v>198752</v>
      </c>
      <c r="H603" s="75">
        <v>0.33779239219789253</v>
      </c>
      <c r="I603" s="75">
        <v>1.9356820975010243E-2</v>
      </c>
      <c r="J603" s="71">
        <v>381</v>
      </c>
      <c r="K603" s="72">
        <v>1260.04</v>
      </c>
    </row>
    <row r="604" spans="1:11" x14ac:dyDescent="0.2">
      <c r="A604" s="67">
        <v>64</v>
      </c>
      <c r="B604" s="67" t="s">
        <v>126</v>
      </c>
      <c r="C604" s="67">
        <v>2005</v>
      </c>
      <c r="D604" s="74">
        <v>17.008296000000001</v>
      </c>
      <c r="E604" s="72">
        <v>49558</v>
      </c>
      <c r="F604" s="72">
        <v>1054662883</v>
      </c>
      <c r="G604" s="72">
        <v>198752</v>
      </c>
      <c r="H604" s="75">
        <v>0.33880597014925373</v>
      </c>
      <c r="I604" s="75">
        <v>1.9356820975010243E-2</v>
      </c>
      <c r="J604" s="71">
        <v>381</v>
      </c>
      <c r="K604" s="72">
        <v>1260.04</v>
      </c>
    </row>
    <row r="605" spans="1:11" x14ac:dyDescent="0.2">
      <c r="A605" s="67">
        <v>64</v>
      </c>
      <c r="B605" s="67" t="s">
        <v>126</v>
      </c>
      <c r="C605" s="67">
        <v>2006</v>
      </c>
      <c r="D605" s="74">
        <v>16.88236666666667</v>
      </c>
      <c r="E605" s="72">
        <v>49556</v>
      </c>
      <c r="F605" s="72">
        <v>1040012689</v>
      </c>
      <c r="G605" s="72">
        <v>198752</v>
      </c>
      <c r="H605" s="75">
        <v>0.33880597014925373</v>
      </c>
      <c r="I605" s="75">
        <v>1.9356820975010243E-2</v>
      </c>
      <c r="J605" s="71">
        <v>381</v>
      </c>
      <c r="K605" s="72">
        <v>1260.04</v>
      </c>
    </row>
    <row r="606" spans="1:11" x14ac:dyDescent="0.2">
      <c r="A606" s="67">
        <v>64</v>
      </c>
      <c r="B606" s="67" t="s">
        <v>126</v>
      </c>
      <c r="C606" s="67">
        <v>2007</v>
      </c>
      <c r="D606" s="74">
        <v>17.296320000000001</v>
      </c>
      <c r="E606" s="72">
        <v>49421</v>
      </c>
      <c r="F606" s="72">
        <v>1024516481</v>
      </c>
      <c r="G606" s="72">
        <v>198752</v>
      </c>
      <c r="H606" s="75">
        <v>0.19913793103448277</v>
      </c>
      <c r="I606" s="75">
        <v>1.9356820975010243E-2</v>
      </c>
      <c r="J606" s="71">
        <v>381</v>
      </c>
      <c r="K606" s="72">
        <v>1260.04</v>
      </c>
    </row>
    <row r="607" spans="1:11" x14ac:dyDescent="0.2">
      <c r="A607" s="67">
        <v>64</v>
      </c>
      <c r="B607" s="67" t="s">
        <v>126</v>
      </c>
      <c r="C607" s="67">
        <v>2008</v>
      </c>
      <c r="D607" s="74">
        <v>17.715351999999999</v>
      </c>
      <c r="E607" s="72">
        <v>49361</v>
      </c>
      <c r="F607" s="72">
        <v>1006913914</v>
      </c>
      <c r="G607" s="72">
        <v>198752</v>
      </c>
      <c r="H607" s="75">
        <v>0.19795221843003413</v>
      </c>
      <c r="I607" s="75">
        <v>1.9356820975010243E-2</v>
      </c>
      <c r="J607" s="71">
        <v>381</v>
      </c>
      <c r="K607" s="72">
        <v>1260.04</v>
      </c>
    </row>
    <row r="608" spans="1:11" x14ac:dyDescent="0.2">
      <c r="A608" s="67">
        <v>64</v>
      </c>
      <c r="B608" s="67" t="s">
        <v>126</v>
      </c>
      <c r="C608" s="67">
        <v>2009</v>
      </c>
      <c r="D608" s="74">
        <v>17.930536200000002</v>
      </c>
      <c r="E608" s="72">
        <v>49922</v>
      </c>
      <c r="F608" s="72">
        <v>982671593</v>
      </c>
      <c r="G608" s="72">
        <v>198752</v>
      </c>
      <c r="H608" s="75">
        <v>0.1973018549747049</v>
      </c>
      <c r="I608" s="75">
        <v>1.9356820975010243E-2</v>
      </c>
      <c r="J608" s="71">
        <v>381</v>
      </c>
      <c r="K608" s="72">
        <v>1260.04</v>
      </c>
    </row>
    <row r="609" spans="1:11" x14ac:dyDescent="0.2">
      <c r="A609" s="67">
        <v>64</v>
      </c>
      <c r="B609" s="67" t="s">
        <v>126</v>
      </c>
      <c r="C609" s="67">
        <v>2010</v>
      </c>
      <c r="D609" s="74">
        <v>18.29948266666667</v>
      </c>
      <c r="E609" s="72">
        <v>49508</v>
      </c>
      <c r="F609" s="72">
        <v>931409728</v>
      </c>
      <c r="G609" s="72">
        <v>198752</v>
      </c>
      <c r="H609" s="75">
        <v>0.19864176570458403</v>
      </c>
      <c r="I609" s="75">
        <v>1.9356820975010243E-2</v>
      </c>
      <c r="J609" s="71">
        <v>381</v>
      </c>
      <c r="K609" s="72">
        <v>1260.04</v>
      </c>
    </row>
    <row r="610" spans="1:11" x14ac:dyDescent="0.2">
      <c r="A610" s="67">
        <v>64</v>
      </c>
      <c r="B610" s="67" t="s">
        <v>126</v>
      </c>
      <c r="C610" s="67">
        <v>2011</v>
      </c>
      <c r="D610" s="74">
        <v>18.328728099999999</v>
      </c>
      <c r="E610" s="72">
        <v>49765</v>
      </c>
      <c r="F610" s="72">
        <v>943030337.75999999</v>
      </c>
      <c r="G610" s="72">
        <v>198752</v>
      </c>
      <c r="H610" s="75">
        <v>0.19898819561551434</v>
      </c>
      <c r="I610" s="75">
        <v>1.9356820975010243E-2</v>
      </c>
      <c r="J610" s="71">
        <v>381</v>
      </c>
      <c r="K610" s="72">
        <v>1260.04</v>
      </c>
    </row>
    <row r="611" spans="1:11" x14ac:dyDescent="0.2">
      <c r="A611" s="67">
        <v>65</v>
      </c>
      <c r="B611" s="67" t="s">
        <v>225</v>
      </c>
      <c r="C611" s="67">
        <v>2002</v>
      </c>
      <c r="D611" s="74">
        <v>16.741565999999999</v>
      </c>
      <c r="E611" s="72">
        <v>6075</v>
      </c>
      <c r="F611" s="72">
        <v>217790206</v>
      </c>
      <c r="G611" s="72">
        <v>42560</v>
      </c>
      <c r="H611" s="75">
        <v>0.28731343283582089</v>
      </c>
      <c r="I611" s="75">
        <v>0.1102880658436214</v>
      </c>
      <c r="J611" s="71">
        <v>24</v>
      </c>
      <c r="K611" s="72">
        <v>157.60999999999999</v>
      </c>
    </row>
    <row r="612" spans="1:11" x14ac:dyDescent="0.2">
      <c r="A612" s="67">
        <v>65</v>
      </c>
      <c r="B612" s="67" t="s">
        <v>225</v>
      </c>
      <c r="C612" s="67">
        <v>2003</v>
      </c>
      <c r="D612" s="74">
        <v>16.820820000000001</v>
      </c>
      <c r="E612" s="72">
        <v>6165</v>
      </c>
      <c r="F612" s="72">
        <v>229514052</v>
      </c>
      <c r="G612" s="72">
        <v>42560</v>
      </c>
      <c r="H612" s="75">
        <v>0.2901554404145078</v>
      </c>
      <c r="I612" s="75">
        <v>0.1102880658436214</v>
      </c>
      <c r="J612" s="71">
        <v>24</v>
      </c>
      <c r="K612" s="72">
        <v>157.60999999999999</v>
      </c>
    </row>
    <row r="613" spans="1:11" x14ac:dyDescent="0.2">
      <c r="A613" s="67">
        <v>65</v>
      </c>
      <c r="B613" s="67" t="s">
        <v>225</v>
      </c>
      <c r="C613" s="67">
        <v>2004</v>
      </c>
      <c r="D613" s="74">
        <v>16.852066000000001</v>
      </c>
      <c r="E613" s="72">
        <v>6263</v>
      </c>
      <c r="F613" s="72">
        <v>237490418</v>
      </c>
      <c r="G613" s="72">
        <v>42560</v>
      </c>
      <c r="H613" s="75">
        <v>0.41515151515151516</v>
      </c>
      <c r="I613" s="75">
        <v>0.1102880658436214</v>
      </c>
      <c r="J613" s="71">
        <v>24</v>
      </c>
      <c r="K613" s="72">
        <v>157.60999999999999</v>
      </c>
    </row>
    <row r="614" spans="1:11" x14ac:dyDescent="0.2">
      <c r="A614" s="67">
        <v>65</v>
      </c>
      <c r="B614" s="67" t="s">
        <v>225</v>
      </c>
      <c r="C614" s="67">
        <v>2005</v>
      </c>
      <c r="D614" s="74">
        <v>17.008296000000001</v>
      </c>
      <c r="E614" s="72">
        <v>6343</v>
      </c>
      <c r="F614" s="72">
        <v>235792985.47</v>
      </c>
      <c r="G614" s="72">
        <v>42560</v>
      </c>
      <c r="H614" s="75">
        <v>0.31972789115646261</v>
      </c>
      <c r="I614" s="75">
        <v>0.1102880658436214</v>
      </c>
      <c r="J614" s="71">
        <v>24</v>
      </c>
      <c r="K614" s="72">
        <v>157.60999999999999</v>
      </c>
    </row>
    <row r="615" spans="1:11" x14ac:dyDescent="0.2">
      <c r="A615" s="67">
        <v>65</v>
      </c>
      <c r="B615" s="67" t="s">
        <v>225</v>
      </c>
      <c r="C615" s="67">
        <v>2006</v>
      </c>
      <c r="D615" s="74">
        <v>16.88236666666667</v>
      </c>
      <c r="E615" s="72">
        <v>6457</v>
      </c>
      <c r="F615" s="72">
        <v>229230519.68000001</v>
      </c>
      <c r="G615" s="72">
        <v>43121</v>
      </c>
      <c r="H615" s="75">
        <v>0.32450331125827814</v>
      </c>
      <c r="I615" s="75">
        <v>0.1102880658436214</v>
      </c>
      <c r="J615" s="71">
        <v>24</v>
      </c>
      <c r="K615" s="72">
        <v>157.60999999999999</v>
      </c>
    </row>
    <row r="616" spans="1:11" x14ac:dyDescent="0.2">
      <c r="A616" s="67">
        <v>65</v>
      </c>
      <c r="B616" s="67" t="s">
        <v>225</v>
      </c>
      <c r="C616" s="67">
        <v>2007</v>
      </c>
      <c r="D616" s="74">
        <v>17.296320000000001</v>
      </c>
      <c r="E616" s="72">
        <v>6571</v>
      </c>
      <c r="F616" s="72">
        <v>238023374.63999999</v>
      </c>
      <c r="G616" s="72">
        <v>48436</v>
      </c>
      <c r="H616" s="75">
        <v>0.33333333333333331</v>
      </c>
      <c r="I616" s="75">
        <v>0.1102880658436214</v>
      </c>
      <c r="J616" s="71">
        <v>24</v>
      </c>
      <c r="K616" s="72">
        <v>157.60999999999999</v>
      </c>
    </row>
    <row r="617" spans="1:11" x14ac:dyDescent="0.2">
      <c r="A617" s="67">
        <v>65</v>
      </c>
      <c r="B617" s="67" t="s">
        <v>225</v>
      </c>
      <c r="C617" s="67">
        <v>2008</v>
      </c>
      <c r="D617" s="74">
        <v>17.715351999999999</v>
      </c>
      <c r="E617" s="72">
        <v>6622</v>
      </c>
      <c r="F617" s="72">
        <v>216493155.44</v>
      </c>
      <c r="G617" s="72">
        <v>48436</v>
      </c>
      <c r="H617" s="75">
        <v>0.34615384615384615</v>
      </c>
      <c r="I617" s="75">
        <v>0.1102880658436214</v>
      </c>
      <c r="J617" s="71">
        <v>24</v>
      </c>
      <c r="K617" s="72">
        <v>157.60999999999999</v>
      </c>
    </row>
    <row r="618" spans="1:11" x14ac:dyDescent="0.2">
      <c r="A618" s="67">
        <v>65</v>
      </c>
      <c r="B618" s="67" t="s">
        <v>225</v>
      </c>
      <c r="C618" s="67">
        <v>2009</v>
      </c>
      <c r="D618" s="74">
        <v>17.930536200000002</v>
      </c>
      <c r="E618" s="72">
        <v>6738</v>
      </c>
      <c r="F618" s="72">
        <v>184230659</v>
      </c>
      <c r="G618" s="72">
        <v>48436</v>
      </c>
      <c r="H618" s="75">
        <v>0.34615384615384615</v>
      </c>
      <c r="I618" s="75">
        <v>0.1102880658436214</v>
      </c>
      <c r="J618" s="71">
        <v>24</v>
      </c>
      <c r="K618" s="72">
        <v>157.60999999999999</v>
      </c>
    </row>
    <row r="619" spans="1:11" x14ac:dyDescent="0.2">
      <c r="A619" s="67">
        <v>65</v>
      </c>
      <c r="B619" s="67" t="s">
        <v>225</v>
      </c>
      <c r="C619" s="67">
        <v>2010</v>
      </c>
      <c r="D619" s="74">
        <v>18.29948266666667</v>
      </c>
      <c r="E619" s="72">
        <v>6700</v>
      </c>
      <c r="F619" s="72">
        <v>192156166</v>
      </c>
      <c r="G619" s="72">
        <v>48436</v>
      </c>
      <c r="H619" s="75">
        <v>0.34615384615384615</v>
      </c>
      <c r="I619" s="75">
        <v>0.1102880658436214</v>
      </c>
      <c r="J619" s="71">
        <v>24</v>
      </c>
      <c r="K619" s="72">
        <v>157.60999999999999</v>
      </c>
    </row>
    <row r="620" spans="1:11" x14ac:dyDescent="0.2">
      <c r="A620" s="67">
        <v>65</v>
      </c>
      <c r="B620" s="67" t="s">
        <v>225</v>
      </c>
      <c r="C620" s="67">
        <v>2011</v>
      </c>
      <c r="D620" s="74">
        <v>18.328728099999999</v>
      </c>
      <c r="E620" s="72">
        <v>6745</v>
      </c>
      <c r="F620" s="72">
        <v>182329432</v>
      </c>
      <c r="G620" s="72">
        <v>48436</v>
      </c>
      <c r="H620" s="75">
        <v>0.3503184713375796</v>
      </c>
      <c r="I620" s="75">
        <v>0.1102880658436214</v>
      </c>
      <c r="J620" s="71">
        <v>24</v>
      </c>
      <c r="K620" s="72">
        <v>157.60999999999999</v>
      </c>
    </row>
    <row r="621" spans="1:11" x14ac:dyDescent="0.2">
      <c r="A621" s="67">
        <v>67</v>
      </c>
      <c r="B621" s="67" t="s">
        <v>227</v>
      </c>
      <c r="C621" s="67">
        <v>2002</v>
      </c>
      <c r="D621" s="74">
        <v>16.741565999999999</v>
      </c>
      <c r="E621" s="72">
        <v>97128</v>
      </c>
      <c r="F621" s="72">
        <v>2404558622</v>
      </c>
      <c r="G621" s="72">
        <v>443458</v>
      </c>
      <c r="H621" s="75">
        <v>0.26970404492963967</v>
      </c>
      <c r="I621" s="75">
        <v>0.17071287373362984</v>
      </c>
      <c r="J621" s="71">
        <v>639</v>
      </c>
      <c r="K621" s="72">
        <v>2006.5099999999998</v>
      </c>
    </row>
    <row r="622" spans="1:11" x14ac:dyDescent="0.2">
      <c r="A622" s="67">
        <v>67</v>
      </c>
      <c r="B622" s="67" t="s">
        <v>227</v>
      </c>
      <c r="C622" s="67">
        <v>2003</v>
      </c>
      <c r="D622" s="74">
        <v>16.820820000000001</v>
      </c>
      <c r="E622" s="72">
        <v>99022</v>
      </c>
      <c r="F622" s="72">
        <v>2387224809</v>
      </c>
      <c r="G622" s="72">
        <v>447099</v>
      </c>
      <c r="H622" s="75">
        <v>0.2919899725438701</v>
      </c>
      <c r="I622" s="75">
        <v>0.17071287373362984</v>
      </c>
      <c r="J622" s="71">
        <v>639</v>
      </c>
      <c r="K622" s="72">
        <v>2006.5099999999998</v>
      </c>
    </row>
    <row r="623" spans="1:11" x14ac:dyDescent="0.2">
      <c r="A623" s="67">
        <v>67</v>
      </c>
      <c r="B623" s="67" t="s">
        <v>227</v>
      </c>
      <c r="C623" s="67">
        <v>2004</v>
      </c>
      <c r="D623" s="74">
        <v>16.852066000000001</v>
      </c>
      <c r="E623" s="72">
        <v>101867</v>
      </c>
      <c r="F623" s="72">
        <v>2400607118</v>
      </c>
      <c r="G623" s="72">
        <v>458551</v>
      </c>
      <c r="H623" s="75">
        <v>0.29759642258244828</v>
      </c>
      <c r="I623" s="75">
        <v>0.17071287373362984</v>
      </c>
      <c r="J623" s="71">
        <v>639</v>
      </c>
      <c r="K623" s="72">
        <v>2006.5099999999998</v>
      </c>
    </row>
    <row r="624" spans="1:11" x14ac:dyDescent="0.2">
      <c r="A624" s="67">
        <v>67</v>
      </c>
      <c r="B624" s="67" t="s">
        <v>227</v>
      </c>
      <c r="C624" s="67">
        <v>2005</v>
      </c>
      <c r="D624" s="74">
        <v>17.008296000000001</v>
      </c>
      <c r="E624" s="72">
        <v>106730</v>
      </c>
      <c r="F624" s="72">
        <v>2554393866</v>
      </c>
      <c r="G624" s="72">
        <v>477431</v>
      </c>
      <c r="H624" s="75">
        <v>0.30254281266216915</v>
      </c>
      <c r="I624" s="75">
        <v>0.17071287373362984</v>
      </c>
      <c r="J624" s="71">
        <v>639</v>
      </c>
      <c r="K624" s="72">
        <v>2006.5099999999998</v>
      </c>
    </row>
    <row r="625" spans="1:11" x14ac:dyDescent="0.2">
      <c r="A625" s="67">
        <v>67</v>
      </c>
      <c r="B625" s="67" t="s">
        <v>227</v>
      </c>
      <c r="C625" s="67">
        <v>2006</v>
      </c>
      <c r="D625" s="74">
        <v>16.88236666666667</v>
      </c>
      <c r="E625" s="72">
        <v>107231</v>
      </c>
      <c r="F625" s="72">
        <v>2532414193</v>
      </c>
      <c r="G625" s="72">
        <v>506600</v>
      </c>
      <c r="H625" s="75">
        <v>0.31917046029337381</v>
      </c>
      <c r="I625" s="75">
        <v>0.17071287373362984</v>
      </c>
      <c r="J625" s="71">
        <v>639</v>
      </c>
      <c r="K625" s="72">
        <v>2006.5099999999998</v>
      </c>
    </row>
    <row r="626" spans="1:11" x14ac:dyDescent="0.2">
      <c r="A626" s="67">
        <v>67</v>
      </c>
      <c r="B626" s="67" t="s">
        <v>227</v>
      </c>
      <c r="C626" s="67">
        <v>2007</v>
      </c>
      <c r="D626" s="74">
        <v>17.296320000000001</v>
      </c>
      <c r="E626" s="72">
        <v>109225</v>
      </c>
      <c r="F626" s="72">
        <v>2547644309</v>
      </c>
      <c r="G626" s="72">
        <v>506600</v>
      </c>
      <c r="H626" s="75">
        <v>0.32913843175217811</v>
      </c>
      <c r="I626" s="75">
        <v>0.17071287373362984</v>
      </c>
      <c r="J626" s="71">
        <v>639</v>
      </c>
      <c r="K626" s="72">
        <v>2006.5099999999998</v>
      </c>
    </row>
    <row r="627" spans="1:11" x14ac:dyDescent="0.2">
      <c r="A627" s="67">
        <v>67</v>
      </c>
      <c r="B627" s="67" t="s">
        <v>227</v>
      </c>
      <c r="C627" s="67">
        <v>2008</v>
      </c>
      <c r="D627" s="74">
        <v>17.715351999999999</v>
      </c>
      <c r="E627" s="72">
        <v>110861</v>
      </c>
      <c r="F627" s="72">
        <v>2501313739</v>
      </c>
      <c r="G627" s="72">
        <v>506600</v>
      </c>
      <c r="H627" s="75">
        <v>0.35081967213114756</v>
      </c>
      <c r="I627" s="75">
        <v>0.17071287373362984</v>
      </c>
      <c r="J627" s="71">
        <v>639</v>
      </c>
      <c r="K627" s="72">
        <v>2006.5099999999998</v>
      </c>
    </row>
    <row r="628" spans="1:11" x14ac:dyDescent="0.2">
      <c r="A628" s="67">
        <v>67</v>
      </c>
      <c r="B628" s="67" t="s">
        <v>227</v>
      </c>
      <c r="C628" s="67">
        <v>2009</v>
      </c>
      <c r="D628" s="74">
        <v>17.930536200000002</v>
      </c>
      <c r="E628" s="72">
        <v>111994</v>
      </c>
      <c r="F628" s="72">
        <v>2473069288</v>
      </c>
      <c r="G628" s="72">
        <v>506600</v>
      </c>
      <c r="H628" s="75">
        <v>0.41844616083598363</v>
      </c>
      <c r="I628" s="75">
        <v>0.17071287373362984</v>
      </c>
      <c r="J628" s="71">
        <v>639</v>
      </c>
      <c r="K628" s="72">
        <v>2006.5099999999998</v>
      </c>
    </row>
    <row r="629" spans="1:11" x14ac:dyDescent="0.2">
      <c r="A629" s="67">
        <v>67</v>
      </c>
      <c r="B629" s="67" t="s">
        <v>227</v>
      </c>
      <c r="C629" s="67">
        <v>2010</v>
      </c>
      <c r="D629" s="74">
        <v>18.29948266666667</v>
      </c>
      <c r="E629" s="72">
        <v>112569</v>
      </c>
      <c r="F629" s="72">
        <v>2517857267</v>
      </c>
      <c r="G629" s="72">
        <v>509726</v>
      </c>
      <c r="H629" s="75">
        <v>0.4463276836158192</v>
      </c>
      <c r="I629" s="75">
        <v>0.17071287373362984</v>
      </c>
      <c r="J629" s="71">
        <v>639</v>
      </c>
      <c r="K629" s="72">
        <v>2006.5099999999998</v>
      </c>
    </row>
    <row r="630" spans="1:11" x14ac:dyDescent="0.2">
      <c r="A630" s="67">
        <v>67</v>
      </c>
      <c r="B630" s="67" t="s">
        <v>227</v>
      </c>
      <c r="C630" s="67">
        <v>2011</v>
      </c>
      <c r="D630" s="74">
        <v>18.328728099999999</v>
      </c>
      <c r="E630" s="72">
        <v>113709</v>
      </c>
      <c r="F630" s="72">
        <v>2526635929</v>
      </c>
      <c r="G630" s="72">
        <v>526513</v>
      </c>
      <c r="H630" s="75">
        <v>0.44748858447488582</v>
      </c>
      <c r="I630" s="75">
        <v>0.17071287373362984</v>
      </c>
      <c r="J630" s="71">
        <v>639</v>
      </c>
      <c r="K630" s="72">
        <v>2006.5099999999998</v>
      </c>
    </row>
    <row r="631" spans="1:11" x14ac:dyDescent="0.2">
      <c r="A631" s="67">
        <v>68</v>
      </c>
      <c r="B631" s="67" t="s">
        <v>228</v>
      </c>
      <c r="C631" s="67">
        <v>2002</v>
      </c>
      <c r="D631" s="74">
        <v>16.741565999999999</v>
      </c>
      <c r="E631" s="72">
        <v>9379</v>
      </c>
      <c r="F631" s="72">
        <v>93651360.400000006</v>
      </c>
      <c r="G631" s="72">
        <v>21580</v>
      </c>
      <c r="H631" s="75">
        <v>0.39959328927300458</v>
      </c>
      <c r="I631" s="75">
        <v>0.31399936027295022</v>
      </c>
      <c r="J631" s="71">
        <v>61</v>
      </c>
      <c r="K631" s="72">
        <v>222.65</v>
      </c>
    </row>
    <row r="632" spans="1:11" x14ac:dyDescent="0.2">
      <c r="A632" s="67">
        <v>68</v>
      </c>
      <c r="B632" s="67" t="s">
        <v>228</v>
      </c>
      <c r="C632" s="67">
        <v>2003</v>
      </c>
      <c r="D632" s="74">
        <v>16.820820000000001</v>
      </c>
      <c r="E632" s="72">
        <v>9691</v>
      </c>
      <c r="F632" s="72">
        <v>97838571.099999994</v>
      </c>
      <c r="G632" s="72">
        <v>21580</v>
      </c>
      <c r="H632" s="75">
        <v>0.41476709613478691</v>
      </c>
      <c r="I632" s="75">
        <v>0.31399936027295022</v>
      </c>
      <c r="J632" s="71">
        <v>61</v>
      </c>
      <c r="K632" s="72">
        <v>222.65</v>
      </c>
    </row>
    <row r="633" spans="1:11" x14ac:dyDescent="0.2">
      <c r="A633" s="67">
        <v>68</v>
      </c>
      <c r="B633" s="67" t="s">
        <v>228</v>
      </c>
      <c r="C633" s="67">
        <v>2004</v>
      </c>
      <c r="D633" s="74">
        <v>16.852066000000001</v>
      </c>
      <c r="E633" s="72">
        <v>10108</v>
      </c>
      <c r="F633" s="72">
        <v>99506595.700000003</v>
      </c>
      <c r="G633" s="72">
        <v>24285</v>
      </c>
      <c r="H633" s="75">
        <v>0.41923076923076924</v>
      </c>
      <c r="I633" s="75">
        <v>0.31399936027295022</v>
      </c>
      <c r="J633" s="71">
        <v>61</v>
      </c>
      <c r="K633" s="72">
        <v>222.65</v>
      </c>
    </row>
    <row r="634" spans="1:11" x14ac:dyDescent="0.2">
      <c r="A634" s="67">
        <v>68</v>
      </c>
      <c r="B634" s="67" t="s">
        <v>228</v>
      </c>
      <c r="C634" s="67">
        <v>2005</v>
      </c>
      <c r="D634" s="74">
        <v>17.008296000000001</v>
      </c>
      <c r="E634" s="72">
        <v>10545</v>
      </c>
      <c r="F634" s="72">
        <v>105073227.97</v>
      </c>
      <c r="G634" s="72">
        <v>24285</v>
      </c>
      <c r="H634" s="75">
        <v>0.44239631336405533</v>
      </c>
      <c r="I634" s="75">
        <v>0.31399936027295022</v>
      </c>
      <c r="J634" s="71">
        <v>61</v>
      </c>
      <c r="K634" s="72">
        <v>222.65</v>
      </c>
    </row>
    <row r="635" spans="1:11" x14ac:dyDescent="0.2">
      <c r="A635" s="67">
        <v>68</v>
      </c>
      <c r="B635" s="67" t="s">
        <v>228</v>
      </c>
      <c r="C635" s="67">
        <v>2006</v>
      </c>
      <c r="D635" s="74">
        <v>16.88236666666667</v>
      </c>
      <c r="E635" s="72">
        <v>10902</v>
      </c>
      <c r="F635" s="72">
        <v>105889143.48</v>
      </c>
      <c r="G635" s="72">
        <v>26156</v>
      </c>
      <c r="H635" s="75">
        <v>0.452914798206278</v>
      </c>
      <c r="I635" s="75">
        <v>0.31399936027295022</v>
      </c>
      <c r="J635" s="71">
        <v>61</v>
      </c>
      <c r="K635" s="72">
        <v>222.65</v>
      </c>
    </row>
    <row r="636" spans="1:11" x14ac:dyDescent="0.2">
      <c r="A636" s="67">
        <v>68</v>
      </c>
      <c r="B636" s="67" t="s">
        <v>228</v>
      </c>
      <c r="C636" s="67">
        <v>2007</v>
      </c>
      <c r="D636" s="74">
        <v>17.296320000000001</v>
      </c>
      <c r="E636" s="72">
        <v>11311</v>
      </c>
      <c r="F636" s="72">
        <v>115252110</v>
      </c>
      <c r="G636" s="72">
        <v>26430</v>
      </c>
      <c r="H636" s="75">
        <v>0.45414847161572053</v>
      </c>
      <c r="I636" s="75">
        <v>0.31399936027295022</v>
      </c>
      <c r="J636" s="71">
        <v>61</v>
      </c>
      <c r="K636" s="72">
        <v>222.65</v>
      </c>
    </row>
    <row r="637" spans="1:11" x14ac:dyDescent="0.2">
      <c r="A637" s="67">
        <v>68</v>
      </c>
      <c r="B637" s="67" t="s">
        <v>228</v>
      </c>
      <c r="C637" s="67">
        <v>2008</v>
      </c>
      <c r="D637" s="74">
        <v>17.715351999999999</v>
      </c>
      <c r="E637" s="72">
        <v>11660</v>
      </c>
      <c r="F637" s="72">
        <v>116309548</v>
      </c>
      <c r="G637" s="72">
        <v>26430</v>
      </c>
      <c r="H637" s="75">
        <v>0.46120689655172414</v>
      </c>
      <c r="I637" s="75">
        <v>0.31399936027295022</v>
      </c>
      <c r="J637" s="71">
        <v>61</v>
      </c>
      <c r="K637" s="72">
        <v>222.65</v>
      </c>
    </row>
    <row r="638" spans="1:11" x14ac:dyDescent="0.2">
      <c r="A638" s="67">
        <v>68</v>
      </c>
      <c r="B638" s="67" t="s">
        <v>228</v>
      </c>
      <c r="C638" s="67">
        <v>2009</v>
      </c>
      <c r="D638" s="74">
        <v>17.930536200000002</v>
      </c>
      <c r="E638" s="72">
        <v>11869</v>
      </c>
      <c r="F638" s="72">
        <v>97280499.019999996</v>
      </c>
      <c r="G638" s="72">
        <v>26445</v>
      </c>
      <c r="H638" s="75">
        <v>0.47033898305084748</v>
      </c>
      <c r="I638" s="75">
        <v>0.31399936027295022</v>
      </c>
      <c r="J638" s="71">
        <v>61</v>
      </c>
      <c r="K638" s="72">
        <v>222.65</v>
      </c>
    </row>
    <row r="639" spans="1:11" x14ac:dyDescent="0.2">
      <c r="A639" s="67">
        <v>68</v>
      </c>
      <c r="B639" s="67" t="s">
        <v>228</v>
      </c>
      <c r="C639" s="67">
        <v>2010</v>
      </c>
      <c r="D639" s="74">
        <v>18.29948266666667</v>
      </c>
      <c r="E639" s="72">
        <v>12046</v>
      </c>
      <c r="F639" s="72">
        <v>118820900.25</v>
      </c>
      <c r="G639" s="72">
        <v>27340</v>
      </c>
      <c r="H639" s="75">
        <v>0.47916666666666669</v>
      </c>
      <c r="I639" s="75">
        <v>0.31399936027295022</v>
      </c>
      <c r="J639" s="71">
        <v>61</v>
      </c>
      <c r="K639" s="72">
        <v>222.65</v>
      </c>
    </row>
    <row r="640" spans="1:11" x14ac:dyDescent="0.2">
      <c r="A640" s="67">
        <v>68</v>
      </c>
      <c r="B640" s="67" t="s">
        <v>228</v>
      </c>
      <c r="C640" s="67">
        <v>2011</v>
      </c>
      <c r="D640" s="74">
        <v>18.328728099999999</v>
      </c>
      <c r="E640" s="72">
        <v>12324</v>
      </c>
      <c r="F640" s="72">
        <v>119660738</v>
      </c>
      <c r="G640" s="72">
        <v>28946</v>
      </c>
      <c r="H640" s="75">
        <v>0.47736625514403291</v>
      </c>
      <c r="I640" s="75">
        <v>0.31399936027295022</v>
      </c>
      <c r="J640" s="71">
        <v>61</v>
      </c>
      <c r="K640" s="72">
        <v>222.65</v>
      </c>
    </row>
    <row r="641" spans="1:11" x14ac:dyDescent="0.2">
      <c r="A641" s="67">
        <v>69</v>
      </c>
      <c r="B641" s="67" t="s">
        <v>229</v>
      </c>
      <c r="C641" s="67">
        <v>2002</v>
      </c>
      <c r="D641" s="74">
        <v>16.741565999999999</v>
      </c>
      <c r="E641" s="72">
        <v>44258</v>
      </c>
      <c r="F641" s="72">
        <v>1251191402</v>
      </c>
      <c r="G641" s="72">
        <v>242930</v>
      </c>
      <c r="H641" s="75">
        <v>0.28715170278637769</v>
      </c>
      <c r="I641" s="75">
        <v>0.18875683492249989</v>
      </c>
      <c r="J641" s="71">
        <v>672</v>
      </c>
      <c r="K641" s="72">
        <v>1429.27</v>
      </c>
    </row>
    <row r="642" spans="1:11" x14ac:dyDescent="0.2">
      <c r="A642" s="67">
        <v>69</v>
      </c>
      <c r="B642" s="67" t="s">
        <v>229</v>
      </c>
      <c r="C642" s="67">
        <v>2003</v>
      </c>
      <c r="D642" s="74">
        <v>16.820820000000001</v>
      </c>
      <c r="E642" s="72">
        <v>45484</v>
      </c>
      <c r="F642" s="72">
        <v>1222390968</v>
      </c>
      <c r="G642" s="72">
        <v>242930</v>
      </c>
      <c r="H642" s="75">
        <v>0.29096477794793263</v>
      </c>
      <c r="I642" s="75">
        <v>0.18875683492249989</v>
      </c>
      <c r="J642" s="71">
        <v>672</v>
      </c>
      <c r="K642" s="72">
        <v>1429.27</v>
      </c>
    </row>
    <row r="643" spans="1:11" x14ac:dyDescent="0.2">
      <c r="A643" s="67">
        <v>69</v>
      </c>
      <c r="B643" s="67" t="s">
        <v>229</v>
      </c>
      <c r="C643" s="67">
        <v>2004</v>
      </c>
      <c r="D643" s="74">
        <v>16.852066000000001</v>
      </c>
      <c r="E643" s="72">
        <v>46881</v>
      </c>
      <c r="F643" s="72">
        <v>1243491867</v>
      </c>
      <c r="G643" s="72">
        <v>242930</v>
      </c>
      <c r="H643" s="75">
        <v>0.29429089261440866</v>
      </c>
      <c r="I643" s="75">
        <v>0.18875683492249989</v>
      </c>
      <c r="J643" s="71">
        <v>672</v>
      </c>
      <c r="K643" s="72">
        <v>1429.27</v>
      </c>
    </row>
    <row r="644" spans="1:11" x14ac:dyDescent="0.2">
      <c r="A644" s="67">
        <v>69</v>
      </c>
      <c r="B644" s="67" t="s">
        <v>229</v>
      </c>
      <c r="C644" s="67">
        <v>2005</v>
      </c>
      <c r="D644" s="74">
        <v>17.008296000000001</v>
      </c>
      <c r="E644" s="72">
        <v>48041</v>
      </c>
      <c r="F644" s="72">
        <v>1304073193</v>
      </c>
      <c r="G644" s="72">
        <v>258204</v>
      </c>
      <c r="H644" s="75">
        <v>0.29835082458770612</v>
      </c>
      <c r="I644" s="75">
        <v>0.18875683492249989</v>
      </c>
      <c r="J644" s="71">
        <v>672</v>
      </c>
      <c r="K644" s="72">
        <v>1429.27</v>
      </c>
    </row>
    <row r="645" spans="1:11" x14ac:dyDescent="0.2">
      <c r="A645" s="67">
        <v>69</v>
      </c>
      <c r="B645" s="67" t="s">
        <v>229</v>
      </c>
      <c r="C645" s="67">
        <v>2006</v>
      </c>
      <c r="D645" s="74">
        <v>16.88236666666667</v>
      </c>
      <c r="E645" s="72">
        <v>48777</v>
      </c>
      <c r="F645" s="72">
        <v>1321845279</v>
      </c>
      <c r="G645" s="72">
        <v>267631</v>
      </c>
      <c r="H645" s="75">
        <v>0.29955290611028318</v>
      </c>
      <c r="I645" s="75">
        <v>0.18875683492249989</v>
      </c>
      <c r="J645" s="71">
        <v>672</v>
      </c>
      <c r="K645" s="72">
        <v>1429.27</v>
      </c>
    </row>
    <row r="646" spans="1:11" x14ac:dyDescent="0.2">
      <c r="A646" s="67">
        <v>69</v>
      </c>
      <c r="B646" s="67" t="s">
        <v>229</v>
      </c>
      <c r="C646" s="67">
        <v>2007</v>
      </c>
      <c r="D646" s="74">
        <v>17.296320000000001</v>
      </c>
      <c r="E646" s="72">
        <v>49558</v>
      </c>
      <c r="F646" s="72">
        <v>1367149467</v>
      </c>
      <c r="G646" s="72">
        <v>267631</v>
      </c>
      <c r="H646" s="75">
        <v>0.31527093596059114</v>
      </c>
      <c r="I646" s="75">
        <v>0.18875683492249989</v>
      </c>
      <c r="J646" s="71">
        <v>672</v>
      </c>
      <c r="K646" s="72">
        <v>1429.27</v>
      </c>
    </row>
    <row r="647" spans="1:11" x14ac:dyDescent="0.2">
      <c r="A647" s="67">
        <v>69</v>
      </c>
      <c r="B647" s="67" t="s">
        <v>229</v>
      </c>
      <c r="C647" s="67">
        <v>2008</v>
      </c>
      <c r="D647" s="74">
        <v>17.715351999999999</v>
      </c>
      <c r="E647" s="72">
        <v>50478</v>
      </c>
      <c r="F647" s="72">
        <v>1369710373</v>
      </c>
      <c r="G647" s="72">
        <v>267631</v>
      </c>
      <c r="H647" s="75">
        <v>0.3132295719844358</v>
      </c>
      <c r="I647" s="75">
        <v>0.18875683492249989</v>
      </c>
      <c r="J647" s="71">
        <v>672</v>
      </c>
      <c r="K647" s="72">
        <v>1429.27</v>
      </c>
    </row>
    <row r="648" spans="1:11" x14ac:dyDescent="0.2">
      <c r="A648" s="67">
        <v>69</v>
      </c>
      <c r="B648" s="67" t="s">
        <v>229</v>
      </c>
      <c r="C648" s="67">
        <v>2009</v>
      </c>
      <c r="D648" s="74">
        <v>17.930536200000002</v>
      </c>
      <c r="E648" s="72">
        <v>51089</v>
      </c>
      <c r="F648" s="72">
        <v>1360024643</v>
      </c>
      <c r="G648" s="72">
        <v>267631</v>
      </c>
      <c r="H648" s="75">
        <v>0.31278390655418559</v>
      </c>
      <c r="I648" s="75">
        <v>0.18875683492249989</v>
      </c>
      <c r="J648" s="71">
        <v>672</v>
      </c>
      <c r="K648" s="72">
        <v>1429.27</v>
      </c>
    </row>
    <row r="649" spans="1:11" x14ac:dyDescent="0.2">
      <c r="A649" s="67">
        <v>69</v>
      </c>
      <c r="B649" s="67" t="s">
        <v>229</v>
      </c>
      <c r="C649" s="67">
        <v>2010</v>
      </c>
      <c r="D649" s="74">
        <v>18.29948266666667</v>
      </c>
      <c r="E649" s="72">
        <v>51914</v>
      </c>
      <c r="F649" s="72">
        <v>1415659467</v>
      </c>
      <c r="G649" s="72">
        <v>283517</v>
      </c>
      <c r="H649" s="75">
        <v>0.3154492566257272</v>
      </c>
      <c r="I649" s="75">
        <v>0.18875683492249989</v>
      </c>
      <c r="J649" s="71">
        <v>672</v>
      </c>
      <c r="K649" s="72">
        <v>1429.27</v>
      </c>
    </row>
    <row r="650" spans="1:11" x14ac:dyDescent="0.2">
      <c r="A650" s="67">
        <v>69</v>
      </c>
      <c r="B650" s="67" t="s">
        <v>229</v>
      </c>
      <c r="C650" s="67">
        <v>2011</v>
      </c>
      <c r="D650" s="74">
        <v>18.328728099999999</v>
      </c>
      <c r="E650" s="72">
        <v>52612</v>
      </c>
      <c r="F650" s="72">
        <v>1427314949</v>
      </c>
      <c r="G650" s="72">
        <v>294349</v>
      </c>
      <c r="H650" s="75">
        <v>0.31841763942931256</v>
      </c>
      <c r="I650" s="75">
        <v>0.18875683492249989</v>
      </c>
      <c r="J650" s="71">
        <v>672</v>
      </c>
      <c r="K650" s="72">
        <v>1429.27</v>
      </c>
    </row>
    <row r="651" spans="1:11" x14ac:dyDescent="0.2">
      <c r="A651" s="67">
        <v>70</v>
      </c>
      <c r="B651" s="67" t="s">
        <v>230</v>
      </c>
      <c r="C651" s="67">
        <v>2002</v>
      </c>
      <c r="D651" s="74">
        <v>16.741565999999999</v>
      </c>
      <c r="E651" s="72">
        <v>20985</v>
      </c>
      <c r="F651" s="72">
        <v>472785317</v>
      </c>
      <c r="G651" s="72">
        <v>104299</v>
      </c>
      <c r="H651" s="75">
        <v>0.21317452600875061</v>
      </c>
      <c r="I651" s="75">
        <v>3.7312365975696926E-2</v>
      </c>
      <c r="J651" s="71">
        <v>86</v>
      </c>
      <c r="K651" s="72">
        <v>417.28000000000003</v>
      </c>
    </row>
    <row r="652" spans="1:11" x14ac:dyDescent="0.2">
      <c r="A652" s="67">
        <v>70</v>
      </c>
      <c r="B652" s="67" t="s">
        <v>230</v>
      </c>
      <c r="C652" s="67">
        <v>2003</v>
      </c>
      <c r="D652" s="74">
        <v>16.820820000000001</v>
      </c>
      <c r="E652" s="72">
        <v>21155</v>
      </c>
      <c r="F652" s="72">
        <v>469186419</v>
      </c>
      <c r="G652" s="72">
        <v>104299</v>
      </c>
      <c r="H652" s="75">
        <v>0.22456308355278909</v>
      </c>
      <c r="I652" s="75">
        <v>3.7312365975696926E-2</v>
      </c>
      <c r="J652" s="71">
        <v>86</v>
      </c>
      <c r="K652" s="72">
        <v>417.28000000000003</v>
      </c>
    </row>
    <row r="653" spans="1:11" x14ac:dyDescent="0.2">
      <c r="A653" s="67">
        <v>70</v>
      </c>
      <c r="B653" s="67" t="s">
        <v>230</v>
      </c>
      <c r="C653" s="67">
        <v>2004</v>
      </c>
      <c r="D653" s="74">
        <v>16.852066000000001</v>
      </c>
      <c r="E653" s="72">
        <v>21239</v>
      </c>
      <c r="F653" s="72">
        <v>489398304</v>
      </c>
      <c r="G653" s="72">
        <v>104299</v>
      </c>
      <c r="H653" s="75">
        <v>0.22456308355278909</v>
      </c>
      <c r="I653" s="75">
        <v>3.7312365975696926E-2</v>
      </c>
      <c r="J653" s="71">
        <v>86</v>
      </c>
      <c r="K653" s="72">
        <v>417.28000000000003</v>
      </c>
    </row>
    <row r="654" spans="1:11" x14ac:dyDescent="0.2">
      <c r="A654" s="67">
        <v>70</v>
      </c>
      <c r="B654" s="67" t="s">
        <v>230</v>
      </c>
      <c r="C654" s="67">
        <v>2005</v>
      </c>
      <c r="D654" s="74">
        <v>17.008296000000001</v>
      </c>
      <c r="E654" s="72">
        <v>21430</v>
      </c>
      <c r="F654" s="72">
        <v>522014198</v>
      </c>
      <c r="G654" s="72">
        <v>104312</v>
      </c>
      <c r="H654" s="75">
        <v>0.24186046511627907</v>
      </c>
      <c r="I654" s="75">
        <v>3.7312365975696926E-2</v>
      </c>
      <c r="J654" s="71">
        <v>86</v>
      </c>
      <c r="K654" s="72">
        <v>417.28000000000003</v>
      </c>
    </row>
    <row r="655" spans="1:11" x14ac:dyDescent="0.2">
      <c r="A655" s="67">
        <v>70</v>
      </c>
      <c r="B655" s="67" t="s">
        <v>230</v>
      </c>
      <c r="C655" s="67">
        <v>2006</v>
      </c>
      <c r="D655" s="74">
        <v>16.88236666666667</v>
      </c>
      <c r="E655" s="72">
        <v>21295</v>
      </c>
      <c r="F655" s="72">
        <v>490692769</v>
      </c>
      <c r="G655" s="72">
        <v>104372</v>
      </c>
      <c r="H655" s="75">
        <v>0.24129930394431554</v>
      </c>
      <c r="I655" s="75">
        <v>3.7312365975696926E-2</v>
      </c>
      <c r="J655" s="71">
        <v>86</v>
      </c>
      <c r="K655" s="72">
        <v>417.28000000000003</v>
      </c>
    </row>
    <row r="656" spans="1:11" x14ac:dyDescent="0.2">
      <c r="A656" s="67">
        <v>70</v>
      </c>
      <c r="B656" s="67" t="s">
        <v>230</v>
      </c>
      <c r="C656" s="67">
        <v>2007</v>
      </c>
      <c r="D656" s="74">
        <v>17.296320000000001</v>
      </c>
      <c r="E656" s="72">
        <v>21389</v>
      </c>
      <c r="F656" s="72">
        <v>469099636</v>
      </c>
      <c r="G656" s="72">
        <v>104372</v>
      </c>
      <c r="H656" s="75">
        <v>0.24885844748858446</v>
      </c>
      <c r="I656" s="75">
        <v>3.7312365975696926E-2</v>
      </c>
      <c r="J656" s="71">
        <v>86</v>
      </c>
      <c r="K656" s="72">
        <v>417.28000000000003</v>
      </c>
    </row>
    <row r="657" spans="1:11" x14ac:dyDescent="0.2">
      <c r="A657" s="67">
        <v>70</v>
      </c>
      <c r="B657" s="67" t="s">
        <v>230</v>
      </c>
      <c r="C657" s="67">
        <v>2008</v>
      </c>
      <c r="D657" s="74">
        <v>17.715351999999999</v>
      </c>
      <c r="E657" s="72">
        <v>21706</v>
      </c>
      <c r="F657" s="72">
        <v>467724991</v>
      </c>
      <c r="G657" s="72">
        <v>104372</v>
      </c>
      <c r="H657" s="75">
        <v>0.25507900677200901</v>
      </c>
      <c r="I657" s="75">
        <v>3.7312365975696926E-2</v>
      </c>
      <c r="J657" s="71">
        <v>86</v>
      </c>
      <c r="K657" s="72">
        <v>417.28000000000003</v>
      </c>
    </row>
    <row r="658" spans="1:11" x14ac:dyDescent="0.2">
      <c r="A658" s="67">
        <v>70</v>
      </c>
      <c r="B658" s="67" t="s">
        <v>230</v>
      </c>
      <c r="C658" s="67">
        <v>2009</v>
      </c>
      <c r="D658" s="74">
        <v>17.930536200000002</v>
      </c>
      <c r="E658" s="72">
        <v>21916</v>
      </c>
      <c r="F658" s="72">
        <v>402188612</v>
      </c>
      <c r="G658" s="72">
        <v>104372</v>
      </c>
      <c r="H658" s="75">
        <v>0.25507900677200901</v>
      </c>
      <c r="I658" s="75">
        <v>3.7312365975696926E-2</v>
      </c>
      <c r="J658" s="71">
        <v>86</v>
      </c>
      <c r="K658" s="72">
        <v>417.28000000000003</v>
      </c>
    </row>
    <row r="659" spans="1:11" x14ac:dyDescent="0.2">
      <c r="A659" s="67">
        <v>70</v>
      </c>
      <c r="B659" s="67" t="s">
        <v>230</v>
      </c>
      <c r="C659" s="67">
        <v>2010</v>
      </c>
      <c r="D659" s="74">
        <v>18.29948266666667</v>
      </c>
      <c r="E659" s="72">
        <v>21411</v>
      </c>
      <c r="F659" s="72">
        <v>417555177</v>
      </c>
      <c r="G659" s="72">
        <v>104372</v>
      </c>
      <c r="H659" s="75">
        <v>0.25396825396825395</v>
      </c>
      <c r="I659" s="75">
        <v>3.7312365975696926E-2</v>
      </c>
      <c r="J659" s="71">
        <v>86</v>
      </c>
      <c r="K659" s="72">
        <v>417.28000000000003</v>
      </c>
    </row>
    <row r="660" spans="1:11" x14ac:dyDescent="0.2">
      <c r="A660" s="67">
        <v>70</v>
      </c>
      <c r="B660" s="67" t="s">
        <v>230</v>
      </c>
      <c r="C660" s="67">
        <v>2011</v>
      </c>
      <c r="D660" s="74">
        <v>18.328728099999999</v>
      </c>
      <c r="E660" s="72">
        <v>21768</v>
      </c>
      <c r="F660" s="72">
        <v>423225290</v>
      </c>
      <c r="G660" s="72">
        <v>104372</v>
      </c>
      <c r="H660" s="75">
        <v>0.28999999999999998</v>
      </c>
      <c r="I660" s="75">
        <v>3.7312365975696926E-2</v>
      </c>
      <c r="J660" s="71">
        <v>86</v>
      </c>
      <c r="K660" s="72">
        <v>417.28000000000003</v>
      </c>
    </row>
    <row r="661" spans="1:11" x14ac:dyDescent="0.2">
      <c r="A661" s="67">
        <v>71</v>
      </c>
      <c r="B661" s="67" t="s">
        <v>231</v>
      </c>
      <c r="C661" s="67">
        <v>2002</v>
      </c>
      <c r="D661" s="74">
        <v>16.741565999999999</v>
      </c>
      <c r="E661" s="72">
        <v>3279</v>
      </c>
      <c r="F661" s="72">
        <v>89683500.799999997</v>
      </c>
      <c r="G661" s="72">
        <v>15528</v>
      </c>
      <c r="H661" s="75">
        <v>6.5573770491803282E-2</v>
      </c>
      <c r="I661" s="75">
        <v>0.10582494663007014</v>
      </c>
      <c r="J661" s="71">
        <v>14</v>
      </c>
      <c r="K661" s="72">
        <v>104.6</v>
      </c>
    </row>
    <row r="662" spans="1:11" x14ac:dyDescent="0.2">
      <c r="A662" s="67">
        <v>71</v>
      </c>
      <c r="B662" s="67" t="s">
        <v>231</v>
      </c>
      <c r="C662" s="67">
        <v>2003</v>
      </c>
      <c r="D662" s="74">
        <v>16.820820000000001</v>
      </c>
      <c r="E662" s="72">
        <v>3314</v>
      </c>
      <c r="F662" s="72">
        <v>88305059.200000003</v>
      </c>
      <c r="G662" s="72">
        <v>15708</v>
      </c>
      <c r="H662" s="75">
        <v>6.5573770491803282E-2</v>
      </c>
      <c r="I662" s="75">
        <v>0.10582494663007014</v>
      </c>
      <c r="J662" s="71">
        <v>14</v>
      </c>
      <c r="K662" s="72">
        <v>104.6</v>
      </c>
    </row>
    <row r="663" spans="1:11" x14ac:dyDescent="0.2">
      <c r="A663" s="67">
        <v>71</v>
      </c>
      <c r="B663" s="67" t="s">
        <v>231</v>
      </c>
      <c r="C663" s="67">
        <v>2004</v>
      </c>
      <c r="D663" s="74">
        <v>16.852066000000001</v>
      </c>
      <c r="E663" s="72">
        <v>3349</v>
      </c>
      <c r="F663" s="72">
        <v>94234305</v>
      </c>
      <c r="G663" s="72">
        <v>16254</v>
      </c>
      <c r="H663" s="75">
        <v>6.5573770491803282E-2</v>
      </c>
      <c r="I663" s="75">
        <v>0.10582494663007014</v>
      </c>
      <c r="J663" s="71">
        <v>14</v>
      </c>
      <c r="K663" s="72">
        <v>104.6</v>
      </c>
    </row>
    <row r="664" spans="1:11" x14ac:dyDescent="0.2">
      <c r="A664" s="67">
        <v>71</v>
      </c>
      <c r="B664" s="67" t="s">
        <v>231</v>
      </c>
      <c r="C664" s="67">
        <v>2005</v>
      </c>
      <c r="D664" s="74">
        <v>17.008296000000001</v>
      </c>
      <c r="E664" s="72">
        <v>3416</v>
      </c>
      <c r="F664" s="72">
        <v>92239845</v>
      </c>
      <c r="G664" s="72">
        <v>16598</v>
      </c>
      <c r="H664" s="75">
        <v>7.2727272727272724E-2</v>
      </c>
      <c r="I664" s="75">
        <v>0.10582494663007014</v>
      </c>
      <c r="J664" s="71">
        <v>14</v>
      </c>
      <c r="K664" s="72">
        <v>104.6</v>
      </c>
    </row>
    <row r="665" spans="1:11" x14ac:dyDescent="0.2">
      <c r="A665" s="67">
        <v>71</v>
      </c>
      <c r="B665" s="67" t="s">
        <v>231</v>
      </c>
      <c r="C665" s="67">
        <v>2006</v>
      </c>
      <c r="D665" s="74">
        <v>16.88236666666667</v>
      </c>
      <c r="E665" s="72">
        <v>3454</v>
      </c>
      <c r="F665" s="72">
        <v>94367252</v>
      </c>
      <c r="G665" s="72">
        <v>16598</v>
      </c>
      <c r="H665" s="75">
        <v>8.6330935251798566E-2</v>
      </c>
      <c r="I665" s="75">
        <v>0.10582494663007014</v>
      </c>
      <c r="J665" s="71">
        <v>14</v>
      </c>
      <c r="K665" s="72">
        <v>104.6</v>
      </c>
    </row>
    <row r="666" spans="1:11" x14ac:dyDescent="0.2">
      <c r="A666" s="67">
        <v>71</v>
      </c>
      <c r="B666" s="67" t="s">
        <v>231</v>
      </c>
      <c r="C666" s="67">
        <v>2007</v>
      </c>
      <c r="D666" s="74">
        <v>17.296320000000001</v>
      </c>
      <c r="E666" s="72">
        <v>3486</v>
      </c>
      <c r="F666" s="72">
        <v>95199648.200000003</v>
      </c>
      <c r="G666" s="72">
        <v>16598</v>
      </c>
      <c r="H666" s="75">
        <v>0.12328767123287671</v>
      </c>
      <c r="I666" s="75">
        <v>0.10582494663007014</v>
      </c>
      <c r="J666" s="71">
        <v>14</v>
      </c>
      <c r="K666" s="72">
        <v>104.6</v>
      </c>
    </row>
    <row r="667" spans="1:11" x14ac:dyDescent="0.2">
      <c r="A667" s="67">
        <v>71</v>
      </c>
      <c r="B667" s="67" t="s">
        <v>231</v>
      </c>
      <c r="C667" s="67">
        <v>2008</v>
      </c>
      <c r="D667" s="74">
        <v>17.715351999999999</v>
      </c>
      <c r="E667" s="72">
        <v>3535</v>
      </c>
      <c r="F667" s="72">
        <v>93707617.5</v>
      </c>
      <c r="G667" s="72">
        <v>16598</v>
      </c>
      <c r="H667" s="75">
        <v>0.12</v>
      </c>
      <c r="I667" s="75">
        <v>0.10582494663007014</v>
      </c>
      <c r="J667" s="71">
        <v>14</v>
      </c>
      <c r="K667" s="72">
        <v>104.6</v>
      </c>
    </row>
    <row r="668" spans="1:11" x14ac:dyDescent="0.2">
      <c r="A668" s="67">
        <v>71</v>
      </c>
      <c r="B668" s="67" t="s">
        <v>231</v>
      </c>
      <c r="C668" s="67">
        <v>2009</v>
      </c>
      <c r="D668" s="74">
        <v>17.930536200000002</v>
      </c>
      <c r="E668" s="72">
        <v>3588</v>
      </c>
      <c r="F668" s="72">
        <v>87132498.900000006</v>
      </c>
      <c r="G668" s="72">
        <v>16602</v>
      </c>
      <c r="H668" s="75">
        <v>0.13157894736842105</v>
      </c>
      <c r="I668" s="75">
        <v>0.10582494663007014</v>
      </c>
      <c r="J668" s="71">
        <v>14</v>
      </c>
      <c r="K668" s="72">
        <v>104.6</v>
      </c>
    </row>
    <row r="669" spans="1:11" x14ac:dyDescent="0.2">
      <c r="A669" s="67">
        <v>71</v>
      </c>
      <c r="B669" s="67" t="s">
        <v>231</v>
      </c>
      <c r="C669" s="67">
        <v>2010</v>
      </c>
      <c r="D669" s="74">
        <v>18.29948266666667</v>
      </c>
      <c r="E669" s="72">
        <v>3613</v>
      </c>
      <c r="F669" s="72">
        <v>95579103.439999998</v>
      </c>
      <c r="G669" s="72">
        <v>17452</v>
      </c>
      <c r="H669" s="75">
        <v>0.13157894736842105</v>
      </c>
      <c r="I669" s="75">
        <v>0.10582494663007014</v>
      </c>
      <c r="J669" s="71">
        <v>14</v>
      </c>
      <c r="K669" s="72">
        <v>104.6</v>
      </c>
    </row>
    <row r="670" spans="1:11" x14ac:dyDescent="0.2">
      <c r="A670" s="67">
        <v>71</v>
      </c>
      <c r="B670" s="67" t="s">
        <v>231</v>
      </c>
      <c r="C670" s="67">
        <v>2011</v>
      </c>
      <c r="D670" s="74">
        <v>18.328728099999999</v>
      </c>
      <c r="E670" s="72">
        <v>3626</v>
      </c>
      <c r="F670" s="72">
        <v>89373924</v>
      </c>
      <c r="G670" s="72">
        <v>17539</v>
      </c>
      <c r="H670" s="75">
        <v>0.13157894736842105</v>
      </c>
      <c r="I670" s="75">
        <v>0.10582494663007014</v>
      </c>
      <c r="J670" s="71">
        <v>14</v>
      </c>
      <c r="K670" s="72">
        <v>104.6</v>
      </c>
    </row>
    <row r="671" spans="1:11" x14ac:dyDescent="0.2">
      <c r="A671" s="67">
        <v>72</v>
      </c>
      <c r="B671" s="67" t="s">
        <v>127</v>
      </c>
      <c r="C671" s="67">
        <v>2002</v>
      </c>
      <c r="D671" s="74">
        <v>16.741565999999999</v>
      </c>
      <c r="E671" s="72">
        <v>3702</v>
      </c>
      <c r="F671" s="72">
        <v>132708672</v>
      </c>
      <c r="G671" s="72">
        <v>25000</v>
      </c>
      <c r="H671" s="75">
        <v>0.18279569892473121</v>
      </c>
      <c r="I671" s="75">
        <v>-1.350621285791464E-3</v>
      </c>
      <c r="J671" s="71">
        <v>8</v>
      </c>
      <c r="K671" s="72">
        <v>65.349999999999994</v>
      </c>
    </row>
    <row r="672" spans="1:11" x14ac:dyDescent="0.2">
      <c r="A672" s="67">
        <v>72</v>
      </c>
      <c r="B672" s="67" t="s">
        <v>127</v>
      </c>
      <c r="C672" s="67">
        <v>2003</v>
      </c>
      <c r="D672" s="74">
        <v>16.820820000000001</v>
      </c>
      <c r="E672" s="72">
        <v>3740</v>
      </c>
      <c r="F672" s="72">
        <v>145709728.80000001</v>
      </c>
      <c r="G672" s="72">
        <v>25000</v>
      </c>
      <c r="H672" s="75">
        <v>0.18404907975460122</v>
      </c>
      <c r="I672" s="75">
        <v>-1.350621285791464E-3</v>
      </c>
      <c r="J672" s="71">
        <v>8</v>
      </c>
      <c r="K672" s="72">
        <v>65.349999999999994</v>
      </c>
    </row>
    <row r="673" spans="1:11" x14ac:dyDescent="0.2">
      <c r="A673" s="67">
        <v>72</v>
      </c>
      <c r="B673" s="67" t="s">
        <v>127</v>
      </c>
      <c r="C673" s="67">
        <v>2004</v>
      </c>
      <c r="D673" s="74">
        <v>16.852066000000001</v>
      </c>
      <c r="E673" s="72">
        <v>3767</v>
      </c>
      <c r="F673" s="72">
        <v>150385613.59999999</v>
      </c>
      <c r="G673" s="72">
        <v>25000</v>
      </c>
      <c r="H673" s="75">
        <v>0.18404907975460122</v>
      </c>
      <c r="I673" s="75">
        <v>-1.350621285791464E-3</v>
      </c>
      <c r="J673" s="71">
        <v>8</v>
      </c>
      <c r="K673" s="72">
        <v>65.349999999999994</v>
      </c>
    </row>
    <row r="674" spans="1:11" x14ac:dyDescent="0.2">
      <c r="A674" s="67">
        <v>72</v>
      </c>
      <c r="B674" s="67" t="s">
        <v>127</v>
      </c>
      <c r="C674" s="67">
        <v>2005</v>
      </c>
      <c r="D674" s="74">
        <v>17.008296000000001</v>
      </c>
      <c r="E674" s="72">
        <v>3773</v>
      </c>
      <c r="F674" s="72">
        <v>150869466.86000001</v>
      </c>
      <c r="G674" s="72">
        <v>25000</v>
      </c>
      <c r="H674" s="75">
        <v>0.18461538461538463</v>
      </c>
      <c r="I674" s="75">
        <v>-1.350621285791464E-3</v>
      </c>
      <c r="J674" s="71">
        <v>8</v>
      </c>
      <c r="K674" s="72">
        <v>65.349999999999994</v>
      </c>
    </row>
    <row r="675" spans="1:11" x14ac:dyDescent="0.2">
      <c r="A675" s="67">
        <v>72</v>
      </c>
      <c r="B675" s="67" t="s">
        <v>127</v>
      </c>
      <c r="C675" s="67">
        <v>2006</v>
      </c>
      <c r="D675" s="74">
        <v>16.88236666666667</v>
      </c>
      <c r="E675" s="72">
        <v>3811</v>
      </c>
      <c r="F675" s="72">
        <v>147392539</v>
      </c>
      <c r="G675" s="72">
        <v>25000</v>
      </c>
      <c r="H675" s="75">
        <v>0.2</v>
      </c>
      <c r="I675" s="75">
        <v>-1.350621285791464E-3</v>
      </c>
      <c r="J675" s="71">
        <v>8</v>
      </c>
      <c r="K675" s="72">
        <v>65.349999999999994</v>
      </c>
    </row>
    <row r="676" spans="1:11" x14ac:dyDescent="0.2">
      <c r="A676" s="67">
        <v>72</v>
      </c>
      <c r="B676" s="67" t="s">
        <v>127</v>
      </c>
      <c r="C676" s="67">
        <v>2007</v>
      </c>
      <c r="D676" s="74">
        <v>17.296320000000001</v>
      </c>
      <c r="E676" s="72">
        <v>3853</v>
      </c>
      <c r="F676" s="72">
        <v>145743157.84</v>
      </c>
      <c r="G676" s="72">
        <v>26000</v>
      </c>
      <c r="H676" s="75">
        <v>0.2</v>
      </c>
      <c r="I676" s="75">
        <v>-1.350621285791464E-3</v>
      </c>
      <c r="J676" s="71">
        <v>8</v>
      </c>
      <c r="K676" s="72">
        <v>65.349999999999994</v>
      </c>
    </row>
    <row r="677" spans="1:11" x14ac:dyDescent="0.2">
      <c r="A677" s="67">
        <v>72</v>
      </c>
      <c r="B677" s="67" t="s">
        <v>127</v>
      </c>
      <c r="C677" s="67">
        <v>2008</v>
      </c>
      <c r="D677" s="74">
        <v>17.715351999999999</v>
      </c>
      <c r="E677" s="72">
        <v>3878</v>
      </c>
      <c r="F677" s="72">
        <v>154353218.66999999</v>
      </c>
      <c r="G677" s="72">
        <v>26000</v>
      </c>
      <c r="H677" s="75">
        <v>0.2</v>
      </c>
      <c r="I677" s="75">
        <v>-1.350621285791464E-3</v>
      </c>
      <c r="J677" s="71">
        <v>8</v>
      </c>
      <c r="K677" s="72">
        <v>65.349999999999994</v>
      </c>
    </row>
    <row r="678" spans="1:11" x14ac:dyDescent="0.2">
      <c r="A678" s="67">
        <v>72</v>
      </c>
      <c r="B678" s="67" t="s">
        <v>127</v>
      </c>
      <c r="C678" s="67">
        <v>2009</v>
      </c>
      <c r="D678" s="74">
        <v>17.930536200000002</v>
      </c>
      <c r="E678" s="72">
        <v>3763</v>
      </c>
      <c r="F678" s="72">
        <v>155318970.66</v>
      </c>
      <c r="G678" s="72">
        <v>26561</v>
      </c>
      <c r="H678" s="75">
        <v>0.2</v>
      </c>
      <c r="I678" s="75">
        <v>-1.350621285791464E-3</v>
      </c>
      <c r="J678" s="71">
        <v>8</v>
      </c>
      <c r="K678" s="72">
        <v>65.349999999999994</v>
      </c>
    </row>
    <row r="679" spans="1:11" x14ac:dyDescent="0.2">
      <c r="A679" s="67">
        <v>72</v>
      </c>
      <c r="B679" s="67" t="s">
        <v>127</v>
      </c>
      <c r="C679" s="67">
        <v>2010</v>
      </c>
      <c r="D679" s="74">
        <v>18.29948266666667</v>
      </c>
      <c r="E679" s="72">
        <v>3770</v>
      </c>
      <c r="F679" s="72">
        <v>138131785.69999999</v>
      </c>
      <c r="G679" s="72">
        <v>26561</v>
      </c>
      <c r="H679" s="75">
        <v>0.2</v>
      </c>
      <c r="I679" s="75">
        <v>-1.350621285791464E-3</v>
      </c>
      <c r="J679" s="71">
        <v>8</v>
      </c>
      <c r="K679" s="72">
        <v>65.349999999999994</v>
      </c>
    </row>
    <row r="680" spans="1:11" x14ac:dyDescent="0.2">
      <c r="A680" s="67">
        <v>72</v>
      </c>
      <c r="B680" s="67" t="s">
        <v>127</v>
      </c>
      <c r="C680" s="67">
        <v>2011</v>
      </c>
      <c r="D680" s="74">
        <v>18.328728099999999</v>
      </c>
      <c r="E680" s="72">
        <v>3697</v>
      </c>
      <c r="F680" s="72">
        <v>144028502</v>
      </c>
      <c r="G680" s="72">
        <v>27350</v>
      </c>
      <c r="H680" s="75">
        <v>0.22058823529411764</v>
      </c>
      <c r="I680" s="75">
        <v>-1.350621285791464E-3</v>
      </c>
      <c r="J680" s="71">
        <v>8</v>
      </c>
      <c r="K680" s="72">
        <v>65.349999999999994</v>
      </c>
    </row>
    <row r="681" spans="1:11" x14ac:dyDescent="0.2">
      <c r="A681" s="67">
        <v>73</v>
      </c>
      <c r="B681" s="67" t="s">
        <v>128</v>
      </c>
      <c r="C681" s="67">
        <v>2002</v>
      </c>
      <c r="D681" s="74">
        <v>16.741565999999999</v>
      </c>
      <c r="E681" s="72">
        <v>20113</v>
      </c>
      <c r="F681" s="72">
        <v>428242940</v>
      </c>
      <c r="G681" s="72">
        <v>80842.03</v>
      </c>
      <c r="H681" s="75">
        <v>9.9254922831293224E-2</v>
      </c>
      <c r="I681" s="75">
        <v>0.10659772286580818</v>
      </c>
      <c r="J681" s="71">
        <v>64</v>
      </c>
      <c r="K681" s="72">
        <v>444.32</v>
      </c>
    </row>
    <row r="682" spans="1:11" x14ac:dyDescent="0.2">
      <c r="A682" s="67">
        <v>73</v>
      </c>
      <c r="B682" s="67" t="s">
        <v>128</v>
      </c>
      <c r="C682" s="67">
        <v>2003</v>
      </c>
      <c r="D682" s="74">
        <v>16.820820000000001</v>
      </c>
      <c r="E682" s="72">
        <v>20382</v>
      </c>
      <c r="F682" s="72">
        <v>441285683</v>
      </c>
      <c r="G682" s="72">
        <v>80842.03</v>
      </c>
      <c r="H682" s="75">
        <v>0.19364161849710984</v>
      </c>
      <c r="I682" s="75">
        <v>0.10659772286580818</v>
      </c>
      <c r="J682" s="71">
        <v>64</v>
      </c>
      <c r="K682" s="72">
        <v>444.32</v>
      </c>
    </row>
    <row r="683" spans="1:11" x14ac:dyDescent="0.2">
      <c r="A683" s="67">
        <v>73</v>
      </c>
      <c r="B683" s="67" t="s">
        <v>128</v>
      </c>
      <c r="C683" s="67">
        <v>2004</v>
      </c>
      <c r="D683" s="74">
        <v>16.852066000000001</v>
      </c>
      <c r="E683" s="72">
        <v>20528</v>
      </c>
      <c r="F683" s="72">
        <v>336593577</v>
      </c>
      <c r="G683" s="72">
        <v>94390</v>
      </c>
      <c r="H683" s="75">
        <v>0.24481046931407943</v>
      </c>
      <c r="I683" s="75">
        <v>0.10659772286580818</v>
      </c>
      <c r="J683" s="71">
        <v>64</v>
      </c>
      <c r="K683" s="72">
        <v>444.32</v>
      </c>
    </row>
    <row r="684" spans="1:11" x14ac:dyDescent="0.2">
      <c r="A684" s="67">
        <v>73</v>
      </c>
      <c r="B684" s="67" t="s">
        <v>128</v>
      </c>
      <c r="C684" s="67">
        <v>2005</v>
      </c>
      <c r="D684" s="74">
        <v>17.008296000000001</v>
      </c>
      <c r="E684" s="72">
        <v>20699</v>
      </c>
      <c r="F684" s="72">
        <v>363910371</v>
      </c>
      <c r="G684" s="72">
        <v>94390</v>
      </c>
      <c r="H684" s="75">
        <v>0.27314814814814814</v>
      </c>
      <c r="I684" s="75">
        <v>0.10659772286580818</v>
      </c>
      <c r="J684" s="71">
        <v>64</v>
      </c>
      <c r="K684" s="72">
        <v>444.32</v>
      </c>
    </row>
    <row r="685" spans="1:11" x14ac:dyDescent="0.2">
      <c r="A685" s="67">
        <v>73</v>
      </c>
      <c r="B685" s="67" t="s">
        <v>128</v>
      </c>
      <c r="C685" s="67">
        <v>2006</v>
      </c>
      <c r="D685" s="74">
        <v>16.88236666666667</v>
      </c>
      <c r="E685" s="72">
        <v>20983</v>
      </c>
      <c r="F685" s="72">
        <v>456146506</v>
      </c>
      <c r="G685" s="72">
        <v>94390</v>
      </c>
      <c r="H685" s="75">
        <v>0.28899082568807338</v>
      </c>
      <c r="I685" s="75">
        <v>0.10659772286580818</v>
      </c>
      <c r="J685" s="71">
        <v>64</v>
      </c>
      <c r="K685" s="72">
        <v>444.32</v>
      </c>
    </row>
    <row r="686" spans="1:11" x14ac:dyDescent="0.2">
      <c r="A686" s="67">
        <v>73</v>
      </c>
      <c r="B686" s="67" t="s">
        <v>128</v>
      </c>
      <c r="C686" s="67">
        <v>2007</v>
      </c>
      <c r="D686" s="74">
        <v>17.296320000000001</v>
      </c>
      <c r="E686" s="72">
        <v>21297</v>
      </c>
      <c r="F686" s="72">
        <v>464427615.86000001</v>
      </c>
      <c r="G686" s="72">
        <v>94390</v>
      </c>
      <c r="H686" s="75">
        <v>0.28965517241379313</v>
      </c>
      <c r="I686" s="75">
        <v>0.10659772286580818</v>
      </c>
      <c r="J686" s="71">
        <v>64</v>
      </c>
      <c r="K686" s="72">
        <v>444.32</v>
      </c>
    </row>
    <row r="687" spans="1:11" x14ac:dyDescent="0.2">
      <c r="A687" s="67">
        <v>73</v>
      </c>
      <c r="B687" s="67" t="s">
        <v>128</v>
      </c>
      <c r="C687" s="67">
        <v>2008</v>
      </c>
      <c r="D687" s="74">
        <v>17.715351999999999</v>
      </c>
      <c r="E687" s="72">
        <v>21592</v>
      </c>
      <c r="F687" s="72">
        <v>472219420</v>
      </c>
      <c r="G687" s="72">
        <v>94390</v>
      </c>
      <c r="H687" s="75">
        <v>0.29772727272727273</v>
      </c>
      <c r="I687" s="75">
        <v>0.10659772286580818</v>
      </c>
      <c r="J687" s="71">
        <v>64</v>
      </c>
      <c r="K687" s="72">
        <v>444.32</v>
      </c>
    </row>
    <row r="688" spans="1:11" x14ac:dyDescent="0.2">
      <c r="A688" s="67">
        <v>73</v>
      </c>
      <c r="B688" s="67" t="s">
        <v>128</v>
      </c>
      <c r="C688" s="67">
        <v>2009</v>
      </c>
      <c r="D688" s="74">
        <v>17.930536200000002</v>
      </c>
      <c r="E688" s="72">
        <v>21805</v>
      </c>
      <c r="F688" s="72">
        <v>475053892</v>
      </c>
      <c r="G688" s="72">
        <v>94390</v>
      </c>
      <c r="H688" s="75">
        <v>0.28899082568807338</v>
      </c>
      <c r="I688" s="75">
        <v>0.10659772286580818</v>
      </c>
      <c r="J688" s="71">
        <v>64</v>
      </c>
      <c r="K688" s="72">
        <v>444.32</v>
      </c>
    </row>
    <row r="689" spans="1:11" x14ac:dyDescent="0.2">
      <c r="A689" s="67">
        <v>73</v>
      </c>
      <c r="B689" s="67" t="s">
        <v>128</v>
      </c>
      <c r="C689" s="67">
        <v>2010</v>
      </c>
      <c r="D689" s="74">
        <v>18.29948266666667</v>
      </c>
      <c r="E689" s="72">
        <v>22007</v>
      </c>
      <c r="F689" s="72">
        <v>473069663</v>
      </c>
      <c r="G689" s="72">
        <v>94390</v>
      </c>
      <c r="H689" s="75">
        <v>0.2796116504854369</v>
      </c>
      <c r="I689" s="75">
        <v>0.10659772286580818</v>
      </c>
      <c r="J689" s="71">
        <v>64</v>
      </c>
      <c r="K689" s="72">
        <v>444.32</v>
      </c>
    </row>
    <row r="690" spans="1:11" x14ac:dyDescent="0.2">
      <c r="A690" s="67">
        <v>73</v>
      </c>
      <c r="B690" s="67" t="s">
        <v>128</v>
      </c>
      <c r="C690" s="67">
        <v>2011</v>
      </c>
      <c r="D690" s="74">
        <v>18.328728099999999</v>
      </c>
      <c r="E690" s="72">
        <v>22257</v>
      </c>
      <c r="F690" s="72">
        <v>430635546</v>
      </c>
      <c r="G690" s="72">
        <v>94390</v>
      </c>
      <c r="H690" s="75">
        <v>0.2796116504854369</v>
      </c>
      <c r="I690" s="75">
        <v>0.10659772286580818</v>
      </c>
      <c r="J690" s="71">
        <v>64</v>
      </c>
      <c r="K690" s="72">
        <v>444.32</v>
      </c>
    </row>
    <row r="691" spans="1:11" x14ac:dyDescent="0.2">
      <c r="A691" s="67">
        <v>74</v>
      </c>
      <c r="B691" s="67" t="s">
        <v>232</v>
      </c>
      <c r="C691" s="67">
        <v>2002</v>
      </c>
      <c r="D691" s="74">
        <v>16.741565999999999</v>
      </c>
      <c r="E691" s="72">
        <v>30710</v>
      </c>
      <c r="F691" s="72">
        <v>756869340</v>
      </c>
      <c r="G691" s="72">
        <v>157757</v>
      </c>
      <c r="H691" s="75">
        <v>0.4929906542056075</v>
      </c>
      <c r="I691" s="75">
        <v>0.31348095083034844</v>
      </c>
      <c r="J691" s="71">
        <v>148</v>
      </c>
      <c r="K691" s="72">
        <v>995.49</v>
      </c>
    </row>
    <row r="692" spans="1:11" x14ac:dyDescent="0.2">
      <c r="A692" s="67">
        <v>74</v>
      </c>
      <c r="B692" s="67" t="s">
        <v>232</v>
      </c>
      <c r="C692" s="67">
        <v>2003</v>
      </c>
      <c r="D692" s="74">
        <v>16.820820000000001</v>
      </c>
      <c r="E692" s="72">
        <v>33174</v>
      </c>
      <c r="F692" s="72">
        <v>379870193</v>
      </c>
      <c r="G692" s="72">
        <v>157757</v>
      </c>
      <c r="H692" s="75">
        <v>0.50080810257515351</v>
      </c>
      <c r="I692" s="75">
        <v>0.31348095083034844</v>
      </c>
      <c r="J692" s="71">
        <v>148</v>
      </c>
      <c r="K692" s="72">
        <v>995.49</v>
      </c>
    </row>
    <row r="693" spans="1:11" x14ac:dyDescent="0.2">
      <c r="A693" s="67">
        <v>74</v>
      </c>
      <c r="B693" s="67" t="s">
        <v>232</v>
      </c>
      <c r="C693" s="67">
        <v>2004</v>
      </c>
      <c r="D693" s="74">
        <v>16.852066000000001</v>
      </c>
      <c r="E693" s="72">
        <v>34936</v>
      </c>
      <c r="F693" s="72">
        <v>386398550</v>
      </c>
      <c r="G693" s="72">
        <v>157757</v>
      </c>
      <c r="H693" s="75">
        <v>0.50617154811715481</v>
      </c>
      <c r="I693" s="75">
        <v>0.31348095083034844</v>
      </c>
      <c r="J693" s="71">
        <v>148</v>
      </c>
      <c r="K693" s="72">
        <v>995.49</v>
      </c>
    </row>
    <row r="694" spans="1:11" x14ac:dyDescent="0.2">
      <c r="A694" s="67">
        <v>74</v>
      </c>
      <c r="B694" s="67" t="s">
        <v>232</v>
      </c>
      <c r="C694" s="67">
        <v>2005</v>
      </c>
      <c r="D694" s="74">
        <v>17.008296000000001</v>
      </c>
      <c r="E694" s="72">
        <v>36235</v>
      </c>
      <c r="F694" s="72">
        <v>423047546</v>
      </c>
      <c r="G694" s="72">
        <v>181998</v>
      </c>
      <c r="H694" s="75">
        <v>0.51530612244897955</v>
      </c>
      <c r="I694" s="75">
        <v>0.31348095083034844</v>
      </c>
      <c r="J694" s="71">
        <v>148</v>
      </c>
      <c r="K694" s="72">
        <v>995.49</v>
      </c>
    </row>
    <row r="695" spans="1:11" x14ac:dyDescent="0.2">
      <c r="A695" s="67">
        <v>74</v>
      </c>
      <c r="B695" s="67" t="s">
        <v>232</v>
      </c>
      <c r="C695" s="67">
        <v>2006</v>
      </c>
      <c r="D695" s="74">
        <v>16.88236666666667</v>
      </c>
      <c r="E695" s="72">
        <v>37473</v>
      </c>
      <c r="F695" s="72">
        <v>857623947</v>
      </c>
      <c r="G695" s="72">
        <v>192475</v>
      </c>
      <c r="H695" s="75">
        <v>0.52208835341365467</v>
      </c>
      <c r="I695" s="75">
        <v>0.31348095083034844</v>
      </c>
      <c r="J695" s="71">
        <v>148</v>
      </c>
      <c r="K695" s="72">
        <v>995.49</v>
      </c>
    </row>
    <row r="696" spans="1:11" x14ac:dyDescent="0.2">
      <c r="A696" s="67">
        <v>74</v>
      </c>
      <c r="B696" s="67" t="s">
        <v>232</v>
      </c>
      <c r="C696" s="67">
        <v>2007</v>
      </c>
      <c r="D696" s="74">
        <v>17.296320000000001</v>
      </c>
      <c r="E696" s="72">
        <v>38278</v>
      </c>
      <c r="F696" s="72">
        <v>868602748</v>
      </c>
      <c r="G696" s="72">
        <v>192475</v>
      </c>
      <c r="H696" s="75">
        <v>0.51909892262487756</v>
      </c>
      <c r="I696" s="75">
        <v>0.31348095083034844</v>
      </c>
      <c r="J696" s="71">
        <v>148</v>
      </c>
      <c r="K696" s="72">
        <v>995.49</v>
      </c>
    </row>
    <row r="697" spans="1:11" x14ac:dyDescent="0.2">
      <c r="A697" s="67">
        <v>74</v>
      </c>
      <c r="B697" s="67" t="s">
        <v>232</v>
      </c>
      <c r="C697" s="67">
        <v>2008</v>
      </c>
      <c r="D697" s="74">
        <v>17.715351999999999</v>
      </c>
      <c r="E697" s="72">
        <v>39225</v>
      </c>
      <c r="F697" s="72">
        <v>855637025</v>
      </c>
      <c r="G697" s="72">
        <v>192475</v>
      </c>
      <c r="H697" s="75">
        <v>0.51941747572815533</v>
      </c>
      <c r="I697" s="75">
        <v>0.31348095083034844</v>
      </c>
      <c r="J697" s="71">
        <v>148</v>
      </c>
      <c r="K697" s="72">
        <v>995.49</v>
      </c>
    </row>
    <row r="698" spans="1:11" x14ac:dyDescent="0.2">
      <c r="A698" s="67">
        <v>74</v>
      </c>
      <c r="B698" s="67" t="s">
        <v>232</v>
      </c>
      <c r="C698" s="67">
        <v>2009</v>
      </c>
      <c r="D698" s="74">
        <v>17.930536200000002</v>
      </c>
      <c r="E698" s="72">
        <v>39513</v>
      </c>
      <c r="F698" s="72">
        <v>843306758</v>
      </c>
      <c r="G698" s="72">
        <v>192475</v>
      </c>
      <c r="H698" s="75">
        <v>0.52127659574468088</v>
      </c>
      <c r="I698" s="75">
        <v>0.31348095083034844</v>
      </c>
      <c r="J698" s="71">
        <v>148</v>
      </c>
      <c r="K698" s="72">
        <v>995.49</v>
      </c>
    </row>
    <row r="699" spans="1:11" x14ac:dyDescent="0.2">
      <c r="A699" s="67">
        <v>74</v>
      </c>
      <c r="B699" s="67" t="s">
        <v>232</v>
      </c>
      <c r="C699" s="67">
        <v>2010</v>
      </c>
      <c r="D699" s="74">
        <v>18.29948266666667</v>
      </c>
      <c r="E699" s="72">
        <v>39669</v>
      </c>
      <c r="F699" s="72">
        <v>851053371</v>
      </c>
      <c r="G699" s="72">
        <v>192475</v>
      </c>
      <c r="H699" s="75">
        <v>0.5252140818268316</v>
      </c>
      <c r="I699" s="75">
        <v>0.31348095083034844</v>
      </c>
      <c r="J699" s="71">
        <v>148</v>
      </c>
      <c r="K699" s="72">
        <v>995.49</v>
      </c>
    </row>
    <row r="700" spans="1:11" x14ac:dyDescent="0.2">
      <c r="A700" s="67">
        <v>74</v>
      </c>
      <c r="B700" s="67" t="s">
        <v>232</v>
      </c>
      <c r="C700" s="67">
        <v>2011</v>
      </c>
      <c r="D700" s="74">
        <v>18.328728099999999</v>
      </c>
      <c r="E700" s="72">
        <v>40337</v>
      </c>
      <c r="F700" s="72">
        <v>861945119</v>
      </c>
      <c r="G700" s="72">
        <v>208479</v>
      </c>
      <c r="H700" s="75">
        <v>0.5254716981132076</v>
      </c>
      <c r="I700" s="75">
        <v>0.31348095083034844</v>
      </c>
      <c r="J700" s="71">
        <v>148</v>
      </c>
      <c r="K700" s="72">
        <v>995.49</v>
      </c>
    </row>
    <row r="701" spans="1:11" x14ac:dyDescent="0.2">
      <c r="A701" s="67">
        <v>75</v>
      </c>
      <c r="B701" s="67" t="s">
        <v>233</v>
      </c>
      <c r="C701" s="67">
        <v>2002</v>
      </c>
      <c r="D701" s="74">
        <v>16.741565999999999</v>
      </c>
      <c r="E701" s="72">
        <v>13882</v>
      </c>
      <c r="F701" s="72">
        <v>377796305</v>
      </c>
      <c r="G701" s="72">
        <v>76634</v>
      </c>
      <c r="H701" s="75">
        <v>0.39544344995931652</v>
      </c>
      <c r="I701" s="75">
        <v>9.3574412908802765E-2</v>
      </c>
      <c r="J701" s="71">
        <v>29</v>
      </c>
      <c r="K701" s="72">
        <v>251.11999999999998</v>
      </c>
    </row>
    <row r="702" spans="1:11" x14ac:dyDescent="0.2">
      <c r="A702" s="67">
        <v>75</v>
      </c>
      <c r="B702" s="67" t="s">
        <v>233</v>
      </c>
      <c r="C702" s="67">
        <v>2003</v>
      </c>
      <c r="D702" s="74">
        <v>16.820820000000001</v>
      </c>
      <c r="E702" s="72">
        <v>13863</v>
      </c>
      <c r="F702" s="72">
        <v>414447866</v>
      </c>
      <c r="G702" s="72">
        <v>76634</v>
      </c>
      <c r="H702" s="75">
        <v>0.40008074283407347</v>
      </c>
      <c r="I702" s="75">
        <v>9.3574412908802765E-2</v>
      </c>
      <c r="J702" s="71">
        <v>29</v>
      </c>
      <c r="K702" s="72">
        <v>251.11999999999998</v>
      </c>
    </row>
    <row r="703" spans="1:11" x14ac:dyDescent="0.2">
      <c r="A703" s="67">
        <v>75</v>
      </c>
      <c r="B703" s="67" t="s">
        <v>233</v>
      </c>
      <c r="C703" s="67">
        <v>2004</v>
      </c>
      <c r="D703" s="74">
        <v>16.852066000000001</v>
      </c>
      <c r="E703" s="72">
        <v>13999</v>
      </c>
      <c r="F703" s="72">
        <v>415036402</v>
      </c>
      <c r="G703" s="72">
        <v>76634</v>
      </c>
      <c r="H703" s="75">
        <v>0.40008074283407347</v>
      </c>
      <c r="I703" s="75">
        <v>9.3574412908802765E-2</v>
      </c>
      <c r="J703" s="71">
        <v>29</v>
      </c>
      <c r="K703" s="72">
        <v>251.11999999999998</v>
      </c>
    </row>
    <row r="704" spans="1:11" x14ac:dyDescent="0.2">
      <c r="A704" s="67">
        <v>75</v>
      </c>
      <c r="B704" s="67" t="s">
        <v>233</v>
      </c>
      <c r="C704" s="67">
        <v>2005</v>
      </c>
      <c r="D704" s="74">
        <v>17.008296000000001</v>
      </c>
      <c r="E704" s="72">
        <v>14195</v>
      </c>
      <c r="F704" s="72">
        <v>435838216</v>
      </c>
      <c r="G704" s="72">
        <v>79084</v>
      </c>
      <c r="H704" s="75">
        <v>0.40944881889763779</v>
      </c>
      <c r="I704" s="75">
        <v>9.3574412908802765E-2</v>
      </c>
      <c r="J704" s="71">
        <v>29</v>
      </c>
      <c r="K704" s="72">
        <v>251.11999999999998</v>
      </c>
    </row>
    <row r="705" spans="1:11" x14ac:dyDescent="0.2">
      <c r="A705" s="67">
        <v>75</v>
      </c>
      <c r="B705" s="67" t="s">
        <v>233</v>
      </c>
      <c r="C705" s="67">
        <v>2006</v>
      </c>
      <c r="D705" s="74">
        <v>16.88236666666667</v>
      </c>
      <c r="E705" s="72">
        <v>14316</v>
      </c>
      <c r="F705" s="72">
        <v>407408088</v>
      </c>
      <c r="G705" s="72">
        <v>81815</v>
      </c>
      <c r="H705" s="75">
        <v>0.40384615384615385</v>
      </c>
      <c r="I705" s="75">
        <v>9.3574412908802765E-2</v>
      </c>
      <c r="J705" s="71">
        <v>29</v>
      </c>
      <c r="K705" s="72">
        <v>251.11999999999998</v>
      </c>
    </row>
    <row r="706" spans="1:11" x14ac:dyDescent="0.2">
      <c r="A706" s="67">
        <v>75</v>
      </c>
      <c r="B706" s="67" t="s">
        <v>233</v>
      </c>
      <c r="C706" s="67">
        <v>2007</v>
      </c>
      <c r="D706" s="74">
        <v>17.296320000000001</v>
      </c>
      <c r="E706" s="72">
        <v>14441</v>
      </c>
      <c r="F706" s="72">
        <v>394794950</v>
      </c>
      <c r="G706" s="72">
        <v>81815</v>
      </c>
      <c r="H706" s="75">
        <v>0.43283582089552236</v>
      </c>
      <c r="I706" s="75">
        <v>9.3574412908802765E-2</v>
      </c>
      <c r="J706" s="71">
        <v>29</v>
      </c>
      <c r="K706" s="72">
        <v>251.11999999999998</v>
      </c>
    </row>
    <row r="707" spans="1:11" x14ac:dyDescent="0.2">
      <c r="A707" s="67">
        <v>75</v>
      </c>
      <c r="B707" s="67" t="s">
        <v>233</v>
      </c>
      <c r="C707" s="67">
        <v>2008</v>
      </c>
      <c r="D707" s="74">
        <v>17.715351999999999</v>
      </c>
      <c r="E707" s="72">
        <v>14645</v>
      </c>
      <c r="F707" s="72">
        <v>408223851</v>
      </c>
      <c r="G707" s="72">
        <v>81815</v>
      </c>
      <c r="H707" s="75">
        <v>0.36585365853658536</v>
      </c>
      <c r="I707" s="75">
        <v>9.3574412908802765E-2</v>
      </c>
      <c r="J707" s="71">
        <v>29</v>
      </c>
      <c r="K707" s="72">
        <v>251.11999999999998</v>
      </c>
    </row>
    <row r="708" spans="1:11" x14ac:dyDescent="0.2">
      <c r="A708" s="67">
        <v>75</v>
      </c>
      <c r="B708" s="67" t="s">
        <v>233</v>
      </c>
      <c r="C708" s="67">
        <v>2009</v>
      </c>
      <c r="D708" s="74">
        <v>17.930536200000002</v>
      </c>
      <c r="E708" s="72">
        <v>14838</v>
      </c>
      <c r="F708" s="72">
        <v>342064464</v>
      </c>
      <c r="G708" s="72">
        <v>81815</v>
      </c>
      <c r="H708" s="75">
        <v>0.37142857142857144</v>
      </c>
      <c r="I708" s="75">
        <v>9.3574412908802765E-2</v>
      </c>
      <c r="J708" s="71">
        <v>29</v>
      </c>
      <c r="K708" s="72">
        <v>251.11999999999998</v>
      </c>
    </row>
    <row r="709" spans="1:11" x14ac:dyDescent="0.2">
      <c r="A709" s="67">
        <v>75</v>
      </c>
      <c r="B709" s="67" t="s">
        <v>233</v>
      </c>
      <c r="C709" s="67">
        <v>2010</v>
      </c>
      <c r="D709" s="74">
        <v>18.29948266666667</v>
      </c>
      <c r="E709" s="72">
        <v>15074</v>
      </c>
      <c r="F709" s="72">
        <v>371077515</v>
      </c>
      <c r="G709" s="72">
        <v>81815</v>
      </c>
      <c r="H709" s="75">
        <v>0.375</v>
      </c>
      <c r="I709" s="75">
        <v>9.3574412908802765E-2</v>
      </c>
      <c r="J709" s="71">
        <v>29</v>
      </c>
      <c r="K709" s="72">
        <v>251.11999999999998</v>
      </c>
    </row>
    <row r="710" spans="1:11" x14ac:dyDescent="0.2">
      <c r="A710" s="67">
        <v>75</v>
      </c>
      <c r="B710" s="67" t="s">
        <v>233</v>
      </c>
      <c r="C710" s="67">
        <v>2011</v>
      </c>
      <c r="D710" s="74">
        <v>18.328728099999999</v>
      </c>
      <c r="E710" s="72">
        <v>15181</v>
      </c>
      <c r="F710" s="72">
        <v>371114633</v>
      </c>
      <c r="G710" s="72">
        <v>81815</v>
      </c>
      <c r="H710" s="75">
        <v>0.37751004016064255</v>
      </c>
      <c r="I710" s="75">
        <v>9.3574412908802765E-2</v>
      </c>
      <c r="J710" s="71">
        <v>29</v>
      </c>
      <c r="K710" s="72">
        <v>251.11999999999998</v>
      </c>
    </row>
    <row r="711" spans="1:11" x14ac:dyDescent="0.2">
      <c r="D711" s="74"/>
      <c r="E711" s="72"/>
      <c r="F711" s="72"/>
      <c r="G711" s="72"/>
      <c r="H711" s="75"/>
      <c r="I711" s="75"/>
      <c r="K711" s="72"/>
    </row>
    <row r="712" spans="1:11" x14ac:dyDescent="0.2">
      <c r="D712" s="76"/>
      <c r="E712" s="76"/>
      <c r="F712" s="76"/>
      <c r="G712" s="76"/>
      <c r="H712" s="76"/>
      <c r="I712" s="76"/>
      <c r="J712" s="76"/>
      <c r="K712" s="76"/>
    </row>
    <row r="713" spans="1:11" x14ac:dyDescent="0.2">
      <c r="B713" s="68" t="s">
        <v>275</v>
      </c>
      <c r="C713" s="67">
        <v>2002</v>
      </c>
      <c r="D713" s="79">
        <f t="shared" ref="D713:K713" si="0">AVERAGEIF($C$2:$C$710,2002,D2:D710)</f>
        <v>16.741566000000002</v>
      </c>
      <c r="E713" s="488">
        <f t="shared" si="0"/>
        <v>35566.338028169012</v>
      </c>
      <c r="F713" s="488">
        <f t="shared" si="0"/>
        <v>922871530.07183111</v>
      </c>
      <c r="G713" s="488">
        <f t="shared" si="0"/>
        <v>210616.2561971831</v>
      </c>
      <c r="H713" s="70">
        <f t="shared" si="0"/>
        <v>0.24894545051428876</v>
      </c>
      <c r="I713" s="70">
        <f t="shared" si="0"/>
        <v>0.12181584841040183</v>
      </c>
      <c r="J713" s="77">
        <f t="shared" si="0"/>
        <v>434.94366197183098</v>
      </c>
      <c r="K713" s="78">
        <f t="shared" si="0"/>
        <v>912.9677464788731</v>
      </c>
    </row>
    <row r="714" spans="1:11" x14ac:dyDescent="0.2">
      <c r="B714" s="68" t="s">
        <v>275</v>
      </c>
      <c r="C714" s="67">
        <v>2003</v>
      </c>
      <c r="D714" s="79">
        <f>AVERAGEIF($C$2:$C$710,2003,D$2:D$710)</f>
        <v>16.820820000000001</v>
      </c>
      <c r="E714" s="488">
        <f t="shared" ref="E714:K714" si="1">AVERAGEIF($C$2:$C$710,2003,E$2:E$710)</f>
        <v>36490.380281690144</v>
      </c>
      <c r="F714" s="488">
        <f t="shared" si="1"/>
        <v>950427061.93521118</v>
      </c>
      <c r="G714" s="488">
        <f t="shared" si="1"/>
        <v>213017.88999999998</v>
      </c>
      <c r="H714" s="70">
        <f t="shared" si="1"/>
        <v>0.26079581768141574</v>
      </c>
      <c r="I714" s="70">
        <f t="shared" si="1"/>
        <v>0.12181584841040183</v>
      </c>
      <c r="J714" s="77">
        <f t="shared" si="1"/>
        <v>434.94366197183098</v>
      </c>
      <c r="K714" s="78">
        <f t="shared" si="1"/>
        <v>912.9677464788731</v>
      </c>
    </row>
    <row r="715" spans="1:11" x14ac:dyDescent="0.2">
      <c r="B715" s="68" t="s">
        <v>275</v>
      </c>
      <c r="C715" s="67">
        <v>2004</v>
      </c>
      <c r="D715" s="79">
        <f>AVERAGEIF($C$2:$C$710,2004,D$2:D$710)</f>
        <v>16.852066000000001</v>
      </c>
      <c r="E715" s="488">
        <f t="shared" ref="E715:K715" si="2">AVERAGEIF($C$2:$C$710,2004,E$2:E$710)</f>
        <v>37570.157142857141</v>
      </c>
      <c r="F715" s="488">
        <f t="shared" si="2"/>
        <v>966872927.34428573</v>
      </c>
      <c r="G715" s="488">
        <f t="shared" si="2"/>
        <v>216917.27514285714</v>
      </c>
      <c r="H715" s="70">
        <f t="shared" si="2"/>
        <v>0.26932907649913018</v>
      </c>
      <c r="I715" s="70">
        <f t="shared" si="2"/>
        <v>0.12256575847224584</v>
      </c>
      <c r="J715" s="77">
        <f t="shared" si="2"/>
        <v>414.2</v>
      </c>
      <c r="K715" s="78">
        <f t="shared" si="2"/>
        <v>921.5367142857142</v>
      </c>
    </row>
    <row r="716" spans="1:11" x14ac:dyDescent="0.2">
      <c r="B716" s="68" t="s">
        <v>275</v>
      </c>
      <c r="C716" s="67">
        <v>2005</v>
      </c>
      <c r="D716" s="79">
        <f>AVERAGEIF($C$2:$C$710,2005,D$2:D$710)</f>
        <v>17.00829599999998</v>
      </c>
      <c r="E716" s="488">
        <f t="shared" ref="E716:K716" si="3">AVERAGEIF($C$2:$C$710,2005,E$2:E$710)</f>
        <v>38081.985915492958</v>
      </c>
      <c r="F716" s="488">
        <f t="shared" si="3"/>
        <v>1028016627.7490141</v>
      </c>
      <c r="G716" s="488">
        <f t="shared" si="3"/>
        <v>221267.66563380283</v>
      </c>
      <c r="H716" s="70">
        <f t="shared" si="3"/>
        <v>0.26972910816849127</v>
      </c>
      <c r="I716" s="70">
        <f t="shared" si="3"/>
        <v>0.12181584841040183</v>
      </c>
      <c r="J716" s="77">
        <f t="shared" si="3"/>
        <v>434.94366197183098</v>
      </c>
      <c r="K716" s="78">
        <f t="shared" si="3"/>
        <v>912.9677464788731</v>
      </c>
    </row>
    <row r="717" spans="1:11" x14ac:dyDescent="0.2">
      <c r="B717" s="68" t="s">
        <v>275</v>
      </c>
      <c r="C717" s="67">
        <v>2006</v>
      </c>
      <c r="D717" s="79">
        <f>AVERAGEIF($C$2:$C$710,2006,D$2:D$710)</f>
        <v>16.882366666666691</v>
      </c>
      <c r="E717" s="488">
        <f t="shared" ref="E717:K717" si="4">AVERAGEIF($C$2:$C$710,2006,E$2:E$710)</f>
        <v>38705.830985915491</v>
      </c>
      <c r="F717" s="488">
        <f t="shared" si="4"/>
        <v>1004561712.3549298</v>
      </c>
      <c r="G717" s="488">
        <f t="shared" si="4"/>
        <v>225409.7923943662</v>
      </c>
      <c r="H717" s="70">
        <f t="shared" si="4"/>
        <v>0.27623169198356934</v>
      </c>
      <c r="I717" s="70">
        <f t="shared" si="4"/>
        <v>0.12181584841040183</v>
      </c>
      <c r="J717" s="77">
        <f t="shared" si="4"/>
        <v>434.94366197183098</v>
      </c>
      <c r="K717" s="78">
        <f t="shared" si="4"/>
        <v>912.9677464788731</v>
      </c>
    </row>
    <row r="718" spans="1:11" x14ac:dyDescent="0.2">
      <c r="B718" s="68" t="s">
        <v>275</v>
      </c>
      <c r="C718" s="67">
        <v>2007</v>
      </c>
      <c r="D718" s="79">
        <f>AVERAGEIF($C$2:$C$710,2007,D$2:D$710)</f>
        <v>17.296320000000001</v>
      </c>
      <c r="E718" s="488">
        <f t="shared" ref="E718:K718" si="5">AVERAGEIF($C$2:$C$710,2007,E$2:E$710)</f>
        <v>39177.309859154928</v>
      </c>
      <c r="F718" s="488">
        <f t="shared" si="5"/>
        <v>1064525724.1264788</v>
      </c>
      <c r="G718" s="488">
        <f t="shared" si="5"/>
        <v>225780.44028169013</v>
      </c>
      <c r="H718" s="70">
        <f t="shared" si="5"/>
        <v>0.28424286552921169</v>
      </c>
      <c r="I718" s="70">
        <f t="shared" si="5"/>
        <v>0.12181584841040183</v>
      </c>
      <c r="J718" s="77">
        <f t="shared" si="5"/>
        <v>434.94366197183098</v>
      </c>
      <c r="K718" s="78">
        <f t="shared" si="5"/>
        <v>912.9677464788731</v>
      </c>
    </row>
    <row r="719" spans="1:11" x14ac:dyDescent="0.2">
      <c r="B719" s="68" t="s">
        <v>275</v>
      </c>
      <c r="C719" s="67">
        <v>2008</v>
      </c>
      <c r="D719" s="79">
        <f>AVERAGEIF($C$2:$C$710,2008,D$2:D$710)</f>
        <v>17.71535200000001</v>
      </c>
      <c r="E719" s="488">
        <f t="shared" ref="E719:K719" si="6">AVERAGEIF($C$2:$C$710,2008,E$2:E$710)</f>
        <v>39769.774647887323</v>
      </c>
      <c r="F719" s="488">
        <f t="shared" si="6"/>
        <v>1051076904.1238028</v>
      </c>
      <c r="G719" s="488">
        <f t="shared" si="6"/>
        <v>225920.59521126762</v>
      </c>
      <c r="H719" s="70">
        <f t="shared" si="6"/>
        <v>0.28563602595528825</v>
      </c>
      <c r="I719" s="70">
        <f t="shared" si="6"/>
        <v>0.12181584841040183</v>
      </c>
      <c r="J719" s="77">
        <f t="shared" si="6"/>
        <v>434.94366197183098</v>
      </c>
      <c r="K719" s="78">
        <f t="shared" si="6"/>
        <v>912.9677464788731</v>
      </c>
    </row>
    <row r="720" spans="1:11" x14ac:dyDescent="0.2">
      <c r="B720" s="68" t="s">
        <v>275</v>
      </c>
      <c r="C720" s="67">
        <v>2009</v>
      </c>
      <c r="D720" s="79">
        <f>AVERAGEIF($C$2:$C$710,2009,D$2:D$710)</f>
        <v>17.930536200000002</v>
      </c>
      <c r="E720" s="488">
        <f t="shared" ref="E720:K720" si="7">AVERAGEIF($C$2:$C$710,2009,E$2:E$710)</f>
        <v>40346.014084507042</v>
      </c>
      <c r="F720" s="488">
        <f t="shared" si="7"/>
        <v>1006406641.7656336</v>
      </c>
      <c r="G720" s="488">
        <f t="shared" si="7"/>
        <v>226703.98957746479</v>
      </c>
      <c r="H720" s="70">
        <f t="shared" si="7"/>
        <v>0.28879542626642674</v>
      </c>
      <c r="I720" s="70">
        <f t="shared" si="7"/>
        <v>0.12181584841040183</v>
      </c>
      <c r="J720" s="77">
        <f t="shared" si="7"/>
        <v>434.94366197183098</v>
      </c>
      <c r="K720" s="78">
        <f t="shared" si="7"/>
        <v>912.9677464788731</v>
      </c>
    </row>
    <row r="721" spans="2:11" x14ac:dyDescent="0.2">
      <c r="B721" s="68" t="s">
        <v>275</v>
      </c>
      <c r="C721" s="67">
        <v>2010</v>
      </c>
      <c r="D721" s="79">
        <f>AVERAGEIF($C$2:$C$710,2010,D$2:D$710)</f>
        <v>18.299482666666648</v>
      </c>
      <c r="E721" s="488">
        <f t="shared" ref="E721:K721" si="8">AVERAGEIF($C$2:$C$710,2010,E$2:E$710)</f>
        <v>40637.338028169012</v>
      </c>
      <c r="F721" s="488">
        <f t="shared" si="8"/>
        <v>1008495866.6546478</v>
      </c>
      <c r="G721" s="488">
        <f t="shared" si="8"/>
        <v>227775.13042253521</v>
      </c>
      <c r="H721" s="70">
        <f t="shared" si="8"/>
        <v>0.29360358157335992</v>
      </c>
      <c r="I721" s="70">
        <f t="shared" si="8"/>
        <v>0.12181584841040183</v>
      </c>
      <c r="J721" s="77">
        <f t="shared" si="8"/>
        <v>434.94366197183098</v>
      </c>
      <c r="K721" s="78">
        <f t="shared" si="8"/>
        <v>912.9677464788731</v>
      </c>
    </row>
    <row r="722" spans="2:11" x14ac:dyDescent="0.2">
      <c r="B722" s="68" t="s">
        <v>275</v>
      </c>
      <c r="C722" s="67">
        <v>2011</v>
      </c>
      <c r="D722" s="79">
        <f>AVERAGEIF($C$2:$C$710,2011,D$2:D$710)</f>
        <v>18.328728100000017</v>
      </c>
      <c r="E722" s="488">
        <f t="shared" ref="E722:K722" si="9">AVERAGEIF($C$2:$C$710,2011,E$2:E$710)</f>
        <v>41115.295774647886</v>
      </c>
      <c r="F722" s="488">
        <f t="shared" si="9"/>
        <v>1003154318.0585916</v>
      </c>
      <c r="G722" s="488">
        <f t="shared" si="9"/>
        <v>229401.75014084508</v>
      </c>
      <c r="H722" s="70">
        <f t="shared" si="9"/>
        <v>0.29616987021951818</v>
      </c>
      <c r="I722" s="70">
        <f t="shared" si="9"/>
        <v>0.12181584841040183</v>
      </c>
      <c r="J722" s="77">
        <f t="shared" si="9"/>
        <v>434.94366197183098</v>
      </c>
      <c r="K722" s="78">
        <f t="shared" si="9"/>
        <v>912.9677464788731</v>
      </c>
    </row>
    <row r="723" spans="2:11" x14ac:dyDescent="0.2">
      <c r="D723" s="74"/>
      <c r="G723" s="72"/>
      <c r="K723" s="72"/>
    </row>
    <row r="724" spans="2:11" s="69" customFormat="1" x14ac:dyDescent="0.2">
      <c r="B724" s="69" t="s">
        <v>276</v>
      </c>
      <c r="D724" s="70">
        <f>LN(D722/D713)/(2011-2002)</f>
        <v>1.0063895710136083E-2</v>
      </c>
      <c r="E724" s="70">
        <f>LN(E722/E713)/(2011-2002)</f>
        <v>1.6108953634251508E-2</v>
      </c>
      <c r="F724" s="70">
        <f t="shared" ref="F724:K724" si="10">LN(F722/F713)/(2011-2002)</f>
        <v>9.2682883506036724E-3</v>
      </c>
      <c r="G724" s="70">
        <f t="shared" si="10"/>
        <v>9.4930052483826206E-3</v>
      </c>
      <c r="H724" s="70">
        <f t="shared" si="10"/>
        <v>1.9299930818516602E-2</v>
      </c>
      <c r="I724" s="70">
        <f t="shared" si="10"/>
        <v>0</v>
      </c>
      <c r="J724" s="70">
        <f t="shared" si="10"/>
        <v>0</v>
      </c>
      <c r="K724" s="70">
        <f t="shared" si="10"/>
        <v>0</v>
      </c>
    </row>
    <row r="725" spans="2:11" x14ac:dyDescent="0.2">
      <c r="D725" s="74"/>
      <c r="G725" s="72"/>
      <c r="K725" s="72"/>
    </row>
    <row r="726" spans="2:11" x14ac:dyDescent="0.2">
      <c r="D726" s="74"/>
      <c r="G726" s="72"/>
      <c r="K726" s="72"/>
    </row>
    <row r="727" spans="2:11" x14ac:dyDescent="0.2">
      <c r="D727" s="74"/>
      <c r="G727" s="72"/>
      <c r="K727" s="72"/>
    </row>
    <row r="728" spans="2:11" x14ac:dyDescent="0.2">
      <c r="D728" s="74"/>
      <c r="G728" s="72"/>
      <c r="K728" s="72"/>
    </row>
    <row r="729" spans="2:11" x14ac:dyDescent="0.2">
      <c r="D729" s="74"/>
      <c r="G729" s="72"/>
      <c r="K729" s="72"/>
    </row>
    <row r="730" spans="2:11" x14ac:dyDescent="0.2">
      <c r="D730" s="74"/>
      <c r="G730" s="72"/>
      <c r="K730" s="72"/>
    </row>
    <row r="731" spans="2:11" x14ac:dyDescent="0.2">
      <c r="D731" s="74"/>
      <c r="G731" s="72"/>
      <c r="K731" s="72"/>
    </row>
    <row r="732" spans="2:11" x14ac:dyDescent="0.2">
      <c r="D732" s="74"/>
      <c r="G732" s="72"/>
      <c r="K732" s="72"/>
    </row>
    <row r="733" spans="2:11" x14ac:dyDescent="0.2">
      <c r="D733" s="74"/>
      <c r="G733" s="72"/>
      <c r="K733" s="72"/>
    </row>
    <row r="734" spans="2:11" x14ac:dyDescent="0.2">
      <c r="D734" s="74"/>
      <c r="G734" s="72"/>
      <c r="K734" s="72"/>
    </row>
    <row r="735" spans="2:11" x14ac:dyDescent="0.2">
      <c r="D735" s="74"/>
      <c r="G735" s="72"/>
      <c r="K735" s="72"/>
    </row>
    <row r="736" spans="2:11" x14ac:dyDescent="0.2">
      <c r="D736" s="74"/>
      <c r="G736" s="72"/>
      <c r="K736" s="72"/>
    </row>
    <row r="737" spans="4:11" x14ac:dyDescent="0.2">
      <c r="D737" s="74"/>
      <c r="G737" s="72"/>
      <c r="K737" s="72"/>
    </row>
    <row r="738" spans="4:11" x14ac:dyDescent="0.2">
      <c r="D738" s="74"/>
      <c r="G738" s="72"/>
      <c r="K738" s="72"/>
    </row>
    <row r="739" spans="4:11" x14ac:dyDescent="0.2">
      <c r="D739" s="74"/>
      <c r="G739" s="72"/>
      <c r="K739" s="72"/>
    </row>
    <row r="740" spans="4:11" x14ac:dyDescent="0.2">
      <c r="D740" s="74"/>
      <c r="G740" s="72"/>
      <c r="K740" s="72"/>
    </row>
    <row r="741" spans="4:11" x14ac:dyDescent="0.2">
      <c r="D741" s="74"/>
      <c r="G741" s="72"/>
      <c r="K741" s="72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85"/>
  <sheetViews>
    <sheetView workbookViewId="0">
      <selection activeCell="D76" sqref="D76"/>
    </sheetView>
  </sheetViews>
  <sheetFormatPr defaultRowHeight="15" x14ac:dyDescent="0.25"/>
  <cols>
    <col min="1" max="1" width="54.28515625" bestFit="1" customWidth="1"/>
    <col min="2" max="4" width="15.7109375" style="460" customWidth="1"/>
    <col min="5" max="5" width="23.42578125" style="381" customWidth="1"/>
  </cols>
  <sheetData>
    <row r="1" spans="1:5" ht="15.75" x14ac:dyDescent="0.25">
      <c r="A1" s="739" t="s">
        <v>237</v>
      </c>
      <c r="B1" s="739"/>
      <c r="C1" s="739"/>
      <c r="D1" s="739"/>
      <c r="E1" s="739"/>
    </row>
    <row r="3" spans="1:5" ht="15" customHeight="1" x14ac:dyDescent="0.25">
      <c r="A3" s="755" t="s">
        <v>283</v>
      </c>
      <c r="B3" s="755"/>
      <c r="C3" s="755"/>
      <c r="D3" s="755"/>
      <c r="E3" s="755"/>
    </row>
    <row r="4" spans="1:5" ht="15" customHeight="1" x14ac:dyDescent="0.25">
      <c r="A4" s="755"/>
      <c r="B4" s="755"/>
      <c r="C4" s="755"/>
      <c r="D4" s="755"/>
      <c r="E4" s="755"/>
    </row>
    <row r="5" spans="1:5" x14ac:dyDescent="0.25">
      <c r="A5" s="262"/>
      <c r="B5" s="756" t="s">
        <v>284</v>
      </c>
      <c r="C5" s="756" t="s">
        <v>285</v>
      </c>
      <c r="D5" s="756" t="s">
        <v>286</v>
      </c>
      <c r="E5" s="756" t="s">
        <v>287</v>
      </c>
    </row>
    <row r="6" spans="1:5" x14ac:dyDescent="0.25">
      <c r="A6" s="262"/>
      <c r="B6" s="756"/>
      <c r="C6" s="756"/>
      <c r="D6" s="756"/>
      <c r="E6" s="756"/>
    </row>
    <row r="7" spans="1:5" x14ac:dyDescent="0.25">
      <c r="A7" s="341" t="s">
        <v>107</v>
      </c>
      <c r="B7" s="756"/>
      <c r="C7" s="756"/>
      <c r="D7" s="756"/>
      <c r="E7" s="756"/>
    </row>
    <row r="8" spans="1:5" x14ac:dyDescent="0.25">
      <c r="A8" s="340" t="s">
        <v>110</v>
      </c>
      <c r="B8" s="457">
        <f>'2009 yndx calc '!K7</f>
        <v>0.23095827240468875</v>
      </c>
      <c r="C8" s="457">
        <f>'2010 yndx calc'!K7</f>
        <v>0.22864891026904849</v>
      </c>
      <c r="D8" s="457">
        <f>'2011 yndx calc'!K7</f>
        <v>0.22824874175123361</v>
      </c>
      <c r="E8" s="458">
        <f>AVERAGE(B8:D8)</f>
        <v>0.22928530814165696</v>
      </c>
    </row>
    <row r="9" spans="1:5" x14ac:dyDescent="0.25">
      <c r="A9" s="340" t="s">
        <v>112</v>
      </c>
      <c r="B9" s="457">
        <f>'2009 yndx calc '!K8</f>
        <v>2.6679458843832264E-2</v>
      </c>
      <c r="C9" s="457">
        <f>'2010 yndx calc'!K8</f>
        <v>2.6280899223391045E-2</v>
      </c>
      <c r="D9" s="457">
        <f>'2011 yndx calc'!K8</f>
        <v>2.6215603719096994E-2</v>
      </c>
      <c r="E9" s="458">
        <f t="shared" ref="E9:E72" si="0">AVERAGE(B9:D9)</f>
        <v>2.6391987262106769E-2</v>
      </c>
    </row>
    <row r="10" spans="1:5" x14ac:dyDescent="0.25">
      <c r="A10" s="340" t="s">
        <v>114</v>
      </c>
      <c r="B10" s="457">
        <f>'2009 yndx calc '!K9</f>
        <v>0.47923766023823461</v>
      </c>
      <c r="C10" s="457">
        <f>'2010 yndx calc'!K9</f>
        <v>0.4777816801737596</v>
      </c>
      <c r="D10" s="457">
        <f>'2011 yndx calc'!K9</f>
        <v>0.48047617980641971</v>
      </c>
      <c r="E10" s="458">
        <f t="shared" si="0"/>
        <v>0.47916517340613796</v>
      </c>
    </row>
    <row r="11" spans="1:5" x14ac:dyDescent="0.25">
      <c r="A11" s="340" t="s">
        <v>177</v>
      </c>
      <c r="B11" s="457">
        <f>'2009 yndx calc '!K10</f>
        <v>0.15075885968528552</v>
      </c>
      <c r="C11" s="457">
        <f>'2010 yndx calc'!K10</f>
        <v>0.1508148340772667</v>
      </c>
      <c r="D11" s="457">
        <f>'2011 yndx calc'!K10</f>
        <v>0.15198784725350226</v>
      </c>
      <c r="E11" s="458">
        <f t="shared" si="0"/>
        <v>0.15118718033868483</v>
      </c>
    </row>
    <row r="12" spans="1:5" x14ac:dyDescent="0.25">
      <c r="A12" s="340" t="s">
        <v>178</v>
      </c>
      <c r="B12" s="457">
        <f>'2009 yndx calc '!K11</f>
        <v>0.44041229720013947</v>
      </c>
      <c r="C12" s="457">
        <f>'2010 yndx calc'!K11</f>
        <v>0.42990577788092499</v>
      </c>
      <c r="D12" s="457">
        <f>'2011 yndx calc'!K11</f>
        <v>0.45781187480242747</v>
      </c>
      <c r="E12" s="458">
        <f t="shared" si="0"/>
        <v>0.44270998329449734</v>
      </c>
    </row>
    <row r="13" spans="1:5" x14ac:dyDescent="0.25">
      <c r="A13" s="340" t="s">
        <v>179</v>
      </c>
      <c r="B13" s="457">
        <f>'2009 yndx calc '!K12</f>
        <v>0.89967139618572756</v>
      </c>
      <c r="C13" s="457">
        <f>'2010 yndx calc'!K12</f>
        <v>0.90220274885549356</v>
      </c>
      <c r="D13" s="457">
        <f>'2011 yndx calc'!K12</f>
        <v>0.89717311954296419</v>
      </c>
      <c r="E13" s="458">
        <f t="shared" si="0"/>
        <v>0.89968242152806166</v>
      </c>
    </row>
    <row r="14" spans="1:5" x14ac:dyDescent="0.25">
      <c r="A14" s="340" t="s">
        <v>180</v>
      </c>
      <c r="B14" s="457">
        <f>'2009 yndx calc '!K13</f>
        <v>0.68450152051231405</v>
      </c>
      <c r="C14" s="457">
        <f>'2010 yndx calc'!K13</f>
        <v>0.6869526007461092</v>
      </c>
      <c r="D14" s="457">
        <f>'2011 yndx calc'!K13</f>
        <v>0.69137884899894775</v>
      </c>
      <c r="E14" s="458">
        <f t="shared" si="0"/>
        <v>0.68761099008579041</v>
      </c>
    </row>
    <row r="15" spans="1:5" x14ac:dyDescent="0.25">
      <c r="A15" s="340" t="s">
        <v>115</v>
      </c>
      <c r="B15" s="457">
        <f>'2009 yndx calc '!K14</f>
        <v>0.38891351819778613</v>
      </c>
      <c r="C15" s="457">
        <f>'2010 yndx calc'!K14</f>
        <v>0.38785299756669067</v>
      </c>
      <c r="D15" s="457">
        <f>'2011 yndx calc'!K14</f>
        <v>0.38752212294273292</v>
      </c>
      <c r="E15" s="458">
        <f t="shared" si="0"/>
        <v>0.38809621290240326</v>
      </c>
    </row>
    <row r="16" spans="1:5" x14ac:dyDescent="0.25">
      <c r="A16" s="340" t="s">
        <v>181</v>
      </c>
      <c r="B16" s="457">
        <f>'2009 yndx calc '!K15</f>
        <v>8.72634671305582E-2</v>
      </c>
      <c r="C16" s="457">
        <f>'2010 yndx calc'!K15</f>
        <v>8.7231990883885044E-2</v>
      </c>
      <c r="D16" s="457">
        <f>'2011 yndx calc'!K15</f>
        <v>8.9212376073271538E-2</v>
      </c>
      <c r="E16" s="458">
        <f t="shared" si="0"/>
        <v>8.7902611362571603E-2</v>
      </c>
    </row>
    <row r="17" spans="1:5" x14ac:dyDescent="0.25">
      <c r="A17" s="340" t="s">
        <v>182</v>
      </c>
      <c r="B17" s="457">
        <f>'2009 yndx calc '!K16</f>
        <v>1.7771668512404134E-2</v>
      </c>
      <c r="C17" s="457">
        <f>'2010 yndx calc'!K16</f>
        <v>1.7450783186989994E-2</v>
      </c>
      <c r="D17" s="457">
        <f>'2011 yndx calc'!K16</f>
        <v>1.7345172158279954E-2</v>
      </c>
      <c r="E17" s="458">
        <f t="shared" si="0"/>
        <v>1.7522541285891358E-2</v>
      </c>
    </row>
    <row r="18" spans="1:5" x14ac:dyDescent="0.25">
      <c r="A18" s="340" t="s">
        <v>183</v>
      </c>
      <c r="B18" s="457">
        <f>'2009 yndx calc '!K17</f>
        <v>0.18927117825499612</v>
      </c>
      <c r="C18" s="457">
        <f>'2010 yndx calc'!K17</f>
        <v>0.19294746350985165</v>
      </c>
      <c r="D18" s="457">
        <f>'2011 yndx calc'!K17</f>
        <v>0.19248166732004313</v>
      </c>
      <c r="E18" s="458">
        <f t="shared" si="0"/>
        <v>0.19156676969496364</v>
      </c>
    </row>
    <row r="19" spans="1:5" x14ac:dyDescent="0.25">
      <c r="A19" s="340" t="s">
        <v>184</v>
      </c>
      <c r="B19" s="457">
        <f>'2009 yndx calc '!K18</f>
        <v>2.0316664285793321E-2</v>
      </c>
      <c r="C19" s="457">
        <f>'2010 yndx calc'!K18</f>
        <v>2.0256450002538826E-2</v>
      </c>
      <c r="D19" s="457">
        <f>'2011 yndx calc'!K18</f>
        <v>2.0190568809273172E-2</v>
      </c>
      <c r="E19" s="458">
        <f t="shared" si="0"/>
        <v>2.0254561032535104E-2</v>
      </c>
    </row>
    <row r="20" spans="1:5" x14ac:dyDescent="0.25">
      <c r="A20" s="340" t="s">
        <v>117</v>
      </c>
      <c r="B20" s="457">
        <f>'2009 yndx calc '!K19</f>
        <v>0.12775550425194515</v>
      </c>
      <c r="C20" s="457">
        <f>'2010 yndx calc'!K19</f>
        <v>0.12832102445301563</v>
      </c>
      <c r="D20" s="457">
        <f>'2011 yndx calc'!K19</f>
        <v>0.12973863099457619</v>
      </c>
      <c r="E20" s="458">
        <f t="shared" si="0"/>
        <v>0.12860505323317897</v>
      </c>
    </row>
    <row r="21" spans="1:5" x14ac:dyDescent="0.25">
      <c r="A21" s="340" t="s">
        <v>185</v>
      </c>
      <c r="B21" s="457">
        <f>'2009 yndx calc '!K20</f>
        <v>3.0055605453176417</v>
      </c>
      <c r="C21" s="457">
        <f>'2010 yndx calc'!K20</f>
        <v>2.9912389145136205</v>
      </c>
      <c r="D21" s="457">
        <f>'2011 yndx calc'!K20</f>
        <v>2.997870955010602</v>
      </c>
      <c r="E21" s="458">
        <f t="shared" si="0"/>
        <v>2.9982234716139544</v>
      </c>
    </row>
    <row r="22" spans="1:5" x14ac:dyDescent="0.25">
      <c r="A22" s="340" t="s">
        <v>292</v>
      </c>
      <c r="B22" s="457">
        <f>'2009 yndx calc '!K21</f>
        <v>0.54099468802630246</v>
      </c>
      <c r="C22" s="457">
        <f>'2010 yndx calc'!K21</f>
        <v>0.54839070061839001</v>
      </c>
      <c r="D22" s="457">
        <f>'2011 yndx calc'!K21</f>
        <v>0.53974092417421149</v>
      </c>
      <c r="E22" s="458">
        <f t="shared" si="0"/>
        <v>0.54304210427296795</v>
      </c>
    </row>
    <row r="23" spans="1:5" x14ac:dyDescent="0.25">
      <c r="A23" s="340" t="s">
        <v>119</v>
      </c>
      <c r="B23" s="457">
        <f>'2009 yndx calc '!K22</f>
        <v>1.0646271147531294</v>
      </c>
      <c r="C23" s="457">
        <f>'2010 yndx calc'!K22</f>
        <v>1.0739666085904109</v>
      </c>
      <c r="D23" s="457">
        <f>'2011 yndx calc'!K22</f>
        <v>1.070005348376037</v>
      </c>
      <c r="E23" s="458">
        <f t="shared" si="0"/>
        <v>1.0695330239065257</v>
      </c>
    </row>
    <row r="24" spans="1:5" x14ac:dyDescent="0.25">
      <c r="A24" s="340" t="s">
        <v>186</v>
      </c>
      <c r="B24" s="457">
        <f>'2009 yndx calc '!K23</f>
        <v>0.22465262000609698</v>
      </c>
      <c r="C24" s="457">
        <f>'2010 yndx calc'!K23</f>
        <v>0.22543352096650238</v>
      </c>
      <c r="D24" s="457">
        <f>'2011 yndx calc'!K23</f>
        <v>0.22425302857642115</v>
      </c>
      <c r="E24" s="458">
        <f t="shared" si="0"/>
        <v>0.22477972318300685</v>
      </c>
    </row>
    <row r="25" spans="1:5" x14ac:dyDescent="0.25">
      <c r="A25" s="340" t="s">
        <v>187</v>
      </c>
      <c r="B25" s="457">
        <f>'2009 yndx calc '!K24</f>
        <v>4.9274803854678487E-2</v>
      </c>
      <c r="C25" s="457">
        <f>'2010 yndx calc'!K24</f>
        <v>4.8216766317499556E-2</v>
      </c>
      <c r="D25" s="457">
        <f>'2011 yndx calc'!K24</f>
        <v>4.8223830042908276E-2</v>
      </c>
      <c r="E25" s="458">
        <f t="shared" si="0"/>
        <v>4.8571800071695446E-2</v>
      </c>
    </row>
    <row r="26" spans="1:5" x14ac:dyDescent="0.25">
      <c r="A26" s="340" t="s">
        <v>188</v>
      </c>
      <c r="B26" s="457">
        <f>'2009 yndx calc '!K25</f>
        <v>0.33346221810662263</v>
      </c>
      <c r="C26" s="457">
        <f>'2010 yndx calc'!K25</f>
        <v>0.33600872367416501</v>
      </c>
      <c r="D26" s="457">
        <f>'2011 yndx calc'!K25</f>
        <v>0.33090623469262481</v>
      </c>
      <c r="E26" s="458">
        <f t="shared" si="0"/>
        <v>0.3334590588244708</v>
      </c>
    </row>
    <row r="27" spans="1:5" x14ac:dyDescent="0.25">
      <c r="A27" s="340" t="s">
        <v>189</v>
      </c>
      <c r="B27" s="457">
        <f>'2009 yndx calc '!K26</f>
        <v>0.23349168991365715</v>
      </c>
      <c r="C27" s="457">
        <f>'2010 yndx calc'!K26</f>
        <v>0.23305620144953049</v>
      </c>
      <c r="D27" s="457">
        <f>'2011 yndx calc'!K26</f>
        <v>0.23430222092075195</v>
      </c>
      <c r="E27" s="458">
        <f t="shared" si="0"/>
        <v>0.23361670409464652</v>
      </c>
    </row>
    <row r="28" spans="1:5" x14ac:dyDescent="0.25">
      <c r="A28" s="340" t="s">
        <v>120</v>
      </c>
      <c r="B28" s="457">
        <f>'2009 yndx calc '!K27</f>
        <v>4.8406912671509324E-2</v>
      </c>
      <c r="C28" s="457">
        <f>'2010 yndx calc'!K27</f>
        <v>4.810834913135284E-2</v>
      </c>
      <c r="D28" s="457">
        <f>'2011 yndx calc'!K27</f>
        <v>4.6395537338750348E-2</v>
      </c>
      <c r="E28" s="458">
        <f t="shared" si="0"/>
        <v>4.763693304720417E-2</v>
      </c>
    </row>
    <row r="29" spans="1:5" x14ac:dyDescent="0.25">
      <c r="A29" s="340" t="s">
        <v>190</v>
      </c>
      <c r="B29" s="457">
        <f>'2009 yndx calc '!K28</f>
        <v>0.56644080880756464</v>
      </c>
      <c r="C29" s="457">
        <f>'2010 yndx calc'!K28</f>
        <v>0.56309857268329933</v>
      </c>
      <c r="D29" s="457">
        <f>'2011 yndx calc'!K28</f>
        <v>0.56447978001921806</v>
      </c>
      <c r="E29" s="458">
        <f t="shared" si="0"/>
        <v>0.56467305383669408</v>
      </c>
    </row>
    <row r="30" spans="1:5" x14ac:dyDescent="0.25">
      <c r="A30" s="340" t="s">
        <v>191</v>
      </c>
      <c r="B30" s="457">
        <f>'2009 yndx calc '!K29</f>
        <v>0.12121985520463703</v>
      </c>
      <c r="C30" s="457">
        <f>'2010 yndx calc'!K29</f>
        <v>0.13403415940506494</v>
      </c>
      <c r="D30" s="457">
        <f>'2011 yndx calc'!K29</f>
        <v>0.13424618009163927</v>
      </c>
      <c r="E30" s="458">
        <f t="shared" si="0"/>
        <v>0.1298333982337804</v>
      </c>
    </row>
    <row r="31" spans="1:5" x14ac:dyDescent="0.25">
      <c r="A31" s="340" t="s">
        <v>192</v>
      </c>
      <c r="B31" s="457">
        <f>'2009 yndx calc '!K30</f>
        <v>0.6602470771558423</v>
      </c>
      <c r="C31" s="457">
        <f>'2010 yndx calc'!K30</f>
        <v>0.66577936746693078</v>
      </c>
      <c r="D31" s="457">
        <f>'2011 yndx calc'!K30</f>
        <v>0.67776745492829971</v>
      </c>
      <c r="E31" s="458">
        <f t="shared" si="0"/>
        <v>0.6679312998503576</v>
      </c>
    </row>
    <row r="32" spans="1:5" x14ac:dyDescent="0.25">
      <c r="A32" s="340" t="s">
        <v>193</v>
      </c>
      <c r="B32" s="457">
        <f>'2009 yndx calc '!K31</f>
        <v>0.37614587517846354</v>
      </c>
      <c r="C32" s="457">
        <f>'2010 yndx calc'!K31</f>
        <v>0.37449287702440137</v>
      </c>
      <c r="D32" s="457">
        <f>'2011 yndx calc'!K31</f>
        <v>0.3788588219007904</v>
      </c>
      <c r="E32" s="458">
        <f t="shared" si="0"/>
        <v>0.37649919136788507</v>
      </c>
    </row>
    <row r="33" spans="1:5" x14ac:dyDescent="0.25">
      <c r="A33" s="340" t="s">
        <v>121</v>
      </c>
      <c r="B33" s="457">
        <f>'2009 yndx calc '!K32</f>
        <v>0.36883758144118384</v>
      </c>
      <c r="C33" s="457">
        <f>'2010 yndx calc'!K32</f>
        <v>0.3669345751074134</v>
      </c>
      <c r="D33" s="457">
        <f>'2011 yndx calc'!K32</f>
        <v>0.3727111394904622</v>
      </c>
      <c r="E33" s="458">
        <f t="shared" si="0"/>
        <v>0.36949443201301985</v>
      </c>
    </row>
    <row r="34" spans="1:5" x14ac:dyDescent="0.25">
      <c r="A34" s="340" t="s">
        <v>194</v>
      </c>
      <c r="B34" s="457">
        <f>'2009 yndx calc '!K33</f>
        <v>4.1223449618090317E-2</v>
      </c>
      <c r="C34" s="457">
        <f>'2010 yndx calc'!K33</f>
        <v>4.0652464634264161E-2</v>
      </c>
      <c r="D34" s="457">
        <f>'2011 yndx calc'!K33</f>
        <v>4.1248786692527045E-2</v>
      </c>
      <c r="E34" s="458">
        <f t="shared" si="0"/>
        <v>4.1041566981627177E-2</v>
      </c>
    </row>
    <row r="35" spans="1:5" x14ac:dyDescent="0.25">
      <c r="A35" s="340" t="s">
        <v>195</v>
      </c>
      <c r="B35" s="457">
        <f>'2009 yndx calc '!K34</f>
        <v>2.7711669176389533</v>
      </c>
      <c r="C35" s="457">
        <f>'2010 yndx calc'!K34</f>
        <v>2.7519829117029038</v>
      </c>
      <c r="D35" s="457">
        <f>'2011 yndx calc'!K34</f>
        <v>2.7427852577322036</v>
      </c>
      <c r="E35" s="458">
        <f t="shared" si="0"/>
        <v>2.7553116956913537</v>
      </c>
    </row>
    <row r="36" spans="1:5" x14ac:dyDescent="0.25">
      <c r="A36" s="340" t="s">
        <v>196</v>
      </c>
      <c r="B36" s="457">
        <f>'2009 yndx calc '!K35</f>
        <v>1.5221304253477367E-2</v>
      </c>
      <c r="C36" s="457">
        <f>'2010 yndx calc'!K35</f>
        <v>1.5146218722794928E-2</v>
      </c>
      <c r="D36" s="457">
        <f>'2011 yndx calc'!K35</f>
        <v>1.5005631359260033E-2</v>
      </c>
      <c r="E36" s="458">
        <f t="shared" si="0"/>
        <v>1.5124384778510774E-2</v>
      </c>
    </row>
    <row r="37" spans="1:5" x14ac:dyDescent="0.25">
      <c r="A37" s="340" t="s">
        <v>197</v>
      </c>
      <c r="B37" s="457">
        <f>'2009 yndx calc '!K36</f>
        <v>6.6880400879898688E-2</v>
      </c>
      <c r="C37" s="457">
        <f>'2010 yndx calc'!K36</f>
        <v>6.6306769484898401E-2</v>
      </c>
      <c r="D37" s="457">
        <f>'2011 yndx calc'!K36</f>
        <v>6.6128195443553958E-2</v>
      </c>
      <c r="E37" s="458">
        <f t="shared" si="0"/>
        <v>6.6438455269450358E-2</v>
      </c>
    </row>
    <row r="38" spans="1:5" x14ac:dyDescent="0.25">
      <c r="A38" s="340" t="s">
        <v>122</v>
      </c>
      <c r="B38" s="457">
        <f>'2009 yndx calc '!K37</f>
        <v>1.7550164033372901</v>
      </c>
      <c r="C38" s="457">
        <f>'2010 yndx calc'!K37</f>
        <v>1.7800363271225532</v>
      </c>
      <c r="D38" s="457">
        <f>'2011 yndx calc'!K37</f>
        <v>1.8209902623127161</v>
      </c>
      <c r="E38" s="458">
        <f t="shared" si="0"/>
        <v>1.7853476642575199</v>
      </c>
    </row>
    <row r="39" spans="1:5" x14ac:dyDescent="0.25">
      <c r="A39" s="340" t="s">
        <v>123</v>
      </c>
      <c r="B39" s="457">
        <f>'2009 yndx calc '!K38</f>
        <v>20.781137054715245</v>
      </c>
      <c r="C39" s="457">
        <f>'2010 yndx calc'!K38</f>
        <v>20.742032135481089</v>
      </c>
      <c r="D39" s="457">
        <f>'2011 yndx calc'!K38</f>
        <v>20.676883189432385</v>
      </c>
      <c r="E39" s="458">
        <f t="shared" si="0"/>
        <v>20.733350793209571</v>
      </c>
    </row>
    <row r="40" spans="1:5" x14ac:dyDescent="0.25">
      <c r="A40" s="340" t="s">
        <v>198</v>
      </c>
      <c r="B40" s="457">
        <f>'2009 yndx calc '!K39</f>
        <v>3.6657919530081644</v>
      </c>
      <c r="C40" s="457">
        <f>'2010 yndx calc'!K39</f>
        <v>3.6721178997011701</v>
      </c>
      <c r="D40" s="457">
        <f>'2011 yndx calc'!K39</f>
        <v>3.7207270515003508</v>
      </c>
      <c r="E40" s="458">
        <f t="shared" si="0"/>
        <v>3.6862123014032284</v>
      </c>
    </row>
    <row r="41" spans="1:5" x14ac:dyDescent="0.25">
      <c r="A41" s="340" t="s">
        <v>199</v>
      </c>
      <c r="B41" s="457">
        <f>'2009 yndx calc '!K40</f>
        <v>0.22319731836788678</v>
      </c>
      <c r="C41" s="457">
        <f>'2010 yndx calc'!K40</f>
        <v>0.22363449545899283</v>
      </c>
      <c r="D41" s="457">
        <f>'2011 yndx calc'!K40</f>
        <v>0.22356106801401693</v>
      </c>
      <c r="E41" s="458">
        <f t="shared" si="0"/>
        <v>0.22346429394696554</v>
      </c>
    </row>
    <row r="42" spans="1:5" x14ac:dyDescent="0.25">
      <c r="A42" s="340" t="s">
        <v>200</v>
      </c>
      <c r="B42" s="457">
        <f>'2009 yndx calc '!K41</f>
        <v>6.4246892374179909E-2</v>
      </c>
      <c r="C42" s="457">
        <f>'2010 yndx calc'!K41</f>
        <v>6.3830995188965067E-2</v>
      </c>
      <c r="D42" s="457">
        <f>'2011 yndx calc'!K41</f>
        <v>6.3503935965549776E-2</v>
      </c>
      <c r="E42" s="458">
        <f t="shared" si="0"/>
        <v>6.3860607842898251E-2</v>
      </c>
    </row>
    <row r="43" spans="1:5" x14ac:dyDescent="0.25">
      <c r="A43" s="340" t="s">
        <v>201</v>
      </c>
      <c r="B43" s="457">
        <f>'2009 yndx calc '!K42</f>
        <v>0.31352944980743785</v>
      </c>
      <c r="C43" s="457">
        <f>'2010 yndx calc'!K42</f>
        <v>0.311697996408898</v>
      </c>
      <c r="D43" s="457">
        <f>'2011 yndx calc'!K42</f>
        <v>0.31062478758855144</v>
      </c>
      <c r="E43" s="458">
        <f t="shared" si="0"/>
        <v>0.31195074460162914</v>
      </c>
    </row>
    <row r="44" spans="1:5" x14ac:dyDescent="0.25">
      <c r="A44" s="340" t="s">
        <v>202</v>
      </c>
      <c r="B44" s="457">
        <f>'2009 yndx calc '!K43</f>
        <v>1.0677078149893611</v>
      </c>
      <c r="C44" s="457">
        <f>'2010 yndx calc'!K43</f>
        <v>1.0679213317106457</v>
      </c>
      <c r="D44" s="457">
        <f>'2011 yndx calc'!K43</f>
        <v>1.073417182278136</v>
      </c>
      <c r="E44" s="458">
        <f t="shared" si="0"/>
        <v>1.0696821096593807</v>
      </c>
    </row>
    <row r="45" spans="1:5" x14ac:dyDescent="0.25">
      <c r="A45" s="340" t="s">
        <v>203</v>
      </c>
      <c r="B45" s="457">
        <f>'2009 yndx calc '!K44</f>
        <v>0.10755632788651243</v>
      </c>
      <c r="C45" s="457">
        <f>'2010 yndx calc'!K44</f>
        <v>0.10709778016833038</v>
      </c>
      <c r="D45" s="457">
        <f>'2011 yndx calc'!K44</f>
        <v>0.108246843914667</v>
      </c>
      <c r="E45" s="458">
        <f t="shared" si="0"/>
        <v>0.10763365065650327</v>
      </c>
    </row>
    <row r="46" spans="1:5" x14ac:dyDescent="0.25">
      <c r="A46" s="340" t="s">
        <v>204</v>
      </c>
      <c r="B46" s="457">
        <f>'2009 yndx calc '!K45</f>
        <v>0.13918436252226149</v>
      </c>
      <c r="C46" s="457">
        <f>'2010 yndx calc'!K45</f>
        <v>0.13883592185586308</v>
      </c>
      <c r="D46" s="457">
        <f>'2011 yndx calc'!K45</f>
        <v>0.1373865523512974</v>
      </c>
      <c r="E46" s="458">
        <f t="shared" si="0"/>
        <v>0.13846894557647396</v>
      </c>
    </row>
    <row r="47" spans="1:5" x14ac:dyDescent="0.25">
      <c r="A47" s="340" t="s">
        <v>205</v>
      </c>
      <c r="B47" s="457">
        <f>'2009 yndx calc '!K46</f>
        <v>1.7866187259680675</v>
      </c>
      <c r="C47" s="457">
        <f>'2010 yndx calc'!K46</f>
        <v>1.7947267772568598</v>
      </c>
      <c r="D47" s="457">
        <f>'2011 yndx calc'!K46</f>
        <v>1.8031001900243206</v>
      </c>
      <c r="E47" s="458">
        <f t="shared" si="0"/>
        <v>1.7948152310830825</v>
      </c>
    </row>
    <row r="48" spans="1:5" x14ac:dyDescent="0.25">
      <c r="A48" s="340" t="s">
        <v>206</v>
      </c>
      <c r="B48" s="457">
        <f>'2009 yndx calc '!K47</f>
        <v>8.6828682135513202E-2</v>
      </c>
      <c r="C48" s="457">
        <f>'2010 yndx calc'!K47</f>
        <v>9.2300711035767466E-2</v>
      </c>
      <c r="D48" s="457">
        <f>'2011 yndx calc'!K47</f>
        <v>0.10655541160159329</v>
      </c>
      <c r="E48" s="458">
        <f t="shared" si="0"/>
        <v>9.5228268257624649E-2</v>
      </c>
    </row>
    <row r="49" spans="1:5" x14ac:dyDescent="0.25">
      <c r="A49" s="340" t="s">
        <v>207</v>
      </c>
      <c r="B49" s="457">
        <f>'2009 yndx calc '!K48</f>
        <v>0.38595451667820535</v>
      </c>
      <c r="C49" s="457">
        <f>'2010 yndx calc'!K48</f>
        <v>0.41198242396652829</v>
      </c>
      <c r="D49" s="457">
        <f>'2011 yndx calc'!K48</f>
        <v>0.43073831763377723</v>
      </c>
      <c r="E49" s="458">
        <f t="shared" si="0"/>
        <v>0.40955841942617033</v>
      </c>
    </row>
    <row r="50" spans="1:5" x14ac:dyDescent="0.25">
      <c r="A50" s="340" t="s">
        <v>208</v>
      </c>
      <c r="B50" s="457">
        <f>'2009 yndx calc '!K49</f>
        <v>0.46064105265797589</v>
      </c>
      <c r="C50" s="457">
        <f>'2010 yndx calc'!K49</f>
        <v>0.46075397383287853</v>
      </c>
      <c r="D50" s="457">
        <f>'2011 yndx calc'!K49</f>
        <v>0.43333605671675568</v>
      </c>
      <c r="E50" s="458">
        <f t="shared" si="0"/>
        <v>0.45157702773587</v>
      </c>
    </row>
    <row r="51" spans="1:5" x14ac:dyDescent="0.25">
      <c r="A51" s="340" t="s">
        <v>209</v>
      </c>
      <c r="B51" s="457">
        <f>'2009 yndx calc '!K50</f>
        <v>0.75996637590932126</v>
      </c>
      <c r="C51" s="457">
        <f>'2010 yndx calc'!K50</f>
        <v>0.75828714053881596</v>
      </c>
      <c r="D51" s="457">
        <f>'2011 yndx calc'!K50</f>
        <v>0.75929781100333427</v>
      </c>
      <c r="E51" s="458">
        <f t="shared" si="0"/>
        <v>0.75918377581715724</v>
      </c>
    </row>
    <row r="52" spans="1:5" x14ac:dyDescent="0.25">
      <c r="A52" s="340" t="s">
        <v>210</v>
      </c>
      <c r="B52" s="457">
        <f>'2009 yndx calc '!K51</f>
        <v>0.12347942606038906</v>
      </c>
      <c r="C52" s="457">
        <f>'2010 yndx calc'!K51</f>
        <v>0.12303494584903417</v>
      </c>
      <c r="D52" s="457">
        <f>'2011 yndx calc'!K51</f>
        <v>0.12458068929313641</v>
      </c>
      <c r="E52" s="458">
        <f t="shared" si="0"/>
        <v>0.12369835373418654</v>
      </c>
    </row>
    <row r="53" spans="1:5" x14ac:dyDescent="0.25">
      <c r="A53" s="340" t="s">
        <v>211</v>
      </c>
      <c r="B53" s="457">
        <f>'2009 yndx calc '!K52</f>
        <v>0.27870409755351311</v>
      </c>
      <c r="C53" s="457">
        <f>'2010 yndx calc'!K52</f>
        <v>0.27778020960601485</v>
      </c>
      <c r="D53" s="457">
        <f>'2011 yndx calc'!K52</f>
        <v>0.27778893970043933</v>
      </c>
      <c r="E53" s="458">
        <f t="shared" si="0"/>
        <v>0.2780910822866558</v>
      </c>
    </row>
    <row r="54" spans="1:5" x14ac:dyDescent="0.25">
      <c r="A54" s="340" t="s">
        <v>212</v>
      </c>
      <c r="B54" s="457">
        <f>'2009 yndx calc '!K53</f>
        <v>0.31996316758373589</v>
      </c>
      <c r="C54" s="457">
        <f>'2010 yndx calc'!K53</f>
        <v>0.31767100344453342</v>
      </c>
      <c r="D54" s="457">
        <f>'2011 yndx calc'!K53</f>
        <v>0.3182351213653592</v>
      </c>
      <c r="E54" s="458">
        <f t="shared" si="0"/>
        <v>0.31862309746454281</v>
      </c>
    </row>
    <row r="55" spans="1:5" x14ac:dyDescent="0.25">
      <c r="A55" s="340" t="s">
        <v>213</v>
      </c>
      <c r="B55" s="457">
        <f>'2009 yndx calc '!K54</f>
        <v>9.7444453572383113E-2</v>
      </c>
      <c r="C55" s="457">
        <f>'2010 yndx calc'!K54</f>
        <v>9.6496641887467163E-2</v>
      </c>
      <c r="D55" s="457">
        <f>'2011 yndx calc'!K54</f>
        <v>9.615266242619222E-2</v>
      </c>
      <c r="E55" s="458">
        <f t="shared" si="0"/>
        <v>9.6697919295347504E-2</v>
      </c>
    </row>
    <row r="56" spans="1:5" x14ac:dyDescent="0.25">
      <c r="A56" s="340" t="s">
        <v>214</v>
      </c>
      <c r="B56" s="457">
        <f>'2009 yndx calc '!K55</f>
        <v>0.84380790147064633</v>
      </c>
      <c r="C56" s="457">
        <f>'2010 yndx calc'!K55</f>
        <v>0.84084538816295951</v>
      </c>
      <c r="D56" s="457">
        <f>'2011 yndx calc'!K55</f>
        <v>0.85252558894565555</v>
      </c>
      <c r="E56" s="458">
        <f t="shared" si="0"/>
        <v>0.84572629285975387</v>
      </c>
    </row>
    <row r="57" spans="1:5" x14ac:dyDescent="0.25">
      <c r="A57" s="340" t="s">
        <v>215</v>
      </c>
      <c r="B57" s="457">
        <f>'2009 yndx calc '!K56</f>
        <v>0.12938602978371175</v>
      </c>
      <c r="C57" s="457">
        <f>'2010 yndx calc'!K56</f>
        <v>0.12998422881913541</v>
      </c>
      <c r="D57" s="457">
        <f>'2011 yndx calc'!K56</f>
        <v>0.12950881432985287</v>
      </c>
      <c r="E57" s="458">
        <f t="shared" si="0"/>
        <v>0.12962635764423333</v>
      </c>
    </row>
    <row r="58" spans="1:5" x14ac:dyDescent="0.25">
      <c r="A58" s="340" t="s">
        <v>216</v>
      </c>
      <c r="B58" s="457">
        <f>'2009 yndx calc '!K57</f>
        <v>0.17549437574451424</v>
      </c>
      <c r="C58" s="457">
        <f>'2010 yndx calc'!K57</f>
        <v>0.17460558926576902</v>
      </c>
      <c r="D58" s="457">
        <f>'2011 yndx calc'!K57</f>
        <v>0.17528702221995138</v>
      </c>
      <c r="E58" s="458">
        <f t="shared" si="0"/>
        <v>0.17512899574341156</v>
      </c>
    </row>
    <row r="59" spans="1:5" x14ac:dyDescent="0.25">
      <c r="A59" s="340" t="s">
        <v>217</v>
      </c>
      <c r="B59" s="457">
        <f>'2009 yndx calc '!K58</f>
        <v>0.62207192481673956</v>
      </c>
      <c r="C59" s="457">
        <f>'2010 yndx calc'!K58</f>
        <v>0.62048329388038925</v>
      </c>
      <c r="D59" s="457">
        <f>'2011 yndx calc'!K58</f>
        <v>0.62614957017738859</v>
      </c>
      <c r="E59" s="458">
        <f t="shared" si="0"/>
        <v>0.62290159629150577</v>
      </c>
    </row>
    <row r="60" spans="1:5" x14ac:dyDescent="0.25">
      <c r="A60" s="340" t="s">
        <v>218</v>
      </c>
      <c r="B60" s="457">
        <f>'2009 yndx calc '!K59</f>
        <v>0.11327929862108965</v>
      </c>
      <c r="C60" s="457">
        <f>'2010 yndx calc'!K59</f>
        <v>0.11273838497501251</v>
      </c>
      <c r="D60" s="457">
        <f>'2011 yndx calc'!K59</f>
        <v>0.11284909747320571</v>
      </c>
      <c r="E60" s="458">
        <f t="shared" si="0"/>
        <v>0.1129555936897693</v>
      </c>
    </row>
    <row r="61" spans="1:5" x14ac:dyDescent="0.25">
      <c r="A61" s="340" t="s">
        <v>124</v>
      </c>
      <c r="B61" s="457">
        <f>'2009 yndx calc '!K60</f>
        <v>5.2436061727040302E-2</v>
      </c>
      <c r="C61" s="457">
        <f>'2010 yndx calc'!K60</f>
        <v>5.2046346918331217E-2</v>
      </c>
      <c r="D61" s="457">
        <f>'2011 yndx calc'!K60</f>
        <v>5.236167251042366E-2</v>
      </c>
      <c r="E61" s="458">
        <f t="shared" si="0"/>
        <v>5.2281360385265062E-2</v>
      </c>
    </row>
    <row r="62" spans="1:5" x14ac:dyDescent="0.25">
      <c r="A62" s="340" t="s">
        <v>219</v>
      </c>
      <c r="B62" s="457">
        <f>'2009 yndx calc '!K61</f>
        <v>0.4048607592071079</v>
      </c>
      <c r="C62" s="457">
        <f>'2010 yndx calc'!K61</f>
        <v>0.4028652543374906</v>
      </c>
      <c r="D62" s="457">
        <f>'2011 yndx calc'!K61</f>
        <v>0.40381775489923238</v>
      </c>
      <c r="E62" s="458">
        <f t="shared" si="0"/>
        <v>0.40384792281461029</v>
      </c>
    </row>
    <row r="63" spans="1:5" x14ac:dyDescent="0.25">
      <c r="A63" s="340" t="s">
        <v>220</v>
      </c>
      <c r="B63" s="457">
        <f>'2009 yndx calc '!K62</f>
        <v>4.4720926416995663</v>
      </c>
      <c r="C63" s="457">
        <f>'2010 yndx calc'!K62</f>
        <v>4.432624691286339</v>
      </c>
      <c r="D63" s="457">
        <f>'2011 yndx calc'!K62</f>
        <v>4.4763754407880603</v>
      </c>
      <c r="E63" s="458">
        <f t="shared" si="0"/>
        <v>4.4603642579246552</v>
      </c>
    </row>
    <row r="64" spans="1:5" x14ac:dyDescent="0.25">
      <c r="A64" s="340" t="s">
        <v>125</v>
      </c>
      <c r="B64" s="457">
        <f>'2009 yndx calc '!K63</f>
        <v>0.41666378012494454</v>
      </c>
      <c r="C64" s="457">
        <f>'2010 yndx calc'!K63</f>
        <v>0.41370137366479875</v>
      </c>
      <c r="D64" s="457">
        <f>'2011 yndx calc'!K63</f>
        <v>0.41443727333730285</v>
      </c>
      <c r="E64" s="458">
        <f t="shared" si="0"/>
        <v>0.41493414237568205</v>
      </c>
    </row>
    <row r="65" spans="1:5" x14ac:dyDescent="0.25">
      <c r="A65" s="340" t="s">
        <v>221</v>
      </c>
      <c r="B65" s="457">
        <f>'2009 yndx calc '!K64</f>
        <v>4.6655112626781063E-2</v>
      </c>
      <c r="C65" s="457">
        <f>'2010 yndx calc'!K64</f>
        <v>4.6198936297006457E-2</v>
      </c>
      <c r="D65" s="457">
        <f>'2011 yndx calc'!K64</f>
        <v>4.6056439402242189E-2</v>
      </c>
      <c r="E65" s="458">
        <f t="shared" si="0"/>
        <v>4.6303496108676567E-2</v>
      </c>
    </row>
    <row r="66" spans="1:5" x14ac:dyDescent="0.25">
      <c r="A66" s="340" t="s">
        <v>222</v>
      </c>
      <c r="B66" s="457">
        <f>'2009 yndx calc '!K65</f>
        <v>7.2582201618343833E-2</v>
      </c>
      <c r="C66" s="457">
        <f>'2010 yndx calc'!K65</f>
        <v>7.2752121972594924E-2</v>
      </c>
      <c r="D66" s="457">
        <f>'2011 yndx calc'!K65</f>
        <v>7.2695696377558863E-2</v>
      </c>
      <c r="E66" s="458">
        <f t="shared" si="0"/>
        <v>7.267667332283255E-2</v>
      </c>
    </row>
    <row r="67" spans="1:5" x14ac:dyDescent="0.25">
      <c r="A67" s="340" t="s">
        <v>223</v>
      </c>
      <c r="B67" s="457">
        <f>'2009 yndx calc '!K66</f>
        <v>5.4551560685723186E-2</v>
      </c>
      <c r="C67" s="457">
        <f>'2010 yndx calc'!K66</f>
        <v>5.4301241529207123E-2</v>
      </c>
      <c r="D67" s="457">
        <f>'2011 yndx calc'!K66</f>
        <v>5.8416133742990053E-2</v>
      </c>
      <c r="E67" s="458">
        <f t="shared" si="0"/>
        <v>5.5756311985973452E-2</v>
      </c>
    </row>
    <row r="68" spans="1:5" x14ac:dyDescent="0.25">
      <c r="A68" s="340" t="s">
        <v>224</v>
      </c>
      <c r="B68" s="457">
        <f>'2009 yndx calc '!K67</f>
        <v>0.18458581262210094</v>
      </c>
      <c r="C68" s="457">
        <f>'2010 yndx calc'!K67</f>
        <v>0.18543303211744047</v>
      </c>
      <c r="D68" s="457">
        <f>'2011 yndx calc'!K67</f>
        <v>0.18508459322457271</v>
      </c>
      <c r="E68" s="458">
        <f t="shared" si="0"/>
        <v>0.18503447932137138</v>
      </c>
    </row>
    <row r="69" spans="1:5" x14ac:dyDescent="0.25">
      <c r="A69" s="340" t="s">
        <v>126</v>
      </c>
      <c r="B69" s="457">
        <f>'2009 yndx calc '!K68</f>
        <v>0.61532703077098072</v>
      </c>
      <c r="C69" s="457">
        <f>'2010 yndx calc'!K68</f>
        <v>0.6067433189080077</v>
      </c>
      <c r="D69" s="457">
        <f>'2011 yndx calc'!K68</f>
        <v>0.60791853363085402</v>
      </c>
      <c r="E69" s="458">
        <f t="shared" si="0"/>
        <v>0.60999629443661407</v>
      </c>
    </row>
    <row r="70" spans="1:5" x14ac:dyDescent="0.25">
      <c r="A70" s="340" t="s">
        <v>225</v>
      </c>
      <c r="B70" s="457">
        <f>'2009 yndx calc '!K69</f>
        <v>9.5977589158208254E-2</v>
      </c>
      <c r="C70" s="457">
        <f>'2010 yndx calc'!K69</f>
        <v>9.5399212645855089E-2</v>
      </c>
      <c r="D70" s="457">
        <f>'2011 yndx calc'!K69</f>
        <v>9.531623030172752E-2</v>
      </c>
      <c r="E70" s="458">
        <f t="shared" si="0"/>
        <v>9.5564344035263635E-2</v>
      </c>
    </row>
    <row r="71" spans="1:5" x14ac:dyDescent="0.25">
      <c r="A71" s="340" t="s">
        <v>226</v>
      </c>
      <c r="B71" s="457">
        <f>'2009 yndx calc '!K70</f>
        <v>8.8314644311952506</v>
      </c>
      <c r="C71" s="457">
        <f>'2010 yndx calc'!K70</f>
        <v>8.8864144190795518</v>
      </c>
      <c r="D71" s="457">
        <f>'2011 yndx calc'!K70</f>
        <v>8.929340980953512</v>
      </c>
      <c r="E71" s="458">
        <f t="shared" si="0"/>
        <v>8.8824066104094381</v>
      </c>
    </row>
    <row r="72" spans="1:5" x14ac:dyDescent="0.25">
      <c r="A72" s="340" t="s">
        <v>227</v>
      </c>
      <c r="B72" s="457">
        <f>'2009 yndx calc '!K71</f>
        <v>1.3626090759548135</v>
      </c>
      <c r="C72" s="457">
        <f>'2010 yndx calc'!K71</f>
        <v>1.3767915009170861</v>
      </c>
      <c r="D72" s="457">
        <f>'2011 yndx calc'!K71</f>
        <v>1.405990407903124</v>
      </c>
      <c r="E72" s="458">
        <f t="shared" si="0"/>
        <v>1.3817969949250077</v>
      </c>
    </row>
    <row r="73" spans="1:5" x14ac:dyDescent="0.25">
      <c r="A73" s="340" t="s">
        <v>228</v>
      </c>
      <c r="B73" s="457">
        <f>'2009 yndx calc '!K72</f>
        <v>0.11709024060343104</v>
      </c>
      <c r="C73" s="457">
        <f>'2010 yndx calc'!K72</f>
        <v>0.11989093533538608</v>
      </c>
      <c r="D73" s="457">
        <f>'2011 yndx calc'!K72</f>
        <v>0.12283592541549168</v>
      </c>
      <c r="E73" s="458">
        <f t="shared" ref="E73:E80" si="1">AVERAGE(B73:D73)</f>
        <v>0.1199390337847696</v>
      </c>
    </row>
    <row r="74" spans="1:5" x14ac:dyDescent="0.25">
      <c r="A74" s="340" t="s">
        <v>229</v>
      </c>
      <c r="B74" s="457">
        <f>'2009 yndx calc '!K73</f>
        <v>0.72322397201470279</v>
      </c>
      <c r="C74" s="457">
        <f>'2010 yndx calc'!K73</f>
        <v>0.73638652105257452</v>
      </c>
      <c r="D74" s="457">
        <f>'2011 yndx calc'!K73</f>
        <v>0.74490686339225054</v>
      </c>
      <c r="E74" s="458">
        <f t="shared" si="1"/>
        <v>0.73483911881984254</v>
      </c>
    </row>
    <row r="75" spans="1:5" x14ac:dyDescent="0.25">
      <c r="A75" s="340" t="s">
        <v>230</v>
      </c>
      <c r="B75" s="457">
        <f>'2009 yndx calc '!K74</f>
        <v>0.2690648027555842</v>
      </c>
      <c r="C75" s="457">
        <f>'2010 yndx calc'!K74</f>
        <v>0.2648752815897617</v>
      </c>
      <c r="D75" s="457">
        <f>'2011 yndx calc'!K74</f>
        <v>0.24163348028175213</v>
      </c>
      <c r="E75" s="458">
        <f t="shared" si="1"/>
        <v>0.25852452154236599</v>
      </c>
    </row>
    <row r="76" spans="1:5" x14ac:dyDescent="0.25">
      <c r="A76" s="340" t="s">
        <v>231</v>
      </c>
      <c r="B76" s="457">
        <f>'2009 yndx calc '!K75</f>
        <v>4.4942910243282133E-2</v>
      </c>
      <c r="C76" s="457">
        <f>'2010 yndx calc'!K75</f>
        <v>4.5568242135024618E-2</v>
      </c>
      <c r="D76" s="457">
        <f>'2011 yndx calc'!K75</f>
        <v>4.5405310581520274E-2</v>
      </c>
      <c r="E76" s="458">
        <f t="shared" si="1"/>
        <v>4.5305487653275682E-2</v>
      </c>
    </row>
    <row r="77" spans="1:5" x14ac:dyDescent="0.25">
      <c r="A77" s="340" t="s">
        <v>127</v>
      </c>
      <c r="B77" s="457">
        <f>'2009 yndx calc '!K76</f>
        <v>5.0655715822931234E-2</v>
      </c>
      <c r="C77" s="457">
        <f>'2010 yndx calc'!K76</f>
        <v>5.0105226204147528E-2</v>
      </c>
      <c r="D77" s="457">
        <f>'2011 yndx calc'!K76</f>
        <v>5.0520031728749269E-2</v>
      </c>
      <c r="E77" s="458">
        <f t="shared" si="1"/>
        <v>5.0426991251942672E-2</v>
      </c>
    </row>
    <row r="78" spans="1:5" x14ac:dyDescent="0.25">
      <c r="A78" s="340" t="s">
        <v>128</v>
      </c>
      <c r="B78" s="457">
        <f>'2009 yndx calc '!K77</f>
        <v>0.26363001959878701</v>
      </c>
      <c r="C78" s="457">
        <f>'2010 yndx calc'!K77</f>
        <v>0.27455088788237642</v>
      </c>
      <c r="D78" s="457">
        <f>'2011 yndx calc'!K77</f>
        <v>0.27386018569786197</v>
      </c>
      <c r="E78" s="458">
        <f t="shared" si="1"/>
        <v>0.27068036439300847</v>
      </c>
    </row>
    <row r="79" spans="1:5" x14ac:dyDescent="0.25">
      <c r="A79" s="340" t="s">
        <v>232</v>
      </c>
      <c r="B79" s="457">
        <f>'2009 yndx calc '!K78</f>
        <v>0.52465402050597898</v>
      </c>
      <c r="C79" s="457">
        <f>'2010 yndx calc'!K78</f>
        <v>0.52509063408464585</v>
      </c>
      <c r="D79" s="457">
        <f>'2011 yndx calc'!K78</f>
        <v>0.53885860864223301</v>
      </c>
      <c r="E79" s="458">
        <f t="shared" si="1"/>
        <v>0.52953442107761928</v>
      </c>
    </row>
    <row r="80" spans="1:5" x14ac:dyDescent="0.25">
      <c r="A80" s="340" t="s">
        <v>233</v>
      </c>
      <c r="B80" s="457">
        <f>'2009 yndx calc '!K79</f>
        <v>0.18108797105984115</v>
      </c>
      <c r="C80" s="457">
        <f>'2010 yndx calc'!K79</f>
        <v>0.18274934015695177</v>
      </c>
      <c r="D80" s="457">
        <f>'2011 yndx calc'!K79</f>
        <v>0.18301999957566137</v>
      </c>
      <c r="E80" s="458">
        <f t="shared" si="1"/>
        <v>0.18228577026415141</v>
      </c>
    </row>
    <row r="81" spans="1:5" x14ac:dyDescent="0.25">
      <c r="A81" s="299"/>
      <c r="B81" s="325"/>
      <c r="C81" s="325"/>
      <c r="D81" s="457"/>
      <c r="E81" s="459"/>
    </row>
    <row r="82" spans="1:5" x14ac:dyDescent="0.25">
      <c r="D82" s="457"/>
    </row>
    <row r="83" spans="1:5" x14ac:dyDescent="0.25">
      <c r="D83" s="457"/>
    </row>
    <row r="84" spans="1:5" x14ac:dyDescent="0.25">
      <c r="D84" s="457"/>
    </row>
    <row r="85" spans="1:5" x14ac:dyDescent="0.25">
      <c r="D85" s="457"/>
    </row>
  </sheetData>
  <mergeCells count="6">
    <mergeCell ref="A3:E4"/>
    <mergeCell ref="A1:E1"/>
    <mergeCell ref="B5:B7"/>
    <mergeCell ref="C5:C7"/>
    <mergeCell ref="D5:D7"/>
    <mergeCell ref="E5:E7"/>
  </mergeCells>
  <printOptions horizontalCentered="1"/>
  <pageMargins left="0.7" right="0.7" top="0.75" bottom="0.75" header="0.3" footer="0.3"/>
  <pageSetup scale="5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3"/>
  <sheetViews>
    <sheetView workbookViewId="0">
      <selection activeCell="A26" sqref="A26:B26"/>
    </sheetView>
  </sheetViews>
  <sheetFormatPr defaultRowHeight="12.75" x14ac:dyDescent="0.2"/>
  <cols>
    <col min="1" max="1" width="30" style="85" customWidth="1"/>
    <col min="2" max="14" width="9.140625" style="85"/>
    <col min="15" max="15" width="59.140625" style="85" bestFit="1" customWidth="1"/>
    <col min="16" max="16384" width="9.140625" style="85"/>
  </cols>
  <sheetData>
    <row r="1" spans="1:17" x14ac:dyDescent="0.2">
      <c r="A1" s="85" t="s">
        <v>107</v>
      </c>
      <c r="B1" s="85" t="s">
        <v>108</v>
      </c>
      <c r="C1" s="85" t="s">
        <v>297</v>
      </c>
      <c r="D1" s="85" t="s">
        <v>298</v>
      </c>
      <c r="E1" s="85" t="s">
        <v>299</v>
      </c>
      <c r="F1" s="85" t="s">
        <v>300</v>
      </c>
      <c r="G1" s="85" t="s">
        <v>301</v>
      </c>
      <c r="H1" s="85" t="s">
        <v>302</v>
      </c>
      <c r="I1" s="85" t="s">
        <v>303</v>
      </c>
      <c r="J1" s="85" t="s">
        <v>304</v>
      </c>
      <c r="K1" s="85" t="s">
        <v>305</v>
      </c>
      <c r="L1" s="85" t="s">
        <v>306</v>
      </c>
      <c r="M1" s="85" t="s">
        <v>307</v>
      </c>
      <c r="O1" s="85" t="s">
        <v>107</v>
      </c>
      <c r="P1" s="85" t="s">
        <v>297</v>
      </c>
      <c r="Q1" s="85" t="s">
        <v>307</v>
      </c>
    </row>
    <row r="2" spans="1:17" x14ac:dyDescent="0.2">
      <c r="A2" s="86" t="s">
        <v>308</v>
      </c>
      <c r="O2" s="87" t="s">
        <v>213</v>
      </c>
      <c r="P2" s="85">
        <v>28</v>
      </c>
      <c r="Q2" s="85">
        <v>8.5876934964831453E-2</v>
      </c>
    </row>
    <row r="3" spans="1:17" x14ac:dyDescent="0.2">
      <c r="A3" s="88" t="s">
        <v>309</v>
      </c>
      <c r="O3" s="87" t="s">
        <v>221</v>
      </c>
      <c r="P3" s="85">
        <v>13</v>
      </c>
      <c r="Q3" s="85">
        <v>5.2546908108990584E-2</v>
      </c>
    </row>
    <row r="4" spans="1:17" x14ac:dyDescent="0.2">
      <c r="A4" s="87" t="s">
        <v>213</v>
      </c>
      <c r="B4" s="85">
        <v>2011</v>
      </c>
      <c r="C4" s="85">
        <v>28</v>
      </c>
      <c r="D4" s="85">
        <v>2.9992179143109943E-3</v>
      </c>
      <c r="E4" s="85">
        <v>1.3513513513513514E-2</v>
      </c>
      <c r="F4" s="89">
        <v>4.5500111616179097E-2</v>
      </c>
      <c r="G4" s="85">
        <v>-4.9270359328416759E-2</v>
      </c>
      <c r="H4" s="89">
        <v>-0.40857289150743703</v>
      </c>
      <c r="I4" s="85">
        <v>6059</v>
      </c>
      <c r="J4" s="85">
        <v>114314366</v>
      </c>
      <c r="K4" s="85">
        <v>26895</v>
      </c>
      <c r="L4" s="85">
        <v>370</v>
      </c>
      <c r="M4" s="85">
        <v>8.5876934964831453E-2</v>
      </c>
      <c r="O4" s="87" t="s">
        <v>182</v>
      </c>
      <c r="P4" s="85">
        <v>2</v>
      </c>
      <c r="Q4" s="85">
        <v>1.9908218355951062E-2</v>
      </c>
    </row>
    <row r="5" spans="1:17" x14ac:dyDescent="0.2">
      <c r="A5" s="87" t="s">
        <v>221</v>
      </c>
      <c r="B5" s="85">
        <v>2011</v>
      </c>
      <c r="C5" s="85">
        <v>13</v>
      </c>
      <c r="D5" s="85">
        <v>1.3924940316443902E-3</v>
      </c>
      <c r="E5" s="85">
        <v>3.6363636363636362E-2</v>
      </c>
      <c r="F5" s="89">
        <v>0.12243666398535466</v>
      </c>
      <c r="G5" s="85">
        <v>4.9949799196787145E-2</v>
      </c>
      <c r="H5" s="89">
        <v>0.41420712505899576</v>
      </c>
      <c r="I5" s="85">
        <v>4183</v>
      </c>
      <c r="J5" s="85">
        <v>88568831</v>
      </c>
      <c r="K5" s="85">
        <v>19991</v>
      </c>
      <c r="L5" s="85">
        <v>55</v>
      </c>
      <c r="M5" s="85">
        <v>5.2546908108990584E-2</v>
      </c>
      <c r="O5" s="87" t="s">
        <v>187</v>
      </c>
      <c r="P5" s="85">
        <v>99</v>
      </c>
      <c r="Q5" s="85">
        <v>4.6202500924579261E-2</v>
      </c>
    </row>
    <row r="6" spans="1:17" x14ac:dyDescent="0.2">
      <c r="A6" s="87" t="s">
        <v>182</v>
      </c>
      <c r="B6" s="85">
        <v>2011</v>
      </c>
      <c r="C6" s="85">
        <v>2</v>
      </c>
      <c r="D6" s="85">
        <v>2.1422985102221388E-4</v>
      </c>
      <c r="E6" s="85">
        <v>3.7037037037037035E-2</v>
      </c>
      <c r="F6" s="89">
        <v>0.12470400961471308</v>
      </c>
      <c r="G6" s="85">
        <v>-5.689277899343545E-2</v>
      </c>
      <c r="H6" s="89">
        <v>-0.47178156473957339</v>
      </c>
      <c r="I6" s="85">
        <v>1293</v>
      </c>
      <c r="J6" s="85">
        <v>26562880</v>
      </c>
      <c r="K6" s="85">
        <v>8879</v>
      </c>
      <c r="L6" s="85">
        <v>27</v>
      </c>
      <c r="M6" s="85">
        <v>1.9908218355951062E-2</v>
      </c>
      <c r="O6" s="87" t="s">
        <v>124</v>
      </c>
      <c r="P6" s="85">
        <v>15</v>
      </c>
      <c r="Q6" s="85">
        <v>5.4198309696306006E-2</v>
      </c>
    </row>
    <row r="7" spans="1:17" x14ac:dyDescent="0.2">
      <c r="A7" s="87" t="s">
        <v>187</v>
      </c>
      <c r="B7" s="85">
        <v>2011</v>
      </c>
      <c r="C7" s="85">
        <v>99</v>
      </c>
      <c r="D7" s="85">
        <v>1.0604377625599588E-2</v>
      </c>
      <c r="E7" s="85">
        <v>8.0291970802919707E-2</v>
      </c>
      <c r="F7" s="89">
        <v>0.27034372887277214</v>
      </c>
      <c r="G7" s="85">
        <v>-7.8195488721804519E-3</v>
      </c>
      <c r="H7" s="89">
        <v>-6.4843360928115809E-2</v>
      </c>
      <c r="I7" s="85">
        <v>3299</v>
      </c>
      <c r="J7" s="85">
        <v>63642400</v>
      </c>
      <c r="K7" s="85">
        <v>15590</v>
      </c>
      <c r="L7" s="85">
        <v>137</v>
      </c>
      <c r="M7" s="85">
        <v>4.6202500924579261E-2</v>
      </c>
      <c r="O7" s="87" t="s">
        <v>200</v>
      </c>
      <c r="P7" s="85">
        <v>24</v>
      </c>
      <c r="Q7" s="85">
        <v>6.6956430773487299E-2</v>
      </c>
    </row>
    <row r="8" spans="1:17" x14ac:dyDescent="0.2">
      <c r="A8" s="87" t="s">
        <v>124</v>
      </c>
      <c r="B8" s="85">
        <v>2011</v>
      </c>
      <c r="C8" s="85">
        <v>15</v>
      </c>
      <c r="D8" s="85">
        <v>1.6067238826666041E-3</v>
      </c>
      <c r="E8" s="85">
        <v>8.5271317829457363E-2</v>
      </c>
      <c r="F8" s="89">
        <v>0.28710923143852546</v>
      </c>
      <c r="G8" s="85">
        <v>6.6315463278586922E-2</v>
      </c>
      <c r="H8" s="89">
        <v>0.54991887521633331</v>
      </c>
      <c r="I8" s="85">
        <v>3441</v>
      </c>
      <c r="J8" s="85">
        <v>84106262.439999998</v>
      </c>
      <c r="K8" s="85">
        <v>20600</v>
      </c>
      <c r="L8" s="85">
        <v>129</v>
      </c>
      <c r="M8" s="85">
        <v>5.4198309696306006E-2</v>
      </c>
      <c r="O8" s="87" t="s">
        <v>222</v>
      </c>
      <c r="P8" s="85">
        <v>18</v>
      </c>
      <c r="Q8" s="85">
        <v>8.5860746565870644E-2</v>
      </c>
    </row>
    <row r="9" spans="1:17" x14ac:dyDescent="0.2">
      <c r="A9" s="87" t="s">
        <v>200</v>
      </c>
      <c r="B9" s="85">
        <v>2011</v>
      </c>
      <c r="C9" s="85">
        <v>24</v>
      </c>
      <c r="D9" s="85">
        <v>2.5707582122665665E-3</v>
      </c>
      <c r="E9" s="85">
        <v>0.10204081632653061</v>
      </c>
      <c r="F9" s="89">
        <v>0.34357227138747481</v>
      </c>
      <c r="G9" s="85">
        <v>-6.993824069437489E-2</v>
      </c>
      <c r="H9" s="89">
        <v>-0.57996064199522179</v>
      </c>
      <c r="I9" s="85">
        <v>5572</v>
      </c>
      <c r="J9" s="85">
        <v>105544154</v>
      </c>
      <c r="K9" s="85">
        <v>23000</v>
      </c>
      <c r="L9" s="85">
        <v>98</v>
      </c>
      <c r="M9" s="85">
        <v>6.6956430773487299E-2</v>
      </c>
      <c r="O9" s="87" t="s">
        <v>120</v>
      </c>
      <c r="P9" s="85">
        <v>26</v>
      </c>
      <c r="Q9" s="85">
        <v>5.035198189462723E-2</v>
      </c>
    </row>
    <row r="10" spans="1:17" x14ac:dyDescent="0.2">
      <c r="A10" s="87" t="s">
        <v>222</v>
      </c>
      <c r="B10" s="85">
        <v>2011</v>
      </c>
      <c r="C10" s="85">
        <v>18</v>
      </c>
      <c r="D10" s="85">
        <v>1.9280686591999249E-3</v>
      </c>
      <c r="E10" s="85">
        <v>0.10638297872340426</v>
      </c>
      <c r="F10" s="89">
        <v>0.35819236804226096</v>
      </c>
      <c r="G10" s="85">
        <v>2.2054962366532468E-2</v>
      </c>
      <c r="H10" s="89">
        <v>0.18289007567648757</v>
      </c>
      <c r="I10" s="85">
        <v>5839</v>
      </c>
      <c r="J10" s="85">
        <v>106753165</v>
      </c>
      <c r="K10" s="85">
        <v>39622</v>
      </c>
      <c r="L10" s="85">
        <v>94</v>
      </c>
      <c r="M10" s="85">
        <v>8.5860746565870644E-2</v>
      </c>
      <c r="O10" s="87" t="s">
        <v>218</v>
      </c>
      <c r="P10" s="85">
        <v>35</v>
      </c>
      <c r="Q10" s="85">
        <v>0.12214800749393419</v>
      </c>
    </row>
    <row r="11" spans="1:17" x14ac:dyDescent="0.2">
      <c r="A11" s="87" t="s">
        <v>120</v>
      </c>
      <c r="B11" s="85">
        <v>2011</v>
      </c>
      <c r="C11" s="85">
        <v>26</v>
      </c>
      <c r="D11" s="85">
        <v>2.7849880632887804E-3</v>
      </c>
      <c r="E11" s="85">
        <v>0.10810810810810811</v>
      </c>
      <c r="F11" s="89">
        <v>0.36400089292943277</v>
      </c>
      <c r="G11" s="85">
        <v>-1.1262441068622316E-2</v>
      </c>
      <c r="H11" s="89">
        <v>-9.3393435232878241E-2</v>
      </c>
      <c r="I11" s="85">
        <v>3775</v>
      </c>
      <c r="J11" s="85">
        <v>78311374</v>
      </c>
      <c r="K11" s="85">
        <v>18859</v>
      </c>
      <c r="L11" s="85">
        <v>74</v>
      </c>
      <c r="M11" s="85">
        <v>5.035198189462723E-2</v>
      </c>
      <c r="O11" s="87" t="s">
        <v>231</v>
      </c>
      <c r="P11" s="85">
        <v>14</v>
      </c>
      <c r="Q11" s="85">
        <v>4.89580646649233E-2</v>
      </c>
    </row>
    <row r="12" spans="1:17" x14ac:dyDescent="0.2">
      <c r="A12" s="87" t="s">
        <v>218</v>
      </c>
      <c r="B12" s="85">
        <v>2011</v>
      </c>
      <c r="C12" s="85">
        <v>35</v>
      </c>
      <c r="D12" s="85">
        <v>3.7490223928887431E-3</v>
      </c>
      <c r="E12" s="85">
        <v>0.12837837837837837</v>
      </c>
      <c r="F12" s="89">
        <v>0.43225106035370142</v>
      </c>
      <c r="G12" s="85">
        <v>5.434022575167316E-2</v>
      </c>
      <c r="H12" s="89">
        <v>0.45061459796829589</v>
      </c>
      <c r="I12" s="85">
        <v>10555</v>
      </c>
      <c r="J12" s="85">
        <v>186403533.46000001</v>
      </c>
      <c r="K12" s="85">
        <v>43015</v>
      </c>
      <c r="L12" s="85">
        <v>148</v>
      </c>
      <c r="M12" s="85">
        <v>0.12214800749393419</v>
      </c>
      <c r="O12" s="87" t="s">
        <v>196</v>
      </c>
      <c r="P12" s="85">
        <v>9</v>
      </c>
      <c r="Q12" s="85">
        <v>1.7164636311255192E-2</v>
      </c>
    </row>
    <row r="13" spans="1:17" x14ac:dyDescent="0.2">
      <c r="A13" s="87" t="s">
        <v>231</v>
      </c>
      <c r="B13" s="85">
        <v>2011</v>
      </c>
      <c r="C13" s="85">
        <v>14</v>
      </c>
      <c r="D13" s="85">
        <v>1.4996089571554972E-3</v>
      </c>
      <c r="E13" s="85">
        <v>0.13157894736842105</v>
      </c>
      <c r="F13" s="89">
        <v>0.44302740257858592</v>
      </c>
      <c r="G13" s="85">
        <v>0.10582494663007014</v>
      </c>
      <c r="H13" s="89">
        <v>0.87755001237287167</v>
      </c>
      <c r="I13" s="85">
        <v>3626</v>
      </c>
      <c r="J13" s="85">
        <v>89373924</v>
      </c>
      <c r="K13" s="85">
        <v>17539</v>
      </c>
      <c r="L13" s="85">
        <v>76</v>
      </c>
      <c r="M13" s="85">
        <v>4.89580646649233E-2</v>
      </c>
      <c r="O13" s="87" t="s">
        <v>197</v>
      </c>
      <c r="P13" s="85">
        <v>8</v>
      </c>
      <c r="Q13" s="85">
        <v>8.4645112533865488E-2</v>
      </c>
    </row>
    <row r="14" spans="1:17" x14ac:dyDescent="0.2">
      <c r="A14" s="87" t="s">
        <v>196</v>
      </c>
      <c r="B14" s="85">
        <v>2011</v>
      </c>
      <c r="C14" s="85">
        <v>9</v>
      </c>
      <c r="D14" s="85">
        <v>9.6403432959996246E-4</v>
      </c>
      <c r="E14" s="85">
        <v>0.14285714285714285</v>
      </c>
      <c r="F14" s="89">
        <v>0.48100117994246472</v>
      </c>
      <c r="G14" s="85">
        <v>7.9535299374441468E-2</v>
      </c>
      <c r="H14" s="89">
        <v>0.65954394660935822</v>
      </c>
      <c r="I14" s="85">
        <v>1208</v>
      </c>
      <c r="J14" s="85">
        <v>19660484</v>
      </c>
      <c r="K14" s="85">
        <v>7653</v>
      </c>
      <c r="L14" s="85">
        <v>21</v>
      </c>
      <c r="M14" s="85">
        <v>1.7164636311255192E-2</v>
      </c>
      <c r="O14" s="87" t="s">
        <v>194</v>
      </c>
      <c r="P14" s="85">
        <v>93</v>
      </c>
      <c r="Q14" s="85">
        <v>4.8695603677955543E-2</v>
      </c>
    </row>
    <row r="15" spans="1:17" x14ac:dyDescent="0.2">
      <c r="A15" s="87" t="s">
        <v>197</v>
      </c>
      <c r="B15" s="85">
        <v>2011</v>
      </c>
      <c r="C15" s="85">
        <v>8</v>
      </c>
      <c r="D15" s="85">
        <v>8.5691940408885552E-4</v>
      </c>
      <c r="E15" s="85">
        <v>0.15151515151515152</v>
      </c>
      <c r="F15" s="89">
        <v>0.51015276660564446</v>
      </c>
      <c r="G15" s="85">
        <v>7.1206829646876219E-2</v>
      </c>
      <c r="H15" s="89">
        <v>0.5904803756347311</v>
      </c>
      <c r="I15" s="85">
        <v>5521</v>
      </c>
      <c r="J15" s="85">
        <v>152469854</v>
      </c>
      <c r="K15" s="85">
        <v>40003</v>
      </c>
      <c r="L15" s="85">
        <v>66</v>
      </c>
      <c r="M15" s="85">
        <v>8.4645112533865488E-2</v>
      </c>
      <c r="O15" s="87" t="s">
        <v>216</v>
      </c>
      <c r="P15" s="85">
        <v>27</v>
      </c>
      <c r="Q15" s="85">
        <v>0.19131831693816237</v>
      </c>
    </row>
    <row r="16" spans="1:17" x14ac:dyDescent="0.2">
      <c r="A16" s="87" t="s">
        <v>194</v>
      </c>
      <c r="B16" s="85">
        <v>2011</v>
      </c>
      <c r="C16" s="85">
        <v>93</v>
      </c>
      <c r="D16" s="85">
        <v>9.9616880725329447E-3</v>
      </c>
      <c r="E16" s="85">
        <v>0.16176470588235295</v>
      </c>
      <c r="F16" s="89">
        <v>0.54466310081720271</v>
      </c>
      <c r="G16" s="85">
        <v>2.7352297592997812E-2</v>
      </c>
      <c r="H16" s="89">
        <v>0.22681805997094873</v>
      </c>
      <c r="I16" s="85">
        <v>2817</v>
      </c>
      <c r="J16" s="85">
        <v>77706108</v>
      </c>
      <c r="K16" s="85">
        <v>22617</v>
      </c>
      <c r="L16" s="85">
        <v>68</v>
      </c>
      <c r="M16" s="85">
        <v>4.8695603677955543E-2</v>
      </c>
      <c r="O16" s="87" t="s">
        <v>127</v>
      </c>
      <c r="P16" s="85">
        <v>8</v>
      </c>
      <c r="Q16" s="85">
        <v>6.2222204815880054E-2</v>
      </c>
    </row>
    <row r="17" spans="1:17" x14ac:dyDescent="0.2">
      <c r="A17" s="87" t="s">
        <v>216</v>
      </c>
      <c r="B17" s="85">
        <v>2011</v>
      </c>
      <c r="C17" s="85">
        <v>27</v>
      </c>
      <c r="D17" s="85">
        <v>2.8921029887998876E-3</v>
      </c>
      <c r="E17" s="85">
        <v>0.21019108280254778</v>
      </c>
      <c r="F17" s="89">
        <v>0.70771511188986858</v>
      </c>
      <c r="G17" s="85">
        <v>7.6738807203039813E-2</v>
      </c>
      <c r="H17" s="89">
        <v>0.63635412400360947</v>
      </c>
      <c r="I17" s="85">
        <v>13035</v>
      </c>
      <c r="J17" s="85">
        <v>303545330</v>
      </c>
      <c r="K17" s="85">
        <v>74924</v>
      </c>
      <c r="L17" s="85">
        <v>314</v>
      </c>
      <c r="M17" s="85">
        <v>0.19131831693816237</v>
      </c>
      <c r="O17" s="87" t="s">
        <v>128</v>
      </c>
      <c r="P17" s="85">
        <v>64</v>
      </c>
      <c r="Q17" s="85">
        <v>0.27936863760602076</v>
      </c>
    </row>
    <row r="18" spans="1:17" x14ac:dyDescent="0.2">
      <c r="A18" s="87" t="s">
        <v>127</v>
      </c>
      <c r="B18" s="85">
        <v>2011</v>
      </c>
      <c r="C18" s="85">
        <v>8</v>
      </c>
      <c r="D18" s="85">
        <v>8.5691940408885552E-4</v>
      </c>
      <c r="E18" s="85">
        <v>0.22058823529411764</v>
      </c>
      <c r="F18" s="89">
        <v>0.74272241020527641</v>
      </c>
      <c r="G18" s="85">
        <v>-1.350621285791464E-3</v>
      </c>
      <c r="H18" s="89">
        <v>-1.1199984160640041E-2</v>
      </c>
      <c r="I18" s="85">
        <v>3697</v>
      </c>
      <c r="J18" s="85">
        <v>144028502</v>
      </c>
      <c r="K18" s="85">
        <v>27350</v>
      </c>
      <c r="L18" s="85">
        <v>68</v>
      </c>
      <c r="M18" s="85">
        <v>6.2222204815880054E-2</v>
      </c>
      <c r="O18" s="87" t="s">
        <v>104</v>
      </c>
      <c r="P18" s="85">
        <v>96</v>
      </c>
      <c r="Q18" s="85">
        <v>0.59405461718372476</v>
      </c>
    </row>
    <row r="19" spans="1:17" x14ac:dyDescent="0.2">
      <c r="A19" s="87" t="s">
        <v>128</v>
      </c>
      <c r="B19" s="85">
        <v>2011</v>
      </c>
      <c r="C19" s="85">
        <v>64</v>
      </c>
      <c r="D19" s="85">
        <v>6.8553552327108441E-3</v>
      </c>
      <c r="E19" s="85">
        <v>0.2796116504854369</v>
      </c>
      <c r="F19" s="89">
        <v>0.9414547366640863</v>
      </c>
      <c r="G19" s="85">
        <v>0.10659772286580818</v>
      </c>
      <c r="H19" s="89">
        <v>0.88395823478950064</v>
      </c>
      <c r="I19" s="85">
        <v>22257</v>
      </c>
      <c r="J19" s="85">
        <v>430635546</v>
      </c>
      <c r="K19" s="85">
        <v>94390</v>
      </c>
      <c r="L19" s="85">
        <v>515</v>
      </c>
      <c r="M19" s="85">
        <v>0.27936863760602076</v>
      </c>
      <c r="O19" s="87" t="s">
        <v>230</v>
      </c>
      <c r="P19" s="85">
        <v>86</v>
      </c>
      <c r="Q19" s="85">
        <v>0.27265641126213824</v>
      </c>
    </row>
    <row r="20" spans="1:17" x14ac:dyDescent="0.2">
      <c r="A20" s="87" t="s">
        <v>104</v>
      </c>
      <c r="B20" s="85">
        <v>2011</v>
      </c>
      <c r="C20" s="85">
        <v>96</v>
      </c>
      <c r="D20" s="85">
        <v>1.0283032849066266E-2</v>
      </c>
      <c r="E20" s="85">
        <v>0.28329809725158561</v>
      </c>
      <c r="F20" s="89">
        <v>0.9538670333742747</v>
      </c>
      <c r="G20" s="85">
        <v>2.919296085372736E-2</v>
      </c>
      <c r="H20" s="89">
        <v>0.24208170166097465</v>
      </c>
      <c r="I20" s="85">
        <v>40120</v>
      </c>
      <c r="J20" s="85">
        <v>928354621</v>
      </c>
      <c r="K20" s="85">
        <v>236974</v>
      </c>
      <c r="L20" s="85">
        <v>946</v>
      </c>
      <c r="M20" s="85">
        <v>0.59405461718372476</v>
      </c>
      <c r="O20" s="90" t="s">
        <v>224</v>
      </c>
      <c r="P20" s="85">
        <v>33</v>
      </c>
      <c r="Q20" s="85">
        <v>0.20434249833659412</v>
      </c>
    </row>
    <row r="21" spans="1:17" x14ac:dyDescent="0.2">
      <c r="A21" s="87" t="s">
        <v>230</v>
      </c>
      <c r="B21" s="85">
        <v>2011</v>
      </c>
      <c r="C21" s="85">
        <v>86</v>
      </c>
      <c r="D21" s="85">
        <v>9.2118835939551964E-3</v>
      </c>
      <c r="E21" s="85">
        <v>0.28999999999999998</v>
      </c>
      <c r="F21" s="89">
        <v>0.97643239528320336</v>
      </c>
      <c r="G21" s="85">
        <v>3.7312365975696926E-2</v>
      </c>
      <c r="H21" s="89">
        <v>0.30941161102678888</v>
      </c>
      <c r="I21" s="85">
        <v>21768</v>
      </c>
      <c r="J21" s="85">
        <v>423225290</v>
      </c>
      <c r="K21" s="85">
        <v>104372</v>
      </c>
      <c r="L21" s="85">
        <v>300</v>
      </c>
      <c r="M21" s="85">
        <v>0.27265641126213824</v>
      </c>
      <c r="O21" s="90" t="s">
        <v>183</v>
      </c>
      <c r="P21" s="85">
        <v>57</v>
      </c>
      <c r="Q21" s="85">
        <v>0.20070552326811239</v>
      </c>
    </row>
    <row r="22" spans="1:17" x14ac:dyDescent="0.2">
      <c r="A22" s="91" t="s">
        <v>310</v>
      </c>
      <c r="O22" s="90" t="s">
        <v>181</v>
      </c>
      <c r="P22" s="85">
        <v>10</v>
      </c>
      <c r="Q22" s="85">
        <v>9.8177118288461249E-2</v>
      </c>
    </row>
    <row r="23" spans="1:17" x14ac:dyDescent="0.2">
      <c r="A23" s="90" t="s">
        <v>224</v>
      </c>
      <c r="B23" s="85">
        <v>2011</v>
      </c>
      <c r="C23" s="85">
        <v>33</v>
      </c>
      <c r="D23" s="85">
        <v>3.5347925418665292E-3</v>
      </c>
      <c r="E23" s="85">
        <v>0.37096774193548387</v>
      </c>
      <c r="F23" s="89">
        <v>1.2490514511409165</v>
      </c>
      <c r="G23" s="85">
        <v>0.14178534213268496</v>
      </c>
      <c r="H23" s="89">
        <v>1.1757504511462191</v>
      </c>
      <c r="I23" s="85">
        <v>16436</v>
      </c>
      <c r="J23" s="85">
        <v>291893294</v>
      </c>
      <c r="K23" s="85">
        <v>77500</v>
      </c>
      <c r="L23" s="85">
        <v>248</v>
      </c>
      <c r="M23" s="85">
        <v>0.20434249833659412</v>
      </c>
      <c r="O23" s="90" t="s">
        <v>184</v>
      </c>
      <c r="P23" s="85">
        <v>5</v>
      </c>
      <c r="Q23" s="85">
        <v>2.12673134031586E-2</v>
      </c>
    </row>
    <row r="24" spans="1:17" x14ac:dyDescent="0.2">
      <c r="A24" s="90" t="s">
        <v>183</v>
      </c>
      <c r="B24" s="85">
        <v>2011</v>
      </c>
      <c r="C24" s="85">
        <v>57</v>
      </c>
      <c r="D24" s="85">
        <v>6.1055507541330958E-3</v>
      </c>
      <c r="E24" s="85">
        <v>0.38938053097345132</v>
      </c>
      <c r="F24" s="89">
        <v>1.3110474639139746</v>
      </c>
      <c r="G24" s="85">
        <v>0.19457529250873729</v>
      </c>
      <c r="H24" s="89">
        <v>1.6135094397484826</v>
      </c>
      <c r="I24" s="85">
        <v>15723</v>
      </c>
      <c r="J24" s="85">
        <v>304695726</v>
      </c>
      <c r="K24" s="85">
        <v>70523</v>
      </c>
      <c r="L24" s="85">
        <v>339</v>
      </c>
      <c r="M24" s="85">
        <v>0.20070552326811239</v>
      </c>
      <c r="O24" s="90" t="s">
        <v>228</v>
      </c>
      <c r="P24" s="85">
        <v>61</v>
      </c>
      <c r="Q24" s="85">
        <v>0.10911153424953585</v>
      </c>
    </row>
    <row r="25" spans="1:17" x14ac:dyDescent="0.2">
      <c r="A25" s="90" t="s">
        <v>181</v>
      </c>
      <c r="B25" s="85">
        <v>2011</v>
      </c>
      <c r="C25" s="85">
        <v>10</v>
      </c>
      <c r="D25" s="85">
        <v>1.0711492551110694E-3</v>
      </c>
      <c r="E25" s="85">
        <v>0.43478260869565216</v>
      </c>
      <c r="F25" s="89">
        <v>1.4639166346075014</v>
      </c>
      <c r="G25" s="85">
        <v>0.14729777463793711</v>
      </c>
      <c r="H25" s="89">
        <v>1.2214621228005291</v>
      </c>
      <c r="I25" s="85">
        <v>6496</v>
      </c>
      <c r="J25" s="85">
        <v>147194209</v>
      </c>
      <c r="K25" s="85">
        <v>39945</v>
      </c>
      <c r="L25" s="85">
        <v>161</v>
      </c>
      <c r="M25" s="85">
        <v>9.8177118288461249E-2</v>
      </c>
      <c r="O25" s="90" t="s">
        <v>208</v>
      </c>
      <c r="P25" s="85">
        <v>74</v>
      </c>
      <c r="Q25" s="85">
        <v>0.45233799346157966</v>
      </c>
    </row>
    <row r="26" spans="1:17" x14ac:dyDescent="0.2">
      <c r="A26" s="90" t="s">
        <v>184</v>
      </c>
      <c r="B26" s="85">
        <v>2011</v>
      </c>
      <c r="C26" s="85">
        <v>5</v>
      </c>
      <c r="D26" s="85">
        <v>5.355746275555347E-4</v>
      </c>
      <c r="E26" s="85">
        <v>0.44444444444444442</v>
      </c>
      <c r="F26" s="89">
        <v>1.496448115376557</v>
      </c>
      <c r="G26" s="85">
        <v>0.31582491582491584</v>
      </c>
      <c r="H26" s="89">
        <v>2.618968094155063</v>
      </c>
      <c r="I26" s="85">
        <v>1954</v>
      </c>
      <c r="J26" s="85">
        <v>28988375</v>
      </c>
      <c r="K26" s="85">
        <v>7251</v>
      </c>
      <c r="L26" s="85">
        <v>27</v>
      </c>
      <c r="M26" s="85">
        <v>2.12673134031586E-2</v>
      </c>
      <c r="O26" s="90" t="s">
        <v>192</v>
      </c>
      <c r="P26" s="85">
        <v>93</v>
      </c>
      <c r="Q26" s="85">
        <v>0.77066343622835631</v>
      </c>
    </row>
    <row r="27" spans="1:17" x14ac:dyDescent="0.2">
      <c r="A27" s="90" t="s">
        <v>228</v>
      </c>
      <c r="B27" s="85">
        <v>2011</v>
      </c>
      <c r="C27" s="85">
        <v>61</v>
      </c>
      <c r="D27" s="85">
        <v>6.5340104561775235E-3</v>
      </c>
      <c r="E27" s="85">
        <v>0.47736625514403291</v>
      </c>
      <c r="F27" s="89">
        <v>1.6072961239229686</v>
      </c>
      <c r="G27" s="85">
        <v>0.31399936027295022</v>
      </c>
      <c r="H27" s="89">
        <v>2.6038297326606328</v>
      </c>
      <c r="I27" s="85">
        <v>12324</v>
      </c>
      <c r="J27" s="85">
        <v>119660738</v>
      </c>
      <c r="K27" s="85">
        <v>28946</v>
      </c>
      <c r="L27" s="85">
        <v>243</v>
      </c>
      <c r="M27" s="85">
        <v>0.10911153424953585</v>
      </c>
      <c r="O27" s="92" t="s">
        <v>203</v>
      </c>
      <c r="P27" s="85">
        <v>27</v>
      </c>
      <c r="Q27" s="85">
        <v>0.12815111904386803</v>
      </c>
    </row>
    <row r="28" spans="1:17" x14ac:dyDescent="0.2">
      <c r="A28" s="90" t="s">
        <v>208</v>
      </c>
      <c r="B28" s="85">
        <v>2011</v>
      </c>
      <c r="C28" s="85">
        <v>74</v>
      </c>
      <c r="D28" s="85">
        <v>7.926504487821914E-3</v>
      </c>
      <c r="E28" s="85">
        <v>0.56746987951807226</v>
      </c>
      <c r="F28" s="89">
        <v>1.9106757714100073</v>
      </c>
      <c r="G28" s="85">
        <v>0.20297333381445531</v>
      </c>
      <c r="H28" s="89">
        <v>1.6831499308276119</v>
      </c>
      <c r="I28" s="85">
        <v>33338</v>
      </c>
      <c r="J28" s="85">
        <v>680451871</v>
      </c>
      <c r="K28" s="85">
        <v>163930</v>
      </c>
      <c r="L28" s="85">
        <v>830</v>
      </c>
      <c r="M28" s="85">
        <v>0.45233799346157966</v>
      </c>
      <c r="O28" s="92" t="s">
        <v>206</v>
      </c>
      <c r="P28" s="85">
        <v>25</v>
      </c>
      <c r="Q28" s="85">
        <v>0.11050160037353761</v>
      </c>
    </row>
    <row r="29" spans="1:17" x14ac:dyDescent="0.2">
      <c r="A29" s="90" t="s">
        <v>192</v>
      </c>
      <c r="B29" s="85">
        <v>2011</v>
      </c>
      <c r="C29" s="85">
        <v>93</v>
      </c>
      <c r="D29" s="85">
        <v>9.9616880725329447E-3</v>
      </c>
      <c r="E29" s="85">
        <v>0.60332103321033215</v>
      </c>
      <c r="F29" s="89">
        <v>2.0313869020079371</v>
      </c>
      <c r="G29" s="85">
        <v>0.21622784991749766</v>
      </c>
      <c r="H29" s="89">
        <v>1.7930625850799331</v>
      </c>
      <c r="I29" s="85">
        <v>50859</v>
      </c>
      <c r="J29" s="85">
        <v>1664955455</v>
      </c>
      <c r="K29" s="85">
        <v>297500</v>
      </c>
      <c r="L29" s="85">
        <v>1084</v>
      </c>
      <c r="M29" s="85">
        <v>0.77066343622835631</v>
      </c>
      <c r="O29" s="92" t="s">
        <v>191</v>
      </c>
      <c r="P29" s="85">
        <v>69</v>
      </c>
      <c r="Q29" s="85">
        <v>0.14376517186706617</v>
      </c>
    </row>
    <row r="30" spans="1:17" x14ac:dyDescent="0.2">
      <c r="A30" s="93" t="s">
        <v>311</v>
      </c>
      <c r="O30" s="94" t="s">
        <v>219</v>
      </c>
      <c r="P30" s="85">
        <v>63</v>
      </c>
      <c r="Q30" s="85">
        <v>0.44719962680614639</v>
      </c>
    </row>
    <row r="31" spans="1:17" x14ac:dyDescent="0.2">
      <c r="A31" s="92" t="s">
        <v>203</v>
      </c>
      <c r="B31" s="85">
        <v>2011</v>
      </c>
      <c r="C31" s="85">
        <v>27</v>
      </c>
      <c r="D31" s="85">
        <v>2.8921029887998876E-3</v>
      </c>
      <c r="E31" s="85">
        <v>0.17391304347826086</v>
      </c>
      <c r="F31" s="89">
        <v>0.58556665384300055</v>
      </c>
      <c r="G31" s="85">
        <v>0.18213058419243985</v>
      </c>
      <c r="H31" s="89">
        <v>1.5103120908745977</v>
      </c>
      <c r="I31" s="85">
        <v>9976</v>
      </c>
      <c r="J31" s="85">
        <v>231056870</v>
      </c>
      <c r="K31" s="85">
        <v>50701</v>
      </c>
      <c r="L31" s="85">
        <v>115</v>
      </c>
      <c r="M31" s="85">
        <v>0.12815111904386803</v>
      </c>
      <c r="O31" s="94" t="s">
        <v>189</v>
      </c>
      <c r="P31" s="85">
        <v>44</v>
      </c>
      <c r="Q31" s="85">
        <v>0.27908767970614867</v>
      </c>
    </row>
    <row r="32" spans="1:17" x14ac:dyDescent="0.2">
      <c r="A32" s="92" t="s">
        <v>206</v>
      </c>
      <c r="B32" s="85">
        <v>2011</v>
      </c>
      <c r="C32" s="85">
        <v>25</v>
      </c>
      <c r="D32" s="85">
        <v>2.6778731377776737E-3</v>
      </c>
      <c r="E32" s="85">
        <v>0.25283018867924528</v>
      </c>
      <c r="F32" s="89">
        <v>0.85128133355855085</v>
      </c>
      <c r="G32" s="85">
        <v>0.13337681395728029</v>
      </c>
      <c r="H32" s="89">
        <v>1.106022998032935</v>
      </c>
      <c r="I32" s="85">
        <v>6951</v>
      </c>
      <c r="J32" s="85">
        <v>199189616</v>
      </c>
      <c r="K32" s="85">
        <v>40658</v>
      </c>
      <c r="L32" s="85">
        <v>265</v>
      </c>
      <c r="M32" s="85">
        <v>0.11050160037353761</v>
      </c>
      <c r="O32" s="94" t="s">
        <v>225</v>
      </c>
      <c r="P32" s="85">
        <v>24</v>
      </c>
      <c r="Q32" s="85">
        <v>0.1104140852798355</v>
      </c>
    </row>
    <row r="33" spans="1:17" x14ac:dyDescent="0.2">
      <c r="A33" s="92" t="s">
        <v>191</v>
      </c>
      <c r="B33" s="85">
        <v>2011</v>
      </c>
      <c r="C33" s="85">
        <v>69</v>
      </c>
      <c r="D33" s="85">
        <v>7.390929860266379E-3</v>
      </c>
      <c r="E33" s="85">
        <v>0.29166666666666669</v>
      </c>
      <c r="F33" s="89">
        <v>0.98204407571586561</v>
      </c>
      <c r="G33" s="85">
        <v>0.18949798038084248</v>
      </c>
      <c r="H33" s="89">
        <v>1.571405990018143</v>
      </c>
      <c r="I33" s="85">
        <v>10307</v>
      </c>
      <c r="J33" s="85">
        <v>180803939.71000001</v>
      </c>
      <c r="K33" s="85">
        <v>57081</v>
      </c>
      <c r="L33" s="85">
        <v>240</v>
      </c>
      <c r="M33" s="85">
        <v>0.14376517186706617</v>
      </c>
      <c r="O33" s="94" t="s">
        <v>201</v>
      </c>
      <c r="P33" s="85">
        <v>32</v>
      </c>
      <c r="Q33" s="85">
        <v>0.36808776549682731</v>
      </c>
    </row>
    <row r="34" spans="1:17" x14ac:dyDescent="0.2">
      <c r="A34" s="95" t="s">
        <v>312</v>
      </c>
      <c r="O34" s="94" t="s">
        <v>233</v>
      </c>
      <c r="P34" s="85">
        <v>29</v>
      </c>
      <c r="Q34" s="85">
        <v>0.20901316695455269</v>
      </c>
    </row>
    <row r="35" spans="1:17" x14ac:dyDescent="0.2">
      <c r="A35" s="94" t="s">
        <v>219</v>
      </c>
      <c r="B35" s="85">
        <v>2011</v>
      </c>
      <c r="C35" s="85">
        <v>63</v>
      </c>
      <c r="D35" s="85">
        <v>6.748240307199737E-3</v>
      </c>
      <c r="E35" s="85">
        <v>0.30379746835443039</v>
      </c>
      <c r="F35" s="89">
        <v>1.0228885851941023</v>
      </c>
      <c r="G35" s="85">
        <v>7.3668188736681892E-2</v>
      </c>
      <c r="H35" s="89">
        <v>0.61089111779426741</v>
      </c>
      <c r="I35" s="85">
        <v>35270</v>
      </c>
      <c r="J35" s="85">
        <v>805584296</v>
      </c>
      <c r="K35" s="85">
        <v>161697</v>
      </c>
      <c r="L35" s="85">
        <v>553</v>
      </c>
      <c r="M35" s="85">
        <v>0.44719962680614639</v>
      </c>
      <c r="O35" s="94" t="s">
        <v>178</v>
      </c>
      <c r="P35" s="85">
        <v>74</v>
      </c>
      <c r="Q35" s="85">
        <v>0.51477237890833571</v>
      </c>
    </row>
    <row r="36" spans="1:17" x14ac:dyDescent="0.2">
      <c r="A36" s="94" t="s">
        <v>189</v>
      </c>
      <c r="B36" s="85">
        <v>2011</v>
      </c>
      <c r="C36" s="85">
        <v>44</v>
      </c>
      <c r="D36" s="85">
        <v>4.7130567224887053E-3</v>
      </c>
      <c r="E36" s="85">
        <v>0.33212996389891697</v>
      </c>
      <c r="F36" s="89">
        <v>1.1182843317073909</v>
      </c>
      <c r="G36" s="85">
        <v>8.2648227799858448E-2</v>
      </c>
      <c r="H36" s="89">
        <v>0.68535780681180991</v>
      </c>
      <c r="I36" s="85">
        <v>19885</v>
      </c>
      <c r="J36" s="85">
        <v>577484414</v>
      </c>
      <c r="K36" s="85">
        <v>111673</v>
      </c>
      <c r="L36" s="85">
        <v>277</v>
      </c>
      <c r="M36" s="85">
        <v>0.27908767970614867</v>
      </c>
      <c r="O36" s="94" t="s">
        <v>117</v>
      </c>
      <c r="P36" s="85">
        <v>22</v>
      </c>
      <c r="Q36" s="85">
        <v>0.15344004374070072</v>
      </c>
    </row>
    <row r="37" spans="1:17" x14ac:dyDescent="0.2">
      <c r="A37" s="94" t="s">
        <v>225</v>
      </c>
      <c r="B37" s="85">
        <v>2011</v>
      </c>
      <c r="C37" s="85">
        <v>24</v>
      </c>
      <c r="D37" s="85">
        <v>2.5707582122665665E-3</v>
      </c>
      <c r="E37" s="85">
        <v>0.3503184713375796</v>
      </c>
      <c r="F37" s="89">
        <v>1.179525186483114</v>
      </c>
      <c r="G37" s="85">
        <v>0.1102880658436214</v>
      </c>
      <c r="H37" s="89">
        <v>0.91456028684779977</v>
      </c>
      <c r="I37" s="85">
        <v>6745</v>
      </c>
      <c r="J37" s="85">
        <v>182329432</v>
      </c>
      <c r="K37" s="85">
        <v>48436</v>
      </c>
      <c r="L37" s="85">
        <v>157</v>
      </c>
      <c r="M37" s="85">
        <v>0.1104140852798355</v>
      </c>
      <c r="O37" s="94" t="s">
        <v>215</v>
      </c>
      <c r="P37" s="85">
        <v>17</v>
      </c>
      <c r="Q37" s="85">
        <v>0.14419755432248185</v>
      </c>
    </row>
    <row r="38" spans="1:17" x14ac:dyDescent="0.2">
      <c r="A38" s="94" t="s">
        <v>201</v>
      </c>
      <c r="B38" s="85">
        <v>2011</v>
      </c>
      <c r="C38" s="85">
        <v>32</v>
      </c>
      <c r="D38" s="85">
        <v>3.4276776163554221E-3</v>
      </c>
      <c r="E38" s="85">
        <v>0.35635359116022097</v>
      </c>
      <c r="F38" s="89">
        <v>1.1998454847736066</v>
      </c>
      <c r="G38" s="85">
        <v>1.4589160178395948E-2</v>
      </c>
      <c r="H38" s="89">
        <v>0.12098014790232156</v>
      </c>
      <c r="I38" s="85">
        <v>26844</v>
      </c>
      <c r="J38" s="85">
        <v>710434028</v>
      </c>
      <c r="K38" s="85">
        <v>147462</v>
      </c>
      <c r="L38" s="85">
        <v>362</v>
      </c>
      <c r="M38" s="85">
        <v>0.36808776549682731</v>
      </c>
      <c r="O38" s="88" t="s">
        <v>123</v>
      </c>
      <c r="P38" s="96">
        <v>650000</v>
      </c>
      <c r="Q38" s="96">
        <v>16.597851104989502</v>
      </c>
    </row>
    <row r="39" spans="1:17" x14ac:dyDescent="0.2">
      <c r="A39" s="94" t="s">
        <v>233</v>
      </c>
      <c r="B39" s="85">
        <v>2011</v>
      </c>
      <c r="C39" s="85">
        <v>29</v>
      </c>
      <c r="D39" s="85">
        <v>3.1063328398221015E-3</v>
      </c>
      <c r="E39" s="85">
        <v>0.37751004016064255</v>
      </c>
      <c r="F39" s="89">
        <v>1.2710794233017741</v>
      </c>
      <c r="G39" s="85">
        <v>9.3574412908802765E-2</v>
      </c>
      <c r="H39" s="89">
        <v>0.77596285016760647</v>
      </c>
      <c r="I39" s="85">
        <v>15181</v>
      </c>
      <c r="J39" s="85">
        <v>371114633</v>
      </c>
      <c r="K39" s="85">
        <v>81815</v>
      </c>
      <c r="L39" s="85">
        <v>249</v>
      </c>
      <c r="M39" s="85">
        <v>0.20901316695455269</v>
      </c>
      <c r="O39" s="91" t="s">
        <v>202</v>
      </c>
      <c r="P39" s="96">
        <v>405</v>
      </c>
      <c r="Q39" s="96">
        <v>1.120920643439608</v>
      </c>
    </row>
    <row r="40" spans="1:17" x14ac:dyDescent="0.2">
      <c r="A40" s="94" t="s">
        <v>178</v>
      </c>
      <c r="B40" s="85">
        <v>2011</v>
      </c>
      <c r="C40" s="85">
        <v>74</v>
      </c>
      <c r="D40" s="85">
        <v>7.926504487821914E-3</v>
      </c>
      <c r="E40" s="85">
        <v>0.40061633281972264</v>
      </c>
      <c r="F40" s="89">
        <v>1.3488785015335683</v>
      </c>
      <c r="G40" s="85">
        <v>0.10449454545454545</v>
      </c>
      <c r="H40" s="89">
        <v>0.86651770283508611</v>
      </c>
      <c r="I40" s="85">
        <v>37967</v>
      </c>
      <c r="J40" s="85">
        <v>909897725.10000002</v>
      </c>
      <c r="K40" s="85">
        <v>196464</v>
      </c>
      <c r="L40" s="85">
        <v>649</v>
      </c>
      <c r="M40" s="85">
        <v>0.51477237890833571</v>
      </c>
      <c r="O40" s="91" t="s">
        <v>227</v>
      </c>
      <c r="P40" s="96">
        <v>639</v>
      </c>
      <c r="Q40" s="96">
        <v>1.4911547582441762</v>
      </c>
    </row>
    <row r="41" spans="1:17" x14ac:dyDescent="0.2">
      <c r="A41" s="94" t="s">
        <v>117</v>
      </c>
      <c r="B41" s="85">
        <v>2011</v>
      </c>
      <c r="C41" s="85">
        <v>22</v>
      </c>
      <c r="D41" s="85">
        <v>2.3565283612443527E-3</v>
      </c>
      <c r="E41" s="85">
        <v>0.40666666666666668</v>
      </c>
      <c r="F41" s="89">
        <v>1.3692500255695497</v>
      </c>
      <c r="G41" s="85">
        <v>9.8383011883888566E-2</v>
      </c>
      <c r="H41" s="89">
        <v>0.81583800460386369</v>
      </c>
      <c r="I41" s="85">
        <v>11276</v>
      </c>
      <c r="J41" s="85">
        <v>243982199</v>
      </c>
      <c r="K41" s="85">
        <v>64272</v>
      </c>
      <c r="L41" s="85">
        <v>150</v>
      </c>
      <c r="M41" s="85">
        <v>0.15344004374070072</v>
      </c>
      <c r="O41" s="91" t="s">
        <v>198</v>
      </c>
      <c r="P41" s="96">
        <v>1104</v>
      </c>
      <c r="Q41" s="96">
        <v>4.1137278032012556</v>
      </c>
    </row>
    <row r="42" spans="1:17" x14ac:dyDescent="0.2">
      <c r="A42" s="94" t="s">
        <v>215</v>
      </c>
      <c r="B42" s="85">
        <v>2011</v>
      </c>
      <c r="C42" s="85">
        <v>17</v>
      </c>
      <c r="D42" s="85">
        <v>1.820953733688818E-3</v>
      </c>
      <c r="E42" s="85">
        <v>0.41477272727272729</v>
      </c>
      <c r="F42" s="89">
        <v>1.3965431985829517</v>
      </c>
      <c r="G42" s="85">
        <v>0.11520920087249653</v>
      </c>
      <c r="H42" s="89">
        <v>0.95536864293962165</v>
      </c>
      <c r="I42" s="85">
        <v>11248</v>
      </c>
      <c r="J42" s="85">
        <v>243474417</v>
      </c>
      <c r="K42" s="85">
        <v>53650</v>
      </c>
      <c r="L42" s="85">
        <v>176</v>
      </c>
      <c r="M42" s="85">
        <v>0.14419755432248185</v>
      </c>
      <c r="O42" s="91" t="s">
        <v>185</v>
      </c>
      <c r="P42" s="96">
        <v>287</v>
      </c>
      <c r="Q42" s="96">
        <v>3.5811192425542018</v>
      </c>
    </row>
    <row r="43" spans="1:17" x14ac:dyDescent="0.2">
      <c r="A43" s="86" t="s">
        <v>313</v>
      </c>
      <c r="O43" s="91" t="s">
        <v>220</v>
      </c>
      <c r="P43" s="96">
        <v>806</v>
      </c>
      <c r="Q43" s="96">
        <v>5.0299634032389662</v>
      </c>
    </row>
    <row r="44" spans="1:17" x14ac:dyDescent="0.2">
      <c r="A44" s="88" t="s">
        <v>309</v>
      </c>
      <c r="O44" s="91" t="s">
        <v>122</v>
      </c>
      <c r="P44" s="96">
        <v>269</v>
      </c>
      <c r="Q44" s="96">
        <v>2.0619273894804144</v>
      </c>
    </row>
    <row r="45" spans="1:17" x14ac:dyDescent="0.2">
      <c r="A45" s="88" t="s">
        <v>123</v>
      </c>
      <c r="B45" s="96">
        <v>2011</v>
      </c>
      <c r="C45" s="96">
        <v>650000</v>
      </c>
      <c r="D45" s="96">
        <v>69.624701582219515</v>
      </c>
      <c r="E45" s="96">
        <v>6.7180644886484647E-2</v>
      </c>
      <c r="F45" s="97">
        <v>0.22619778621786377</v>
      </c>
      <c r="G45" s="96">
        <v>8.7661646592657322E-2</v>
      </c>
      <c r="H45" s="97">
        <v>0.72693142308803971</v>
      </c>
      <c r="I45" s="96">
        <v>1211071</v>
      </c>
      <c r="J45" s="96">
        <v>23414000000</v>
      </c>
      <c r="K45" s="96">
        <v>4407238</v>
      </c>
      <c r="L45" s="96">
        <v>117385</v>
      </c>
      <c r="M45" s="96">
        <v>16.597851104989502</v>
      </c>
      <c r="O45" s="95" t="s">
        <v>119</v>
      </c>
      <c r="P45" s="96">
        <v>120</v>
      </c>
      <c r="Q45" s="96">
        <v>1.355325604797244</v>
      </c>
    </row>
    <row r="46" spans="1:17" x14ac:dyDescent="0.2">
      <c r="A46" s="91" t="s">
        <v>310</v>
      </c>
      <c r="O46" s="95" t="s">
        <v>205</v>
      </c>
      <c r="P46" s="96">
        <v>421</v>
      </c>
      <c r="Q46" s="96">
        <v>1.9609843532760969</v>
      </c>
    </row>
    <row r="47" spans="1:17" x14ac:dyDescent="0.2">
      <c r="A47" s="91" t="s">
        <v>202</v>
      </c>
      <c r="B47" s="96">
        <v>2011</v>
      </c>
      <c r="C47" s="96">
        <v>405</v>
      </c>
      <c r="D47" s="96">
        <v>4.3381544831998312E-2</v>
      </c>
      <c r="E47" s="96">
        <v>0.44302449414270501</v>
      </c>
      <c r="F47" s="97">
        <v>1.4916671309823826</v>
      </c>
      <c r="G47" s="96">
        <v>0.19967541323441165</v>
      </c>
      <c r="H47" s="97">
        <v>1.6558020290522502</v>
      </c>
      <c r="I47" s="96">
        <v>87965</v>
      </c>
      <c r="J47" s="96">
        <v>1836015046</v>
      </c>
      <c r="K47" s="96">
        <v>386568</v>
      </c>
      <c r="L47" s="96">
        <v>1878</v>
      </c>
      <c r="M47" s="96">
        <v>1.120920643439608</v>
      </c>
      <c r="O47" s="95" t="s">
        <v>195</v>
      </c>
      <c r="P47" s="96">
        <v>426</v>
      </c>
      <c r="Q47" s="96">
        <v>3.1741951433568181</v>
      </c>
    </row>
    <row r="48" spans="1:17" x14ac:dyDescent="0.2">
      <c r="A48" s="91" t="s">
        <v>227</v>
      </c>
      <c r="B48" s="96">
        <v>2011</v>
      </c>
      <c r="C48" s="96">
        <v>639</v>
      </c>
      <c r="D48" s="96">
        <v>6.8446437401597338E-2</v>
      </c>
      <c r="E48" s="96">
        <v>0.44748858447488582</v>
      </c>
      <c r="F48" s="97">
        <v>1.5066977600024236</v>
      </c>
      <c r="G48" s="96">
        <v>0.17071287373362984</v>
      </c>
      <c r="H48" s="97">
        <v>1.4156310891498918</v>
      </c>
      <c r="I48" s="96">
        <v>113709</v>
      </c>
      <c r="J48" s="96">
        <v>2526635929</v>
      </c>
      <c r="K48" s="96">
        <v>526513</v>
      </c>
      <c r="L48" s="96">
        <v>2409</v>
      </c>
      <c r="M48" s="96">
        <v>1.4911547582441762</v>
      </c>
      <c r="O48" s="95" t="s">
        <v>226</v>
      </c>
      <c r="P48" s="96">
        <v>630</v>
      </c>
      <c r="Q48" s="96">
        <v>11.239330289481465</v>
      </c>
    </row>
    <row r="49" spans="1:17" x14ac:dyDescent="0.2">
      <c r="A49" s="91" t="s">
        <v>198</v>
      </c>
      <c r="B49" s="96">
        <v>2011</v>
      </c>
      <c r="C49" s="96">
        <v>1104</v>
      </c>
      <c r="D49" s="96">
        <v>0.11825487776426206</v>
      </c>
      <c r="E49" s="96">
        <v>0.47984302533000356</v>
      </c>
      <c r="F49" s="97">
        <v>1.6156354295962561</v>
      </c>
      <c r="G49" s="96">
        <v>0.15403750189021623</v>
      </c>
      <c r="H49" s="97">
        <v>1.2773510972056128</v>
      </c>
      <c r="I49" s="96">
        <v>305266</v>
      </c>
      <c r="J49" s="96">
        <v>7542801651</v>
      </c>
      <c r="K49" s="96">
        <v>1518168</v>
      </c>
      <c r="L49" s="96">
        <v>5606</v>
      </c>
      <c r="M49" s="96">
        <v>4.1137278032012556</v>
      </c>
      <c r="O49" s="88" t="s">
        <v>112</v>
      </c>
      <c r="P49" s="96">
        <v>380</v>
      </c>
      <c r="Q49" s="96">
        <v>2.40875309339653E-2</v>
      </c>
    </row>
    <row r="50" spans="1:17" x14ac:dyDescent="0.2">
      <c r="A50" s="91" t="s">
        <v>185</v>
      </c>
      <c r="B50" s="96">
        <v>2011</v>
      </c>
      <c r="C50" s="96">
        <v>287</v>
      </c>
      <c r="D50" s="96">
        <v>3.0741983621687691E-2</v>
      </c>
      <c r="E50" s="96">
        <v>0.65175285686616313</v>
      </c>
      <c r="F50" s="97">
        <v>2.1944572522844776</v>
      </c>
      <c r="G50" s="96">
        <v>0.17260025686884084</v>
      </c>
      <c r="H50" s="97">
        <v>1.431282153916752</v>
      </c>
      <c r="I50" s="96">
        <v>195381</v>
      </c>
      <c r="J50" s="96">
        <v>7575590224</v>
      </c>
      <c r="K50" s="96">
        <v>1610300</v>
      </c>
      <c r="L50" s="96">
        <v>5163</v>
      </c>
      <c r="M50" s="96">
        <v>3.5811192425542018</v>
      </c>
      <c r="O50" s="88" t="s">
        <v>110</v>
      </c>
      <c r="P50" s="96">
        <v>14200</v>
      </c>
      <c r="Q50" s="96">
        <v>0.17288925318530499</v>
      </c>
    </row>
    <row r="51" spans="1:17" x14ac:dyDescent="0.2">
      <c r="A51" s="91" t="s">
        <v>220</v>
      </c>
      <c r="B51" s="96">
        <v>2011</v>
      </c>
      <c r="C51" s="96">
        <v>806</v>
      </c>
      <c r="D51" s="96">
        <v>8.6334629961952195E-2</v>
      </c>
      <c r="E51" s="96">
        <v>0.65226752792356346</v>
      </c>
      <c r="F51" s="97">
        <v>2.1961901539857203</v>
      </c>
      <c r="G51" s="96">
        <v>0.30908397576767793</v>
      </c>
      <c r="H51" s="97">
        <v>2.5630690626033381</v>
      </c>
      <c r="I51" s="96">
        <v>332993</v>
      </c>
      <c r="J51" s="96">
        <v>8322749725</v>
      </c>
      <c r="K51" s="96">
        <v>2047474</v>
      </c>
      <c r="L51" s="96">
        <v>7431</v>
      </c>
      <c r="M51" s="96">
        <v>5.0299634032389662</v>
      </c>
      <c r="O51" s="88" t="s">
        <v>223</v>
      </c>
      <c r="P51" s="96">
        <v>536</v>
      </c>
      <c r="Q51" s="96">
        <v>5.6062905082066718E-2</v>
      </c>
    </row>
    <row r="52" spans="1:17" x14ac:dyDescent="0.2">
      <c r="A52" s="91" t="s">
        <v>122</v>
      </c>
      <c r="B52" s="96">
        <v>2011</v>
      </c>
      <c r="C52" s="96">
        <v>269</v>
      </c>
      <c r="D52" s="96">
        <v>2.8813914962487766E-2</v>
      </c>
      <c r="E52" s="96">
        <v>0.72306629834254144</v>
      </c>
      <c r="F52" s="97">
        <v>2.4345701987557486</v>
      </c>
      <c r="G52" s="96">
        <v>0.43001182548079914</v>
      </c>
      <c r="H52" s="97">
        <v>3.5658594196156255</v>
      </c>
      <c r="I52" s="96">
        <v>137856</v>
      </c>
      <c r="J52" s="96">
        <v>3807829878.9699998</v>
      </c>
      <c r="K52" s="96">
        <v>820000</v>
      </c>
      <c r="L52" s="96">
        <v>2896</v>
      </c>
      <c r="M52" s="96">
        <v>2.0619273894804144</v>
      </c>
      <c r="O52" s="88" t="s">
        <v>193</v>
      </c>
      <c r="P52" s="96">
        <v>1252</v>
      </c>
      <c r="Q52" s="96">
        <v>0.3390837745477206</v>
      </c>
    </row>
    <row r="53" spans="1:17" x14ac:dyDescent="0.2">
      <c r="A53" s="93" t="s">
        <v>311</v>
      </c>
      <c r="O53" s="88" t="s">
        <v>211</v>
      </c>
      <c r="P53" s="96">
        <v>693</v>
      </c>
      <c r="Q53" s="96">
        <v>0.26838169867326134</v>
      </c>
    </row>
    <row r="54" spans="1:17" x14ac:dyDescent="0.2">
      <c r="A54" s="95" t="s">
        <v>312</v>
      </c>
      <c r="O54" s="88" t="s">
        <v>125</v>
      </c>
      <c r="P54" s="96">
        <v>342</v>
      </c>
      <c r="Q54" s="96">
        <v>0.43685680734844334</v>
      </c>
    </row>
    <row r="55" spans="1:17" x14ac:dyDescent="0.2">
      <c r="A55" s="95" t="s">
        <v>119</v>
      </c>
      <c r="B55" s="96">
        <v>2011</v>
      </c>
      <c r="C55" s="96">
        <v>120</v>
      </c>
      <c r="D55" s="96">
        <v>1.2853791061332833E-2</v>
      </c>
      <c r="E55" s="96">
        <v>0.39710884353741499</v>
      </c>
      <c r="F55" s="97">
        <v>1.3370687561495895</v>
      </c>
      <c r="G55" s="96">
        <v>5.3881312474452825E-2</v>
      </c>
      <c r="H55" s="97">
        <v>0.44680907417709986</v>
      </c>
      <c r="I55" s="96">
        <v>85083</v>
      </c>
      <c r="J55" s="96">
        <v>2250502159</v>
      </c>
      <c r="K55" s="96">
        <v>656700</v>
      </c>
      <c r="L55" s="96">
        <v>1176</v>
      </c>
      <c r="M55" s="96">
        <v>1.355325604797244</v>
      </c>
      <c r="O55" s="88" t="s">
        <v>212</v>
      </c>
      <c r="P55" s="96">
        <v>330</v>
      </c>
      <c r="Q55" s="96">
        <v>0.33559021113898591</v>
      </c>
    </row>
    <row r="56" spans="1:17" x14ac:dyDescent="0.2">
      <c r="A56" s="95" t="s">
        <v>205</v>
      </c>
      <c r="B56" s="96">
        <v>2011</v>
      </c>
      <c r="C56" s="96">
        <v>421</v>
      </c>
      <c r="D56" s="96">
        <v>4.5095383640176019E-2</v>
      </c>
      <c r="E56" s="96">
        <v>0.51666666666666672</v>
      </c>
      <c r="F56" s="97">
        <v>1.7396209341252475</v>
      </c>
      <c r="G56" s="96">
        <v>0.11804477274440341</v>
      </c>
      <c r="H56" s="97">
        <v>0.97888253272191028</v>
      </c>
      <c r="I56" s="96">
        <v>148331</v>
      </c>
      <c r="J56" s="96">
        <v>3286890316</v>
      </c>
      <c r="K56" s="96">
        <v>719375</v>
      </c>
      <c r="L56" s="96">
        <v>2820</v>
      </c>
      <c r="M56" s="96">
        <v>1.9609843532760969</v>
      </c>
      <c r="O56" s="88" t="s">
        <v>126</v>
      </c>
      <c r="P56" s="96">
        <v>381</v>
      </c>
      <c r="Q56" s="96">
        <v>0.60915509615700825</v>
      </c>
    </row>
    <row r="57" spans="1:17" x14ac:dyDescent="0.2">
      <c r="A57" s="95" t="s">
        <v>195</v>
      </c>
      <c r="B57" s="96">
        <v>2011</v>
      </c>
      <c r="C57" s="96">
        <v>426</v>
      </c>
      <c r="D57" s="96">
        <v>4.5630958267731558E-2</v>
      </c>
      <c r="E57" s="96">
        <v>0.55389572349150562</v>
      </c>
      <c r="F57" s="97">
        <v>1.8649714759514957</v>
      </c>
      <c r="G57" s="96">
        <v>4.7919097280977527E-2</v>
      </c>
      <c r="H57" s="97">
        <v>0.3973675938511626</v>
      </c>
      <c r="I57" s="96">
        <v>235327</v>
      </c>
      <c r="J57" s="96">
        <v>4626970393</v>
      </c>
      <c r="K57" s="96">
        <v>1318006.26</v>
      </c>
      <c r="L57" s="96">
        <v>3414</v>
      </c>
      <c r="M57" s="96">
        <v>3.1741951433568181</v>
      </c>
      <c r="O57" s="88" t="s">
        <v>186</v>
      </c>
      <c r="P57" s="96">
        <v>1887</v>
      </c>
      <c r="Q57" s="96">
        <v>0.25331294478444394</v>
      </c>
    </row>
    <row r="58" spans="1:17" x14ac:dyDescent="0.2">
      <c r="A58" s="95" t="s">
        <v>226</v>
      </c>
      <c r="B58" s="96">
        <v>2011</v>
      </c>
      <c r="C58" s="96">
        <v>630</v>
      </c>
      <c r="D58" s="96">
        <v>6.7482403071997377E-2</v>
      </c>
      <c r="E58" s="96">
        <v>0.5857270649040851</v>
      </c>
      <c r="F58" s="97">
        <v>1.9721478654017108</v>
      </c>
      <c r="G58" s="96">
        <v>6.6582160852756894E-2</v>
      </c>
      <c r="H58" s="97">
        <v>0.55213045638850067</v>
      </c>
      <c r="I58" s="96">
        <v>709323</v>
      </c>
      <c r="J58" s="96">
        <v>24556469348</v>
      </c>
      <c r="K58" s="96">
        <v>5018278</v>
      </c>
      <c r="L58" s="96">
        <v>10061</v>
      </c>
      <c r="M58" s="96">
        <v>11.239330289481465</v>
      </c>
      <c r="O58" s="88" t="s">
        <v>204</v>
      </c>
      <c r="P58" s="96">
        <v>144</v>
      </c>
      <c r="Q58" s="96">
        <v>0.13828562878527434</v>
      </c>
    </row>
    <row r="59" spans="1:17" x14ac:dyDescent="0.2">
      <c r="A59" s="86" t="s">
        <v>314</v>
      </c>
      <c r="O59" s="88" t="s">
        <v>190</v>
      </c>
      <c r="P59" s="96">
        <v>410</v>
      </c>
      <c r="Q59" s="96">
        <v>0.59165175104386114</v>
      </c>
    </row>
    <row r="60" spans="1:17" x14ac:dyDescent="0.2">
      <c r="A60" s="88" t="s">
        <v>309</v>
      </c>
      <c r="O60" s="88" t="s">
        <v>209</v>
      </c>
      <c r="P60" s="96">
        <v>827</v>
      </c>
      <c r="Q60" s="96">
        <v>0.75936544971448316</v>
      </c>
    </row>
    <row r="61" spans="1:17" x14ac:dyDescent="0.2">
      <c r="A61" s="88" t="s">
        <v>112</v>
      </c>
      <c r="B61" s="96">
        <v>2011</v>
      </c>
      <c r="C61" s="96">
        <v>380</v>
      </c>
      <c r="D61" s="96">
        <v>4.0703671694220636E-2</v>
      </c>
      <c r="E61" s="96">
        <v>0</v>
      </c>
      <c r="F61" s="97">
        <v>0</v>
      </c>
      <c r="G61" s="96">
        <v>-8.4343991179713335E-2</v>
      </c>
      <c r="H61" s="97">
        <v>-0.69941987083698809</v>
      </c>
      <c r="I61" s="96">
        <v>1661</v>
      </c>
      <c r="J61" s="96">
        <v>21914149</v>
      </c>
      <c r="K61" s="96">
        <v>8722</v>
      </c>
      <c r="L61" s="96">
        <v>92</v>
      </c>
      <c r="M61" s="96">
        <v>2.40875309339653E-2</v>
      </c>
      <c r="O61" s="88" t="s">
        <v>114</v>
      </c>
      <c r="P61" s="96">
        <v>201</v>
      </c>
      <c r="Q61" s="96">
        <v>0.54562859560502941</v>
      </c>
    </row>
    <row r="62" spans="1:17" x14ac:dyDescent="0.2">
      <c r="A62" s="88" t="s">
        <v>110</v>
      </c>
      <c r="B62" s="96">
        <v>2011</v>
      </c>
      <c r="C62" s="96">
        <v>14200</v>
      </c>
      <c r="D62" s="96">
        <v>1.5210319422577185</v>
      </c>
      <c r="E62" s="96">
        <v>2.1645021645021645E-3</v>
      </c>
      <c r="F62" s="97">
        <v>7.2878966657949204E-3</v>
      </c>
      <c r="G62" s="96">
        <v>1.837847344354555E-2</v>
      </c>
      <c r="H62" s="97">
        <v>0.15240290792828159</v>
      </c>
      <c r="I62" s="96">
        <v>11581</v>
      </c>
      <c r="J62" s="96">
        <v>188825588.5</v>
      </c>
      <c r="K62" s="96">
        <v>47365</v>
      </c>
      <c r="L62" s="96">
        <v>1848</v>
      </c>
      <c r="M62" s="96">
        <v>0.17288925318530499</v>
      </c>
      <c r="O62" s="91" t="s">
        <v>229</v>
      </c>
      <c r="P62" s="96">
        <v>672</v>
      </c>
      <c r="Q62" s="96">
        <v>0.79272295334350695</v>
      </c>
    </row>
    <row r="63" spans="1:17" x14ac:dyDescent="0.2">
      <c r="A63" s="88" t="s">
        <v>223</v>
      </c>
      <c r="B63" s="96">
        <v>2011</v>
      </c>
      <c r="C63" s="96">
        <v>536</v>
      </c>
      <c r="D63" s="96">
        <v>5.7413600073953318E-2</v>
      </c>
      <c r="E63" s="96">
        <v>2.1201413427561839E-2</v>
      </c>
      <c r="F63" s="97">
        <v>7.1385334125736818E-2</v>
      </c>
      <c r="G63" s="96">
        <v>9.5272993770611943E-3</v>
      </c>
      <c r="H63" s="97">
        <v>7.9004827807249919E-2</v>
      </c>
      <c r="I63" s="96">
        <v>2755</v>
      </c>
      <c r="J63" s="96">
        <v>72584384.75</v>
      </c>
      <c r="K63" s="96">
        <v>22753</v>
      </c>
      <c r="L63" s="96">
        <v>283</v>
      </c>
      <c r="M63" s="96">
        <v>5.6062905082066718E-2</v>
      </c>
      <c r="O63" s="91" t="s">
        <v>180</v>
      </c>
      <c r="P63" s="96">
        <v>303</v>
      </c>
      <c r="Q63" s="96">
        <v>0.78410173054080667</v>
      </c>
    </row>
    <row r="64" spans="1:17" x14ac:dyDescent="0.2">
      <c r="A64" s="88" t="s">
        <v>193</v>
      </c>
      <c r="B64" s="96">
        <v>2011</v>
      </c>
      <c r="C64" s="96">
        <v>1252</v>
      </c>
      <c r="D64" s="96">
        <v>0.1341078867399059</v>
      </c>
      <c r="E64" s="96">
        <v>5.3056516724336797E-2</v>
      </c>
      <c r="F64" s="97">
        <v>0.17864173003630179</v>
      </c>
      <c r="G64" s="96">
        <v>5.7283306581059387E-2</v>
      </c>
      <c r="H64" s="97">
        <v>0.47502000236949565</v>
      </c>
      <c r="I64" s="96">
        <v>21078</v>
      </c>
      <c r="J64" s="96">
        <v>421078100</v>
      </c>
      <c r="K64" s="96">
        <v>114709</v>
      </c>
      <c r="L64" s="96">
        <v>1734</v>
      </c>
      <c r="M64" s="96">
        <v>0.3390837745477206</v>
      </c>
      <c r="O64" s="91" t="s">
        <v>121</v>
      </c>
      <c r="P64" s="96">
        <v>280</v>
      </c>
      <c r="Q64" s="96">
        <v>0.34934283554622225</v>
      </c>
    </row>
    <row r="65" spans="1:17" x14ac:dyDescent="0.2">
      <c r="A65" s="88" t="s">
        <v>211</v>
      </c>
      <c r="B65" s="96">
        <v>2011</v>
      </c>
      <c r="C65" s="96">
        <v>693</v>
      </c>
      <c r="D65" s="96">
        <v>7.4230643379197103E-2</v>
      </c>
      <c r="E65" s="96">
        <v>0.14805194805194805</v>
      </c>
      <c r="F65" s="97">
        <v>0.49849213194037251</v>
      </c>
      <c r="G65" s="96">
        <v>8.6549440511532308E-2</v>
      </c>
      <c r="H65" s="97">
        <v>0.71770848944778687</v>
      </c>
      <c r="I65" s="96">
        <v>19032</v>
      </c>
      <c r="J65" s="96">
        <v>364192396</v>
      </c>
      <c r="K65" s="96">
        <v>92162</v>
      </c>
      <c r="L65" s="96">
        <v>770</v>
      </c>
      <c r="M65" s="96">
        <v>0.26838169867326134</v>
      </c>
      <c r="O65" s="91" t="s">
        <v>207</v>
      </c>
      <c r="P65" s="96">
        <v>371</v>
      </c>
      <c r="Q65" s="96">
        <v>0.44667971082332369</v>
      </c>
    </row>
    <row r="66" spans="1:17" x14ac:dyDescent="0.2">
      <c r="A66" s="88" t="s">
        <v>125</v>
      </c>
      <c r="B66" s="96">
        <v>2011</v>
      </c>
      <c r="C66" s="96">
        <v>342</v>
      </c>
      <c r="D66" s="96">
        <v>3.6633304524798571E-2</v>
      </c>
      <c r="E66" s="96">
        <v>0.16282225237449119</v>
      </c>
      <c r="F66" s="97">
        <v>0.54822386859114025</v>
      </c>
      <c r="G66" s="96">
        <v>2.3511166253101737E-2</v>
      </c>
      <c r="H66" s="97">
        <v>0.19496560020420961</v>
      </c>
      <c r="I66" s="96">
        <v>32998</v>
      </c>
      <c r="J66" s="96">
        <v>693540710</v>
      </c>
      <c r="K66" s="96">
        <v>156336</v>
      </c>
      <c r="L66" s="96">
        <v>737</v>
      </c>
      <c r="M66" s="96">
        <v>0.43685680734844334</v>
      </c>
      <c r="O66" s="91" t="s">
        <v>179</v>
      </c>
      <c r="P66" s="96">
        <v>188</v>
      </c>
      <c r="Q66" s="96">
        <v>0.97818250366494719</v>
      </c>
    </row>
    <row r="67" spans="1:17" x14ac:dyDescent="0.2">
      <c r="A67" s="88" t="s">
        <v>212</v>
      </c>
      <c r="B67" s="96">
        <v>2011</v>
      </c>
      <c r="C67" s="96">
        <v>330</v>
      </c>
      <c r="D67" s="96">
        <v>3.5347925418665292E-2</v>
      </c>
      <c r="E67" s="96">
        <v>0.17475728155339806</v>
      </c>
      <c r="F67" s="97">
        <v>0.58840921041505401</v>
      </c>
      <c r="G67" s="96">
        <v>2.5012893243940175E-2</v>
      </c>
      <c r="H67" s="97">
        <v>0.20741862362975114</v>
      </c>
      <c r="I67" s="96">
        <v>23850</v>
      </c>
      <c r="J67" s="96">
        <v>561135444</v>
      </c>
      <c r="K67" s="96">
        <v>121809</v>
      </c>
      <c r="L67" s="96">
        <v>618</v>
      </c>
      <c r="M67" s="96">
        <v>0.33559021113898591</v>
      </c>
      <c r="O67" s="91" t="s">
        <v>232</v>
      </c>
      <c r="P67" s="96">
        <v>148</v>
      </c>
      <c r="Q67" s="96">
        <v>0.56535227725428705</v>
      </c>
    </row>
    <row r="68" spans="1:17" x14ac:dyDescent="0.2">
      <c r="A68" s="88" t="s">
        <v>126</v>
      </c>
      <c r="B68" s="96">
        <v>2011</v>
      </c>
      <c r="C68" s="96">
        <v>381</v>
      </c>
      <c r="D68" s="96">
        <v>4.0810786619731747E-2</v>
      </c>
      <c r="E68" s="96">
        <v>0.19898819561551434</v>
      </c>
      <c r="F68" s="97">
        <v>0.66999489819979074</v>
      </c>
      <c r="G68" s="96">
        <v>1.9356820975010243E-2</v>
      </c>
      <c r="H68" s="97">
        <v>0.16051582379246832</v>
      </c>
      <c r="I68" s="96">
        <v>49765</v>
      </c>
      <c r="J68" s="96">
        <v>943030337.75999999</v>
      </c>
      <c r="K68" s="96">
        <v>198752</v>
      </c>
      <c r="L68" s="96">
        <v>1186</v>
      </c>
      <c r="M68" s="96">
        <v>0.60915509615700825</v>
      </c>
      <c r="O68" s="91" t="s">
        <v>214</v>
      </c>
      <c r="P68" s="96">
        <v>143</v>
      </c>
      <c r="Q68" s="96">
        <v>0.94599676789286269</v>
      </c>
    </row>
    <row r="69" spans="1:17" x14ac:dyDescent="0.2">
      <c r="A69" s="88" t="s">
        <v>186</v>
      </c>
      <c r="B69" s="96">
        <v>2011</v>
      </c>
      <c r="C69" s="96">
        <v>1887</v>
      </c>
      <c r="D69" s="96">
        <v>0.20212586443945879</v>
      </c>
      <c r="E69" s="96">
        <v>0.22324159021406728</v>
      </c>
      <c r="F69" s="97">
        <v>0.75165627813638991</v>
      </c>
      <c r="G69" s="96">
        <v>6.9322144081319065E-2</v>
      </c>
      <c r="H69" s="97">
        <v>0.57485168037863832</v>
      </c>
      <c r="I69" s="96">
        <v>18094</v>
      </c>
      <c r="J69" s="96">
        <v>456033398</v>
      </c>
      <c r="K69" s="96">
        <v>98167</v>
      </c>
      <c r="L69" s="96">
        <v>327</v>
      </c>
      <c r="M69" s="96">
        <v>0.25331294478444394</v>
      </c>
      <c r="O69" s="93" t="s">
        <v>115</v>
      </c>
      <c r="P69" s="96">
        <v>356</v>
      </c>
      <c r="Q69" s="96">
        <v>0.36790087730313081</v>
      </c>
    </row>
    <row r="70" spans="1:17" x14ac:dyDescent="0.2">
      <c r="A70" s="88" t="s">
        <v>204</v>
      </c>
      <c r="B70" s="96">
        <v>2011</v>
      </c>
      <c r="C70" s="96">
        <v>144</v>
      </c>
      <c r="D70" s="96">
        <v>1.5424549273599399E-2</v>
      </c>
      <c r="E70" s="96">
        <v>0.22822822822822822</v>
      </c>
      <c r="F70" s="97">
        <v>0.76844632951769143</v>
      </c>
      <c r="G70" s="96">
        <v>9.3415356573251312E-2</v>
      </c>
      <c r="H70" s="97">
        <v>0.77464388055149991</v>
      </c>
      <c r="I70" s="96">
        <v>9598</v>
      </c>
      <c r="J70" s="96">
        <v>204378205</v>
      </c>
      <c r="K70" s="96">
        <v>49384</v>
      </c>
      <c r="L70" s="96">
        <v>333</v>
      </c>
      <c r="M70" s="96">
        <v>0.13828562878527434</v>
      </c>
      <c r="O70" s="93" t="s">
        <v>177</v>
      </c>
      <c r="P70" s="96">
        <v>258</v>
      </c>
      <c r="Q70" s="96">
        <v>0.16704989598347986</v>
      </c>
    </row>
    <row r="71" spans="1:17" x14ac:dyDescent="0.2">
      <c r="A71" s="88" t="s">
        <v>190</v>
      </c>
      <c r="B71" s="96">
        <v>2011</v>
      </c>
      <c r="C71" s="96">
        <v>410</v>
      </c>
      <c r="D71" s="96">
        <v>4.3917119459553844E-2</v>
      </c>
      <c r="E71" s="96">
        <v>0.2338877338877339</v>
      </c>
      <c r="F71" s="97">
        <v>0.78750193181848438</v>
      </c>
      <c r="G71" s="96">
        <v>1.6813485589994563E-2</v>
      </c>
      <c r="H71" s="97">
        <v>0.13942529580580285</v>
      </c>
      <c r="I71" s="96">
        <v>46748</v>
      </c>
      <c r="J71" s="96">
        <v>923827081.64999998</v>
      </c>
      <c r="K71" s="96">
        <v>206940</v>
      </c>
      <c r="L71" s="96">
        <v>962</v>
      </c>
      <c r="M71" s="96">
        <v>0.59165175104386114</v>
      </c>
      <c r="O71" s="93" t="s">
        <v>199</v>
      </c>
      <c r="P71" s="96">
        <v>292</v>
      </c>
      <c r="Q71" s="96">
        <v>0.20452717846005941</v>
      </c>
    </row>
    <row r="72" spans="1:17" x14ac:dyDescent="0.2">
      <c r="A72" s="88" t="s">
        <v>209</v>
      </c>
      <c r="B72" s="96">
        <v>2011</v>
      </c>
      <c r="C72" s="96">
        <v>827</v>
      </c>
      <c r="D72" s="96">
        <v>8.8584043397685441E-2</v>
      </c>
      <c r="E72" s="96">
        <v>0.24860759493670886</v>
      </c>
      <c r="F72" s="97">
        <v>0.83706382555050696</v>
      </c>
      <c r="G72" s="96">
        <v>9.1176658775353511E-2</v>
      </c>
      <c r="H72" s="97">
        <v>0.75607955009063199</v>
      </c>
      <c r="I72" s="96">
        <v>51162</v>
      </c>
      <c r="J72" s="96">
        <v>1176025374</v>
      </c>
      <c r="K72" s="96">
        <v>269269</v>
      </c>
      <c r="L72" s="96">
        <v>1975</v>
      </c>
      <c r="M72" s="96">
        <v>0.75936544971448316</v>
      </c>
      <c r="O72" s="93" t="s">
        <v>210</v>
      </c>
      <c r="P72" s="96">
        <v>133</v>
      </c>
      <c r="Q72" s="96">
        <v>0.12445682011936855</v>
      </c>
    </row>
    <row r="73" spans="1:17" x14ac:dyDescent="0.2">
      <c r="A73" s="88" t="s">
        <v>114</v>
      </c>
      <c r="B73" s="96">
        <v>2011</v>
      </c>
      <c r="C73" s="96">
        <v>201</v>
      </c>
      <c r="D73" s="96">
        <v>2.1530100027732493E-2</v>
      </c>
      <c r="E73" s="96">
        <v>0.25225225225225223</v>
      </c>
      <c r="F73" s="97">
        <v>0.84933541683534308</v>
      </c>
      <c r="G73" s="96">
        <v>3.982326608918086E-2</v>
      </c>
      <c r="H73" s="97">
        <v>0.33023317055336621</v>
      </c>
      <c r="I73" s="96">
        <v>35772</v>
      </c>
      <c r="J73" s="96">
        <v>1013462454</v>
      </c>
      <c r="K73" s="96">
        <v>219364</v>
      </c>
      <c r="L73" s="96">
        <v>777</v>
      </c>
      <c r="M73" s="96">
        <v>0.54562859560502941</v>
      </c>
      <c r="O73" s="95" t="s">
        <v>217</v>
      </c>
      <c r="P73" s="96">
        <v>149</v>
      </c>
      <c r="Q73" s="96">
        <v>0.66767726476531597</v>
      </c>
    </row>
    <row r="74" spans="1:17" x14ac:dyDescent="0.2">
      <c r="A74" s="91" t="s">
        <v>310</v>
      </c>
      <c r="O74" s="94" t="s">
        <v>188</v>
      </c>
      <c r="P74" s="85">
        <v>104</v>
      </c>
      <c r="Q74" s="85">
        <v>0.36784212183826442</v>
      </c>
    </row>
    <row r="75" spans="1:17" x14ac:dyDescent="0.2">
      <c r="A75" s="91" t="s">
        <v>229</v>
      </c>
      <c r="B75" s="96">
        <v>2011</v>
      </c>
      <c r="C75" s="96">
        <v>672</v>
      </c>
      <c r="D75" s="96">
        <v>7.198122994346387E-2</v>
      </c>
      <c r="E75" s="96">
        <v>0.31841763942931256</v>
      </c>
      <c r="F75" s="97">
        <v>1.0721148219599554</v>
      </c>
      <c r="G75" s="96">
        <v>0.18875683492249989</v>
      </c>
      <c r="H75" s="97">
        <v>1.5652600648195016</v>
      </c>
      <c r="I75" s="96">
        <v>52612</v>
      </c>
      <c r="J75" s="96">
        <v>1427314949</v>
      </c>
      <c r="K75" s="96">
        <v>294349</v>
      </c>
      <c r="L75" s="96">
        <v>1542</v>
      </c>
      <c r="M75" s="96">
        <v>0.79272295334350695</v>
      </c>
    </row>
    <row r="76" spans="1:17" x14ac:dyDescent="0.2">
      <c r="A76" s="91" t="s">
        <v>180</v>
      </c>
      <c r="B76" s="96">
        <v>2011</v>
      </c>
      <c r="C76" s="96">
        <v>303</v>
      </c>
      <c r="D76" s="96">
        <v>3.2455822429865402E-2</v>
      </c>
      <c r="E76" s="96">
        <v>0.36282394995531725</v>
      </c>
      <c r="F76" s="97">
        <v>1.2216312362792536</v>
      </c>
      <c r="G76" s="96">
        <v>0.16255380524192639</v>
      </c>
      <c r="H76" s="97">
        <v>1.3479722725489773</v>
      </c>
      <c r="I76" s="96">
        <v>51586</v>
      </c>
      <c r="J76" s="96">
        <v>1488576772.01</v>
      </c>
      <c r="K76" s="96">
        <v>312448</v>
      </c>
      <c r="L76" s="96">
        <v>1119</v>
      </c>
      <c r="M76" s="96">
        <v>0.78410173054080667</v>
      </c>
    </row>
    <row r="77" spans="1:17" x14ac:dyDescent="0.2">
      <c r="A77" s="91" t="s">
        <v>121</v>
      </c>
      <c r="B77" s="96">
        <v>2011</v>
      </c>
      <c r="C77" s="96">
        <v>280</v>
      </c>
      <c r="D77" s="96">
        <v>2.9992179143109945E-2</v>
      </c>
      <c r="E77" s="96">
        <v>0.39344262295081966</v>
      </c>
      <c r="F77" s="97">
        <v>1.3247245611530176</v>
      </c>
      <c r="G77" s="96">
        <v>0.20049756869840551</v>
      </c>
      <c r="H77" s="97">
        <v>1.6626197271525129</v>
      </c>
      <c r="I77" s="96">
        <v>21232</v>
      </c>
      <c r="J77" s="96">
        <v>491642005</v>
      </c>
      <c r="K77" s="96">
        <v>122494</v>
      </c>
      <c r="L77" s="96">
        <v>1464</v>
      </c>
      <c r="M77" s="96">
        <v>0.34934283554622225</v>
      </c>
      <c r="O77" s="88" t="s">
        <v>309</v>
      </c>
    </row>
    <row r="78" spans="1:17" x14ac:dyDescent="0.2">
      <c r="A78" s="91" t="s">
        <v>207</v>
      </c>
      <c r="B78" s="96">
        <v>2011</v>
      </c>
      <c r="C78" s="96">
        <v>371</v>
      </c>
      <c r="D78" s="96">
        <v>3.9739637364620675E-2</v>
      </c>
      <c r="E78" s="96">
        <v>0.4031578947368421</v>
      </c>
      <c r="F78" s="97">
        <v>1.3574359615007874</v>
      </c>
      <c r="G78" s="96">
        <v>1.1632841328413284</v>
      </c>
      <c r="H78" s="97">
        <v>9.6464967635334631</v>
      </c>
      <c r="I78" s="96">
        <v>30485</v>
      </c>
      <c r="J78" s="96">
        <v>746591129</v>
      </c>
      <c r="K78" s="96">
        <v>161635</v>
      </c>
      <c r="L78" s="96">
        <v>950</v>
      </c>
      <c r="M78" s="96">
        <v>0.44667971082332369</v>
      </c>
      <c r="O78" s="91" t="s">
        <v>310</v>
      </c>
    </row>
    <row r="79" spans="1:17" x14ac:dyDescent="0.2">
      <c r="A79" s="91" t="s">
        <v>179</v>
      </c>
      <c r="B79" s="96">
        <v>2011</v>
      </c>
      <c r="C79" s="96">
        <v>188</v>
      </c>
      <c r="D79" s="96">
        <v>2.0137605996088104E-2</v>
      </c>
      <c r="E79" s="96">
        <v>0.4345273047563124</v>
      </c>
      <c r="F79" s="97">
        <v>1.4630570241350367</v>
      </c>
      <c r="G79" s="96">
        <v>0.16069140970355267</v>
      </c>
      <c r="H79" s="97">
        <v>1.3325284166360971</v>
      </c>
      <c r="I79" s="96">
        <v>64329</v>
      </c>
      <c r="J79" s="96">
        <v>1697206413</v>
      </c>
      <c r="K79" s="96">
        <v>379690</v>
      </c>
      <c r="L79" s="96">
        <v>1703</v>
      </c>
      <c r="M79" s="96">
        <v>0.97818250366494719</v>
      </c>
      <c r="O79" s="93" t="s">
        <v>311</v>
      </c>
    </row>
    <row r="80" spans="1:17" x14ac:dyDescent="0.2">
      <c r="A80" s="91" t="s">
        <v>232</v>
      </c>
      <c r="B80" s="96">
        <v>2011</v>
      </c>
      <c r="C80" s="96">
        <v>148</v>
      </c>
      <c r="D80" s="96">
        <v>1.5853008975643828E-2</v>
      </c>
      <c r="E80" s="96">
        <v>0.5254716981132076</v>
      </c>
      <c r="F80" s="97">
        <v>1.7692675477317643</v>
      </c>
      <c r="G80" s="96">
        <v>0.31348095083034844</v>
      </c>
      <c r="H80" s="97">
        <v>2.5995308388056735</v>
      </c>
      <c r="I80" s="96">
        <v>40337</v>
      </c>
      <c r="J80" s="96">
        <v>861945119</v>
      </c>
      <c r="K80" s="96">
        <v>208479</v>
      </c>
      <c r="L80" s="96">
        <v>1060</v>
      </c>
      <c r="M80" s="96">
        <v>0.56535227725428705</v>
      </c>
      <c r="O80" s="95" t="s">
        <v>312</v>
      </c>
    </row>
    <row r="81" spans="1:13" x14ac:dyDescent="0.2">
      <c r="A81" s="91" t="s">
        <v>214</v>
      </c>
      <c r="B81" s="96">
        <v>2011</v>
      </c>
      <c r="C81" s="96">
        <v>143</v>
      </c>
      <c r="D81" s="96">
        <v>1.5317434348088292E-2</v>
      </c>
      <c r="E81" s="96">
        <v>0.61443298969072169</v>
      </c>
      <c r="F81" s="97">
        <v>2.0688009512576939</v>
      </c>
      <c r="G81" s="96">
        <v>0.27585238668271161</v>
      </c>
      <c r="H81" s="97">
        <v>2.2874971644702384</v>
      </c>
      <c r="I81" s="96">
        <v>63614</v>
      </c>
      <c r="J81" s="96">
        <v>1507117575.8099999</v>
      </c>
      <c r="K81" s="96">
        <v>380100</v>
      </c>
      <c r="L81" s="96">
        <v>1455</v>
      </c>
      <c r="M81" s="96">
        <v>0.94599676789286269</v>
      </c>
    </row>
    <row r="82" spans="1:13" x14ac:dyDescent="0.2">
      <c r="A82" s="93" t="s">
        <v>311</v>
      </c>
    </row>
    <row r="83" spans="1:13" x14ac:dyDescent="0.2">
      <c r="A83" s="93" t="s">
        <v>115</v>
      </c>
      <c r="B83" s="96">
        <v>2011</v>
      </c>
      <c r="C83" s="96">
        <v>356</v>
      </c>
      <c r="D83" s="96">
        <v>3.8132913481954071E-2</v>
      </c>
      <c r="E83" s="96">
        <v>6.947162426614481E-2</v>
      </c>
      <c r="F83" s="97">
        <v>0.23391153271174653</v>
      </c>
      <c r="G83" s="96">
        <v>0.16567464389803374</v>
      </c>
      <c r="H83" s="97">
        <v>1.3738517280884572</v>
      </c>
      <c r="I83" s="96">
        <v>28397</v>
      </c>
      <c r="J83" s="96">
        <v>533637389</v>
      </c>
      <c r="K83" s="96">
        <v>116948</v>
      </c>
      <c r="L83" s="96">
        <v>1022</v>
      </c>
      <c r="M83" s="96">
        <v>0.36790087730313081</v>
      </c>
    </row>
    <row r="84" spans="1:13" x14ac:dyDescent="0.2">
      <c r="A84" s="93" t="s">
        <v>177</v>
      </c>
      <c r="B84" s="96">
        <v>2011</v>
      </c>
      <c r="C84" s="96">
        <v>258</v>
      </c>
      <c r="D84" s="96">
        <v>2.7635650781865591E-2</v>
      </c>
      <c r="E84" s="96">
        <v>0.12650602409638553</v>
      </c>
      <c r="F84" s="97">
        <v>0.42594682802133921</v>
      </c>
      <c r="G84" s="96">
        <v>0.15524193548387097</v>
      </c>
      <c r="H84" s="97">
        <v>1.2873388245673734</v>
      </c>
      <c r="I84" s="96">
        <v>9741</v>
      </c>
      <c r="J84" s="96">
        <v>276100189</v>
      </c>
      <c r="K84" s="96">
        <v>69987</v>
      </c>
      <c r="L84" s="96">
        <v>332</v>
      </c>
      <c r="M84" s="96">
        <v>0.16704989598347986</v>
      </c>
    </row>
    <row r="85" spans="1:13" x14ac:dyDescent="0.2">
      <c r="A85" s="93" t="s">
        <v>199</v>
      </c>
      <c r="B85" s="96">
        <v>2011</v>
      </c>
      <c r="C85" s="96">
        <v>292</v>
      </c>
      <c r="D85" s="96">
        <v>3.1277558249243227E-2</v>
      </c>
      <c r="E85" s="96">
        <v>0.18850267379679145</v>
      </c>
      <c r="F85" s="97">
        <v>0.6346900596299635</v>
      </c>
      <c r="G85" s="96">
        <v>0.12788132369722327</v>
      </c>
      <c r="H85" s="97">
        <v>1.0604518194093713</v>
      </c>
      <c r="I85" s="96">
        <v>14826</v>
      </c>
      <c r="J85" s="96">
        <v>247768900</v>
      </c>
      <c r="K85" s="96">
        <v>66861</v>
      </c>
      <c r="L85" s="96">
        <v>748</v>
      </c>
      <c r="M85" s="96">
        <v>0.20452717846005941</v>
      </c>
    </row>
    <row r="86" spans="1:13" x14ac:dyDescent="0.2">
      <c r="A86" s="93" t="s">
        <v>210</v>
      </c>
      <c r="B86" s="96">
        <v>2011</v>
      </c>
      <c r="C86" s="96">
        <v>133</v>
      </c>
      <c r="D86" s="96">
        <v>1.4246285092977222E-2</v>
      </c>
      <c r="E86" s="96">
        <v>0.29310344827586204</v>
      </c>
      <c r="F86" s="97">
        <v>0.98688173126126377</v>
      </c>
      <c r="G86" s="96">
        <v>0.16720163408228772</v>
      </c>
      <c r="H86" s="97">
        <v>1.3865142457438602</v>
      </c>
      <c r="I86" s="96">
        <v>8000</v>
      </c>
      <c r="J86" s="96">
        <v>182461223</v>
      </c>
      <c r="K86" s="96">
        <v>45651</v>
      </c>
      <c r="L86" s="96">
        <v>348</v>
      </c>
      <c r="M86" s="96">
        <v>0.12445682011936855</v>
      </c>
    </row>
    <row r="87" spans="1:13" x14ac:dyDescent="0.2">
      <c r="A87" s="95" t="s">
        <v>312</v>
      </c>
    </row>
    <row r="88" spans="1:13" x14ac:dyDescent="0.2">
      <c r="A88" s="95" t="s">
        <v>217</v>
      </c>
      <c r="B88" s="96">
        <v>2011</v>
      </c>
      <c r="C88" s="96">
        <v>149</v>
      </c>
      <c r="D88" s="96">
        <v>1.5960123901154935E-2</v>
      </c>
      <c r="E88" s="96">
        <v>0.42249240121580545</v>
      </c>
      <c r="F88" s="97">
        <v>1.4225354045106935</v>
      </c>
      <c r="G88" s="96">
        <v>0.11676098710369638</v>
      </c>
      <c r="H88" s="97">
        <v>0.96823678102760746</v>
      </c>
      <c r="I88" s="96">
        <v>53083</v>
      </c>
      <c r="J88" s="96">
        <v>1097496802</v>
      </c>
      <c r="K88" s="96">
        <v>234849</v>
      </c>
      <c r="L88" s="96">
        <v>987</v>
      </c>
      <c r="M88" s="96">
        <v>0.66767726476531597</v>
      </c>
    </row>
    <row r="92" spans="1:13" x14ac:dyDescent="0.2">
      <c r="A92" s="85" t="s">
        <v>107</v>
      </c>
      <c r="B92" s="85" t="s">
        <v>108</v>
      </c>
      <c r="C92" s="85" t="s">
        <v>297</v>
      </c>
      <c r="D92" s="85" t="s">
        <v>298</v>
      </c>
      <c r="E92" s="85" t="s">
        <v>299</v>
      </c>
      <c r="F92" s="85" t="s">
        <v>300</v>
      </c>
      <c r="G92" s="85" t="s">
        <v>301</v>
      </c>
      <c r="H92" s="85" t="s">
        <v>302</v>
      </c>
      <c r="I92" s="85" t="s">
        <v>303</v>
      </c>
      <c r="J92" s="85" t="s">
        <v>304</v>
      </c>
      <c r="K92" s="85" t="s">
        <v>305</v>
      </c>
      <c r="L92" s="85" t="s">
        <v>306</v>
      </c>
      <c r="M92" s="85" t="s">
        <v>307</v>
      </c>
    </row>
    <row r="93" spans="1:13" x14ac:dyDescent="0.2">
      <c r="A93" s="94" t="s">
        <v>188</v>
      </c>
      <c r="B93" s="85">
        <v>2011</v>
      </c>
      <c r="C93" s="85">
        <v>104</v>
      </c>
      <c r="D93" s="85">
        <v>1.1139952253155122E-2</v>
      </c>
      <c r="E93" s="85">
        <v>0.54623655913978497</v>
      </c>
      <c r="F93" s="89">
        <v>1.8391830063176395</v>
      </c>
      <c r="G93" s="85">
        <v>6.8822522351150842E-2</v>
      </c>
      <c r="H93" s="89">
        <v>0.57070858303294791</v>
      </c>
      <c r="I93" s="85">
        <v>28094</v>
      </c>
      <c r="J93" s="85">
        <v>533687309</v>
      </c>
      <c r="K93" s="85">
        <v>143420</v>
      </c>
      <c r="L93" s="85">
        <v>465</v>
      </c>
      <c r="M93" s="85">
        <v>0.36784212183826442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J95"/>
  <sheetViews>
    <sheetView zoomScaleNormal="100" workbookViewId="0">
      <selection activeCell="B15" sqref="B15"/>
    </sheetView>
  </sheetViews>
  <sheetFormatPr defaultRowHeight="15" x14ac:dyDescent="0.25"/>
  <cols>
    <col min="1" max="1" width="26.7109375" customWidth="1"/>
    <col min="2" max="2" width="4.85546875" customWidth="1"/>
    <col min="3" max="3" width="16.140625" bestFit="1" customWidth="1"/>
    <col min="4" max="4" width="17.5703125" bestFit="1" customWidth="1"/>
    <col min="5" max="5" width="16.5703125" bestFit="1" customWidth="1"/>
    <col min="6" max="6" width="18.28515625" bestFit="1" customWidth="1"/>
    <col min="7" max="7" width="14.85546875" bestFit="1" customWidth="1"/>
    <col min="8" max="8" width="15.140625" bestFit="1" customWidth="1"/>
    <col min="9" max="9" width="15.42578125" bestFit="1" customWidth="1"/>
    <col min="10" max="10" width="17.28515625" bestFit="1" customWidth="1"/>
  </cols>
  <sheetData>
    <row r="1" spans="1:10" ht="15.75" x14ac:dyDescent="0.25">
      <c r="A1" s="712" t="s">
        <v>439</v>
      </c>
      <c r="B1" s="712"/>
      <c r="C1" s="712"/>
      <c r="D1" s="712"/>
      <c r="E1" s="712"/>
      <c r="F1" s="712"/>
      <c r="G1" s="712"/>
      <c r="H1" s="712"/>
      <c r="I1" s="712"/>
      <c r="J1" s="712"/>
    </row>
    <row r="2" spans="1:10" ht="26.25" x14ac:dyDescent="0.4">
      <c r="A2" s="713" t="s">
        <v>1</v>
      </c>
      <c r="B2" s="713"/>
      <c r="C2" s="713"/>
      <c r="D2" s="713"/>
      <c r="E2" s="713"/>
      <c r="F2" s="713"/>
      <c r="G2" s="713"/>
      <c r="H2" s="713"/>
      <c r="I2" s="713"/>
      <c r="J2" s="713"/>
    </row>
    <row r="5" spans="1:10" x14ac:dyDescent="0.25">
      <c r="A5" s="658"/>
      <c r="B5" s="1"/>
      <c r="C5" s="196" t="s">
        <v>384</v>
      </c>
      <c r="D5" s="196" t="s">
        <v>386</v>
      </c>
      <c r="E5" s="196" t="s">
        <v>2</v>
      </c>
      <c r="F5" s="196" t="s">
        <v>3</v>
      </c>
      <c r="G5" s="196" t="s">
        <v>4</v>
      </c>
      <c r="H5" s="196" t="s">
        <v>5</v>
      </c>
      <c r="I5" s="196" t="s">
        <v>387</v>
      </c>
      <c r="J5" s="5" t="s">
        <v>389</v>
      </c>
    </row>
    <row r="6" spans="1:10" x14ac:dyDescent="0.25">
      <c r="A6" s="1"/>
      <c r="B6" s="1"/>
      <c r="C6" s="650" t="s">
        <v>385</v>
      </c>
      <c r="D6" s="1"/>
      <c r="E6" s="1"/>
      <c r="F6" s="1"/>
      <c r="G6" s="1"/>
      <c r="H6" s="1"/>
      <c r="I6" s="650" t="s">
        <v>388</v>
      </c>
      <c r="J6" s="1"/>
    </row>
    <row r="7" spans="1:10" x14ac:dyDescent="0.25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hidden="1" x14ac:dyDescent="0.25">
      <c r="A8" s="6" t="s">
        <v>6</v>
      </c>
      <c r="B8" s="1"/>
      <c r="C8" s="6">
        <v>11009742.890000001</v>
      </c>
      <c r="D8" s="6">
        <v>68030117.140000001</v>
      </c>
      <c r="E8" s="6">
        <v>10607830.35</v>
      </c>
      <c r="F8" s="6">
        <v>5489858.6899999995</v>
      </c>
      <c r="G8" s="6">
        <v>0</v>
      </c>
      <c r="H8" s="6">
        <v>8684935.5199999996</v>
      </c>
      <c r="I8" s="6">
        <v>1432958.78</v>
      </c>
      <c r="J8" s="7">
        <v>105255443.36999999</v>
      </c>
    </row>
    <row r="9" spans="1:10" hidden="1" x14ac:dyDescent="0.25">
      <c r="A9" s="6" t="s">
        <v>7</v>
      </c>
      <c r="B9" s="1"/>
      <c r="C9" s="6">
        <v>497031.43</v>
      </c>
      <c r="D9" s="6">
        <v>2096474.11</v>
      </c>
      <c r="E9" s="6">
        <v>494797.83</v>
      </c>
      <c r="F9" s="6">
        <v>300007.83</v>
      </c>
      <c r="G9" s="6">
        <v>681042.34</v>
      </c>
      <c r="H9" s="6">
        <v>913533.1</v>
      </c>
      <c r="I9" s="6">
        <v>225776.16</v>
      </c>
      <c r="J9" s="7">
        <v>5208662.8</v>
      </c>
    </row>
    <row r="10" spans="1:10" hidden="1" x14ac:dyDescent="0.25">
      <c r="A10" s="6" t="s">
        <v>8</v>
      </c>
      <c r="B10" s="1"/>
      <c r="C10" s="6">
        <v>6455582</v>
      </c>
      <c r="D10" s="6">
        <v>51194028</v>
      </c>
      <c r="E10" s="6">
        <v>15367543</v>
      </c>
      <c r="F10" s="6">
        <v>8417900</v>
      </c>
      <c r="G10" s="6">
        <v>6009894</v>
      </c>
      <c r="H10" s="6">
        <v>7537433</v>
      </c>
      <c r="I10" s="6">
        <v>14600264</v>
      </c>
      <c r="J10" s="7">
        <v>109582644</v>
      </c>
    </row>
    <row r="11" spans="1:10" hidden="1" x14ac:dyDescent="0.25">
      <c r="A11" s="6" t="s">
        <v>9</v>
      </c>
      <c r="B11" s="1"/>
      <c r="C11" s="6">
        <v>124225.51000000001</v>
      </c>
      <c r="D11" s="6">
        <v>13741675.799999999</v>
      </c>
      <c r="E11" s="6">
        <v>4887286.72</v>
      </c>
      <c r="F11" s="6">
        <v>4089462.53</v>
      </c>
      <c r="G11" s="6">
        <v>481894.47000000003</v>
      </c>
      <c r="H11" s="6">
        <v>1871032.16</v>
      </c>
      <c r="I11" s="6">
        <v>1156271.71</v>
      </c>
      <c r="J11" s="7">
        <v>26351848.899999999</v>
      </c>
    </row>
    <row r="12" spans="1:10" hidden="1" x14ac:dyDescent="0.25">
      <c r="A12" s="6" t="s">
        <v>10</v>
      </c>
      <c r="B12" s="1"/>
      <c r="C12" s="6">
        <v>74426.570000000007</v>
      </c>
      <c r="D12" s="6">
        <v>58792450.170000002</v>
      </c>
      <c r="E12" s="6">
        <v>17032458.190000001</v>
      </c>
      <c r="F12" s="6">
        <v>10414376.68</v>
      </c>
      <c r="G12" s="6">
        <v>0</v>
      </c>
      <c r="H12" s="6">
        <v>3173403.1</v>
      </c>
      <c r="I12" s="6">
        <v>435328.97000000003</v>
      </c>
      <c r="J12" s="7">
        <v>89922443.680000007</v>
      </c>
    </row>
    <row r="13" spans="1:10" hidden="1" x14ac:dyDescent="0.25">
      <c r="A13" s="6" t="s">
        <v>11</v>
      </c>
      <c r="B13" s="1"/>
      <c r="C13" s="6">
        <v>13826210.76</v>
      </c>
      <c r="D13" s="6">
        <v>108511971.63</v>
      </c>
      <c r="E13" s="6">
        <v>46417593.259999998</v>
      </c>
      <c r="F13" s="6">
        <v>39088826.119999997</v>
      </c>
      <c r="G13" s="6">
        <v>8237061.9400000004</v>
      </c>
      <c r="H13" s="6">
        <v>7245071.9500000002</v>
      </c>
      <c r="I13" s="6">
        <v>5828126.5999999996</v>
      </c>
      <c r="J13" s="7">
        <v>229154862.25999999</v>
      </c>
    </row>
    <row r="14" spans="1:10" hidden="1" x14ac:dyDescent="0.25">
      <c r="A14" s="6" t="s">
        <v>12</v>
      </c>
      <c r="B14" s="1"/>
      <c r="C14" s="6">
        <v>0</v>
      </c>
      <c r="D14" s="6">
        <v>102313378</v>
      </c>
      <c r="E14" s="6">
        <v>43046100</v>
      </c>
      <c r="F14" s="6">
        <v>20751897</v>
      </c>
      <c r="G14" s="6">
        <v>0</v>
      </c>
      <c r="H14" s="6">
        <v>5527365</v>
      </c>
      <c r="I14" s="6">
        <v>3870172</v>
      </c>
      <c r="J14" s="7">
        <v>175508912</v>
      </c>
    </row>
    <row r="15" spans="1:10" hidden="1" x14ac:dyDescent="0.25">
      <c r="A15" s="6" t="s">
        <v>13</v>
      </c>
      <c r="B15" s="1"/>
      <c r="C15" s="6">
        <v>5963875.2800000003</v>
      </c>
      <c r="D15" s="6">
        <v>43014686</v>
      </c>
      <c r="E15" s="6">
        <v>10342789.039999999</v>
      </c>
      <c r="F15" s="6">
        <v>10424537.08</v>
      </c>
      <c r="G15" s="6">
        <v>1246185.76</v>
      </c>
      <c r="H15" s="6">
        <v>6859593.9800000004</v>
      </c>
      <c r="I15" s="6">
        <v>10336846.25</v>
      </c>
      <c r="J15" s="7">
        <v>88188513.390000015</v>
      </c>
    </row>
    <row r="16" spans="1:10" hidden="1" x14ac:dyDescent="0.25">
      <c r="A16" s="6" t="s">
        <v>14</v>
      </c>
      <c r="B16" s="1"/>
      <c r="C16" s="6">
        <v>1270184.01</v>
      </c>
      <c r="D16" s="6">
        <v>6300741.1299999999</v>
      </c>
      <c r="E16" s="6">
        <v>3065025.49</v>
      </c>
      <c r="F16" s="6">
        <v>4004101.09</v>
      </c>
      <c r="G16" s="6">
        <v>1058688.47</v>
      </c>
      <c r="H16" s="6">
        <v>1218857.4800000002</v>
      </c>
      <c r="I16" s="6">
        <v>619071.42000000004</v>
      </c>
      <c r="J16" s="7">
        <v>17536669.09</v>
      </c>
    </row>
    <row r="17" spans="1:10" hidden="1" x14ac:dyDescent="0.25">
      <c r="A17" s="6" t="s">
        <v>15</v>
      </c>
      <c r="B17" s="1"/>
      <c r="C17" s="6">
        <v>462816.71</v>
      </c>
      <c r="D17" s="6">
        <v>1208415.3599999999</v>
      </c>
      <c r="E17" s="6">
        <v>388667.49</v>
      </c>
      <c r="F17" s="6">
        <v>28101.56</v>
      </c>
      <c r="G17" s="6">
        <v>0</v>
      </c>
      <c r="H17" s="6">
        <v>0</v>
      </c>
      <c r="I17" s="6">
        <v>11847.09</v>
      </c>
      <c r="J17" s="7">
        <v>2099848.21</v>
      </c>
    </row>
    <row r="18" spans="1:10" hidden="1" x14ac:dyDescent="0.25">
      <c r="A18" s="6" t="s">
        <v>16</v>
      </c>
      <c r="B18" s="1"/>
      <c r="C18" s="6">
        <v>917869.48</v>
      </c>
      <c r="D18" s="6">
        <v>46812468.600000001</v>
      </c>
      <c r="E18" s="6">
        <v>16433799.65</v>
      </c>
      <c r="F18" s="6">
        <v>11223754.629999999</v>
      </c>
      <c r="G18" s="6">
        <v>3447553.5</v>
      </c>
      <c r="H18" s="6">
        <v>4443306.57</v>
      </c>
      <c r="I18" s="6">
        <v>1188323.9100000001</v>
      </c>
      <c r="J18" s="7">
        <v>84467076.340000004</v>
      </c>
    </row>
    <row r="19" spans="1:10" hidden="1" x14ac:dyDescent="0.25">
      <c r="A19" s="6" t="s">
        <v>17</v>
      </c>
      <c r="B19" s="1"/>
      <c r="C19" s="6">
        <v>5219952.2300000004</v>
      </c>
      <c r="D19" s="6">
        <v>20575347.829999998</v>
      </c>
      <c r="E19" s="6">
        <v>5578931.1299999999</v>
      </c>
      <c r="F19" s="6">
        <v>2926024.8899999997</v>
      </c>
      <c r="G19" s="6">
        <v>0</v>
      </c>
      <c r="H19" s="6">
        <v>2214890.21</v>
      </c>
      <c r="I19" s="6">
        <v>529392.07000000007</v>
      </c>
      <c r="J19" s="7">
        <v>37044538.359999999</v>
      </c>
    </row>
    <row r="20" spans="1:10" hidden="1" x14ac:dyDescent="0.25">
      <c r="A20" s="6" t="s">
        <v>18</v>
      </c>
      <c r="B20" s="1"/>
      <c r="C20" s="6">
        <v>279576.52</v>
      </c>
      <c r="D20" s="6">
        <v>2059567.6700000002</v>
      </c>
      <c r="E20" s="6">
        <v>710933.94000000006</v>
      </c>
      <c r="F20" s="6">
        <v>257209.95</v>
      </c>
      <c r="G20" s="6">
        <v>0</v>
      </c>
      <c r="H20" s="6">
        <v>58003.97</v>
      </c>
      <c r="I20" s="6">
        <v>106719.99</v>
      </c>
      <c r="J20" s="7">
        <v>3472012.040000001</v>
      </c>
    </row>
    <row r="21" spans="1:10" hidden="1" x14ac:dyDescent="0.25">
      <c r="A21" s="6" t="s">
        <v>19</v>
      </c>
      <c r="B21" s="1"/>
      <c r="C21" s="6">
        <v>142098.48000000001</v>
      </c>
      <c r="D21" s="6">
        <v>15662422.98</v>
      </c>
      <c r="E21" s="6">
        <v>5511324.2800000003</v>
      </c>
      <c r="F21" s="6">
        <v>1214088.3900000001</v>
      </c>
      <c r="G21" s="6">
        <v>661839.77</v>
      </c>
      <c r="H21" s="6">
        <v>2530622.04</v>
      </c>
      <c r="I21" s="6">
        <v>600695.77</v>
      </c>
      <c r="J21" s="7">
        <v>26323091.710000001</v>
      </c>
    </row>
    <row r="22" spans="1:10" hidden="1" x14ac:dyDescent="0.25">
      <c r="A22" s="6" t="s">
        <v>20</v>
      </c>
      <c r="B22" s="1"/>
      <c r="C22" s="6">
        <v>88038097.180000007</v>
      </c>
      <c r="D22" s="6">
        <v>543081957.0999999</v>
      </c>
      <c r="E22" s="6">
        <v>129784484.52</v>
      </c>
      <c r="F22" s="6">
        <v>19196133.760000002</v>
      </c>
      <c r="G22" s="6">
        <v>0</v>
      </c>
      <c r="H22" s="6">
        <v>22772550.52</v>
      </c>
      <c r="I22" s="6">
        <v>26193262.040000003</v>
      </c>
      <c r="J22" s="7">
        <v>829066485.11999989</v>
      </c>
    </row>
    <row r="23" spans="1:10" hidden="1" x14ac:dyDescent="0.25">
      <c r="A23" s="6" t="s">
        <v>21</v>
      </c>
      <c r="B23" s="1"/>
      <c r="C23" s="6">
        <v>2333531.85</v>
      </c>
      <c r="D23" s="6">
        <v>160301591.42000002</v>
      </c>
      <c r="E23" s="6">
        <v>57038998.890000001</v>
      </c>
      <c r="F23" s="6">
        <v>9572968.2699999996</v>
      </c>
      <c r="G23" s="6">
        <v>22075977.210000001</v>
      </c>
      <c r="H23" s="6">
        <v>8840285.7699999996</v>
      </c>
      <c r="I23" s="6">
        <v>27353257.170000002</v>
      </c>
      <c r="J23" s="7">
        <v>287516610.58000004</v>
      </c>
    </row>
    <row r="24" spans="1:10" hidden="1" x14ac:dyDescent="0.25">
      <c r="A24" s="6" t="s">
        <v>22</v>
      </c>
      <c r="B24" s="1"/>
      <c r="C24" s="6">
        <v>503732.18</v>
      </c>
      <c r="D24" s="6">
        <v>24434481.390000001</v>
      </c>
      <c r="E24" s="6">
        <v>6601893.8499999996</v>
      </c>
      <c r="F24" s="6">
        <v>6125771.9499999993</v>
      </c>
      <c r="G24" s="6">
        <v>161500.94</v>
      </c>
      <c r="H24" s="6">
        <v>3046298.18</v>
      </c>
      <c r="I24" s="6">
        <v>1147200.53</v>
      </c>
      <c r="J24" s="7">
        <v>42020879.020000003</v>
      </c>
    </row>
    <row r="25" spans="1:10" hidden="1" x14ac:dyDescent="0.25">
      <c r="A25" s="6" t="s">
        <v>23</v>
      </c>
      <c r="B25" s="1"/>
      <c r="C25" s="6">
        <v>476084.10000000003</v>
      </c>
      <c r="D25" s="6">
        <v>4125279.5900000003</v>
      </c>
      <c r="E25" s="6">
        <v>883974.58000000007</v>
      </c>
      <c r="F25" s="6">
        <v>596915.4</v>
      </c>
      <c r="G25" s="6">
        <v>0</v>
      </c>
      <c r="H25" s="6">
        <v>766681.27999999991</v>
      </c>
      <c r="I25" s="6">
        <v>177357.25</v>
      </c>
      <c r="J25" s="7">
        <v>7026292.2000000011</v>
      </c>
    </row>
    <row r="26" spans="1:10" hidden="1" x14ac:dyDescent="0.25">
      <c r="A26" s="6" t="s">
        <v>24</v>
      </c>
      <c r="B26" s="1"/>
      <c r="C26" s="6">
        <v>103106.63</v>
      </c>
      <c r="D26" s="6">
        <v>32310000.050000001</v>
      </c>
      <c r="E26" s="6">
        <v>14233655.33</v>
      </c>
      <c r="F26" s="6">
        <v>11892788.390000001</v>
      </c>
      <c r="G26" s="6">
        <v>1633770.85</v>
      </c>
      <c r="H26" s="6">
        <v>1899437.87</v>
      </c>
      <c r="I26" s="6">
        <v>1252371.58</v>
      </c>
      <c r="J26" s="7">
        <v>63325130.699999996</v>
      </c>
    </row>
    <row r="27" spans="1:10" hidden="1" x14ac:dyDescent="0.25">
      <c r="A27" s="6" t="s">
        <v>25</v>
      </c>
      <c r="B27" s="1"/>
      <c r="C27" s="6">
        <v>1745895.87</v>
      </c>
      <c r="D27" s="6">
        <v>48121484.57</v>
      </c>
      <c r="E27" s="6">
        <v>15107860.01</v>
      </c>
      <c r="F27" s="6">
        <v>8898864.9000000004</v>
      </c>
      <c r="G27" s="6">
        <v>513524.94</v>
      </c>
      <c r="H27" s="6">
        <v>4185688.2499999995</v>
      </c>
      <c r="I27" s="6">
        <v>1527987.1600000001</v>
      </c>
      <c r="J27" s="7">
        <v>80101305.699999988</v>
      </c>
    </row>
    <row r="28" spans="1:10" hidden="1" x14ac:dyDescent="0.25">
      <c r="A28" s="6" t="s">
        <v>26</v>
      </c>
      <c r="B28" s="1"/>
      <c r="C28" s="6">
        <v>1076222.78</v>
      </c>
      <c r="D28" s="6">
        <v>5505878.9000000004</v>
      </c>
      <c r="E28" s="6">
        <v>1195738.81</v>
      </c>
      <c r="F28" s="6">
        <v>399062.60000000003</v>
      </c>
      <c r="G28" s="6">
        <v>480395.24</v>
      </c>
      <c r="H28" s="6">
        <v>964655.04</v>
      </c>
      <c r="I28" s="6">
        <v>74236.760000000009</v>
      </c>
      <c r="J28" s="7">
        <v>9696190.1300000008</v>
      </c>
    </row>
    <row r="29" spans="1:10" hidden="1" x14ac:dyDescent="0.25">
      <c r="A29" s="6" t="s">
        <v>27</v>
      </c>
      <c r="B29" s="1"/>
      <c r="C29" s="6">
        <v>16461161.4</v>
      </c>
      <c r="D29" s="6">
        <v>100316939.22999999</v>
      </c>
      <c r="E29" s="6">
        <v>27928855.109999999</v>
      </c>
      <c r="F29" s="6">
        <v>19800055.34</v>
      </c>
      <c r="G29" s="6">
        <v>0</v>
      </c>
      <c r="H29" s="6">
        <v>9247589.4299999997</v>
      </c>
      <c r="I29" s="6">
        <v>2798021.79</v>
      </c>
      <c r="J29" s="7">
        <v>176552622.30000001</v>
      </c>
    </row>
    <row r="30" spans="1:10" hidden="1" x14ac:dyDescent="0.25">
      <c r="A30" s="6" t="s">
        <v>28</v>
      </c>
      <c r="B30" s="1"/>
      <c r="C30" s="6">
        <v>143555.23000000001</v>
      </c>
      <c r="D30" s="6">
        <v>17571277.149999999</v>
      </c>
      <c r="E30" s="6">
        <v>7797490.5199999996</v>
      </c>
      <c r="F30" s="6">
        <v>2588120.7400000002</v>
      </c>
      <c r="G30" s="6">
        <v>858617.17</v>
      </c>
      <c r="H30" s="6">
        <v>1170295.8</v>
      </c>
      <c r="I30" s="6">
        <v>578459.41</v>
      </c>
      <c r="J30" s="7">
        <v>30707816.020000003</v>
      </c>
    </row>
    <row r="31" spans="1:10" hidden="1" x14ac:dyDescent="0.25">
      <c r="A31" s="6" t="s">
        <v>29</v>
      </c>
      <c r="B31" s="1"/>
      <c r="C31" s="6">
        <v>0</v>
      </c>
      <c r="D31" s="6">
        <v>118477968.39000002</v>
      </c>
      <c r="E31" s="6">
        <v>18540592.84</v>
      </c>
      <c r="F31" s="6">
        <v>12921064.82</v>
      </c>
      <c r="G31" s="6">
        <v>0</v>
      </c>
      <c r="H31" s="6">
        <v>3637479.8900000006</v>
      </c>
      <c r="I31" s="6">
        <v>1380428.6600000001</v>
      </c>
      <c r="J31" s="7">
        <v>154957534.59999999</v>
      </c>
    </row>
    <row r="32" spans="1:10" hidden="1" x14ac:dyDescent="0.25">
      <c r="A32" s="6" t="s">
        <v>30</v>
      </c>
      <c r="B32" s="1"/>
      <c r="C32" s="6">
        <v>466496.41000000003</v>
      </c>
      <c r="D32" s="6">
        <v>39092141.650000006</v>
      </c>
      <c r="E32" s="6">
        <v>11614067.550000001</v>
      </c>
      <c r="F32" s="6">
        <v>5683506.7200000007</v>
      </c>
      <c r="G32" s="6">
        <v>2168015.94</v>
      </c>
      <c r="H32" s="6">
        <v>3226624.65</v>
      </c>
      <c r="I32" s="6">
        <v>3102020.6</v>
      </c>
      <c r="J32" s="7">
        <v>65352873.519999996</v>
      </c>
    </row>
    <row r="33" spans="1:10" hidden="1" x14ac:dyDescent="0.25">
      <c r="A33" s="6" t="s">
        <v>31</v>
      </c>
      <c r="B33" s="1"/>
      <c r="C33" s="6">
        <v>5145637</v>
      </c>
      <c r="D33" s="6">
        <v>30266327</v>
      </c>
      <c r="E33" s="6">
        <v>7238728</v>
      </c>
      <c r="F33" s="6">
        <v>3909704</v>
      </c>
      <c r="G33" s="6">
        <v>0</v>
      </c>
      <c r="H33" s="6">
        <v>3508117</v>
      </c>
      <c r="I33" s="6">
        <v>2322286</v>
      </c>
      <c r="J33" s="7">
        <v>52390799</v>
      </c>
    </row>
    <row r="34" spans="1:10" hidden="1" x14ac:dyDescent="0.25">
      <c r="A34" s="6" t="s">
        <v>32</v>
      </c>
      <c r="B34" s="1"/>
      <c r="C34" s="6">
        <v>0</v>
      </c>
      <c r="D34" s="6">
        <v>2059320.6</v>
      </c>
      <c r="E34" s="6">
        <v>557917.14</v>
      </c>
      <c r="F34" s="6">
        <v>150904.9</v>
      </c>
      <c r="G34" s="6">
        <v>214579.03</v>
      </c>
      <c r="H34" s="6">
        <v>663514.02</v>
      </c>
      <c r="I34" s="6">
        <v>214871.48</v>
      </c>
      <c r="J34" s="7">
        <v>3861107.17</v>
      </c>
    </row>
    <row r="35" spans="1:10" hidden="1" x14ac:dyDescent="0.25">
      <c r="A35" s="6" t="s">
        <v>33</v>
      </c>
      <c r="B35" s="1"/>
      <c r="C35" s="6">
        <v>12862904.050000001</v>
      </c>
      <c r="D35" s="6">
        <v>396526149.56999999</v>
      </c>
      <c r="E35" s="6">
        <v>100329389.19</v>
      </c>
      <c r="F35" s="6">
        <v>68679254.129999995</v>
      </c>
      <c r="G35" s="6">
        <v>29330851.449999999</v>
      </c>
      <c r="H35" s="6">
        <v>37163013.150000006</v>
      </c>
      <c r="I35" s="6">
        <v>23408072.259999998</v>
      </c>
      <c r="J35" s="7">
        <v>668299633.80000007</v>
      </c>
    </row>
    <row r="36" spans="1:10" hidden="1" x14ac:dyDescent="0.25">
      <c r="A36" s="6" t="s">
        <v>34</v>
      </c>
      <c r="B36" s="1"/>
      <c r="C36" s="6">
        <v>0</v>
      </c>
      <c r="D36" s="6">
        <v>680826.21000000008</v>
      </c>
      <c r="E36" s="6">
        <v>114133.90000000001</v>
      </c>
      <c r="F36" s="6">
        <v>127737.39</v>
      </c>
      <c r="G36" s="6">
        <v>0</v>
      </c>
      <c r="H36" s="6">
        <v>20390.39</v>
      </c>
      <c r="I36" s="6">
        <v>143034.11000000002</v>
      </c>
      <c r="J36" s="7">
        <v>1086122.0000000002</v>
      </c>
    </row>
    <row r="37" spans="1:10" hidden="1" x14ac:dyDescent="0.25">
      <c r="A37" s="6" t="s">
        <v>35</v>
      </c>
      <c r="B37" s="1"/>
      <c r="C37" s="6">
        <v>251550.82</v>
      </c>
      <c r="D37" s="6">
        <v>1159499.71</v>
      </c>
      <c r="E37" s="6">
        <v>403173.06</v>
      </c>
      <c r="F37" s="6">
        <v>284894.47000000003</v>
      </c>
      <c r="G37" s="6">
        <v>824123.77</v>
      </c>
      <c r="H37" s="6">
        <v>268522.51999999996</v>
      </c>
      <c r="I37" s="6">
        <v>189014.40000000002</v>
      </c>
      <c r="J37" s="7">
        <v>3380778.75</v>
      </c>
    </row>
    <row r="38" spans="1:10" hidden="1" x14ac:dyDescent="0.25">
      <c r="A38" s="6" t="s">
        <v>36</v>
      </c>
      <c r="B38" s="1"/>
      <c r="C38" s="6">
        <v>11341494.710000001</v>
      </c>
      <c r="D38" s="6">
        <v>380300437.59000003</v>
      </c>
      <c r="E38" s="6">
        <v>100831035.02</v>
      </c>
      <c r="F38" s="6">
        <v>62209830.969999999</v>
      </c>
      <c r="G38" s="6">
        <v>310348.35000000003</v>
      </c>
      <c r="H38" s="6">
        <v>18733669.529999997</v>
      </c>
      <c r="I38" s="6">
        <v>4303828.5999999996</v>
      </c>
      <c r="J38" s="7">
        <v>578030644.76999998</v>
      </c>
    </row>
    <row r="39" spans="1:10" hidden="1" x14ac:dyDescent="0.25">
      <c r="A39" s="6" t="s">
        <v>37</v>
      </c>
      <c r="B39" s="1"/>
      <c r="C39" s="6">
        <v>403556318.91000003</v>
      </c>
      <c r="D39" s="6">
        <v>4373506386.9300003</v>
      </c>
      <c r="E39" s="6">
        <v>1435486944.3199999</v>
      </c>
      <c r="F39" s="6">
        <v>414680543.94</v>
      </c>
      <c r="G39" s="6">
        <v>132371843.72999999</v>
      </c>
      <c r="H39" s="6">
        <v>423226831.13000005</v>
      </c>
      <c r="I39" s="6">
        <v>194210049.59999999</v>
      </c>
      <c r="J39" s="7">
        <v>7377038918.5599995</v>
      </c>
    </row>
    <row r="40" spans="1:10" hidden="1" x14ac:dyDescent="0.25">
      <c r="A40" s="6" t="s">
        <v>38</v>
      </c>
      <c r="B40" s="1"/>
      <c r="C40" s="6">
        <v>64144931.32</v>
      </c>
      <c r="D40" s="6">
        <v>538006505.78999996</v>
      </c>
      <c r="E40" s="6">
        <v>122241903.77</v>
      </c>
      <c r="F40" s="6">
        <v>166274730.33000001</v>
      </c>
      <c r="G40" s="6">
        <v>47844508.899999999</v>
      </c>
      <c r="H40" s="6">
        <v>34802396.560000002</v>
      </c>
      <c r="I40" s="6">
        <v>77570337.530000001</v>
      </c>
      <c r="J40" s="7">
        <v>1050885314.2</v>
      </c>
    </row>
    <row r="41" spans="1:10" hidden="1" x14ac:dyDescent="0.25">
      <c r="A41" s="6" t="s">
        <v>39</v>
      </c>
      <c r="B41" s="1"/>
      <c r="C41" s="6">
        <v>4358562.43</v>
      </c>
      <c r="D41" s="6">
        <v>36027563.769999996</v>
      </c>
      <c r="E41" s="6">
        <v>8602786.5800000001</v>
      </c>
      <c r="F41" s="6">
        <v>4304395.22</v>
      </c>
      <c r="G41" s="6">
        <v>739631.79</v>
      </c>
      <c r="H41" s="6">
        <v>2035356.54</v>
      </c>
      <c r="I41" s="6">
        <v>846371.04</v>
      </c>
      <c r="J41" s="7">
        <v>56914667.36999999</v>
      </c>
    </row>
    <row r="42" spans="1:10" hidden="1" x14ac:dyDescent="0.25">
      <c r="A42" s="6" t="s">
        <v>40</v>
      </c>
      <c r="B42" s="1"/>
      <c r="C42" s="6">
        <v>0</v>
      </c>
      <c r="D42" s="6">
        <v>7065913.9900000002</v>
      </c>
      <c r="E42" s="6">
        <v>1730329.46</v>
      </c>
      <c r="F42" s="6">
        <v>1676832.3900000001</v>
      </c>
      <c r="G42" s="6">
        <v>793787.42</v>
      </c>
      <c r="H42" s="6">
        <v>639904.39</v>
      </c>
      <c r="I42" s="6">
        <v>117332.01999999999</v>
      </c>
      <c r="J42" s="7">
        <v>12024099.67</v>
      </c>
    </row>
    <row r="43" spans="1:10" hidden="1" x14ac:dyDescent="0.25">
      <c r="A43" s="6" t="s">
        <v>41</v>
      </c>
      <c r="B43" s="1"/>
      <c r="C43" s="6">
        <v>8895807</v>
      </c>
      <c r="D43" s="6">
        <v>28637081</v>
      </c>
      <c r="E43" s="6">
        <v>3930753</v>
      </c>
      <c r="F43" s="6">
        <v>2751451</v>
      </c>
      <c r="G43" s="6">
        <v>328465</v>
      </c>
      <c r="H43" s="6">
        <v>2908711</v>
      </c>
      <c r="I43" s="6">
        <v>431659</v>
      </c>
      <c r="J43" s="7">
        <v>47883927</v>
      </c>
    </row>
    <row r="44" spans="1:10" hidden="1" x14ac:dyDescent="0.25">
      <c r="A44" s="6" t="s">
        <v>42</v>
      </c>
      <c r="B44" s="1"/>
      <c r="C44" s="6">
        <v>2853104.5300000003</v>
      </c>
      <c r="D44" s="6">
        <v>121214725.89</v>
      </c>
      <c r="E44" s="6">
        <v>49922477.049999997</v>
      </c>
      <c r="F44" s="6">
        <v>52979085.539999999</v>
      </c>
      <c r="G44" s="6">
        <v>10244952.82</v>
      </c>
      <c r="H44" s="6">
        <v>12027073.449999999</v>
      </c>
      <c r="I44" s="6">
        <v>5687239.7000000002</v>
      </c>
      <c r="J44" s="7">
        <v>254928658.97999996</v>
      </c>
    </row>
    <row r="45" spans="1:10" hidden="1" x14ac:dyDescent="0.25">
      <c r="A45" s="6" t="s">
        <v>43</v>
      </c>
      <c r="B45" s="1"/>
      <c r="C45" s="6">
        <v>2887415.63</v>
      </c>
      <c r="D45" s="6">
        <v>9800490.0700000003</v>
      </c>
      <c r="E45" s="6">
        <v>5262522.7699999996</v>
      </c>
      <c r="F45" s="6">
        <v>1434034.4100000001</v>
      </c>
      <c r="G45" s="6">
        <v>0</v>
      </c>
      <c r="H45" s="6">
        <v>1091746.8700000001</v>
      </c>
      <c r="I45" s="6">
        <v>178513.31000000003</v>
      </c>
      <c r="J45" s="7">
        <v>20654723.059999999</v>
      </c>
    </row>
    <row r="46" spans="1:10" hidden="1" x14ac:dyDescent="0.25">
      <c r="A46" s="6" t="s">
        <v>44</v>
      </c>
      <c r="B46" s="1"/>
      <c r="C46" s="6">
        <v>3222713.94</v>
      </c>
      <c r="D46" s="6">
        <v>14249644.450000001</v>
      </c>
      <c r="E46" s="6">
        <v>5913574.5800000001</v>
      </c>
      <c r="F46" s="6">
        <v>1835392.2000000002</v>
      </c>
      <c r="G46" s="6">
        <v>174386.35</v>
      </c>
      <c r="H46" s="6">
        <v>1858984.9499999997</v>
      </c>
      <c r="I46" s="6">
        <v>634848.07000000007</v>
      </c>
      <c r="J46" s="7">
        <v>27889544.539999999</v>
      </c>
    </row>
    <row r="47" spans="1:10" hidden="1" x14ac:dyDescent="0.25">
      <c r="A47" s="6" t="s">
        <v>45</v>
      </c>
      <c r="B47" s="1"/>
      <c r="C47" s="6">
        <v>16379236.43</v>
      </c>
      <c r="D47" s="6">
        <v>231636768.66000003</v>
      </c>
      <c r="E47" s="6">
        <v>72340093.909999996</v>
      </c>
      <c r="F47" s="6">
        <v>27682823.420000002</v>
      </c>
      <c r="G47" s="6">
        <v>22479216.149999999</v>
      </c>
      <c r="H47" s="6">
        <v>13492393.639999999</v>
      </c>
      <c r="I47" s="6">
        <v>18803753.43</v>
      </c>
      <c r="J47" s="7">
        <v>402814285.63999999</v>
      </c>
    </row>
    <row r="48" spans="1:10" hidden="1" x14ac:dyDescent="0.25">
      <c r="A48" s="6" t="s">
        <v>46</v>
      </c>
      <c r="B48" s="1"/>
      <c r="C48" s="6">
        <v>686076.09</v>
      </c>
      <c r="D48" s="6">
        <v>12059813.760000002</v>
      </c>
      <c r="E48" s="6">
        <v>4009048.53</v>
      </c>
      <c r="F48" s="6">
        <v>2364511.71</v>
      </c>
      <c r="G48" s="6">
        <v>0</v>
      </c>
      <c r="H48" s="6">
        <v>1514348.74</v>
      </c>
      <c r="I48" s="6">
        <v>183525.98</v>
      </c>
      <c r="J48" s="7">
        <v>20817324.809999999</v>
      </c>
    </row>
    <row r="49" spans="1:10" hidden="1" x14ac:dyDescent="0.25">
      <c r="A49" s="6" t="s">
        <v>47</v>
      </c>
      <c r="B49" s="1"/>
      <c r="C49" s="6">
        <v>5041732.67</v>
      </c>
      <c r="D49" s="6">
        <v>10250415.390000001</v>
      </c>
      <c r="E49" s="6">
        <v>3423353.21</v>
      </c>
      <c r="F49" s="6">
        <v>1408881.3499999999</v>
      </c>
      <c r="G49" s="6">
        <v>1025772.06</v>
      </c>
      <c r="H49" s="6">
        <v>1716628.6400000001</v>
      </c>
      <c r="I49" s="6">
        <v>828039.32000000007</v>
      </c>
      <c r="J49" s="7">
        <v>23694822.640000001</v>
      </c>
    </row>
    <row r="50" spans="1:10" hidden="1" x14ac:dyDescent="0.25">
      <c r="A50" s="6" t="s">
        <v>48</v>
      </c>
      <c r="B50" s="1"/>
      <c r="C50" s="6">
        <v>1516192</v>
      </c>
      <c r="D50" s="6">
        <v>78712064</v>
      </c>
      <c r="E50" s="6">
        <v>33586211</v>
      </c>
      <c r="F50" s="6">
        <v>21750768</v>
      </c>
      <c r="G50" s="6">
        <v>377009</v>
      </c>
      <c r="H50" s="6">
        <v>3624609</v>
      </c>
      <c r="I50" s="6">
        <v>2102812</v>
      </c>
      <c r="J50" s="7">
        <v>141669665</v>
      </c>
    </row>
    <row r="51" spans="1:10" hidden="1" x14ac:dyDescent="0.25">
      <c r="A51" s="6" t="s">
        <v>49</v>
      </c>
      <c r="B51" s="1"/>
      <c r="C51" s="6">
        <v>8558909.8800000008</v>
      </c>
      <c r="D51" s="6">
        <v>64045301.130000003</v>
      </c>
      <c r="E51" s="6">
        <v>17161916.050000001</v>
      </c>
      <c r="F51" s="6">
        <v>19471308.91</v>
      </c>
      <c r="G51" s="6">
        <v>1226005.76</v>
      </c>
      <c r="H51" s="6">
        <v>3225211.95</v>
      </c>
      <c r="I51" s="6">
        <v>1675995.9100000001</v>
      </c>
      <c r="J51" s="7">
        <v>115364649.59</v>
      </c>
    </row>
    <row r="52" spans="1:10" hidden="1" x14ac:dyDescent="0.25">
      <c r="A52" s="6" t="s">
        <v>50</v>
      </c>
      <c r="B52" s="1"/>
      <c r="C52" s="6">
        <v>5783875.8399999999</v>
      </c>
      <c r="D52" s="6">
        <v>137624317.78</v>
      </c>
      <c r="E52" s="6">
        <v>32882342.100000001</v>
      </c>
      <c r="F52" s="6">
        <v>10801153.23</v>
      </c>
      <c r="G52" s="6">
        <v>12700402.970000001</v>
      </c>
      <c r="H52" s="6">
        <v>10078469.130000001</v>
      </c>
      <c r="I52" s="6">
        <v>5494145.2400000002</v>
      </c>
      <c r="J52" s="7">
        <v>215364706.28999999</v>
      </c>
    </row>
    <row r="53" spans="1:10" hidden="1" x14ac:dyDescent="0.25">
      <c r="A53" s="6" t="s">
        <v>51</v>
      </c>
      <c r="B53" s="1"/>
      <c r="C53" s="6">
        <v>160630.29</v>
      </c>
      <c r="D53" s="6">
        <v>24465856.630000003</v>
      </c>
      <c r="E53" s="6">
        <v>7613810.0199999996</v>
      </c>
      <c r="F53" s="6">
        <v>3601390.57</v>
      </c>
      <c r="G53" s="6">
        <v>1026925.2</v>
      </c>
      <c r="H53" s="6">
        <v>1893030.3499999999</v>
      </c>
      <c r="I53" s="6">
        <v>1956466.18</v>
      </c>
      <c r="J53" s="7">
        <v>40718109.240000002</v>
      </c>
    </row>
    <row r="54" spans="1:10" hidden="1" x14ac:dyDescent="0.25">
      <c r="A54" s="6" t="s">
        <v>52</v>
      </c>
      <c r="B54" s="1"/>
      <c r="C54" s="6">
        <v>2910311.73</v>
      </c>
      <c r="D54" s="6">
        <v>46394726.359999999</v>
      </c>
      <c r="E54" s="6">
        <v>12688457.140000001</v>
      </c>
      <c r="F54" s="6">
        <v>7228534.8899999997</v>
      </c>
      <c r="G54" s="6">
        <v>2322459.63</v>
      </c>
      <c r="H54" s="6">
        <v>2983797.05</v>
      </c>
      <c r="I54" s="6">
        <v>596714.36</v>
      </c>
      <c r="J54" s="7">
        <v>75125001.159999982</v>
      </c>
    </row>
    <row r="55" spans="1:10" hidden="1" x14ac:dyDescent="0.25">
      <c r="A55" s="6" t="s">
        <v>53</v>
      </c>
      <c r="B55" s="1"/>
      <c r="C55" s="6">
        <v>11844405.630000001</v>
      </c>
      <c r="D55" s="6">
        <v>41261955.310000002</v>
      </c>
      <c r="E55" s="6">
        <v>15372657.08</v>
      </c>
      <c r="F55" s="6">
        <v>20932451.590000004</v>
      </c>
      <c r="G55" s="6">
        <v>2182429.2200000002</v>
      </c>
      <c r="H55" s="6">
        <v>4136170.01</v>
      </c>
      <c r="I55" s="6">
        <v>1847046.86</v>
      </c>
      <c r="J55" s="7">
        <v>97577115.700000018</v>
      </c>
    </row>
    <row r="56" spans="1:10" hidden="1" x14ac:dyDescent="0.25">
      <c r="A56" s="6" t="s">
        <v>54</v>
      </c>
      <c r="B56" s="1"/>
      <c r="C56" s="6">
        <v>551343.23</v>
      </c>
      <c r="D56" s="6">
        <v>4196377.92</v>
      </c>
      <c r="E56" s="6">
        <v>694792.32000000007</v>
      </c>
      <c r="F56" s="6">
        <v>293966.91000000003</v>
      </c>
      <c r="G56" s="6">
        <v>4691.87</v>
      </c>
      <c r="H56" s="6">
        <v>1400626.7600000002</v>
      </c>
      <c r="I56" s="6">
        <v>246684.99</v>
      </c>
      <c r="J56" s="7">
        <v>7388484.0000000019</v>
      </c>
    </row>
    <row r="57" spans="1:10" hidden="1" x14ac:dyDescent="0.25">
      <c r="A57" s="6" t="s">
        <v>55</v>
      </c>
      <c r="B57" s="1"/>
      <c r="C57" s="6">
        <v>6616585.25</v>
      </c>
      <c r="D57" s="6">
        <v>149777694.27000001</v>
      </c>
      <c r="E57" s="6">
        <v>42832659</v>
      </c>
      <c r="F57" s="6">
        <v>11272878.600000001</v>
      </c>
      <c r="G57" s="6">
        <v>0</v>
      </c>
      <c r="H57" s="6">
        <v>6171246.6100000003</v>
      </c>
      <c r="I57" s="6">
        <v>10797975.380000001</v>
      </c>
      <c r="J57" s="7">
        <v>227469039.11000001</v>
      </c>
    </row>
    <row r="58" spans="1:10" hidden="1" x14ac:dyDescent="0.25">
      <c r="A58" s="6" t="s">
        <v>56</v>
      </c>
      <c r="B58" s="1"/>
      <c r="C58" s="6">
        <v>904696.36</v>
      </c>
      <c r="D58" s="6">
        <v>17678990.260000002</v>
      </c>
      <c r="E58" s="6">
        <v>7480325.9299999997</v>
      </c>
      <c r="F58" s="6">
        <v>4179800.62</v>
      </c>
      <c r="G58" s="6">
        <v>2802850.2</v>
      </c>
      <c r="H58" s="6">
        <v>1465559.84</v>
      </c>
      <c r="I58" s="6">
        <v>787251.19999999995</v>
      </c>
      <c r="J58" s="7">
        <v>35299474.410000004</v>
      </c>
    </row>
    <row r="59" spans="1:10" hidden="1" x14ac:dyDescent="0.25">
      <c r="A59" s="6" t="s">
        <v>57</v>
      </c>
      <c r="B59" s="1"/>
      <c r="C59" s="6">
        <v>3895792.66</v>
      </c>
      <c r="D59" s="6">
        <v>18474872.02</v>
      </c>
      <c r="E59" s="6">
        <v>3737644.02</v>
      </c>
      <c r="F59" s="6">
        <v>2023366.52</v>
      </c>
      <c r="G59" s="6">
        <v>1557826.6800000002</v>
      </c>
      <c r="H59" s="6">
        <v>2208181.5</v>
      </c>
      <c r="I59" s="6">
        <v>355567.92000000004</v>
      </c>
      <c r="J59" s="7">
        <v>32253251.32</v>
      </c>
    </row>
    <row r="60" spans="1:10" hidden="1" x14ac:dyDescent="0.25">
      <c r="A60" s="6" t="s">
        <v>58</v>
      </c>
      <c r="B60" s="1"/>
      <c r="C60" s="6">
        <v>14592961.199999999</v>
      </c>
      <c r="D60" s="6">
        <v>120524416.06</v>
      </c>
      <c r="E60" s="6">
        <v>15824592.960000001</v>
      </c>
      <c r="F60" s="6">
        <v>9428151.7599999998</v>
      </c>
      <c r="G60" s="6">
        <v>630749.57999999996</v>
      </c>
      <c r="H60" s="6">
        <v>6037610.4299999997</v>
      </c>
      <c r="I60" s="6">
        <v>2743929.4</v>
      </c>
      <c r="J60" s="7">
        <v>169782411.39000002</v>
      </c>
    </row>
    <row r="61" spans="1:10" hidden="1" x14ac:dyDescent="0.25">
      <c r="A61" s="6" t="s">
        <v>59</v>
      </c>
      <c r="B61" s="1"/>
      <c r="C61" s="6">
        <v>2820131.65</v>
      </c>
      <c r="D61" s="6">
        <v>14531383.16</v>
      </c>
      <c r="E61" s="6">
        <v>3713165.69</v>
      </c>
      <c r="F61" s="6">
        <v>1139202.8900000001</v>
      </c>
      <c r="G61" s="6">
        <v>0</v>
      </c>
      <c r="H61" s="6">
        <v>2108412.12</v>
      </c>
      <c r="I61" s="6">
        <v>644895.67000000004</v>
      </c>
      <c r="J61" s="7">
        <v>24957191.180000003</v>
      </c>
    </row>
    <row r="62" spans="1:10" hidden="1" x14ac:dyDescent="0.25">
      <c r="A62" s="6" t="s">
        <v>60</v>
      </c>
      <c r="B62" s="1"/>
      <c r="C62" s="6">
        <v>1845850.9300000002</v>
      </c>
      <c r="D62" s="6">
        <v>5760954.7400000002</v>
      </c>
      <c r="E62" s="6">
        <v>2360728.11</v>
      </c>
      <c r="F62" s="6">
        <v>1614161.5</v>
      </c>
      <c r="G62" s="6">
        <v>5341.62</v>
      </c>
      <c r="H62" s="6">
        <v>309873.28999999998</v>
      </c>
      <c r="I62" s="6">
        <v>133695.34</v>
      </c>
      <c r="J62" s="7">
        <v>12030605.529999997</v>
      </c>
    </row>
    <row r="63" spans="1:10" hidden="1" x14ac:dyDescent="0.25">
      <c r="A63" s="6" t="s">
        <v>61</v>
      </c>
      <c r="B63" s="1"/>
      <c r="C63" s="6">
        <v>3466250.8</v>
      </c>
      <c r="D63" s="6">
        <v>52096192.989999995</v>
      </c>
      <c r="E63" s="6">
        <v>18572094.27</v>
      </c>
      <c r="F63" s="6">
        <v>14457663.66</v>
      </c>
      <c r="G63" s="6">
        <v>0</v>
      </c>
      <c r="H63" s="6">
        <v>82385.13</v>
      </c>
      <c r="I63" s="6">
        <v>57746.6</v>
      </c>
      <c r="J63" s="7">
        <v>88732333.449999973</v>
      </c>
    </row>
    <row r="64" spans="1:10" hidden="1" x14ac:dyDescent="0.25">
      <c r="A64" s="6" t="s">
        <v>62</v>
      </c>
      <c r="B64" s="1"/>
      <c r="C64" s="6">
        <v>5363100.2699999996</v>
      </c>
      <c r="D64" s="6">
        <v>6778999.4000000004</v>
      </c>
      <c r="E64" s="6">
        <v>1961749.02</v>
      </c>
      <c r="F64" s="6">
        <v>1774119</v>
      </c>
      <c r="G64" s="6">
        <v>140288.01</v>
      </c>
      <c r="H64" s="6">
        <v>149227.24</v>
      </c>
      <c r="I64" s="6">
        <v>246666.7</v>
      </c>
      <c r="J64" s="7">
        <v>16414149.639999999</v>
      </c>
    </row>
    <row r="65" spans="1:10" hidden="1" x14ac:dyDescent="0.25">
      <c r="A65" s="6" t="s">
        <v>63</v>
      </c>
      <c r="B65" s="1"/>
      <c r="C65" s="6">
        <v>36905865.119999997</v>
      </c>
      <c r="D65" s="6">
        <v>807294567.75</v>
      </c>
      <c r="E65" s="6">
        <v>275086991.35000002</v>
      </c>
      <c r="F65" s="6">
        <v>179455506.19</v>
      </c>
      <c r="G65" s="6">
        <v>46205111.149999999</v>
      </c>
      <c r="H65" s="6">
        <v>37588411.409999996</v>
      </c>
      <c r="I65" s="6">
        <v>44029723.510000005</v>
      </c>
      <c r="J65" s="7">
        <v>1426566176.4800003</v>
      </c>
    </row>
    <row r="66" spans="1:10" hidden="1" x14ac:dyDescent="0.25">
      <c r="A66" s="6" t="s">
        <v>64</v>
      </c>
      <c r="B66" s="1"/>
      <c r="C66" s="6">
        <v>9490317</v>
      </c>
      <c r="D66" s="6">
        <v>52564831</v>
      </c>
      <c r="E66" s="6">
        <v>15659948</v>
      </c>
      <c r="F66" s="6">
        <v>8102335</v>
      </c>
      <c r="G66" s="6">
        <v>0</v>
      </c>
      <c r="H66" s="6">
        <v>0</v>
      </c>
      <c r="I66" s="6">
        <v>51975</v>
      </c>
      <c r="J66" s="7">
        <v>85869406</v>
      </c>
    </row>
    <row r="67" spans="1:10" hidden="1" x14ac:dyDescent="0.25">
      <c r="A67" s="6" t="s">
        <v>65</v>
      </c>
      <c r="B67" s="1"/>
      <c r="C67" s="6">
        <v>1288197.03</v>
      </c>
      <c r="D67" s="6">
        <v>6593057.7400000002</v>
      </c>
      <c r="E67" s="6">
        <v>1605215.38</v>
      </c>
      <c r="F67" s="6">
        <v>2114171.9700000002</v>
      </c>
      <c r="G67" s="6">
        <v>0</v>
      </c>
      <c r="H67" s="6">
        <v>1170864.01</v>
      </c>
      <c r="I67" s="6">
        <v>209623.66000000003</v>
      </c>
      <c r="J67" s="7">
        <v>12981129.790000001</v>
      </c>
    </row>
    <row r="68" spans="1:10" hidden="1" x14ac:dyDescent="0.25">
      <c r="A68" s="6" t="s">
        <v>66</v>
      </c>
      <c r="B68" s="1"/>
      <c r="C68" s="6">
        <v>702468.19000000006</v>
      </c>
      <c r="D68" s="6">
        <v>3243883.39</v>
      </c>
      <c r="E68" s="6">
        <v>1041343.07</v>
      </c>
      <c r="F68" s="6">
        <v>734978.89</v>
      </c>
      <c r="G68" s="6">
        <v>8796.4500000000007</v>
      </c>
      <c r="H68" s="6">
        <v>760417.49</v>
      </c>
      <c r="I68" s="6">
        <v>316574.82</v>
      </c>
      <c r="J68" s="7">
        <v>6808462.3000000007</v>
      </c>
    </row>
    <row r="69" spans="1:10" hidden="1" x14ac:dyDescent="0.25">
      <c r="A69" s="6" t="s">
        <v>67</v>
      </c>
      <c r="B69" s="1"/>
      <c r="C69" s="6">
        <v>0</v>
      </c>
      <c r="D69" s="6">
        <v>5614550.1800000006</v>
      </c>
      <c r="E69" s="6">
        <v>1607740.67</v>
      </c>
      <c r="F69" s="6">
        <v>454082.3</v>
      </c>
      <c r="G69" s="6">
        <v>0</v>
      </c>
      <c r="H69" s="6">
        <v>708435.74</v>
      </c>
      <c r="I69" s="6">
        <v>70705.84</v>
      </c>
      <c r="J69" s="7">
        <v>8455514.7300000004</v>
      </c>
    </row>
    <row r="70" spans="1:10" hidden="1" x14ac:dyDescent="0.25">
      <c r="A70" s="6" t="s">
        <v>68</v>
      </c>
      <c r="B70" s="1"/>
      <c r="C70" s="6">
        <v>850124.96</v>
      </c>
      <c r="D70" s="6">
        <v>27895628.890000001</v>
      </c>
      <c r="E70" s="6">
        <v>9153188.8100000005</v>
      </c>
      <c r="F70" s="6">
        <v>7646484.3499999996</v>
      </c>
      <c r="G70" s="6">
        <v>2385249.7800000003</v>
      </c>
      <c r="H70" s="6">
        <v>0</v>
      </c>
      <c r="I70" s="6">
        <v>0</v>
      </c>
      <c r="J70" s="7">
        <v>47930676.790000007</v>
      </c>
    </row>
    <row r="71" spans="1:10" hidden="1" x14ac:dyDescent="0.25">
      <c r="A71" s="6" t="s">
        <v>69</v>
      </c>
      <c r="B71" s="1"/>
      <c r="C71" s="6">
        <v>8124041.5499999998</v>
      </c>
      <c r="D71" s="6">
        <v>90516688.75999999</v>
      </c>
      <c r="E71" s="6">
        <v>27092374.600000001</v>
      </c>
      <c r="F71" s="6">
        <v>21402851.400000002</v>
      </c>
      <c r="G71" s="6">
        <v>0</v>
      </c>
      <c r="H71" s="6">
        <v>11172099</v>
      </c>
      <c r="I71" s="6">
        <v>3615753.59</v>
      </c>
      <c r="J71" s="7">
        <v>161923808.90000001</v>
      </c>
    </row>
    <row r="72" spans="1:10" hidden="1" x14ac:dyDescent="0.25">
      <c r="A72" s="6" t="s">
        <v>70</v>
      </c>
      <c r="B72" s="1"/>
      <c r="C72" s="6">
        <v>400152.28</v>
      </c>
      <c r="D72" s="6">
        <v>11277267.32</v>
      </c>
      <c r="E72" s="6">
        <v>4286676.3499999996</v>
      </c>
      <c r="F72" s="6">
        <v>1866779.97</v>
      </c>
      <c r="G72" s="6">
        <v>0</v>
      </c>
      <c r="H72" s="6">
        <v>0</v>
      </c>
      <c r="I72" s="6">
        <v>308175.00000000006</v>
      </c>
      <c r="J72" s="7">
        <v>18139050.919999998</v>
      </c>
    </row>
    <row r="73" spans="1:10" hidden="1" x14ac:dyDescent="0.25">
      <c r="A73" s="6" t="s">
        <v>71</v>
      </c>
      <c r="B73" s="1"/>
      <c r="C73" s="6">
        <v>209831382.78</v>
      </c>
      <c r="D73" s="6">
        <v>2893642269.4099998</v>
      </c>
      <c r="E73" s="6">
        <v>731693801.23000002</v>
      </c>
      <c r="F73" s="6">
        <v>316477535.73000002</v>
      </c>
      <c r="G73" s="6">
        <v>130105044.47999999</v>
      </c>
      <c r="H73" s="6">
        <v>193557887.56</v>
      </c>
      <c r="I73" s="6">
        <v>267223888.49000001</v>
      </c>
      <c r="J73" s="7">
        <v>4742531809.6800003</v>
      </c>
    </row>
    <row r="74" spans="1:10" hidden="1" x14ac:dyDescent="0.25">
      <c r="A74" s="6" t="s">
        <v>72</v>
      </c>
      <c r="B74" s="1"/>
      <c r="C74" s="6">
        <v>33657420</v>
      </c>
      <c r="D74" s="6">
        <v>171918490</v>
      </c>
      <c r="E74" s="6">
        <v>71765085</v>
      </c>
      <c r="F74" s="6">
        <v>44248117</v>
      </c>
      <c r="G74" s="6">
        <v>20872296</v>
      </c>
      <c r="H74" s="6">
        <v>16021373</v>
      </c>
      <c r="I74" s="6">
        <v>18229865</v>
      </c>
      <c r="J74" s="7">
        <v>376712646</v>
      </c>
    </row>
    <row r="75" spans="1:10" hidden="1" x14ac:dyDescent="0.25">
      <c r="A75" s="6" t="s">
        <v>73</v>
      </c>
      <c r="B75" s="1"/>
      <c r="C75" s="6">
        <v>3358633.38</v>
      </c>
      <c r="D75" s="6">
        <v>11953046.5</v>
      </c>
      <c r="E75" s="6">
        <v>4049391.29</v>
      </c>
      <c r="F75" s="6">
        <v>3613078.0500000003</v>
      </c>
      <c r="G75" s="6">
        <v>1014876.27</v>
      </c>
      <c r="H75" s="6">
        <v>0</v>
      </c>
      <c r="I75" s="6">
        <v>51375</v>
      </c>
      <c r="J75" s="7">
        <v>24040400.489999998</v>
      </c>
    </row>
    <row r="76" spans="1:10" hidden="1" x14ac:dyDescent="0.25">
      <c r="A76" s="6" t="s">
        <v>74</v>
      </c>
      <c r="B76" s="1"/>
      <c r="C76" s="6">
        <v>4659616</v>
      </c>
      <c r="D76" s="6">
        <v>121338749</v>
      </c>
      <c r="E76" s="6">
        <v>44485687</v>
      </c>
      <c r="F76" s="6">
        <v>31328782</v>
      </c>
      <c r="G76" s="6">
        <v>0</v>
      </c>
      <c r="H76" s="6">
        <v>13268373</v>
      </c>
      <c r="I76" s="6">
        <v>7965060</v>
      </c>
      <c r="J76" s="7">
        <v>223046267</v>
      </c>
    </row>
    <row r="77" spans="1:10" hidden="1" x14ac:dyDescent="0.25">
      <c r="A77" s="6" t="s">
        <v>75</v>
      </c>
      <c r="B77" s="1"/>
      <c r="C77" s="6">
        <v>4041745.63</v>
      </c>
      <c r="D77" s="6">
        <v>31326264.469999999</v>
      </c>
      <c r="E77" s="6">
        <v>6467732.9800000004</v>
      </c>
      <c r="F77" s="6">
        <v>3063023.59</v>
      </c>
      <c r="G77" s="6">
        <v>2167655</v>
      </c>
      <c r="H77" s="6">
        <v>2035619.5700000003</v>
      </c>
      <c r="I77" s="6">
        <v>1228416.05</v>
      </c>
      <c r="J77" s="7">
        <v>50330457.289999999</v>
      </c>
    </row>
    <row r="78" spans="1:10" hidden="1" x14ac:dyDescent="0.25">
      <c r="A78" s="6" t="s">
        <v>76</v>
      </c>
      <c r="B78" s="1"/>
      <c r="C78" s="6">
        <v>1009857.97</v>
      </c>
      <c r="D78" s="6">
        <v>5314930.6100000003</v>
      </c>
      <c r="E78" s="6">
        <v>1182941.75</v>
      </c>
      <c r="F78" s="6">
        <v>1260430.78</v>
      </c>
      <c r="G78" s="6">
        <v>0</v>
      </c>
      <c r="H78" s="6">
        <v>1035187.6700000002</v>
      </c>
      <c r="I78" s="6">
        <v>921630.79</v>
      </c>
      <c r="J78" s="7">
        <v>10724979.57</v>
      </c>
    </row>
    <row r="79" spans="1:10" hidden="1" x14ac:dyDescent="0.25">
      <c r="A79" s="6" t="s">
        <v>77</v>
      </c>
      <c r="B79" s="1"/>
      <c r="C79" s="6">
        <v>152252</v>
      </c>
      <c r="D79" s="6">
        <v>4012593</v>
      </c>
      <c r="E79" s="6">
        <v>985632</v>
      </c>
      <c r="F79" s="6">
        <v>328360</v>
      </c>
      <c r="G79" s="6">
        <v>0</v>
      </c>
      <c r="H79" s="6">
        <v>680980</v>
      </c>
      <c r="I79" s="6">
        <v>203170</v>
      </c>
      <c r="J79" s="7">
        <v>6362987</v>
      </c>
    </row>
    <row r="80" spans="1:10" hidden="1" x14ac:dyDescent="0.25">
      <c r="A80" s="6" t="s">
        <v>78</v>
      </c>
      <c r="B80" s="1"/>
      <c r="C80" s="6">
        <v>4269129</v>
      </c>
      <c r="D80" s="6">
        <v>28746187</v>
      </c>
      <c r="E80" s="6">
        <v>8007561</v>
      </c>
      <c r="F80" s="6">
        <v>6115679</v>
      </c>
      <c r="G80" s="6">
        <v>0</v>
      </c>
      <c r="H80" s="6">
        <v>3004947</v>
      </c>
      <c r="I80" s="6">
        <v>1426450</v>
      </c>
      <c r="J80" s="7">
        <v>51569953</v>
      </c>
    </row>
    <row r="81" spans="1:10" hidden="1" x14ac:dyDescent="0.25">
      <c r="A81" s="6" t="s">
        <v>79</v>
      </c>
      <c r="B81" s="1"/>
      <c r="C81" s="6">
        <v>17547657.920000002</v>
      </c>
      <c r="D81" s="6">
        <v>78112062.629999995</v>
      </c>
      <c r="E81" s="6">
        <v>31266126.91</v>
      </c>
      <c r="F81" s="6">
        <v>20180771.039999999</v>
      </c>
      <c r="G81" s="6">
        <v>5723519.7199999997</v>
      </c>
      <c r="H81" s="6">
        <v>1164688.2399999998</v>
      </c>
      <c r="I81" s="6">
        <v>3284519.41</v>
      </c>
      <c r="J81" s="7">
        <v>157279345.87</v>
      </c>
    </row>
    <row r="82" spans="1:10" hidden="1" x14ac:dyDescent="0.25">
      <c r="A82" s="6" t="s">
        <v>80</v>
      </c>
      <c r="B82" s="1"/>
      <c r="C82" s="6">
        <v>629407</v>
      </c>
      <c r="D82" s="6">
        <v>23618170.34</v>
      </c>
      <c r="E82" s="6">
        <v>7828736.1900000004</v>
      </c>
      <c r="F82" s="6">
        <v>8657257.0800000001</v>
      </c>
      <c r="G82" s="6">
        <v>1085661.1200000001</v>
      </c>
      <c r="H82" s="6">
        <v>2324294.59</v>
      </c>
      <c r="I82" s="6">
        <v>2639278.5499999998</v>
      </c>
      <c r="J82" s="7">
        <v>46782804.86999999</v>
      </c>
    </row>
    <row r="83" spans="1:10" hidden="1" x14ac:dyDescent="0.25">
      <c r="A83" s="6" t="s">
        <v>81</v>
      </c>
      <c r="B83" s="1"/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1"/>
      <c r="J83" s="7">
        <v>0</v>
      </c>
    </row>
    <row r="84" spans="1:10" x14ac:dyDescent="0.25">
      <c r="A84" s="6"/>
      <c r="B84" s="1"/>
      <c r="C84" s="6"/>
      <c r="D84" s="6"/>
      <c r="E84" s="6"/>
      <c r="F84" s="6"/>
      <c r="G84" s="6"/>
      <c r="H84" s="6"/>
      <c r="I84" s="7"/>
      <c r="J84" s="7"/>
    </row>
    <row r="85" spans="1:10" x14ac:dyDescent="0.25">
      <c r="A85" s="7" t="s">
        <v>393</v>
      </c>
      <c r="B85" s="8"/>
      <c r="C85" s="11">
        <v>1106968266.5600002</v>
      </c>
      <c r="D85" s="11">
        <v>12984407954.26</v>
      </c>
      <c r="E85" s="11">
        <v>3852700174.1599998</v>
      </c>
      <c r="F85" s="11">
        <v>1816079549.6900001</v>
      </c>
      <c r="G85" s="11">
        <v>530943619.06999993</v>
      </c>
      <c r="H85" s="11">
        <v>998075225.96999991</v>
      </c>
      <c r="I85" s="11">
        <v>818062951.9799999</v>
      </c>
      <c r="J85" s="11">
        <v>22107237741.690002</v>
      </c>
    </row>
    <row r="86" spans="1:10" x14ac:dyDescent="0.25">
      <c r="A86" s="8"/>
      <c r="B86" s="8"/>
      <c r="C86" s="5"/>
      <c r="D86" s="5"/>
      <c r="E86" s="5"/>
      <c r="F86" s="5"/>
      <c r="G86" s="5"/>
      <c r="H86" s="5"/>
      <c r="I86" s="12"/>
      <c r="J86" s="5"/>
    </row>
    <row r="87" spans="1:10" x14ac:dyDescent="0.25">
      <c r="A87" s="9" t="s">
        <v>82</v>
      </c>
      <c r="B87" s="8"/>
      <c r="C87" s="12">
        <v>5.0072663056971188E-2</v>
      </c>
      <c r="D87" s="12">
        <v>0.58733741890213187</v>
      </c>
      <c r="E87" s="12">
        <v>0.17427325019871423</v>
      </c>
      <c r="F87" s="12">
        <v>8.2148641585611706E-2</v>
      </c>
      <c r="G87" s="12">
        <v>2.4016732677042789E-2</v>
      </c>
      <c r="H87" s="12">
        <v>4.5146989308746693E-2</v>
      </c>
      <c r="I87" s="12">
        <v>3.7004304270781434E-2</v>
      </c>
      <c r="J87" s="12">
        <v>0.99999999999999989</v>
      </c>
    </row>
    <row r="88" spans="1:10" x14ac:dyDescent="0.25">
      <c r="A88" s="9"/>
      <c r="B88" s="8"/>
      <c r="C88" s="12"/>
      <c r="D88" s="12"/>
      <c r="E88" s="12"/>
      <c r="F88" s="12"/>
      <c r="G88" s="12"/>
      <c r="H88" s="12"/>
      <c r="I88" s="12"/>
      <c r="J88" s="12"/>
    </row>
    <row r="89" spans="1:10" x14ac:dyDescent="0.25">
      <c r="A89" s="1"/>
      <c r="B89" s="1"/>
      <c r="C89" s="196"/>
      <c r="D89" s="196"/>
      <c r="E89" s="196"/>
      <c r="F89" s="196"/>
      <c r="G89" s="196"/>
      <c r="H89" s="196"/>
      <c r="I89" s="196"/>
      <c r="J89" s="5"/>
    </row>
    <row r="90" spans="1:10" x14ac:dyDescent="0.25">
      <c r="A90" s="2" t="s">
        <v>390</v>
      </c>
      <c r="B90" s="1"/>
      <c r="C90" s="196">
        <v>1.65</v>
      </c>
      <c r="D90" s="196">
        <v>0.91</v>
      </c>
      <c r="E90" s="196">
        <v>1.65</v>
      </c>
      <c r="F90" s="196">
        <v>1.65</v>
      </c>
      <c r="G90" s="196">
        <v>0.91</v>
      </c>
      <c r="H90" s="196">
        <v>1.65</v>
      </c>
      <c r="I90" s="5">
        <v>1.65</v>
      </c>
      <c r="J90" s="13"/>
    </row>
    <row r="91" spans="1:10" x14ac:dyDescent="0.25">
      <c r="A91" s="2"/>
      <c r="B91" s="1"/>
      <c r="C91" s="196"/>
      <c r="D91" s="196"/>
      <c r="E91" s="196"/>
      <c r="F91" s="196"/>
      <c r="G91" s="196"/>
      <c r="H91" s="196"/>
      <c r="I91" s="5"/>
      <c r="J91" s="5"/>
    </row>
    <row r="92" spans="1:10" x14ac:dyDescent="0.25">
      <c r="A92" s="2" t="s">
        <v>391</v>
      </c>
      <c r="B92" s="1"/>
      <c r="C92" s="196">
        <v>45</v>
      </c>
      <c r="D92" s="196">
        <v>50</v>
      </c>
      <c r="E92" s="196">
        <v>45</v>
      </c>
      <c r="F92" s="196">
        <v>35</v>
      </c>
      <c r="G92" s="196">
        <v>50</v>
      </c>
      <c r="H92" s="196">
        <v>10</v>
      </c>
      <c r="I92" s="5">
        <v>4</v>
      </c>
      <c r="J92" s="13"/>
    </row>
    <row r="93" spans="1:10" x14ac:dyDescent="0.25">
      <c r="A93" s="2"/>
      <c r="B93" s="1"/>
      <c r="C93" s="196"/>
      <c r="D93" s="196"/>
      <c r="E93" s="196"/>
      <c r="F93" s="196"/>
      <c r="G93" s="196"/>
      <c r="H93" s="196"/>
      <c r="I93" s="5"/>
      <c r="J93" s="201"/>
    </row>
    <row r="94" spans="1:10" x14ac:dyDescent="0.25">
      <c r="A94" s="10" t="s">
        <v>392</v>
      </c>
      <c r="B94" s="1"/>
      <c r="C94" s="14">
        <v>3.6666666666666667E-2</v>
      </c>
      <c r="D94" s="14">
        <v>1.8200000000000001E-2</v>
      </c>
      <c r="E94" s="14">
        <v>3.6666666666666667E-2</v>
      </c>
      <c r="F94" s="14">
        <v>4.7142857142857139E-2</v>
      </c>
      <c r="G94" s="14">
        <v>1.8200000000000001E-2</v>
      </c>
      <c r="H94" s="14">
        <v>0.16499999999999998</v>
      </c>
      <c r="I94" s="14">
        <v>0.41249999999999998</v>
      </c>
      <c r="J94" s="15">
        <v>4.5938912800506923E-2</v>
      </c>
    </row>
    <row r="95" spans="1:10" x14ac:dyDescent="0.25">
      <c r="A95" s="8"/>
      <c r="B95" s="1"/>
      <c r="C95" s="1"/>
      <c r="D95" s="1"/>
      <c r="E95" s="1"/>
      <c r="F95" s="1"/>
      <c r="G95" s="1"/>
      <c r="H95" s="1"/>
      <c r="I95" s="1"/>
      <c r="J95" s="1"/>
    </row>
  </sheetData>
  <mergeCells count="2">
    <mergeCell ref="A1:J1"/>
    <mergeCell ref="A2:J2"/>
  </mergeCells>
  <pageMargins left="0.7" right="0.7" top="0.75" bottom="0.75" header="0.3" footer="0.3"/>
  <pageSetup scale="7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42"/>
  <sheetViews>
    <sheetView zoomScaleNormal="100" workbookViewId="0">
      <selection activeCell="B37" sqref="B37"/>
    </sheetView>
  </sheetViews>
  <sheetFormatPr defaultRowHeight="12.75" x14ac:dyDescent="0.2"/>
  <cols>
    <col min="1" max="1" width="15.85546875" style="85" customWidth="1"/>
    <col min="2" max="2" width="50" style="85" customWidth="1"/>
    <col min="3" max="3" width="40.42578125" style="85" bestFit="1" customWidth="1"/>
    <col min="4" max="4" width="49.28515625" style="85" bestFit="1" customWidth="1"/>
    <col min="5" max="5" width="59.140625" style="85" bestFit="1" customWidth="1"/>
    <col min="6" max="16384" width="9.140625" style="85"/>
  </cols>
  <sheetData>
    <row r="1" spans="1:5" ht="15" x14ac:dyDescent="0.2">
      <c r="A1" s="758" t="s">
        <v>256</v>
      </c>
      <c r="B1" s="758"/>
      <c r="C1" s="758"/>
      <c r="D1" s="758"/>
      <c r="E1" s="758"/>
    </row>
    <row r="2" spans="1:5" ht="43.5" customHeight="1" x14ac:dyDescent="0.2">
      <c r="B2" s="757" t="s">
        <v>402</v>
      </c>
      <c r="C2" s="757"/>
      <c r="D2" s="757"/>
      <c r="E2" s="757"/>
    </row>
    <row r="3" spans="1:5" s="195" customFormat="1" ht="44.25" customHeight="1" x14ac:dyDescent="0.25">
      <c r="A3" s="192" t="s">
        <v>366</v>
      </c>
      <c r="B3" s="194" t="s">
        <v>370</v>
      </c>
      <c r="C3" s="194" t="s">
        <v>371</v>
      </c>
      <c r="D3" s="194" t="s">
        <v>372</v>
      </c>
      <c r="E3" s="194" t="s">
        <v>373</v>
      </c>
    </row>
    <row r="4" spans="1:5" x14ac:dyDescent="0.2">
      <c r="A4" s="759" t="s">
        <v>367</v>
      </c>
      <c r="B4" s="96" t="s">
        <v>119</v>
      </c>
      <c r="C4" s="96" t="s">
        <v>369</v>
      </c>
      <c r="D4" s="96" t="s">
        <v>202</v>
      </c>
      <c r="E4" s="96" t="s">
        <v>123</v>
      </c>
    </row>
    <row r="5" spans="1:5" x14ac:dyDescent="0.2">
      <c r="A5" s="759"/>
      <c r="B5" s="96" t="s">
        <v>205</v>
      </c>
      <c r="D5" s="96" t="s">
        <v>227</v>
      </c>
    </row>
    <row r="6" spans="1:5" x14ac:dyDescent="0.2">
      <c r="A6" s="759"/>
      <c r="B6" s="96" t="s">
        <v>195</v>
      </c>
      <c r="D6" s="96" t="s">
        <v>198</v>
      </c>
    </row>
    <row r="7" spans="1:5" x14ac:dyDescent="0.2">
      <c r="A7" s="759"/>
      <c r="B7" s="96" t="s">
        <v>226</v>
      </c>
      <c r="D7" s="96" t="s">
        <v>185</v>
      </c>
    </row>
    <row r="8" spans="1:5" x14ac:dyDescent="0.2">
      <c r="A8" s="759"/>
      <c r="D8" s="96" t="s">
        <v>220</v>
      </c>
    </row>
    <row r="9" spans="1:5" x14ac:dyDescent="0.2">
      <c r="A9" s="759"/>
      <c r="D9" s="96" t="s">
        <v>122</v>
      </c>
    </row>
    <row r="10" spans="1:5" ht="75.75" customHeight="1" x14ac:dyDescent="0.2">
      <c r="B10" s="193" t="s">
        <v>374</v>
      </c>
      <c r="C10" s="193" t="s">
        <v>375</v>
      </c>
      <c r="D10" s="193" t="s">
        <v>376</v>
      </c>
      <c r="E10" s="193" t="s">
        <v>377</v>
      </c>
    </row>
    <row r="11" spans="1:5" x14ac:dyDescent="0.2">
      <c r="A11" s="759" t="s">
        <v>368</v>
      </c>
      <c r="B11" s="96" t="s">
        <v>217</v>
      </c>
      <c r="C11" s="96" t="s">
        <v>115</v>
      </c>
      <c r="D11" s="96" t="s">
        <v>229</v>
      </c>
      <c r="E11" s="96" t="s">
        <v>112</v>
      </c>
    </row>
    <row r="12" spans="1:5" x14ac:dyDescent="0.2">
      <c r="A12" s="759"/>
      <c r="C12" s="96" t="s">
        <v>177</v>
      </c>
      <c r="D12" s="96" t="s">
        <v>180</v>
      </c>
      <c r="E12" s="96" t="s">
        <v>110</v>
      </c>
    </row>
    <row r="13" spans="1:5" x14ac:dyDescent="0.2">
      <c r="A13" s="759"/>
      <c r="C13" s="96" t="s">
        <v>199</v>
      </c>
      <c r="D13" s="96" t="s">
        <v>121</v>
      </c>
      <c r="E13" s="96" t="s">
        <v>223</v>
      </c>
    </row>
    <row r="14" spans="1:5" x14ac:dyDescent="0.2">
      <c r="A14" s="759"/>
      <c r="C14" s="96" t="s">
        <v>210</v>
      </c>
      <c r="D14" s="96" t="s">
        <v>207</v>
      </c>
      <c r="E14" s="96" t="s">
        <v>193</v>
      </c>
    </row>
    <row r="15" spans="1:5" x14ac:dyDescent="0.2">
      <c r="A15" s="759"/>
      <c r="D15" s="96" t="s">
        <v>179</v>
      </c>
      <c r="E15" s="96" t="s">
        <v>211</v>
      </c>
    </row>
    <row r="16" spans="1:5" x14ac:dyDescent="0.2">
      <c r="A16" s="759"/>
      <c r="D16" s="96" t="s">
        <v>232</v>
      </c>
      <c r="E16" s="96" t="s">
        <v>125</v>
      </c>
    </row>
    <row r="17" spans="1:5" x14ac:dyDescent="0.2">
      <c r="A17" s="759"/>
      <c r="D17" s="96" t="s">
        <v>214</v>
      </c>
      <c r="E17" s="96" t="s">
        <v>212</v>
      </c>
    </row>
    <row r="18" spans="1:5" x14ac:dyDescent="0.2">
      <c r="A18" s="759"/>
      <c r="E18" s="96" t="s">
        <v>126</v>
      </c>
    </row>
    <row r="19" spans="1:5" x14ac:dyDescent="0.2">
      <c r="A19" s="759"/>
      <c r="E19" s="96" t="s">
        <v>186</v>
      </c>
    </row>
    <row r="20" spans="1:5" x14ac:dyDescent="0.2">
      <c r="A20" s="759"/>
      <c r="E20" s="96" t="s">
        <v>204</v>
      </c>
    </row>
    <row r="21" spans="1:5" x14ac:dyDescent="0.2">
      <c r="A21" s="759"/>
      <c r="E21" s="96" t="s">
        <v>190</v>
      </c>
    </row>
    <row r="22" spans="1:5" x14ac:dyDescent="0.2">
      <c r="A22" s="759"/>
      <c r="E22" s="96" t="s">
        <v>209</v>
      </c>
    </row>
    <row r="23" spans="1:5" x14ac:dyDescent="0.2">
      <c r="A23" s="759"/>
      <c r="E23" s="96" t="s">
        <v>114</v>
      </c>
    </row>
    <row r="24" spans="1:5" ht="75.75" customHeight="1" x14ac:dyDescent="0.2">
      <c r="A24" s="192"/>
      <c r="B24" s="193" t="s">
        <v>378</v>
      </c>
      <c r="C24" s="193" t="s">
        <v>379</v>
      </c>
      <c r="D24" s="193" t="s">
        <v>380</v>
      </c>
      <c r="E24" s="193" t="s">
        <v>381</v>
      </c>
    </row>
    <row r="25" spans="1:5" x14ac:dyDescent="0.2">
      <c r="A25" s="759" t="s">
        <v>482</v>
      </c>
      <c r="B25" s="85" t="s">
        <v>219</v>
      </c>
      <c r="C25" s="174" t="s">
        <v>203</v>
      </c>
      <c r="D25" s="85" t="s">
        <v>224</v>
      </c>
      <c r="E25" s="85" t="s">
        <v>213</v>
      </c>
    </row>
    <row r="26" spans="1:5" x14ac:dyDescent="0.2">
      <c r="A26" s="759"/>
      <c r="B26" s="85" t="s">
        <v>189</v>
      </c>
      <c r="C26" s="174" t="s">
        <v>206</v>
      </c>
      <c r="D26" s="85" t="s">
        <v>183</v>
      </c>
      <c r="E26" s="85" t="s">
        <v>221</v>
      </c>
    </row>
    <row r="27" spans="1:5" x14ac:dyDescent="0.2">
      <c r="A27" s="759"/>
      <c r="B27" s="85" t="s">
        <v>225</v>
      </c>
      <c r="C27" s="174" t="s">
        <v>191</v>
      </c>
      <c r="D27" s="85" t="s">
        <v>181</v>
      </c>
      <c r="E27" s="85" t="s">
        <v>182</v>
      </c>
    </row>
    <row r="28" spans="1:5" x14ac:dyDescent="0.2">
      <c r="A28" s="759"/>
      <c r="B28" s="85" t="s">
        <v>201</v>
      </c>
      <c r="D28" s="85" t="s">
        <v>184</v>
      </c>
      <c r="E28" s="85" t="s">
        <v>187</v>
      </c>
    </row>
    <row r="29" spans="1:5" x14ac:dyDescent="0.2">
      <c r="A29" s="759"/>
      <c r="B29" s="85" t="s">
        <v>233</v>
      </c>
      <c r="D29" s="85" t="s">
        <v>228</v>
      </c>
      <c r="E29" s="85" t="s">
        <v>124</v>
      </c>
    </row>
    <row r="30" spans="1:5" x14ac:dyDescent="0.2">
      <c r="A30" s="759"/>
      <c r="B30" s="85" t="s">
        <v>178</v>
      </c>
      <c r="D30" s="85" t="s">
        <v>208</v>
      </c>
      <c r="E30" s="85" t="s">
        <v>200</v>
      </c>
    </row>
    <row r="31" spans="1:5" x14ac:dyDescent="0.2">
      <c r="A31" s="759"/>
      <c r="B31" s="85" t="s">
        <v>117</v>
      </c>
      <c r="D31" s="85" t="s">
        <v>192</v>
      </c>
      <c r="E31" s="85" t="s">
        <v>222</v>
      </c>
    </row>
    <row r="32" spans="1:5" x14ac:dyDescent="0.2">
      <c r="A32" s="759"/>
      <c r="B32" s="85" t="s">
        <v>215</v>
      </c>
      <c r="E32" s="85" t="s">
        <v>120</v>
      </c>
    </row>
    <row r="33" spans="1:5" x14ac:dyDescent="0.2">
      <c r="A33" s="759"/>
      <c r="B33" s="174" t="s">
        <v>188</v>
      </c>
      <c r="E33" s="85" t="s">
        <v>218</v>
      </c>
    </row>
    <row r="34" spans="1:5" x14ac:dyDescent="0.2">
      <c r="A34" s="759"/>
      <c r="E34" s="85" t="s">
        <v>231</v>
      </c>
    </row>
    <row r="35" spans="1:5" x14ac:dyDescent="0.2">
      <c r="A35" s="759"/>
      <c r="E35" s="85" t="s">
        <v>196</v>
      </c>
    </row>
    <row r="36" spans="1:5" x14ac:dyDescent="0.2">
      <c r="A36" s="760"/>
      <c r="E36" s="85" t="s">
        <v>197</v>
      </c>
    </row>
    <row r="37" spans="1:5" x14ac:dyDescent="0.2">
      <c r="A37" s="759"/>
      <c r="E37" s="85" t="s">
        <v>194</v>
      </c>
    </row>
    <row r="38" spans="1:5" x14ac:dyDescent="0.2">
      <c r="A38" s="759"/>
      <c r="E38" s="85" t="s">
        <v>216</v>
      </c>
    </row>
    <row r="39" spans="1:5" x14ac:dyDescent="0.2">
      <c r="A39" s="759"/>
      <c r="E39" s="85" t="s">
        <v>127</v>
      </c>
    </row>
    <row r="40" spans="1:5" x14ac:dyDescent="0.2">
      <c r="A40" s="759"/>
      <c r="E40" s="85" t="s">
        <v>128</v>
      </c>
    </row>
    <row r="41" spans="1:5" x14ac:dyDescent="0.2">
      <c r="A41" s="759"/>
      <c r="E41" s="85" t="s">
        <v>292</v>
      </c>
    </row>
    <row r="42" spans="1:5" x14ac:dyDescent="0.2">
      <c r="A42" s="759"/>
      <c r="E42" s="85" t="s">
        <v>230</v>
      </c>
    </row>
  </sheetData>
  <mergeCells count="5">
    <mergeCell ref="B2:E2"/>
    <mergeCell ref="A1:E1"/>
    <mergeCell ref="A4:A9"/>
    <mergeCell ref="A11:A23"/>
    <mergeCell ref="A25:A42"/>
  </mergeCells>
  <pageMargins left="0.45" right="0.45" top="0.75" bottom="0.75" header="0.3" footer="0.3"/>
  <pageSetup scale="60" orientation="landscape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38"/>
  <sheetViews>
    <sheetView workbookViewId="0">
      <selection activeCell="L14" sqref="L14"/>
    </sheetView>
  </sheetViews>
  <sheetFormatPr defaultRowHeight="15" x14ac:dyDescent="0.25"/>
  <cols>
    <col min="1" max="1" width="41.85546875" customWidth="1"/>
    <col min="2" max="2" width="4.7109375" customWidth="1"/>
    <col min="3" max="3" width="53.85546875" customWidth="1"/>
    <col min="4" max="4" width="4.7109375" customWidth="1"/>
    <col min="5" max="5" width="56.85546875" bestFit="1" customWidth="1"/>
  </cols>
  <sheetData>
    <row r="1" spans="1:5" ht="15.75" x14ac:dyDescent="0.25">
      <c r="A1" s="739" t="s">
        <v>288</v>
      </c>
      <c r="B1" s="739"/>
      <c r="C1" s="739"/>
      <c r="D1" s="739"/>
      <c r="E1" s="739"/>
    </row>
    <row r="3" spans="1:5" ht="35.25" customHeight="1" x14ac:dyDescent="0.25">
      <c r="A3" s="761" t="s">
        <v>401</v>
      </c>
      <c r="B3" s="761"/>
      <c r="C3" s="761"/>
      <c r="D3" s="761"/>
      <c r="E3" s="761"/>
    </row>
    <row r="4" spans="1:5" ht="57" customHeight="1" x14ac:dyDescent="0.25">
      <c r="A4" s="84" t="s">
        <v>289</v>
      </c>
      <c r="B4" s="368"/>
      <c r="C4" s="83" t="s">
        <v>293</v>
      </c>
      <c r="E4" s="83" t="s">
        <v>290</v>
      </c>
    </row>
    <row r="5" spans="1:5" ht="15" customHeight="1" x14ac:dyDescent="0.25">
      <c r="A5" s="81" t="s">
        <v>185</v>
      </c>
      <c r="B5" s="81"/>
      <c r="C5" s="81" t="s">
        <v>177</v>
      </c>
      <c r="E5" s="81" t="s">
        <v>110</v>
      </c>
    </row>
    <row r="6" spans="1:5" ht="15" customHeight="1" x14ac:dyDescent="0.25">
      <c r="A6" s="81" t="s">
        <v>119</v>
      </c>
      <c r="B6" s="81"/>
      <c r="C6" s="81" t="s">
        <v>179</v>
      </c>
      <c r="E6" s="81" t="s">
        <v>112</v>
      </c>
    </row>
    <row r="7" spans="1:5" ht="15" customHeight="1" x14ac:dyDescent="0.25">
      <c r="A7" s="81" t="s">
        <v>195</v>
      </c>
      <c r="B7" s="81"/>
      <c r="C7" s="81" t="s">
        <v>180</v>
      </c>
      <c r="E7" s="81" t="s">
        <v>114</v>
      </c>
    </row>
    <row r="8" spans="1:5" ht="15" customHeight="1" x14ac:dyDescent="0.25">
      <c r="A8" s="81" t="s">
        <v>122</v>
      </c>
      <c r="B8" s="81"/>
      <c r="C8" s="81" t="s">
        <v>115</v>
      </c>
      <c r="E8" s="81" t="s">
        <v>186</v>
      </c>
    </row>
    <row r="9" spans="1:5" ht="15" customHeight="1" x14ac:dyDescent="0.25">
      <c r="A9" s="81" t="s">
        <v>123</v>
      </c>
      <c r="B9" s="81"/>
      <c r="C9" s="81" t="s">
        <v>121</v>
      </c>
      <c r="E9" s="81" t="s">
        <v>190</v>
      </c>
    </row>
    <row r="10" spans="1:5" ht="15" customHeight="1" x14ac:dyDescent="0.25">
      <c r="A10" s="81" t="s">
        <v>198</v>
      </c>
      <c r="B10" s="81"/>
      <c r="C10" s="81" t="s">
        <v>199</v>
      </c>
      <c r="E10" s="81" t="s">
        <v>193</v>
      </c>
    </row>
    <row r="11" spans="1:5" ht="15" customHeight="1" x14ac:dyDescent="0.25">
      <c r="A11" s="81" t="s">
        <v>202</v>
      </c>
      <c r="B11" s="81"/>
      <c r="C11" s="81" t="s">
        <v>207</v>
      </c>
      <c r="E11" s="81" t="s">
        <v>204</v>
      </c>
    </row>
    <row r="12" spans="1:5" ht="15" customHeight="1" x14ac:dyDescent="0.25">
      <c r="A12" s="81" t="s">
        <v>205</v>
      </c>
      <c r="B12" s="81"/>
      <c r="C12" s="81" t="s">
        <v>210</v>
      </c>
      <c r="E12" s="81" t="s">
        <v>209</v>
      </c>
    </row>
    <row r="13" spans="1:5" ht="15" customHeight="1" x14ac:dyDescent="0.25">
      <c r="A13" s="81" t="s">
        <v>220</v>
      </c>
      <c r="B13" s="81"/>
      <c r="C13" s="81" t="s">
        <v>214</v>
      </c>
      <c r="E13" s="81" t="s">
        <v>211</v>
      </c>
    </row>
    <row r="14" spans="1:5" ht="15" customHeight="1" x14ac:dyDescent="0.25">
      <c r="A14" s="81" t="s">
        <v>226</v>
      </c>
      <c r="B14" s="81"/>
      <c r="C14" s="81" t="s">
        <v>229</v>
      </c>
      <c r="E14" s="81" t="s">
        <v>212</v>
      </c>
    </row>
    <row r="15" spans="1:5" ht="15" customHeight="1" x14ac:dyDescent="0.25">
      <c r="A15" s="81" t="s">
        <v>227</v>
      </c>
      <c r="B15" s="81"/>
      <c r="C15" s="81" t="s">
        <v>232</v>
      </c>
      <c r="E15" s="81" t="s">
        <v>125</v>
      </c>
    </row>
    <row r="16" spans="1:5" ht="15" customHeight="1" x14ac:dyDescent="0.25">
      <c r="A16" s="81"/>
      <c r="B16" s="81"/>
      <c r="E16" s="81" t="s">
        <v>223</v>
      </c>
    </row>
    <row r="17" spans="1:5" ht="15" customHeight="1" x14ac:dyDescent="0.25">
      <c r="A17" s="81"/>
      <c r="B17" s="81"/>
      <c r="E17" s="81" t="s">
        <v>126</v>
      </c>
    </row>
    <row r="18" spans="1:5" ht="20.100000000000001" customHeight="1" x14ac:dyDescent="0.25">
      <c r="A18" s="81"/>
      <c r="B18" s="81"/>
    </row>
    <row r="19" spans="1:5" ht="20.100000000000001" customHeight="1" x14ac:dyDescent="0.25">
      <c r="A19" s="81"/>
      <c r="B19" s="81"/>
      <c r="C19" s="81"/>
      <c r="D19" s="81"/>
      <c r="E19" s="81"/>
    </row>
    <row r="20" spans="1:5" ht="66" customHeight="1" x14ac:dyDescent="0.25">
      <c r="A20" s="83" t="s">
        <v>294</v>
      </c>
      <c r="B20" s="369"/>
      <c r="C20" s="83" t="s">
        <v>291</v>
      </c>
      <c r="E20" s="83" t="s">
        <v>295</v>
      </c>
    </row>
    <row r="21" spans="1:5" ht="15" customHeight="1" x14ac:dyDescent="0.25">
      <c r="A21" s="81" t="s">
        <v>181</v>
      </c>
      <c r="B21" s="81"/>
      <c r="C21" s="80" t="s">
        <v>182</v>
      </c>
      <c r="E21" s="81" t="s">
        <v>178</v>
      </c>
    </row>
    <row r="22" spans="1:5" ht="15" customHeight="1" x14ac:dyDescent="0.25">
      <c r="A22" s="81" t="s">
        <v>183</v>
      </c>
      <c r="B22" s="81"/>
      <c r="C22" s="80" t="s">
        <v>292</v>
      </c>
      <c r="E22" s="81" t="s">
        <v>117</v>
      </c>
    </row>
    <row r="23" spans="1:5" ht="15" customHeight="1" x14ac:dyDescent="0.25">
      <c r="A23" s="81" t="s">
        <v>184</v>
      </c>
      <c r="B23" s="81"/>
      <c r="C23" s="80" t="s">
        <v>187</v>
      </c>
      <c r="E23" s="82" t="s">
        <v>188</v>
      </c>
    </row>
    <row r="24" spans="1:5" ht="15" customHeight="1" x14ac:dyDescent="0.25">
      <c r="A24" s="82" t="s">
        <v>191</v>
      </c>
      <c r="B24" s="81"/>
      <c r="C24" s="80" t="s">
        <v>120</v>
      </c>
      <c r="E24" s="81" t="s">
        <v>189</v>
      </c>
    </row>
    <row r="25" spans="1:5" ht="15" customHeight="1" x14ac:dyDescent="0.25">
      <c r="A25" s="81" t="s">
        <v>192</v>
      </c>
      <c r="B25" s="81"/>
      <c r="C25" s="80" t="s">
        <v>194</v>
      </c>
      <c r="E25" s="81" t="s">
        <v>201</v>
      </c>
    </row>
    <row r="26" spans="1:5" ht="15" customHeight="1" x14ac:dyDescent="0.25">
      <c r="A26" s="82" t="s">
        <v>203</v>
      </c>
      <c r="B26" s="81"/>
      <c r="C26" s="80" t="s">
        <v>196</v>
      </c>
      <c r="E26" s="81" t="s">
        <v>215</v>
      </c>
    </row>
    <row r="27" spans="1:5" ht="15" customHeight="1" x14ac:dyDescent="0.25">
      <c r="A27" s="82" t="s">
        <v>206</v>
      </c>
      <c r="B27" s="81"/>
      <c r="C27" s="80" t="s">
        <v>197</v>
      </c>
      <c r="E27" s="81" t="s">
        <v>217</v>
      </c>
    </row>
    <row r="28" spans="1:5" ht="15" customHeight="1" x14ac:dyDescent="0.25">
      <c r="A28" s="81" t="s">
        <v>208</v>
      </c>
      <c r="B28" s="81"/>
      <c r="C28" s="80" t="s">
        <v>200</v>
      </c>
      <c r="E28" s="81" t="s">
        <v>219</v>
      </c>
    </row>
    <row r="29" spans="1:5" ht="15" customHeight="1" x14ac:dyDescent="0.25">
      <c r="A29" s="81" t="s">
        <v>224</v>
      </c>
      <c r="B29" s="81"/>
      <c r="C29" s="80" t="s">
        <v>213</v>
      </c>
      <c r="E29" s="81" t="s">
        <v>225</v>
      </c>
    </row>
    <row r="30" spans="1:5" ht="15" customHeight="1" x14ac:dyDescent="0.25">
      <c r="A30" s="81" t="s">
        <v>228</v>
      </c>
      <c r="B30" s="81"/>
      <c r="C30" s="80" t="s">
        <v>216</v>
      </c>
      <c r="E30" s="81" t="s">
        <v>233</v>
      </c>
    </row>
    <row r="31" spans="1:5" ht="15" customHeight="1" x14ac:dyDescent="0.25">
      <c r="B31" s="81"/>
      <c r="C31" s="80" t="s">
        <v>218</v>
      </c>
      <c r="E31" s="81"/>
    </row>
    <row r="32" spans="1:5" ht="15" customHeight="1" x14ac:dyDescent="0.25">
      <c r="A32" s="343"/>
      <c r="B32" s="343"/>
      <c r="C32" s="80" t="s">
        <v>124</v>
      </c>
      <c r="E32" s="81"/>
    </row>
    <row r="33" spans="1:5" ht="15" customHeight="1" x14ac:dyDescent="0.25">
      <c r="A33" s="81"/>
      <c r="B33" s="81"/>
      <c r="C33" s="80" t="s">
        <v>221</v>
      </c>
      <c r="E33" s="81"/>
    </row>
    <row r="34" spans="1:5" ht="15" customHeight="1" x14ac:dyDescent="0.25">
      <c r="A34" s="81"/>
      <c r="B34" s="81"/>
      <c r="C34" s="80" t="s">
        <v>222</v>
      </c>
      <c r="E34" s="81"/>
    </row>
    <row r="35" spans="1:5" ht="15" customHeight="1" x14ac:dyDescent="0.25">
      <c r="A35" s="81"/>
      <c r="B35" s="81"/>
      <c r="C35" s="80" t="s">
        <v>230</v>
      </c>
      <c r="E35" s="81"/>
    </row>
    <row r="36" spans="1:5" ht="15" customHeight="1" x14ac:dyDescent="0.25">
      <c r="A36" s="81"/>
      <c r="B36" s="81"/>
      <c r="C36" s="80" t="s">
        <v>231</v>
      </c>
      <c r="E36" s="81"/>
    </row>
    <row r="37" spans="1:5" ht="15" customHeight="1" x14ac:dyDescent="0.25">
      <c r="A37" s="81"/>
      <c r="B37" s="81"/>
      <c r="C37" s="80" t="s">
        <v>127</v>
      </c>
      <c r="E37" s="81"/>
    </row>
    <row r="38" spans="1:5" ht="15" customHeight="1" x14ac:dyDescent="0.25">
      <c r="A38" s="81"/>
      <c r="B38" s="81"/>
      <c r="C38" s="80" t="s">
        <v>128</v>
      </c>
      <c r="E38" s="81"/>
    </row>
  </sheetData>
  <mergeCells count="2">
    <mergeCell ref="A3:E3"/>
    <mergeCell ref="A1:E1"/>
  </mergeCells>
  <pageMargins left="0.7" right="0.7" top="0.75" bottom="0.75" header="0.3" footer="0.3"/>
  <pageSetup scale="7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73"/>
  <sheetViews>
    <sheetView workbookViewId="0">
      <selection activeCell="E22" sqref="E22"/>
    </sheetView>
  </sheetViews>
  <sheetFormatPr defaultRowHeight="15" x14ac:dyDescent="0.25"/>
  <cols>
    <col min="1" max="1" width="43.140625" customWidth="1"/>
    <col min="2" max="2" width="20.85546875" customWidth="1"/>
    <col min="4" max="6" width="20.85546875" customWidth="1"/>
  </cols>
  <sheetData>
    <row r="1" spans="1:6" x14ac:dyDescent="0.25">
      <c r="C1" t="s">
        <v>503</v>
      </c>
      <c r="D1" t="s">
        <v>332</v>
      </c>
      <c r="E1" t="s">
        <v>502</v>
      </c>
      <c r="F1" t="s">
        <v>501</v>
      </c>
    </row>
    <row r="2" spans="1:6" x14ac:dyDescent="0.25">
      <c r="A2" t="s">
        <v>197</v>
      </c>
      <c r="B2" s="415">
        <v>-0.54354576100474716</v>
      </c>
      <c r="C2">
        <v>1</v>
      </c>
      <c r="D2" s="387">
        <v>20289273.444733653</v>
      </c>
      <c r="E2" s="387">
        <v>40445568.523156069</v>
      </c>
      <c r="F2" s="62">
        <f t="shared" ref="F2:F33" si="0">D2/E2-1</f>
        <v>-0.49835608236987561</v>
      </c>
    </row>
    <row r="3" spans="1:6" x14ac:dyDescent="0.25">
      <c r="A3" t="s">
        <v>194</v>
      </c>
      <c r="B3" s="415">
        <v>-0.35478083898729112</v>
      </c>
      <c r="C3">
        <v>2</v>
      </c>
      <c r="D3" s="387">
        <v>28679825.645577211</v>
      </c>
      <c r="E3" s="387">
        <v>40445568.523156069</v>
      </c>
      <c r="F3" s="62">
        <f t="shared" si="0"/>
        <v>-0.29090313987903726</v>
      </c>
    </row>
    <row r="4" spans="1:6" x14ac:dyDescent="0.25">
      <c r="A4" t="s">
        <v>193</v>
      </c>
      <c r="B4" s="415">
        <v>-0.21240628335925399</v>
      </c>
      <c r="C4">
        <v>3</v>
      </c>
      <c r="D4" s="387">
        <v>35008337.999999076</v>
      </c>
      <c r="E4" s="387">
        <v>46541880.826185569</v>
      </c>
      <c r="F4" s="62">
        <f t="shared" si="0"/>
        <v>-0.24780998579020574</v>
      </c>
    </row>
    <row r="5" spans="1:6" x14ac:dyDescent="0.25">
      <c r="A5" t="s">
        <v>202</v>
      </c>
      <c r="B5" s="415">
        <v>-0.23819532357390563</v>
      </c>
      <c r="C5">
        <v>4</v>
      </c>
      <c r="D5" s="387">
        <v>34862300.652016535</v>
      </c>
      <c r="E5" s="387">
        <v>45762781.104952514</v>
      </c>
      <c r="F5" s="62">
        <f t="shared" si="0"/>
        <v>-0.2381953235739056</v>
      </c>
    </row>
    <row r="6" spans="1:6" x14ac:dyDescent="0.25">
      <c r="A6" t="s">
        <v>205</v>
      </c>
      <c r="B6" s="415">
        <v>-0.2200333534415059</v>
      </c>
      <c r="C6">
        <v>5</v>
      </c>
      <c r="D6" s="387">
        <v>35693442.91562023</v>
      </c>
      <c r="E6" s="387">
        <v>45762781.104952514</v>
      </c>
      <c r="F6" s="62">
        <f t="shared" si="0"/>
        <v>-0.22003335344150587</v>
      </c>
    </row>
    <row r="7" spans="1:6" x14ac:dyDescent="0.25">
      <c r="A7" t="s">
        <v>125</v>
      </c>
      <c r="B7" s="415">
        <v>-0.16788191496170257</v>
      </c>
      <c r="C7">
        <v>6</v>
      </c>
      <c r="D7" s="387">
        <v>36987434.715938158</v>
      </c>
      <c r="E7" s="387">
        <v>46541880.826185569</v>
      </c>
      <c r="F7" s="62">
        <f t="shared" si="0"/>
        <v>-0.20528706491104787</v>
      </c>
    </row>
    <row r="8" spans="1:6" x14ac:dyDescent="0.25">
      <c r="A8" t="s">
        <v>121</v>
      </c>
      <c r="B8" s="415">
        <v>-0.18963484806434688</v>
      </c>
      <c r="C8">
        <v>7</v>
      </c>
      <c r="D8" s="387">
        <v>36020522.438124612</v>
      </c>
      <c r="E8" s="387">
        <v>44449742.627857737</v>
      </c>
      <c r="F8" s="62">
        <f t="shared" si="0"/>
        <v>-0.18963484806434694</v>
      </c>
    </row>
    <row r="9" spans="1:6" x14ac:dyDescent="0.25">
      <c r="A9" t="s">
        <v>223</v>
      </c>
      <c r="B9" s="415">
        <v>-0.1459913734182238</v>
      </c>
      <c r="C9">
        <v>8</v>
      </c>
      <c r="D9" s="387">
        <v>37960463.653530218</v>
      </c>
      <c r="E9" s="387">
        <v>46541880.826185569</v>
      </c>
      <c r="F9" s="62">
        <f t="shared" si="0"/>
        <v>-0.18438054114536861</v>
      </c>
    </row>
    <row r="10" spans="1:6" x14ac:dyDescent="0.25">
      <c r="A10" t="s">
        <v>195</v>
      </c>
      <c r="B10" s="415">
        <v>-0.18263545289971633</v>
      </c>
      <c r="C10">
        <v>9</v>
      </c>
      <c r="D10" s="387">
        <v>37404874.851898931</v>
      </c>
      <c r="E10" s="387">
        <v>45762781.104952514</v>
      </c>
      <c r="F10" s="62">
        <f t="shared" si="0"/>
        <v>-0.18263545289971628</v>
      </c>
    </row>
    <row r="11" spans="1:6" x14ac:dyDescent="0.25">
      <c r="A11" t="s">
        <v>213</v>
      </c>
      <c r="B11" s="415">
        <v>-0.24304579049544178</v>
      </c>
      <c r="C11">
        <v>10</v>
      </c>
      <c r="D11" s="387">
        <v>33646419.793551117</v>
      </c>
      <c r="E11" s="387">
        <v>40445568.523156069</v>
      </c>
      <c r="F11" s="62">
        <f t="shared" si="0"/>
        <v>-0.16810614803726331</v>
      </c>
    </row>
    <row r="12" spans="1:6" x14ac:dyDescent="0.25">
      <c r="A12" t="s">
        <v>117</v>
      </c>
      <c r="B12" s="415">
        <v>-0.18434268061276571</v>
      </c>
      <c r="C12">
        <v>11</v>
      </c>
      <c r="D12" s="387">
        <v>37326747.363770343</v>
      </c>
      <c r="E12" s="387">
        <v>44554493.681054629</v>
      </c>
      <c r="F12" s="62">
        <f t="shared" si="0"/>
        <v>-0.16222261146147088</v>
      </c>
    </row>
    <row r="13" spans="1:6" x14ac:dyDescent="0.25">
      <c r="A13" t="s">
        <v>196</v>
      </c>
      <c r="B13" s="415">
        <v>-0.21865814138451098</v>
      </c>
      <c r="C13">
        <v>12</v>
      </c>
      <c r="D13" s="387">
        <v>34730444.519830495</v>
      </c>
      <c r="E13" s="387">
        <v>40445568.523156069</v>
      </c>
      <c r="F13" s="62">
        <f t="shared" si="0"/>
        <v>-0.14130408378493997</v>
      </c>
    </row>
    <row r="14" spans="1:6" x14ac:dyDescent="0.25">
      <c r="A14" t="s">
        <v>227</v>
      </c>
      <c r="B14" s="415">
        <v>-0.12440232218889068</v>
      </c>
      <c r="C14">
        <v>13</v>
      </c>
      <c r="D14" s="387">
        <v>40069784.865674533</v>
      </c>
      <c r="E14" s="387">
        <v>45762781.104952514</v>
      </c>
      <c r="F14" s="62">
        <f t="shared" si="0"/>
        <v>-0.12440232218889069</v>
      </c>
    </row>
    <row r="15" spans="1:6" x14ac:dyDescent="0.25">
      <c r="A15" t="s">
        <v>180</v>
      </c>
      <c r="B15" s="415">
        <v>-0.11903419126354178</v>
      </c>
      <c r="C15">
        <v>14</v>
      </c>
      <c r="D15" s="387">
        <v>39158703.462278113</v>
      </c>
      <c r="E15" s="387">
        <v>44449742.627857737</v>
      </c>
      <c r="F15" s="62">
        <f t="shared" si="0"/>
        <v>-0.11903419126354176</v>
      </c>
    </row>
    <row r="16" spans="1:6" x14ac:dyDescent="0.25">
      <c r="A16" t="s">
        <v>203</v>
      </c>
      <c r="B16" s="415">
        <v>-0.19269422162028335</v>
      </c>
      <c r="C16">
        <v>15</v>
      </c>
      <c r="D16" s="387">
        <v>36944557.620754279</v>
      </c>
      <c r="E16" s="387">
        <v>41747259.766434841</v>
      </c>
      <c r="F16" s="62">
        <f t="shared" si="0"/>
        <v>-0.115042332659687</v>
      </c>
    </row>
    <row r="17" spans="1:6" x14ac:dyDescent="0.25">
      <c r="A17" t="s">
        <v>228</v>
      </c>
      <c r="B17" s="415">
        <v>-0.19186895748229219</v>
      </c>
      <c r="C17">
        <v>16</v>
      </c>
      <c r="D17" s="387">
        <v>36982324.002854936</v>
      </c>
      <c r="E17" s="387">
        <v>41747259.766434841</v>
      </c>
      <c r="F17" s="62">
        <f t="shared" si="0"/>
        <v>-0.11413768928160772</v>
      </c>
    </row>
    <row r="18" spans="1:6" x14ac:dyDescent="0.25">
      <c r="A18" t="s">
        <v>179</v>
      </c>
      <c r="B18" s="415">
        <v>-0.11217256976841711</v>
      </c>
      <c r="C18">
        <v>17</v>
      </c>
      <c r="D18" s="387">
        <v>39463700.771746181</v>
      </c>
      <c r="E18" s="387">
        <v>44449742.627857737</v>
      </c>
      <c r="F18" s="62">
        <f t="shared" si="0"/>
        <v>-0.11217256976841716</v>
      </c>
    </row>
    <row r="19" spans="1:6" x14ac:dyDescent="0.25">
      <c r="A19" t="s">
        <v>191</v>
      </c>
      <c r="B19" s="415">
        <v>-0.18924969922605503</v>
      </c>
      <c r="C19">
        <v>18</v>
      </c>
      <c r="D19" s="387">
        <v>37102188.545092456</v>
      </c>
      <c r="E19" s="387">
        <v>41747259.766434841</v>
      </c>
      <c r="F19" s="62">
        <f t="shared" si="0"/>
        <v>-0.11126649383289733</v>
      </c>
    </row>
    <row r="20" spans="1:6" x14ac:dyDescent="0.25">
      <c r="A20" t="s">
        <v>217</v>
      </c>
      <c r="B20" s="415">
        <v>-0.13228583239738706</v>
      </c>
      <c r="C20">
        <v>19</v>
      </c>
      <c r="D20" s="387">
        <v>39709013.513664454</v>
      </c>
      <c r="E20" s="387">
        <v>44554493.681054629</v>
      </c>
      <c r="F20" s="62">
        <f t="shared" si="0"/>
        <v>-0.10875401709369126</v>
      </c>
    </row>
    <row r="21" spans="1:6" x14ac:dyDescent="0.25">
      <c r="A21" t="s">
        <v>114</v>
      </c>
      <c r="B21" s="415">
        <v>-6.4369278362332402E-2</v>
      </c>
      <c r="C21">
        <v>20</v>
      </c>
      <c r="D21" s="387">
        <v>41588544.77151113</v>
      </c>
      <c r="E21" s="387">
        <v>46541880.826185569</v>
      </c>
      <c r="F21" s="62">
        <f t="shared" si="0"/>
        <v>-0.10642750071001805</v>
      </c>
    </row>
    <row r="22" spans="1:6" x14ac:dyDescent="0.25">
      <c r="A22" t="s">
        <v>230</v>
      </c>
      <c r="B22" s="415">
        <v>-0.18410213797903899</v>
      </c>
      <c r="C22">
        <v>21</v>
      </c>
      <c r="D22" s="387">
        <v>36266449.977451101</v>
      </c>
      <c r="E22" s="387">
        <v>40445568.523156069</v>
      </c>
      <c r="F22" s="62">
        <f t="shared" si="0"/>
        <v>-0.10332698236921356</v>
      </c>
    </row>
    <row r="23" spans="1:6" x14ac:dyDescent="0.25">
      <c r="A23" t="s">
        <v>201</v>
      </c>
      <c r="B23" s="415">
        <v>-0.11903622417989854</v>
      </c>
      <c r="C23">
        <v>22</v>
      </c>
      <c r="D23" s="387">
        <v>40315352.434247762</v>
      </c>
      <c r="E23" s="387">
        <v>44554493.681054629</v>
      </c>
      <c r="F23" s="62">
        <f t="shared" si="0"/>
        <v>-9.5145088554994039E-2</v>
      </c>
    </row>
    <row r="24" spans="1:6" x14ac:dyDescent="0.25">
      <c r="A24" t="s">
        <v>188</v>
      </c>
      <c r="B24" s="415">
        <v>-0.10448174475887262</v>
      </c>
      <c r="C24">
        <v>23</v>
      </c>
      <c r="D24" s="387">
        <v>40981405.890088707</v>
      </c>
      <c r="E24" s="387">
        <v>44554493.681054629</v>
      </c>
      <c r="F24" s="62">
        <f t="shared" si="0"/>
        <v>-8.0195901597357011E-2</v>
      </c>
    </row>
    <row r="25" spans="1:6" x14ac:dyDescent="0.25">
      <c r="A25" t="s">
        <v>222</v>
      </c>
      <c r="B25" s="415">
        <v>-0.16117700823412456</v>
      </c>
      <c r="C25">
        <v>24</v>
      </c>
      <c r="D25" s="387">
        <v>37285466.094322793</v>
      </c>
      <c r="E25" s="387">
        <v>40445568.523156069</v>
      </c>
      <c r="F25" s="62">
        <f t="shared" si="0"/>
        <v>-7.8132229171758105E-2</v>
      </c>
    </row>
    <row r="26" spans="1:6" x14ac:dyDescent="0.25">
      <c r="A26" t="s">
        <v>198</v>
      </c>
      <c r="B26" s="415">
        <v>-7.3417470122975087E-2</v>
      </c>
      <c r="C26">
        <v>25</v>
      </c>
      <c r="D26" s="387">
        <v>42402993.490435414</v>
      </c>
      <c r="E26" s="387">
        <v>45762781.104952514</v>
      </c>
      <c r="F26" s="62">
        <f t="shared" si="0"/>
        <v>-7.3417470122975059E-2</v>
      </c>
    </row>
    <row r="27" spans="1:6" x14ac:dyDescent="0.25">
      <c r="A27" t="s">
        <v>212</v>
      </c>
      <c r="B27" s="415">
        <v>-2.7197511697329764E-2</v>
      </c>
      <c r="C27">
        <v>26</v>
      </c>
      <c r="D27" s="387">
        <v>43240820.232793279</v>
      </c>
      <c r="E27" s="387">
        <v>46541880.826185569</v>
      </c>
      <c r="F27" s="62">
        <f t="shared" si="0"/>
        <v>-7.0926669373770457E-2</v>
      </c>
    </row>
    <row r="28" spans="1:6" x14ac:dyDescent="0.25">
      <c r="A28" t="s">
        <v>181</v>
      </c>
      <c r="B28" s="415">
        <v>-0.15195243453231719</v>
      </c>
      <c r="C28">
        <v>27</v>
      </c>
      <c r="D28" s="387">
        <v>38809015.105085455</v>
      </c>
      <c r="E28" s="387">
        <v>41747259.766434841</v>
      </c>
      <c r="F28" s="62">
        <f t="shared" si="0"/>
        <v>-7.038173709575446E-2</v>
      </c>
    </row>
    <row r="29" spans="1:6" x14ac:dyDescent="0.25">
      <c r="A29" t="s">
        <v>126</v>
      </c>
      <c r="B29" s="415">
        <v>-1.9377790432579072E-2</v>
      </c>
      <c r="C29">
        <v>28</v>
      </c>
      <c r="D29" s="387">
        <v>43588404.830433033</v>
      </c>
      <c r="E29" s="387">
        <v>46541880.826185569</v>
      </c>
      <c r="F29" s="62">
        <f t="shared" si="0"/>
        <v>-6.3458458131129936E-2</v>
      </c>
    </row>
    <row r="30" spans="1:6" x14ac:dyDescent="0.25">
      <c r="A30" t="s">
        <v>122</v>
      </c>
      <c r="B30" s="415">
        <v>-6.3126899143800722E-2</v>
      </c>
      <c r="C30">
        <v>29</v>
      </c>
      <c r="D30" s="387">
        <v>42873918.637600347</v>
      </c>
      <c r="E30" s="387">
        <v>45762781.104952514</v>
      </c>
      <c r="F30" s="62">
        <f t="shared" si="0"/>
        <v>-6.3126899143800763E-2</v>
      </c>
    </row>
    <row r="31" spans="1:6" x14ac:dyDescent="0.25">
      <c r="A31" t="s">
        <v>220</v>
      </c>
      <c r="B31" s="415">
        <v>-4.8969994743464036E-2</v>
      </c>
      <c r="C31">
        <v>30</v>
      </c>
      <c r="D31" s="387">
        <v>43521777.954796694</v>
      </c>
      <c r="E31" s="387">
        <v>45762781.104952514</v>
      </c>
      <c r="F31" s="62">
        <f t="shared" si="0"/>
        <v>-4.8969994743464085E-2</v>
      </c>
    </row>
    <row r="32" spans="1:6" x14ac:dyDescent="0.25">
      <c r="A32" t="s">
        <v>211</v>
      </c>
      <c r="B32" s="415">
        <v>-3.2745529067576434E-3</v>
      </c>
      <c r="C32">
        <v>31</v>
      </c>
      <c r="D32" s="387">
        <v>44304189.593931057</v>
      </c>
      <c r="E32" s="387">
        <v>46541880.826185569</v>
      </c>
      <c r="F32" s="62">
        <f t="shared" si="0"/>
        <v>-4.8079089038351341E-2</v>
      </c>
    </row>
    <row r="33" spans="1:6" x14ac:dyDescent="0.25">
      <c r="A33" t="s">
        <v>204</v>
      </c>
      <c r="B33" s="415">
        <v>-1.6586056044340871E-4</v>
      </c>
      <c r="C33">
        <v>32</v>
      </c>
      <c r="D33" s="387">
        <v>44442370.168633915</v>
      </c>
      <c r="E33" s="387">
        <v>46541880.826185569</v>
      </c>
      <c r="F33" s="62">
        <f t="shared" si="0"/>
        <v>-4.5110137800241645E-2</v>
      </c>
    </row>
    <row r="34" spans="1:6" x14ac:dyDescent="0.25">
      <c r="A34" t="s">
        <v>209</v>
      </c>
      <c r="B34" s="415">
        <v>2.3292979057130975E-3</v>
      </c>
      <c r="C34">
        <v>33</v>
      </c>
      <c r="D34" s="387">
        <v>44553279.320270292</v>
      </c>
      <c r="E34" s="387">
        <v>46541880.826185569</v>
      </c>
      <c r="F34" s="62">
        <f t="shared" ref="F34:F65" si="1">D34/E34-1</f>
        <v>-4.2727141031147164E-2</v>
      </c>
    </row>
    <row r="35" spans="1:6" x14ac:dyDescent="0.25">
      <c r="A35" t="s">
        <v>178</v>
      </c>
      <c r="B35" s="415">
        <v>-6.6735658185558294E-2</v>
      </c>
      <c r="C35">
        <v>34</v>
      </c>
      <c r="D35" s="387">
        <v>42708771.787511878</v>
      </c>
      <c r="E35" s="387">
        <v>44554493.681054629</v>
      </c>
      <c r="F35" s="62">
        <f t="shared" si="1"/>
        <v>-4.1426166948623333E-2</v>
      </c>
    </row>
    <row r="36" spans="1:6" x14ac:dyDescent="0.25">
      <c r="A36" t="s">
        <v>187</v>
      </c>
      <c r="B36" s="415">
        <v>-0.12591359333090887</v>
      </c>
      <c r="C36">
        <v>35</v>
      </c>
      <c r="D36" s="387">
        <v>38852915.810950093</v>
      </c>
      <c r="E36" s="387">
        <v>40445568.523156069</v>
      </c>
      <c r="F36" s="62">
        <f t="shared" si="1"/>
        <v>-3.9377681421245092E-2</v>
      </c>
    </row>
    <row r="37" spans="1:6" x14ac:dyDescent="0.25">
      <c r="A37" t="s">
        <v>185</v>
      </c>
      <c r="B37" s="415">
        <v>-3.4775837671976471E-2</v>
      </c>
      <c r="C37">
        <v>36</v>
      </c>
      <c r="D37" s="387">
        <v>44171342.057828493</v>
      </c>
      <c r="E37" s="387">
        <v>45762781.104952514</v>
      </c>
      <c r="F37" s="62">
        <f t="shared" si="1"/>
        <v>-3.4775837671976451E-2</v>
      </c>
    </row>
    <row r="38" spans="1:6" x14ac:dyDescent="0.25">
      <c r="A38" t="s">
        <v>199</v>
      </c>
      <c r="B38" s="415">
        <v>-3.3377331306922227E-2</v>
      </c>
      <c r="C38">
        <v>37</v>
      </c>
      <c r="D38" s="387">
        <v>42966128.841660306</v>
      </c>
      <c r="E38" s="387">
        <v>44449742.627857737</v>
      </c>
      <c r="F38" s="62">
        <f t="shared" si="1"/>
        <v>-3.337733130692222E-2</v>
      </c>
    </row>
    <row r="39" spans="1:6" x14ac:dyDescent="0.25">
      <c r="A39" t="s">
        <v>229</v>
      </c>
      <c r="B39" s="415">
        <v>-2.2184014691910434E-2</v>
      </c>
      <c r="C39">
        <v>38</v>
      </c>
      <c r="D39" s="387">
        <v>43463668.884349704</v>
      </c>
      <c r="E39" s="387">
        <v>44449742.627857737</v>
      </c>
      <c r="F39" s="62">
        <f t="shared" si="1"/>
        <v>-2.2184014691910448E-2</v>
      </c>
    </row>
    <row r="40" spans="1:6" x14ac:dyDescent="0.25">
      <c r="A40" t="s">
        <v>224</v>
      </c>
      <c r="B40" s="415">
        <v>-0.1059553035552137</v>
      </c>
      <c r="C40">
        <v>39</v>
      </c>
      <c r="D40" s="387">
        <v>40913971.741446473</v>
      </c>
      <c r="E40" s="387">
        <v>41747259.766434841</v>
      </c>
      <c r="F40" s="62">
        <f t="shared" si="1"/>
        <v>-1.9960304691862385E-2</v>
      </c>
    </row>
    <row r="41" spans="1:6" x14ac:dyDescent="0.25">
      <c r="A41" t="s">
        <v>183</v>
      </c>
      <c r="B41" s="415">
        <v>-0.10389787137624597</v>
      </c>
      <c r="C41">
        <v>40</v>
      </c>
      <c r="D41" s="387">
        <v>41008125.559890859</v>
      </c>
      <c r="E41" s="387">
        <v>41747259.766434841</v>
      </c>
      <c r="F41" s="62">
        <f t="shared" si="1"/>
        <v>-1.7704975384713828E-2</v>
      </c>
    </row>
    <row r="42" spans="1:6" x14ac:dyDescent="0.25">
      <c r="A42" t="s">
        <v>208</v>
      </c>
      <c r="B42" s="415">
        <v>-0.10243819787758553</v>
      </c>
      <c r="C42">
        <v>41</v>
      </c>
      <c r="D42" s="387">
        <v>41074924.278694756</v>
      </c>
      <c r="E42" s="387">
        <v>41747259.766434841</v>
      </c>
      <c r="F42" s="62">
        <f t="shared" si="1"/>
        <v>-1.6104901052227838E-2</v>
      </c>
    </row>
    <row r="43" spans="1:6" x14ac:dyDescent="0.25">
      <c r="A43" t="s">
        <v>190</v>
      </c>
      <c r="B43" s="415">
        <v>3.2459738633495418E-2</v>
      </c>
      <c r="C43">
        <v>42</v>
      </c>
      <c r="D43" s="387">
        <v>45892569.655884139</v>
      </c>
      <c r="E43" s="387">
        <v>46541880.826185569</v>
      </c>
      <c r="F43" s="62">
        <f t="shared" si="1"/>
        <v>-1.3951115828909733E-2</v>
      </c>
    </row>
    <row r="44" spans="1:6" x14ac:dyDescent="0.25">
      <c r="A44" t="s">
        <v>225</v>
      </c>
      <c r="B44" s="415">
        <v>-2.7934381112411553E-2</v>
      </c>
      <c r="C44">
        <v>43</v>
      </c>
      <c r="D44" s="387">
        <v>44484426.136802904</v>
      </c>
      <c r="E44" s="387">
        <v>44554493.681054629</v>
      </c>
      <c r="F44" s="62">
        <f t="shared" si="1"/>
        <v>-1.5726257547287181E-3</v>
      </c>
    </row>
    <row r="45" spans="1:6" x14ac:dyDescent="0.25">
      <c r="A45" t="s">
        <v>219</v>
      </c>
      <c r="B45" s="415">
        <v>-2.0857811857782235E-2</v>
      </c>
      <c r="C45">
        <v>44</v>
      </c>
      <c r="D45" s="387">
        <v>44808269.626576543</v>
      </c>
      <c r="E45" s="387">
        <v>44554493.681054629</v>
      </c>
      <c r="F45" s="62">
        <f t="shared" si="1"/>
        <v>5.6958552225636616E-3</v>
      </c>
    </row>
    <row r="46" spans="1:6" x14ac:dyDescent="0.25">
      <c r="A46" t="s">
        <v>215</v>
      </c>
      <c r="B46" s="415">
        <v>-1.2524726680932805E-2</v>
      </c>
      <c r="C46">
        <v>45</v>
      </c>
      <c r="D46" s="387">
        <v>45189614.779453628</v>
      </c>
      <c r="E46" s="387">
        <v>44554493.681054629</v>
      </c>
      <c r="F46" s="62">
        <f t="shared" si="1"/>
        <v>1.4254927975291043E-2</v>
      </c>
    </row>
    <row r="47" spans="1:6" x14ac:dyDescent="0.25">
      <c r="A47" t="s">
        <v>210</v>
      </c>
      <c r="B47" s="415">
        <v>1.4347682773518316E-2</v>
      </c>
      <c r="C47">
        <v>46</v>
      </c>
      <c r="D47" s="387">
        <v>45087493.434446774</v>
      </c>
      <c r="E47" s="387">
        <v>44449742.627857737</v>
      </c>
      <c r="F47" s="62">
        <f t="shared" si="1"/>
        <v>1.4347682773518278E-2</v>
      </c>
    </row>
    <row r="48" spans="1:6" x14ac:dyDescent="0.25">
      <c r="A48" t="s">
        <v>292</v>
      </c>
      <c r="B48" s="415">
        <v>-7.5481990182991704E-2</v>
      </c>
      <c r="C48">
        <v>47</v>
      </c>
      <c r="D48" s="387">
        <v>41094587.591185272</v>
      </c>
      <c r="E48" s="387">
        <v>40445568.523156069</v>
      </c>
      <c r="F48" s="62">
        <f t="shared" si="1"/>
        <v>1.6046728769744556E-2</v>
      </c>
    </row>
    <row r="49" spans="1:6" x14ac:dyDescent="0.25">
      <c r="A49" t="s">
        <v>216</v>
      </c>
      <c r="B49" s="415">
        <v>-6.1719157464809785E-2</v>
      </c>
      <c r="C49">
        <v>48</v>
      </c>
      <c r="D49" s="387">
        <v>41706341.963338718</v>
      </c>
      <c r="E49" s="387">
        <v>40445568.523156069</v>
      </c>
      <c r="F49" s="62">
        <f t="shared" si="1"/>
        <v>3.11721033037482E-2</v>
      </c>
    </row>
    <row r="50" spans="1:6" x14ac:dyDescent="0.25">
      <c r="A50" t="s">
        <v>182</v>
      </c>
      <c r="B50" s="415">
        <v>-5.3864649949213382E-2</v>
      </c>
      <c r="C50">
        <v>49</v>
      </c>
      <c r="D50" s="387">
        <v>42055472.800875552</v>
      </c>
      <c r="E50" s="387">
        <v>40445568.523156069</v>
      </c>
      <c r="F50" s="62">
        <f t="shared" si="1"/>
        <v>3.9804219263175344E-2</v>
      </c>
    </row>
    <row r="51" spans="1:6" x14ac:dyDescent="0.25">
      <c r="A51" t="s">
        <v>232</v>
      </c>
      <c r="B51" s="415">
        <v>4.4464263908534724E-2</v>
      </c>
      <c r="C51">
        <v>50</v>
      </c>
      <c r="D51" s="387">
        <v>46426167.714729249</v>
      </c>
      <c r="E51" s="387">
        <v>44449742.627857737</v>
      </c>
      <c r="F51" s="62">
        <f t="shared" si="1"/>
        <v>4.446426390853464E-2</v>
      </c>
    </row>
    <row r="52" spans="1:6" x14ac:dyDescent="0.25">
      <c r="A52" t="s">
        <v>186</v>
      </c>
      <c r="B52" s="415">
        <v>0.10020218673237642</v>
      </c>
      <c r="C52">
        <v>51</v>
      </c>
      <c r="D52" s="387">
        <v>48903704.03886041</v>
      </c>
      <c r="E52" s="387">
        <v>46541880.826185569</v>
      </c>
      <c r="F52" s="62">
        <f t="shared" si="1"/>
        <v>5.0746191833012988E-2</v>
      </c>
    </row>
    <row r="53" spans="1:6" x14ac:dyDescent="0.25">
      <c r="A53" t="s">
        <v>218</v>
      </c>
      <c r="B53" s="415">
        <v>-3.398558851640917E-2</v>
      </c>
      <c r="C53">
        <v>52</v>
      </c>
      <c r="D53" s="387">
        <v>42939091.965247072</v>
      </c>
      <c r="E53" s="387">
        <v>40445568.523156069</v>
      </c>
      <c r="F53" s="62">
        <f t="shared" si="1"/>
        <v>6.1651338654404197E-2</v>
      </c>
    </row>
    <row r="54" spans="1:6" x14ac:dyDescent="0.25">
      <c r="A54" t="s">
        <v>207</v>
      </c>
      <c r="B54" s="415">
        <v>6.5324445850118915E-2</v>
      </c>
      <c r="C54">
        <v>53</v>
      </c>
      <c r="D54" s="387">
        <v>47353397.433202952</v>
      </c>
      <c r="E54" s="387">
        <v>44449742.627857737</v>
      </c>
      <c r="F54" s="62">
        <f t="shared" si="1"/>
        <v>6.5324445850118984E-2</v>
      </c>
    </row>
    <row r="55" spans="1:6" x14ac:dyDescent="0.25">
      <c r="A55" t="s">
        <v>128</v>
      </c>
      <c r="B55" s="415">
        <v>-2.9834876352590016E-2</v>
      </c>
      <c r="C55">
        <v>54</v>
      </c>
      <c r="D55" s="387">
        <v>43123590.052651152</v>
      </c>
      <c r="E55" s="387">
        <v>40445568.523156069</v>
      </c>
      <c r="F55" s="62">
        <f t="shared" si="1"/>
        <v>6.6212977769414927E-2</v>
      </c>
    </row>
    <row r="56" spans="1:6" x14ac:dyDescent="0.25">
      <c r="A56" t="s">
        <v>206</v>
      </c>
      <c r="B56" s="415">
        <v>-2.5363471934444614E-2</v>
      </c>
      <c r="C56">
        <v>55</v>
      </c>
      <c r="D56" s="387">
        <v>44602078.090754919</v>
      </c>
      <c r="E56" s="387">
        <v>41747259.766434841</v>
      </c>
      <c r="F56" s="62">
        <f t="shared" si="1"/>
        <v>6.8383370316807524E-2</v>
      </c>
    </row>
    <row r="57" spans="1:6" x14ac:dyDescent="0.25">
      <c r="A57" t="s">
        <v>214</v>
      </c>
      <c r="B57" s="415">
        <v>9.0061052058395957E-2</v>
      </c>
      <c r="C57">
        <v>56</v>
      </c>
      <c r="D57" s="387">
        <v>48452933.212647535</v>
      </c>
      <c r="E57" s="387">
        <v>44449742.627857737</v>
      </c>
      <c r="F57" s="62">
        <f t="shared" si="1"/>
        <v>9.0061052058395985E-2</v>
      </c>
    </row>
    <row r="58" spans="1:6" x14ac:dyDescent="0.25">
      <c r="A58" t="s">
        <v>200</v>
      </c>
      <c r="B58" s="415">
        <v>-5.8565899058723144E-3</v>
      </c>
      <c r="C58">
        <v>57</v>
      </c>
      <c r="D58" s="387">
        <v>44189418.713864803</v>
      </c>
      <c r="E58" s="387">
        <v>40445568.523156069</v>
      </c>
      <c r="F58" s="62">
        <f t="shared" si="1"/>
        <v>9.2565151817937563E-2</v>
      </c>
    </row>
    <row r="59" spans="1:6" x14ac:dyDescent="0.25">
      <c r="A59" t="s">
        <v>189</v>
      </c>
      <c r="B59" s="415">
        <v>7.677250296717901E-2</v>
      </c>
      <c r="C59">
        <v>58</v>
      </c>
      <c r="D59" s="387">
        <v>49276104.353118844</v>
      </c>
      <c r="E59" s="387">
        <v>44554493.681054629</v>
      </c>
      <c r="F59" s="62">
        <f t="shared" si="1"/>
        <v>0.10597383747336653</v>
      </c>
    </row>
    <row r="60" spans="1:6" x14ac:dyDescent="0.25">
      <c r="A60" t="s">
        <v>127</v>
      </c>
      <c r="B60" s="415">
        <v>8.0962936211985172E-3</v>
      </c>
      <c r="C60">
        <v>59</v>
      </c>
      <c r="D60" s="387">
        <v>44809620.795559578</v>
      </c>
      <c r="E60" s="387">
        <v>40445568.523156069</v>
      </c>
      <c r="F60" s="62">
        <f t="shared" si="1"/>
        <v>0.10789939248610092</v>
      </c>
    </row>
    <row r="61" spans="1:6" x14ac:dyDescent="0.25">
      <c r="A61" t="s">
        <v>124</v>
      </c>
      <c r="B61" s="415">
        <v>1.7780992239192418E-2</v>
      </c>
      <c r="C61">
        <v>60</v>
      </c>
      <c r="D61" s="387">
        <v>45240103.156557776</v>
      </c>
      <c r="E61" s="387">
        <v>40445568.523156069</v>
      </c>
      <c r="F61" s="62">
        <f t="shared" si="1"/>
        <v>0.11854289130975415</v>
      </c>
    </row>
    <row r="62" spans="1:6" x14ac:dyDescent="0.25">
      <c r="A62" t="s">
        <v>112</v>
      </c>
      <c r="B62" s="415">
        <v>0.17600949168411117</v>
      </c>
      <c r="C62">
        <v>61</v>
      </c>
      <c r="D62" s="387">
        <v>52273319.233276546</v>
      </c>
      <c r="E62" s="387">
        <v>46541880.826185569</v>
      </c>
      <c r="F62" s="62">
        <f t="shared" si="1"/>
        <v>0.12314582705618404</v>
      </c>
    </row>
    <row r="63" spans="1:6" x14ac:dyDescent="0.25">
      <c r="A63" t="s">
        <v>115</v>
      </c>
      <c r="B63" s="415">
        <v>0.12931760323407437</v>
      </c>
      <c r="C63">
        <v>62</v>
      </c>
      <c r="D63" s="387">
        <v>50197876.808863766</v>
      </c>
      <c r="E63" s="387">
        <v>44449742.627857737</v>
      </c>
      <c r="F63" s="62">
        <f t="shared" si="1"/>
        <v>0.12931760323407437</v>
      </c>
    </row>
    <row r="64" spans="1:6" x14ac:dyDescent="0.25">
      <c r="A64" t="s">
        <v>177</v>
      </c>
      <c r="B64" s="415">
        <v>0.13288790727049582</v>
      </c>
      <c r="C64">
        <v>63</v>
      </c>
      <c r="D64" s="387">
        <v>50356575.904385902</v>
      </c>
      <c r="E64" s="387">
        <v>44449742.627857737</v>
      </c>
      <c r="F64" s="62">
        <f t="shared" si="1"/>
        <v>0.13288790727049582</v>
      </c>
    </row>
    <row r="65" spans="1:6" x14ac:dyDescent="0.25">
      <c r="A65" t="s">
        <v>119</v>
      </c>
      <c r="B65" s="415">
        <v>0.15231414232572882</v>
      </c>
      <c r="C65">
        <v>64</v>
      </c>
      <c r="D65" s="387">
        <v>52733099.859393425</v>
      </c>
      <c r="E65" s="387">
        <v>45762781.104952514</v>
      </c>
      <c r="F65" s="62">
        <f t="shared" si="1"/>
        <v>0.15231414232572882</v>
      </c>
    </row>
    <row r="66" spans="1:6" x14ac:dyDescent="0.25">
      <c r="A66" t="s">
        <v>192</v>
      </c>
      <c r="B66" s="415">
        <v>7.0381792972178003E-2</v>
      </c>
      <c r="C66">
        <v>65</v>
      </c>
      <c r="D66" s="387">
        <v>48983647.690512381</v>
      </c>
      <c r="E66" s="387">
        <v>41747259.766434841</v>
      </c>
      <c r="F66" s="62">
        <f t="shared" ref="F66:F74" si="2">D66/E66-1</f>
        <v>0.1733380337910384</v>
      </c>
    </row>
    <row r="67" spans="1:6" x14ac:dyDescent="0.25">
      <c r="A67" t="s">
        <v>120</v>
      </c>
      <c r="B67" s="415">
        <v>8.3309978788827774E-2</v>
      </c>
      <c r="C67">
        <v>66</v>
      </c>
      <c r="D67" s="387">
        <v>48152849.743353419</v>
      </c>
      <c r="E67" s="387">
        <v>40445568.523156069</v>
      </c>
      <c r="F67" s="62">
        <f t="shared" si="2"/>
        <v>0.19055934930880603</v>
      </c>
    </row>
    <row r="68" spans="1:6" x14ac:dyDescent="0.25">
      <c r="A68" t="s">
        <v>184</v>
      </c>
      <c r="B68" s="415">
        <v>0.11557391829355015</v>
      </c>
      <c r="C68">
        <v>67</v>
      </c>
      <c r="D68" s="387">
        <v>51051765.029261917</v>
      </c>
      <c r="E68" s="387">
        <v>41747259.766434841</v>
      </c>
      <c r="F68" s="62">
        <f t="shared" si="2"/>
        <v>0.22287702989090508</v>
      </c>
    </row>
    <row r="69" spans="1:6" x14ac:dyDescent="0.25">
      <c r="A69" t="s">
        <v>221</v>
      </c>
      <c r="B69" s="415">
        <v>0.12887331875695407</v>
      </c>
      <c r="C69">
        <v>68</v>
      </c>
      <c r="D69" s="387">
        <v>50178128.478202216</v>
      </c>
      <c r="E69" s="387">
        <v>40445568.523156069</v>
      </c>
      <c r="F69" s="62">
        <f t="shared" si="2"/>
        <v>0.24063353070371662</v>
      </c>
    </row>
    <row r="70" spans="1:6" x14ac:dyDescent="0.25">
      <c r="A70" t="s">
        <v>123</v>
      </c>
      <c r="B70" s="415">
        <v>0.28641567272740243</v>
      </c>
      <c r="C70">
        <v>69</v>
      </c>
      <c r="D70" s="387">
        <v>58869958.841004349</v>
      </c>
      <c r="E70" s="387">
        <v>45762781.104952514</v>
      </c>
      <c r="F70" s="62">
        <f t="shared" si="2"/>
        <v>0.28641567272740254</v>
      </c>
    </row>
    <row r="71" spans="1:6" x14ac:dyDescent="0.25">
      <c r="A71" t="s">
        <v>231</v>
      </c>
      <c r="B71" s="415">
        <v>0.23240832524472621</v>
      </c>
      <c r="C71">
        <v>70</v>
      </c>
      <c r="D71" s="387">
        <v>54780232.869557269</v>
      </c>
      <c r="E71" s="387">
        <v>40445568.523156069</v>
      </c>
      <c r="F71" s="62">
        <f t="shared" si="2"/>
        <v>0.35441866364653163</v>
      </c>
    </row>
    <row r="72" spans="1:6" x14ac:dyDescent="0.25">
      <c r="A72" t="s">
        <v>233</v>
      </c>
      <c r="B72" s="415">
        <v>0.32739377849431617</v>
      </c>
      <c r="C72">
        <v>71</v>
      </c>
      <c r="D72" s="387">
        <v>60745230.925311215</v>
      </c>
      <c r="E72" s="387">
        <v>44554493.681054629</v>
      </c>
      <c r="F72" s="62">
        <f t="shared" si="2"/>
        <v>0.36339179073964378</v>
      </c>
    </row>
    <row r="73" spans="1:6" x14ac:dyDescent="0.25">
      <c r="A73" t="s">
        <v>226</v>
      </c>
      <c r="B73" s="415">
        <v>0.54682683873310556</v>
      </c>
      <c r="C73">
        <v>72</v>
      </c>
      <c r="D73" s="387">
        <v>70787098.028208792</v>
      </c>
      <c r="E73" s="387">
        <v>45762781.104952514</v>
      </c>
      <c r="F73" s="62">
        <f t="shared" si="2"/>
        <v>0.54682683873310545</v>
      </c>
    </row>
    <row r="74" spans="1:6" x14ac:dyDescent="0.25">
      <c r="A74" t="s">
        <v>110</v>
      </c>
      <c r="B74" s="415">
        <v>0.941541332373522</v>
      </c>
      <c r="C74">
        <v>73</v>
      </c>
      <c r="D74" s="387">
        <v>86301012.525351048</v>
      </c>
      <c r="E74" s="387">
        <v>46541880.826185569</v>
      </c>
      <c r="F74" s="62">
        <f t="shared" si="2"/>
        <v>0.8542656848709913</v>
      </c>
    </row>
    <row r="75" spans="1:6" x14ac:dyDescent="0.25">
      <c r="B75" s="415"/>
      <c r="D75" s="387"/>
      <c r="E75" s="387"/>
      <c r="F75" s="416"/>
    </row>
    <row r="76" spans="1:6" x14ac:dyDescent="0.25">
      <c r="B76" s="415"/>
      <c r="D76" s="387"/>
      <c r="E76" s="387"/>
      <c r="F76" s="416"/>
    </row>
    <row r="77" spans="1:6" x14ac:dyDescent="0.25">
      <c r="B77" s="415"/>
      <c r="D77" s="387"/>
      <c r="E77" s="387"/>
      <c r="F77" s="416"/>
    </row>
    <row r="78" spans="1:6" x14ac:dyDescent="0.25">
      <c r="B78" s="415"/>
      <c r="D78" s="387"/>
      <c r="E78" s="387"/>
      <c r="F78" s="416"/>
    </row>
    <row r="79" spans="1:6" x14ac:dyDescent="0.25">
      <c r="B79" s="415"/>
      <c r="D79" s="387"/>
      <c r="E79" s="387"/>
      <c r="F79" s="416"/>
    </row>
    <row r="80" spans="1:6" x14ac:dyDescent="0.25">
      <c r="B80" s="415"/>
      <c r="D80" s="387"/>
      <c r="E80" s="387"/>
      <c r="F80" s="416"/>
    </row>
    <row r="81" spans="2:6" x14ac:dyDescent="0.25">
      <c r="B81" s="415"/>
      <c r="D81" s="387"/>
      <c r="E81" s="387"/>
      <c r="F81" s="416"/>
    </row>
    <row r="82" spans="2:6" x14ac:dyDescent="0.25">
      <c r="B82" s="415"/>
      <c r="D82" s="387"/>
      <c r="E82" s="387"/>
      <c r="F82" s="416"/>
    </row>
    <row r="83" spans="2:6" x14ac:dyDescent="0.25">
      <c r="B83" s="415"/>
      <c r="D83" s="387"/>
      <c r="E83" s="387"/>
      <c r="F83" s="416"/>
    </row>
    <row r="84" spans="2:6" x14ac:dyDescent="0.25">
      <c r="B84" s="415"/>
      <c r="D84" s="387"/>
      <c r="E84" s="387"/>
      <c r="F84" s="416"/>
    </row>
    <row r="85" spans="2:6" x14ac:dyDescent="0.25">
      <c r="B85" s="415"/>
      <c r="D85" s="387"/>
      <c r="E85" s="387"/>
      <c r="F85" s="416"/>
    </row>
    <row r="86" spans="2:6" x14ac:dyDescent="0.25">
      <c r="F86" s="416"/>
    </row>
    <row r="87" spans="2:6" x14ac:dyDescent="0.25">
      <c r="F87" s="416"/>
    </row>
    <row r="88" spans="2:6" x14ac:dyDescent="0.25">
      <c r="F88" s="416"/>
    </row>
    <row r="89" spans="2:6" x14ac:dyDescent="0.25">
      <c r="F89" s="416"/>
    </row>
    <row r="90" spans="2:6" x14ac:dyDescent="0.25">
      <c r="F90" s="416"/>
    </row>
    <row r="91" spans="2:6" x14ac:dyDescent="0.25">
      <c r="F91" s="416"/>
    </row>
    <row r="92" spans="2:6" x14ac:dyDescent="0.25">
      <c r="F92" s="416"/>
    </row>
    <row r="93" spans="2:6" x14ac:dyDescent="0.25">
      <c r="F93" s="416"/>
    </row>
    <row r="94" spans="2:6" x14ac:dyDescent="0.25">
      <c r="F94" s="416"/>
    </row>
    <row r="95" spans="2:6" x14ac:dyDescent="0.25">
      <c r="F95" s="416"/>
    </row>
    <row r="96" spans="2:6" x14ac:dyDescent="0.25">
      <c r="F96" s="416"/>
    </row>
    <row r="97" spans="6:6" x14ac:dyDescent="0.25">
      <c r="F97" s="416"/>
    </row>
    <row r="98" spans="6:6" x14ac:dyDescent="0.25">
      <c r="F98" s="416"/>
    </row>
    <row r="99" spans="6:6" x14ac:dyDescent="0.25">
      <c r="F99" s="416"/>
    </row>
    <row r="100" spans="6:6" x14ac:dyDescent="0.25">
      <c r="F100" s="416"/>
    </row>
    <row r="101" spans="6:6" x14ac:dyDescent="0.25">
      <c r="F101" s="416"/>
    </row>
    <row r="102" spans="6:6" x14ac:dyDescent="0.25">
      <c r="F102" s="416"/>
    </row>
    <row r="103" spans="6:6" x14ac:dyDescent="0.25">
      <c r="F103" s="416"/>
    </row>
    <row r="104" spans="6:6" x14ac:dyDescent="0.25">
      <c r="F104" s="416"/>
    </row>
    <row r="105" spans="6:6" x14ac:dyDescent="0.25">
      <c r="F105" s="416"/>
    </row>
    <row r="106" spans="6:6" x14ac:dyDescent="0.25">
      <c r="F106" s="416"/>
    </row>
    <row r="107" spans="6:6" x14ac:dyDescent="0.25">
      <c r="F107" s="416"/>
    </row>
    <row r="108" spans="6:6" x14ac:dyDescent="0.25">
      <c r="F108" s="416"/>
    </row>
    <row r="109" spans="6:6" x14ac:dyDescent="0.25">
      <c r="F109" s="416"/>
    </row>
    <row r="110" spans="6:6" x14ac:dyDescent="0.25">
      <c r="F110" s="416"/>
    </row>
    <row r="111" spans="6:6" x14ac:dyDescent="0.25">
      <c r="F111" s="416"/>
    </row>
    <row r="112" spans="6:6" x14ac:dyDescent="0.25">
      <c r="F112" s="416"/>
    </row>
    <row r="113" spans="6:6" x14ac:dyDescent="0.25">
      <c r="F113" s="416"/>
    </row>
    <row r="114" spans="6:6" x14ac:dyDescent="0.25">
      <c r="F114" s="416"/>
    </row>
    <row r="115" spans="6:6" x14ac:dyDescent="0.25">
      <c r="F115" s="416"/>
    </row>
    <row r="116" spans="6:6" x14ac:dyDescent="0.25">
      <c r="F116" s="416"/>
    </row>
    <row r="117" spans="6:6" x14ac:dyDescent="0.25">
      <c r="F117" s="416"/>
    </row>
    <row r="118" spans="6:6" x14ac:dyDescent="0.25">
      <c r="F118" s="416"/>
    </row>
    <row r="119" spans="6:6" x14ac:dyDescent="0.25">
      <c r="F119" s="416"/>
    </row>
    <row r="120" spans="6:6" x14ac:dyDescent="0.25">
      <c r="F120" s="416"/>
    </row>
    <row r="121" spans="6:6" x14ac:dyDescent="0.25">
      <c r="F121" s="416"/>
    </row>
    <row r="122" spans="6:6" x14ac:dyDescent="0.25">
      <c r="F122" s="416"/>
    </row>
    <row r="123" spans="6:6" x14ac:dyDescent="0.25">
      <c r="F123" s="416"/>
    </row>
    <row r="124" spans="6:6" x14ac:dyDescent="0.25">
      <c r="F124" s="416"/>
    </row>
    <row r="125" spans="6:6" x14ac:dyDescent="0.25">
      <c r="F125" s="416"/>
    </row>
    <row r="126" spans="6:6" x14ac:dyDescent="0.25">
      <c r="F126" s="416"/>
    </row>
    <row r="127" spans="6:6" x14ac:dyDescent="0.25">
      <c r="F127" s="416"/>
    </row>
    <row r="128" spans="6:6" x14ac:dyDescent="0.25">
      <c r="F128" s="416"/>
    </row>
    <row r="129" spans="6:6" x14ac:dyDescent="0.25">
      <c r="F129" s="416"/>
    </row>
    <row r="130" spans="6:6" x14ac:dyDescent="0.25">
      <c r="F130" s="416"/>
    </row>
    <row r="131" spans="6:6" x14ac:dyDescent="0.25">
      <c r="F131" s="416"/>
    </row>
    <row r="132" spans="6:6" x14ac:dyDescent="0.25">
      <c r="F132" s="416"/>
    </row>
    <row r="133" spans="6:6" x14ac:dyDescent="0.25">
      <c r="F133" s="416"/>
    </row>
    <row r="134" spans="6:6" x14ac:dyDescent="0.25">
      <c r="F134" s="416"/>
    </row>
    <row r="135" spans="6:6" x14ac:dyDescent="0.25">
      <c r="F135" s="416"/>
    </row>
    <row r="136" spans="6:6" x14ac:dyDescent="0.25">
      <c r="F136" s="416"/>
    </row>
    <row r="137" spans="6:6" x14ac:dyDescent="0.25">
      <c r="F137" s="416"/>
    </row>
    <row r="138" spans="6:6" x14ac:dyDescent="0.25">
      <c r="F138" s="416"/>
    </row>
    <row r="139" spans="6:6" x14ac:dyDescent="0.25">
      <c r="F139" s="416"/>
    </row>
    <row r="140" spans="6:6" x14ac:dyDescent="0.25">
      <c r="F140" s="416"/>
    </row>
    <row r="141" spans="6:6" x14ac:dyDescent="0.25">
      <c r="F141" s="416"/>
    </row>
    <row r="142" spans="6:6" x14ac:dyDescent="0.25">
      <c r="F142" s="416"/>
    </row>
    <row r="143" spans="6:6" x14ac:dyDescent="0.25">
      <c r="F143" s="416"/>
    </row>
    <row r="144" spans="6:6" x14ac:dyDescent="0.25">
      <c r="F144" s="416"/>
    </row>
    <row r="145" spans="6:6" x14ac:dyDescent="0.25">
      <c r="F145" s="416"/>
    </row>
    <row r="146" spans="6:6" x14ac:dyDescent="0.25">
      <c r="F146" s="416"/>
    </row>
    <row r="147" spans="6:6" x14ac:dyDescent="0.25">
      <c r="F147" s="416"/>
    </row>
    <row r="148" spans="6:6" x14ac:dyDescent="0.25">
      <c r="F148" s="416"/>
    </row>
    <row r="149" spans="6:6" x14ac:dyDescent="0.25">
      <c r="F149" s="416"/>
    </row>
    <row r="150" spans="6:6" x14ac:dyDescent="0.25">
      <c r="F150" s="416"/>
    </row>
    <row r="151" spans="6:6" x14ac:dyDescent="0.25">
      <c r="F151" s="416"/>
    </row>
    <row r="152" spans="6:6" x14ac:dyDescent="0.25">
      <c r="F152" s="416"/>
    </row>
    <row r="153" spans="6:6" x14ac:dyDescent="0.25">
      <c r="F153" s="416"/>
    </row>
    <row r="154" spans="6:6" x14ac:dyDescent="0.25">
      <c r="F154" s="416"/>
    </row>
    <row r="155" spans="6:6" x14ac:dyDescent="0.25">
      <c r="F155" s="416"/>
    </row>
    <row r="156" spans="6:6" x14ac:dyDescent="0.25">
      <c r="F156" s="416"/>
    </row>
    <row r="157" spans="6:6" x14ac:dyDescent="0.25">
      <c r="F157" s="416"/>
    </row>
    <row r="158" spans="6:6" x14ac:dyDescent="0.25">
      <c r="F158" s="416"/>
    </row>
    <row r="159" spans="6:6" x14ac:dyDescent="0.25">
      <c r="F159" s="416"/>
    </row>
    <row r="160" spans="6:6" x14ac:dyDescent="0.25">
      <c r="F160" s="416"/>
    </row>
    <row r="161" spans="6:6" x14ac:dyDescent="0.25">
      <c r="F161" s="416"/>
    </row>
    <row r="162" spans="6:6" x14ac:dyDescent="0.25">
      <c r="F162" s="416"/>
    </row>
    <row r="163" spans="6:6" x14ac:dyDescent="0.25">
      <c r="F163" s="416"/>
    </row>
    <row r="164" spans="6:6" x14ac:dyDescent="0.25">
      <c r="F164" s="416"/>
    </row>
    <row r="165" spans="6:6" x14ac:dyDescent="0.25">
      <c r="F165" s="416"/>
    </row>
    <row r="166" spans="6:6" x14ac:dyDescent="0.25">
      <c r="F166" s="416"/>
    </row>
    <row r="167" spans="6:6" x14ac:dyDescent="0.25">
      <c r="F167" s="416"/>
    </row>
    <row r="168" spans="6:6" x14ac:dyDescent="0.25">
      <c r="F168" s="416"/>
    </row>
    <row r="169" spans="6:6" x14ac:dyDescent="0.25">
      <c r="F169" s="416"/>
    </row>
    <row r="170" spans="6:6" x14ac:dyDescent="0.25">
      <c r="F170" s="416"/>
    </row>
    <row r="171" spans="6:6" x14ac:dyDescent="0.25">
      <c r="F171" s="416"/>
    </row>
    <row r="172" spans="6:6" x14ac:dyDescent="0.25">
      <c r="F172" s="416"/>
    </row>
    <row r="173" spans="6:6" x14ac:dyDescent="0.25">
      <c r="F173" s="416"/>
    </row>
  </sheetData>
  <sortState ref="A1:F74">
    <sortCondition ref="F2"/>
  </sortState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69"/>
  <sheetViews>
    <sheetView zoomScaleNormal="100" workbookViewId="0">
      <selection activeCell="B51" sqref="B51"/>
    </sheetView>
  </sheetViews>
  <sheetFormatPr defaultRowHeight="12.75" x14ac:dyDescent="0.2"/>
  <cols>
    <col min="1" max="1" width="46.28515625" style="131" customWidth="1"/>
    <col min="2" max="2" width="20.7109375" style="139" customWidth="1"/>
    <col min="3" max="3" width="18.7109375" style="140" customWidth="1"/>
    <col min="4" max="4" width="44" style="131" customWidth="1"/>
    <col min="5" max="5" width="20.7109375" style="139" customWidth="1"/>
    <col min="6" max="6" width="15.28515625" style="140" customWidth="1"/>
    <col min="7" max="7" width="44" style="131" customWidth="1"/>
    <col min="8" max="8" width="14.85546875" style="139" customWidth="1"/>
    <col min="9" max="9" width="14.5703125" style="140" customWidth="1"/>
    <col min="10" max="16384" width="9.140625" style="131"/>
  </cols>
  <sheetData>
    <row r="1" spans="1:9" ht="22.5" customHeight="1" x14ac:dyDescent="0.2">
      <c r="A1" s="764" t="s">
        <v>408</v>
      </c>
      <c r="B1" s="764"/>
      <c r="C1" s="764"/>
    </row>
    <row r="2" spans="1:9" ht="37.5" customHeight="1" x14ac:dyDescent="0.2">
      <c r="A2" s="765" t="s">
        <v>338</v>
      </c>
      <c r="B2" s="765"/>
      <c r="C2" s="765"/>
      <c r="D2" s="200"/>
      <c r="E2" s="200"/>
      <c r="F2" s="200"/>
      <c r="G2" s="200"/>
      <c r="H2" s="200"/>
      <c r="I2" s="200"/>
    </row>
    <row r="3" spans="1:9" ht="54" customHeight="1" x14ac:dyDescent="0.2">
      <c r="A3" s="766" t="s">
        <v>289</v>
      </c>
      <c r="B3" s="766"/>
      <c r="C3" s="766"/>
      <c r="D3" s="763"/>
      <c r="E3" s="763"/>
      <c r="F3" s="763"/>
      <c r="G3" s="763"/>
      <c r="H3" s="763"/>
      <c r="I3" s="763"/>
    </row>
    <row r="4" spans="1:9" ht="39.950000000000003" customHeight="1" x14ac:dyDescent="0.2">
      <c r="A4" s="216" t="s">
        <v>107</v>
      </c>
      <c r="B4" s="217" t="s">
        <v>407</v>
      </c>
      <c r="C4" s="218" t="s">
        <v>410</v>
      </c>
      <c r="D4" s="132"/>
      <c r="E4" s="133"/>
      <c r="F4" s="134"/>
      <c r="G4" s="132"/>
      <c r="H4" s="133"/>
      <c r="I4" s="134"/>
    </row>
    <row r="5" spans="1:9" x14ac:dyDescent="0.2">
      <c r="A5" s="135" t="s">
        <v>185</v>
      </c>
      <c r="B5" s="136">
        <f>VLOOKUP(A5,'2009-2011 Unit costs'!$G$4:$H$78,2)</f>
        <v>44171342.057828493</v>
      </c>
      <c r="C5" s="137">
        <f t="shared" ref="C5:C15" si="0">(B5-B$17)/B$17</f>
        <v>-3.4775837671976471E-2</v>
      </c>
      <c r="D5" s="135"/>
      <c r="E5" s="136"/>
      <c r="F5" s="137"/>
      <c r="G5" s="135"/>
      <c r="H5" s="136"/>
      <c r="I5" s="137"/>
    </row>
    <row r="6" spans="1:9" x14ac:dyDescent="0.2">
      <c r="A6" s="135" t="s">
        <v>119</v>
      </c>
      <c r="B6" s="136">
        <f>VLOOKUP(A6,'2009-2011 Unit costs'!$G$4:$H$78,2)</f>
        <v>52733099.859393425</v>
      </c>
      <c r="C6" s="137">
        <f t="shared" si="0"/>
        <v>0.15231414232572882</v>
      </c>
      <c r="D6" s="135"/>
      <c r="E6" s="136"/>
      <c r="F6" s="137"/>
      <c r="G6" s="135"/>
      <c r="H6" s="136"/>
      <c r="I6" s="137"/>
    </row>
    <row r="7" spans="1:9" x14ac:dyDescent="0.2">
      <c r="A7" s="135" t="s">
        <v>195</v>
      </c>
      <c r="B7" s="136">
        <f>VLOOKUP(A7,'2009-2011 Unit costs'!$G$4:$H$78,2)</f>
        <v>37404874.851898931</v>
      </c>
      <c r="C7" s="137">
        <f t="shared" si="0"/>
        <v>-0.18263545289971633</v>
      </c>
      <c r="D7" s="138"/>
      <c r="E7" s="136"/>
      <c r="F7" s="137"/>
      <c r="G7" s="135"/>
      <c r="H7" s="136"/>
      <c r="I7" s="137"/>
    </row>
    <row r="8" spans="1:9" x14ac:dyDescent="0.2">
      <c r="A8" s="135" t="s">
        <v>122</v>
      </c>
      <c r="B8" s="136">
        <f>VLOOKUP(A8,'2009-2011 Unit costs'!$G$4:$H$78,2)</f>
        <v>42873918.637600347</v>
      </c>
      <c r="C8" s="137">
        <f t="shared" si="0"/>
        <v>-6.3126899143800722E-2</v>
      </c>
      <c r="D8" s="135"/>
      <c r="E8" s="136"/>
      <c r="F8" s="137"/>
      <c r="G8" s="138"/>
      <c r="H8" s="136"/>
      <c r="I8" s="137"/>
    </row>
    <row r="9" spans="1:9" x14ac:dyDescent="0.2">
      <c r="A9" s="135" t="s">
        <v>123</v>
      </c>
      <c r="B9" s="136">
        <f>VLOOKUP(A9,'2009-2011 Unit costs'!$G$4:$H$78,2)</f>
        <v>58869958.841004349</v>
      </c>
      <c r="C9" s="137">
        <f t="shared" si="0"/>
        <v>0.28641567272740243</v>
      </c>
      <c r="D9" s="135"/>
      <c r="E9" s="136"/>
      <c r="F9" s="137"/>
      <c r="G9" s="135"/>
      <c r="H9" s="136"/>
      <c r="I9" s="137"/>
    </row>
    <row r="10" spans="1:9" x14ac:dyDescent="0.2">
      <c r="A10" s="135" t="s">
        <v>198</v>
      </c>
      <c r="B10" s="136">
        <f>VLOOKUP(A10,'2009-2011 Unit costs'!$G$4:$H$78,2)</f>
        <v>42402993.490435414</v>
      </c>
      <c r="C10" s="137">
        <f t="shared" si="0"/>
        <v>-7.3417470122975087E-2</v>
      </c>
      <c r="D10" s="135"/>
      <c r="E10" s="136"/>
      <c r="F10" s="137"/>
      <c r="G10" s="138"/>
      <c r="H10" s="136"/>
      <c r="I10" s="137"/>
    </row>
    <row r="11" spans="1:9" x14ac:dyDescent="0.2">
      <c r="A11" s="135" t="s">
        <v>202</v>
      </c>
      <c r="B11" s="136">
        <f>VLOOKUP(A11,'2009-2011 Unit costs'!$G$4:$H$78,2)</f>
        <v>34862300.652016535</v>
      </c>
      <c r="C11" s="137">
        <f t="shared" si="0"/>
        <v>-0.23819532357390563</v>
      </c>
      <c r="D11" s="135"/>
      <c r="E11" s="136"/>
      <c r="F11" s="137"/>
      <c r="G11" s="138"/>
      <c r="H11" s="136"/>
      <c r="I11" s="137"/>
    </row>
    <row r="12" spans="1:9" x14ac:dyDescent="0.2">
      <c r="A12" s="135" t="s">
        <v>205</v>
      </c>
      <c r="B12" s="136">
        <f>VLOOKUP(A12,'2009-2011 Unit costs'!$G$4:$H$78,2)</f>
        <v>35693442.91562023</v>
      </c>
      <c r="C12" s="137">
        <f t="shared" si="0"/>
        <v>-0.2200333534415059</v>
      </c>
      <c r="D12" s="135"/>
      <c r="E12" s="136"/>
      <c r="F12" s="137"/>
      <c r="G12" s="135"/>
      <c r="H12" s="136"/>
      <c r="I12" s="137"/>
    </row>
    <row r="13" spans="1:9" x14ac:dyDescent="0.2">
      <c r="A13" s="135" t="s">
        <v>220</v>
      </c>
      <c r="B13" s="136">
        <f>VLOOKUP(A13,'2009-2011 Unit costs'!$G$4:$H$78,2)</f>
        <v>43521777.954796694</v>
      </c>
      <c r="C13" s="137">
        <f t="shared" si="0"/>
        <v>-4.8969994743464036E-2</v>
      </c>
      <c r="D13" s="135"/>
      <c r="E13" s="136"/>
      <c r="F13" s="137"/>
      <c r="G13" s="135"/>
      <c r="H13" s="136"/>
      <c r="I13" s="137"/>
    </row>
    <row r="14" spans="1:9" x14ac:dyDescent="0.2">
      <c r="A14" s="135" t="s">
        <v>226</v>
      </c>
      <c r="B14" s="136">
        <f>VLOOKUP(A14,'2009-2011 Unit costs'!$G$4:$H$78,2)</f>
        <v>70787098.028208792</v>
      </c>
      <c r="C14" s="137">
        <f t="shared" si="0"/>
        <v>0.54682683873310556</v>
      </c>
      <c r="D14" s="135"/>
      <c r="E14" s="136"/>
      <c r="F14" s="137"/>
      <c r="G14" s="135"/>
      <c r="H14" s="136"/>
      <c r="I14" s="137"/>
    </row>
    <row r="15" spans="1:9" x14ac:dyDescent="0.2">
      <c r="A15" s="135" t="s">
        <v>227</v>
      </c>
      <c r="B15" s="136">
        <f>VLOOKUP(A15,'2009-2011 Unit costs'!$G$4:$H$78,2)</f>
        <v>40069784.865674533</v>
      </c>
      <c r="C15" s="137">
        <f t="shared" si="0"/>
        <v>-0.12440232218889068</v>
      </c>
      <c r="D15" s="135"/>
      <c r="E15" s="136"/>
      <c r="F15" s="137"/>
      <c r="G15" s="135"/>
    </row>
    <row r="16" spans="1:9" x14ac:dyDescent="0.2">
      <c r="A16" s="135"/>
      <c r="B16" s="136"/>
      <c r="C16" s="137"/>
      <c r="D16" s="135"/>
      <c r="E16" s="136"/>
      <c r="F16" s="137"/>
      <c r="G16" s="135"/>
    </row>
    <row r="17" spans="1:9" s="146" customFormat="1" x14ac:dyDescent="0.2">
      <c r="A17" s="141" t="s">
        <v>343</v>
      </c>
      <c r="B17" s="142">
        <f>AVERAGE(B5:B15)</f>
        <v>45762781.104952514</v>
      </c>
      <c r="C17" s="143"/>
      <c r="D17" s="141"/>
      <c r="E17" s="142"/>
      <c r="F17" s="143"/>
      <c r="G17" s="141"/>
      <c r="H17" s="144"/>
      <c r="I17" s="145"/>
    </row>
    <row r="18" spans="1:9" s="146" customFormat="1" x14ac:dyDescent="0.2">
      <c r="A18" s="141"/>
      <c r="B18" s="142"/>
      <c r="C18" s="143"/>
      <c r="D18" s="141"/>
      <c r="E18" s="142"/>
      <c r="F18" s="143"/>
      <c r="G18" s="141"/>
      <c r="H18" s="144"/>
      <c r="I18" s="145"/>
    </row>
    <row r="19" spans="1:9" ht="54" customHeight="1" x14ac:dyDescent="0.2">
      <c r="A19" s="762" t="s">
        <v>485</v>
      </c>
      <c r="B19" s="762"/>
      <c r="C19" s="762"/>
      <c r="D19" s="132"/>
      <c r="E19" s="133"/>
      <c r="F19" s="134"/>
      <c r="G19" s="132"/>
      <c r="H19" s="133"/>
      <c r="I19" s="134"/>
    </row>
    <row r="20" spans="1:9" ht="39.950000000000003" customHeight="1" x14ac:dyDescent="0.2">
      <c r="A20" s="216" t="s">
        <v>107</v>
      </c>
      <c r="B20" s="217" t="s">
        <v>407</v>
      </c>
      <c r="C20" s="218" t="s">
        <v>410</v>
      </c>
      <c r="D20" s="135"/>
      <c r="E20" s="136"/>
      <c r="F20" s="137"/>
      <c r="G20" s="135"/>
      <c r="H20" s="136"/>
      <c r="I20" s="137"/>
    </row>
    <row r="21" spans="1:9" x14ac:dyDescent="0.2">
      <c r="A21" s="135" t="s">
        <v>177</v>
      </c>
      <c r="B21" s="136">
        <f>VLOOKUP(A21,'2009-2011 Unit costs'!$G$4:$H$78,2)</f>
        <v>50356575.904385902</v>
      </c>
      <c r="C21" s="137">
        <f t="shared" ref="C21:C31" si="1">(B21-B$33)/B$33</f>
        <v>0.13288790727049582</v>
      </c>
      <c r="D21" s="135"/>
      <c r="E21" s="136"/>
      <c r="F21" s="137"/>
      <c r="G21" s="135"/>
      <c r="H21" s="136"/>
      <c r="I21" s="137"/>
    </row>
    <row r="22" spans="1:9" x14ac:dyDescent="0.2">
      <c r="A22" s="135" t="s">
        <v>179</v>
      </c>
      <c r="B22" s="136">
        <f>VLOOKUP(A22,'2009-2011 Unit costs'!$G$4:$H$78,2)</f>
        <v>39463700.771746181</v>
      </c>
      <c r="C22" s="137">
        <f t="shared" si="1"/>
        <v>-0.11217256976841711</v>
      </c>
      <c r="D22" s="135"/>
      <c r="E22" s="136"/>
      <c r="F22" s="137"/>
      <c r="G22" s="135"/>
      <c r="H22" s="136"/>
      <c r="I22" s="137"/>
    </row>
    <row r="23" spans="1:9" ht="12.75" customHeight="1" x14ac:dyDescent="0.2">
      <c r="A23" s="135" t="s">
        <v>180</v>
      </c>
      <c r="B23" s="136">
        <f>VLOOKUP(A23,'2009-2011 Unit costs'!$G$4:$H$78,2)</f>
        <v>39158703.462278113</v>
      </c>
      <c r="C23" s="137">
        <f t="shared" si="1"/>
        <v>-0.11903419126354178</v>
      </c>
      <c r="D23" s="135"/>
      <c r="E23" s="136"/>
      <c r="F23" s="137"/>
      <c r="G23" s="135"/>
      <c r="H23" s="136"/>
      <c r="I23" s="137"/>
    </row>
    <row r="24" spans="1:9" ht="12.75" customHeight="1" x14ac:dyDescent="0.2">
      <c r="A24" s="135" t="s">
        <v>115</v>
      </c>
      <c r="B24" s="136">
        <f>VLOOKUP(A24,'2009-2011 Unit costs'!$G$4:$H$78,2)</f>
        <v>50197876.808863766</v>
      </c>
      <c r="C24" s="137">
        <f t="shared" si="1"/>
        <v>0.12931760323407437</v>
      </c>
      <c r="D24" s="135"/>
      <c r="E24" s="136"/>
      <c r="F24" s="137"/>
      <c r="G24" s="135"/>
      <c r="H24" s="136"/>
      <c r="I24" s="137"/>
    </row>
    <row r="25" spans="1:9" ht="12.75" customHeight="1" x14ac:dyDescent="0.2">
      <c r="A25" s="135" t="s">
        <v>121</v>
      </c>
      <c r="B25" s="136">
        <f>VLOOKUP(A25,'2009-2011 Unit costs'!$G$4:$H$78,2)</f>
        <v>36020522.438124612</v>
      </c>
      <c r="C25" s="137">
        <f t="shared" si="1"/>
        <v>-0.18963484806434688</v>
      </c>
      <c r="D25" s="135"/>
      <c r="E25" s="136"/>
      <c r="F25" s="137"/>
      <c r="G25" s="135"/>
      <c r="H25" s="136"/>
      <c r="I25" s="137"/>
    </row>
    <row r="26" spans="1:9" ht="12.75" customHeight="1" x14ac:dyDescent="0.2">
      <c r="A26" s="135" t="s">
        <v>199</v>
      </c>
      <c r="B26" s="136">
        <f>VLOOKUP(A26,'2009-2011 Unit costs'!$G$4:$H$78,2)</f>
        <v>42966128.841660306</v>
      </c>
      <c r="C26" s="137">
        <f t="shared" si="1"/>
        <v>-3.3377331306922227E-2</v>
      </c>
      <c r="D26" s="135"/>
      <c r="E26" s="136"/>
      <c r="F26" s="137"/>
      <c r="G26" s="135"/>
      <c r="H26" s="136"/>
      <c r="I26" s="137"/>
    </row>
    <row r="27" spans="1:9" ht="12.75" customHeight="1" x14ac:dyDescent="0.2">
      <c r="A27" s="135" t="s">
        <v>207</v>
      </c>
      <c r="B27" s="136">
        <f>VLOOKUP(A27,'2009-2011 Unit costs'!$G$4:$H$78,2)</f>
        <v>47353397.433202952</v>
      </c>
      <c r="C27" s="137">
        <f t="shared" si="1"/>
        <v>6.5324445850118915E-2</v>
      </c>
      <c r="D27" s="135"/>
      <c r="E27" s="136"/>
      <c r="F27" s="137"/>
      <c r="G27" s="135"/>
      <c r="H27" s="136"/>
      <c r="I27" s="137"/>
    </row>
    <row r="28" spans="1:9" ht="12.75" customHeight="1" x14ac:dyDescent="0.2">
      <c r="A28" s="135" t="s">
        <v>210</v>
      </c>
      <c r="B28" s="136">
        <f>VLOOKUP(A28,'2009-2011 Unit costs'!$G$4:$H$78,2)</f>
        <v>45087493.434446774</v>
      </c>
      <c r="C28" s="137">
        <f t="shared" si="1"/>
        <v>1.4347682773518316E-2</v>
      </c>
      <c r="D28" s="135"/>
      <c r="E28" s="136"/>
      <c r="F28" s="137"/>
      <c r="G28" s="135"/>
      <c r="H28" s="136"/>
      <c r="I28" s="137"/>
    </row>
    <row r="29" spans="1:9" ht="12.75" customHeight="1" x14ac:dyDescent="0.2">
      <c r="A29" s="135" t="s">
        <v>214</v>
      </c>
      <c r="B29" s="136">
        <f>VLOOKUP(A29,'2009-2011 Unit costs'!$G$4:$H$78,2)</f>
        <v>48452933.212647535</v>
      </c>
      <c r="C29" s="137">
        <f t="shared" si="1"/>
        <v>9.0061052058395957E-2</v>
      </c>
      <c r="D29" s="135"/>
      <c r="E29" s="136"/>
      <c r="F29" s="137"/>
      <c r="G29" s="135"/>
      <c r="H29" s="136"/>
      <c r="I29" s="137"/>
    </row>
    <row r="30" spans="1:9" x14ac:dyDescent="0.2">
      <c r="A30" s="135" t="s">
        <v>229</v>
      </c>
      <c r="B30" s="136">
        <f>VLOOKUP(A30,'2009-2011 Unit costs'!$G$4:$H$78,2)</f>
        <v>43463668.884349704</v>
      </c>
      <c r="C30" s="137">
        <f t="shared" si="1"/>
        <v>-2.2184014691910434E-2</v>
      </c>
      <c r="D30" s="135"/>
      <c r="E30" s="136"/>
      <c r="F30" s="137"/>
      <c r="G30" s="135"/>
      <c r="H30" s="136"/>
      <c r="I30" s="137"/>
    </row>
    <row r="31" spans="1:9" x14ac:dyDescent="0.2">
      <c r="A31" s="135" t="s">
        <v>232</v>
      </c>
      <c r="B31" s="136">
        <f>VLOOKUP(A31,'2009-2011 Unit costs'!$G$4:$H$78,2)</f>
        <v>46426167.714729249</v>
      </c>
      <c r="C31" s="137">
        <f t="shared" si="1"/>
        <v>4.4464263908534724E-2</v>
      </c>
    </row>
    <row r="32" spans="1:9" s="146" customFormat="1" x14ac:dyDescent="0.2">
      <c r="A32" s="131"/>
      <c r="B32" s="139"/>
      <c r="C32" s="140"/>
      <c r="E32" s="144"/>
      <c r="F32" s="145"/>
      <c r="H32" s="144"/>
      <c r="I32" s="145"/>
    </row>
    <row r="33" spans="1:9" x14ac:dyDescent="0.2">
      <c r="A33" s="141" t="s">
        <v>343</v>
      </c>
      <c r="B33" s="144">
        <f>AVERAGE(B21:B31)</f>
        <v>44449742.627857737</v>
      </c>
      <c r="C33" s="145"/>
    </row>
    <row r="34" spans="1:9" x14ac:dyDescent="0.2">
      <c r="A34" s="141"/>
      <c r="B34" s="144"/>
      <c r="C34" s="145"/>
    </row>
    <row r="35" spans="1:9" ht="54" customHeight="1" x14ac:dyDescent="0.2">
      <c r="A35" s="762" t="s">
        <v>290</v>
      </c>
      <c r="B35" s="762"/>
      <c r="C35" s="762"/>
      <c r="D35" s="132"/>
      <c r="E35" s="133"/>
      <c r="F35" s="134"/>
      <c r="G35" s="132"/>
      <c r="H35" s="133"/>
      <c r="I35" s="134"/>
    </row>
    <row r="36" spans="1:9" ht="39.950000000000003" customHeight="1" x14ac:dyDescent="0.2">
      <c r="A36" s="216" t="s">
        <v>107</v>
      </c>
      <c r="B36" s="217" t="s">
        <v>407</v>
      </c>
      <c r="C36" s="218" t="s">
        <v>410</v>
      </c>
    </row>
    <row r="37" spans="1:9" x14ac:dyDescent="0.2">
      <c r="A37" s="131" t="s">
        <v>110</v>
      </c>
      <c r="B37" s="136">
        <f>VLOOKUP(A37,'2009-2011 Unit costs'!$G$4:$H$78,2)</f>
        <v>86301012.525351048</v>
      </c>
      <c r="C37" s="140">
        <f>(B37-$B$51)/$B$51</f>
        <v>0.85426568487099142</v>
      </c>
    </row>
    <row r="38" spans="1:9" x14ac:dyDescent="0.2">
      <c r="A38" s="131" t="s">
        <v>112</v>
      </c>
      <c r="B38" s="136">
        <f>VLOOKUP(A38,'2009-2011 Unit costs'!$G$4:$H$78,2)</f>
        <v>52273319.233276546</v>
      </c>
      <c r="C38" s="140">
        <f t="shared" ref="C38:C49" si="2">(B38-$B$51)/$B$51</f>
        <v>0.12314582705618406</v>
      </c>
    </row>
    <row r="39" spans="1:9" x14ac:dyDescent="0.2">
      <c r="A39" s="131" t="s">
        <v>114</v>
      </c>
      <c r="B39" s="136">
        <f>VLOOKUP(A39,'2009-2011 Unit costs'!$G$4:$H$78,2)</f>
        <v>41588544.77151113</v>
      </c>
      <c r="C39" s="140">
        <f t="shared" si="2"/>
        <v>-0.10642750071001802</v>
      </c>
    </row>
    <row r="40" spans="1:9" x14ac:dyDescent="0.2">
      <c r="A40" s="131" t="s">
        <v>186</v>
      </c>
      <c r="B40" s="136">
        <f>VLOOKUP(A40,'2009-2011 Unit costs'!$G$4:$H$78,2)</f>
        <v>48903704.03886041</v>
      </c>
      <c r="C40" s="140">
        <f t="shared" si="2"/>
        <v>5.0746191833012974E-2</v>
      </c>
    </row>
    <row r="41" spans="1:9" x14ac:dyDescent="0.2">
      <c r="A41" s="131" t="s">
        <v>190</v>
      </c>
      <c r="B41" s="136">
        <f>VLOOKUP(A41,'2009-2011 Unit costs'!$G$4:$H$78,2)</f>
        <v>45892569.655884139</v>
      </c>
      <c r="C41" s="140">
        <f t="shared" si="2"/>
        <v>-1.3951115828909776E-2</v>
      </c>
    </row>
    <row r="42" spans="1:9" x14ac:dyDescent="0.2">
      <c r="A42" s="131" t="s">
        <v>193</v>
      </c>
      <c r="B42" s="136">
        <f>VLOOKUP(A42,'2009-2011 Unit costs'!$G$4:$H$78,2)</f>
        <v>35008337.999999076</v>
      </c>
      <c r="C42" s="140">
        <f t="shared" si="2"/>
        <v>-0.24780998579020569</v>
      </c>
    </row>
    <row r="43" spans="1:9" x14ac:dyDescent="0.2">
      <c r="A43" s="131" t="s">
        <v>204</v>
      </c>
      <c r="B43" s="136">
        <f>VLOOKUP(A43,'2009-2011 Unit costs'!$G$4:$H$78,2)</f>
        <v>44442370.168633915</v>
      </c>
      <c r="C43" s="140">
        <f t="shared" si="2"/>
        <v>-4.5110137800241604E-2</v>
      </c>
    </row>
    <row r="44" spans="1:9" x14ac:dyDescent="0.2">
      <c r="A44" s="131" t="s">
        <v>209</v>
      </c>
      <c r="B44" s="136">
        <f>VLOOKUP(A44,'2009-2011 Unit costs'!$G$4:$H$78,2)</f>
        <v>44553279.320270292</v>
      </c>
      <c r="C44" s="140">
        <f t="shared" si="2"/>
        <v>-4.2727141031147206E-2</v>
      </c>
    </row>
    <row r="45" spans="1:9" x14ac:dyDescent="0.2">
      <c r="A45" s="131" t="s">
        <v>211</v>
      </c>
      <c r="B45" s="136">
        <f>VLOOKUP(A45,'2009-2011 Unit costs'!$G$4:$H$78,2)</f>
        <v>44304189.593931057</v>
      </c>
      <c r="C45" s="140">
        <f t="shared" si="2"/>
        <v>-4.8079089038351334E-2</v>
      </c>
    </row>
    <row r="46" spans="1:9" x14ac:dyDescent="0.2">
      <c r="A46" s="131" t="s">
        <v>212</v>
      </c>
      <c r="B46" s="136">
        <f>VLOOKUP(A46,'2009-2011 Unit costs'!$G$4:$H$78,2)</f>
        <v>43240820.232793279</v>
      </c>
      <c r="C46" s="140">
        <f t="shared" si="2"/>
        <v>-7.0926669373770457E-2</v>
      </c>
    </row>
    <row r="47" spans="1:9" x14ac:dyDescent="0.2">
      <c r="A47" s="131" t="s">
        <v>125</v>
      </c>
      <c r="B47" s="136">
        <f>VLOOKUP(A47,'2009-2011 Unit costs'!$G$4:$H$78,2)</f>
        <v>36987434.715938158</v>
      </c>
      <c r="C47" s="140">
        <f t="shared" si="2"/>
        <v>-0.20528706491104787</v>
      </c>
    </row>
    <row r="48" spans="1:9" x14ac:dyDescent="0.2">
      <c r="A48" s="131" t="s">
        <v>223</v>
      </c>
      <c r="B48" s="136">
        <f>VLOOKUP(A48,'2009-2011 Unit costs'!$G$4:$H$78,2)</f>
        <v>37960463.653530218</v>
      </c>
      <c r="C48" s="140">
        <f t="shared" si="2"/>
        <v>-0.18438054114536861</v>
      </c>
    </row>
    <row r="49" spans="1:3" x14ac:dyDescent="0.2">
      <c r="A49" s="131" t="s">
        <v>126</v>
      </c>
      <c r="B49" s="136">
        <f>VLOOKUP(A49,'2009-2011 Unit costs'!$G$4:$H$78,2)</f>
        <v>43588404.830433033</v>
      </c>
      <c r="C49" s="140">
        <f t="shared" si="2"/>
        <v>-6.3458458131129936E-2</v>
      </c>
    </row>
    <row r="51" spans="1:3" x14ac:dyDescent="0.2">
      <c r="A51" s="141" t="s">
        <v>343</v>
      </c>
      <c r="B51" s="144">
        <f>AVERAGE(B37:B49)</f>
        <v>46541880.826185569</v>
      </c>
    </row>
    <row r="69" spans="1:7" x14ac:dyDescent="0.2">
      <c r="A69" s="135"/>
      <c r="B69" s="136"/>
      <c r="C69" s="137"/>
      <c r="D69" s="135"/>
      <c r="E69" s="136"/>
      <c r="F69" s="137"/>
      <c r="G69" s="135"/>
    </row>
  </sheetData>
  <mergeCells count="7">
    <mergeCell ref="A35:C35"/>
    <mergeCell ref="D3:F3"/>
    <mergeCell ref="G3:I3"/>
    <mergeCell ref="A19:C19"/>
    <mergeCell ref="A1:C1"/>
    <mergeCell ref="A2:C2"/>
    <mergeCell ref="A3:C3"/>
  </mergeCells>
  <pageMargins left="1.2" right="1.2" top="0.75" bottom="0.75" header="0.3" footer="0.3"/>
  <pageSetup scale="79" orientation="portrait" r:id="rId1"/>
  <rowBreaks count="1" manualBreakCount="1">
    <brk id="69" max="2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55"/>
  <sheetViews>
    <sheetView zoomScaleNormal="100" workbookViewId="0">
      <selection activeCell="B51" sqref="B51"/>
    </sheetView>
  </sheetViews>
  <sheetFormatPr defaultRowHeight="12.75" x14ac:dyDescent="0.2"/>
  <cols>
    <col min="1" max="1" width="56.85546875" style="131" customWidth="1"/>
    <col min="2" max="2" width="20.7109375" style="139" customWidth="1"/>
    <col min="3" max="3" width="18.7109375" style="140" customWidth="1"/>
    <col min="4" max="4" width="44" style="131" customWidth="1"/>
    <col min="5" max="5" width="20.7109375" style="139" customWidth="1"/>
    <col min="6" max="6" width="15.28515625" style="140" customWidth="1"/>
    <col min="7" max="7" width="44" style="131" customWidth="1"/>
    <col min="8" max="8" width="14.85546875" style="139" customWidth="1"/>
    <col min="9" max="9" width="14.5703125" style="140" customWidth="1"/>
    <col min="10" max="16384" width="9.140625" style="131"/>
  </cols>
  <sheetData>
    <row r="1" spans="1:9" ht="22.5" customHeight="1" x14ac:dyDescent="0.2">
      <c r="A1" s="764" t="s">
        <v>409</v>
      </c>
      <c r="B1" s="764"/>
      <c r="C1" s="764"/>
      <c r="D1" s="200"/>
      <c r="E1" s="200"/>
      <c r="F1" s="200"/>
      <c r="G1" s="200"/>
      <c r="H1" s="200"/>
      <c r="I1" s="200"/>
    </row>
    <row r="2" spans="1:9" ht="37.5" customHeight="1" x14ac:dyDescent="0.2">
      <c r="A2" s="765" t="s">
        <v>338</v>
      </c>
      <c r="B2" s="765"/>
      <c r="C2" s="765"/>
      <c r="D2" s="135"/>
      <c r="E2" s="136"/>
      <c r="F2" s="137"/>
      <c r="G2" s="135"/>
    </row>
    <row r="3" spans="1:9" s="146" customFormat="1" ht="54" customHeight="1" x14ac:dyDescent="0.2">
      <c r="A3" s="766" t="s">
        <v>484</v>
      </c>
      <c r="B3" s="766"/>
      <c r="C3" s="766"/>
      <c r="D3" s="141"/>
      <c r="E3" s="142"/>
      <c r="F3" s="143"/>
      <c r="G3" s="141"/>
      <c r="H3" s="144"/>
      <c r="I3" s="145"/>
    </row>
    <row r="4" spans="1:9" ht="39.950000000000003" customHeight="1" x14ac:dyDescent="0.2">
      <c r="A4" s="216" t="s">
        <v>107</v>
      </c>
      <c r="B4" s="217" t="s">
        <v>407</v>
      </c>
      <c r="C4" s="218" t="s">
        <v>410</v>
      </c>
      <c r="D4" s="132"/>
      <c r="E4" s="133"/>
      <c r="F4" s="134"/>
      <c r="G4" s="132"/>
      <c r="H4" s="133"/>
      <c r="I4" s="134"/>
    </row>
    <row r="5" spans="1:9" s="146" customFormat="1" x14ac:dyDescent="0.2">
      <c r="A5" s="135" t="s">
        <v>181</v>
      </c>
      <c r="B5" s="136">
        <f>VLOOKUP(A5,'2009-2011 Unit costs'!$G$4:$H$78,2)</f>
        <v>38809015.105085455</v>
      </c>
      <c r="C5" s="137">
        <f>(B5-$B$16)/$B$16</f>
        <v>-7.0381737095754487E-2</v>
      </c>
      <c r="D5" s="141"/>
      <c r="E5" s="142"/>
      <c r="F5" s="143"/>
      <c r="G5" s="141"/>
      <c r="H5" s="144"/>
      <c r="I5" s="145"/>
    </row>
    <row r="6" spans="1:9" s="146" customFormat="1" x14ac:dyDescent="0.2">
      <c r="A6" s="135" t="s">
        <v>183</v>
      </c>
      <c r="B6" s="136">
        <f>VLOOKUP(A6,'2009-2011 Unit costs'!$G$4:$H$78,2)</f>
        <v>41008125.559890859</v>
      </c>
      <c r="C6" s="137">
        <f t="shared" ref="C6:C14" si="0">(B6-$B$16)/$B$16</f>
        <v>-1.7704975384713811E-2</v>
      </c>
      <c r="D6" s="141"/>
      <c r="E6" s="142"/>
      <c r="F6" s="143"/>
      <c r="G6" s="141"/>
      <c r="H6" s="144"/>
      <c r="I6" s="145"/>
    </row>
    <row r="7" spans="1:9" s="146" customFormat="1" x14ac:dyDescent="0.2">
      <c r="A7" s="135" t="s">
        <v>184</v>
      </c>
      <c r="B7" s="136">
        <f>VLOOKUP(A7,'2009-2011 Unit costs'!$G$4:$H$78,2)</f>
        <v>51051765.029261917</v>
      </c>
      <c r="C7" s="137">
        <f t="shared" si="0"/>
        <v>0.22287702989090505</v>
      </c>
      <c r="D7" s="141"/>
      <c r="E7" s="142"/>
      <c r="F7" s="143"/>
      <c r="G7" s="141"/>
      <c r="H7" s="144"/>
      <c r="I7" s="145"/>
    </row>
    <row r="8" spans="1:9" s="146" customFormat="1" x14ac:dyDescent="0.2">
      <c r="A8" s="135" t="s">
        <v>191</v>
      </c>
      <c r="B8" s="136">
        <f>VLOOKUP(A8,'2009-2011 Unit costs'!$G$4:$H$78,2)</f>
        <v>37102188.545092456</v>
      </c>
      <c r="C8" s="137">
        <f t="shared" si="0"/>
        <v>-0.11126649383289733</v>
      </c>
      <c r="D8" s="141"/>
      <c r="E8" s="142"/>
      <c r="F8" s="143"/>
      <c r="G8" s="141"/>
      <c r="H8" s="144"/>
      <c r="I8" s="145"/>
    </row>
    <row r="9" spans="1:9" s="146" customFormat="1" x14ac:dyDescent="0.2">
      <c r="A9" s="135" t="s">
        <v>192</v>
      </c>
      <c r="B9" s="136">
        <f>VLOOKUP(A9,'2009-2011 Unit costs'!$G$4:$H$78,2)</f>
        <v>48983647.690512381</v>
      </c>
      <c r="C9" s="137">
        <f t="shared" si="0"/>
        <v>0.1733380337910384</v>
      </c>
      <c r="D9" s="141"/>
      <c r="E9" s="142"/>
      <c r="F9" s="143"/>
      <c r="G9" s="141"/>
      <c r="H9" s="144"/>
      <c r="I9" s="145"/>
    </row>
    <row r="10" spans="1:9" s="146" customFormat="1" x14ac:dyDescent="0.2">
      <c r="A10" s="135" t="s">
        <v>203</v>
      </c>
      <c r="B10" s="136">
        <f>VLOOKUP(A10,'2009-2011 Unit costs'!$G$4:$H$78,2)</f>
        <v>36944557.620754279</v>
      </c>
      <c r="C10" s="137">
        <f t="shared" si="0"/>
        <v>-0.11504233265968694</v>
      </c>
      <c r="D10" s="141"/>
      <c r="E10" s="142"/>
      <c r="F10" s="143"/>
      <c r="G10" s="141"/>
      <c r="H10" s="144"/>
      <c r="I10" s="145"/>
    </row>
    <row r="11" spans="1:9" s="146" customFormat="1" x14ac:dyDescent="0.2">
      <c r="A11" s="135" t="s">
        <v>206</v>
      </c>
      <c r="B11" s="136">
        <f>VLOOKUP(A11,'2009-2011 Unit costs'!$G$4:$H$78,2)</f>
        <v>44602078.090754919</v>
      </c>
      <c r="C11" s="137">
        <f t="shared" si="0"/>
        <v>6.8383370316807635E-2</v>
      </c>
      <c r="D11" s="141"/>
      <c r="E11" s="142"/>
      <c r="F11" s="143"/>
      <c r="G11" s="141"/>
      <c r="H11" s="144"/>
      <c r="I11" s="145"/>
    </row>
    <row r="12" spans="1:9" s="146" customFormat="1" x14ac:dyDescent="0.2">
      <c r="A12" s="135" t="s">
        <v>208</v>
      </c>
      <c r="B12" s="136">
        <f>VLOOKUP(A12,'2009-2011 Unit costs'!$G$4:$H$78,2)</f>
        <v>41074924.278694756</v>
      </c>
      <c r="C12" s="137">
        <f t="shared" si="0"/>
        <v>-1.6104901052227817E-2</v>
      </c>
      <c r="D12" s="141"/>
      <c r="E12" s="142"/>
      <c r="F12" s="143"/>
      <c r="G12" s="141"/>
      <c r="H12" s="144"/>
      <c r="I12" s="145"/>
    </row>
    <row r="13" spans="1:9" s="146" customFormat="1" x14ac:dyDescent="0.2">
      <c r="A13" s="135" t="s">
        <v>224</v>
      </c>
      <c r="B13" s="136">
        <f>VLOOKUP(A13,'2009-2011 Unit costs'!$G$4:$H$78,2)</f>
        <v>40913971.741446473</v>
      </c>
      <c r="C13" s="137">
        <f t="shared" si="0"/>
        <v>-1.9960304691862409E-2</v>
      </c>
      <c r="D13" s="141"/>
      <c r="E13" s="142"/>
      <c r="F13" s="143"/>
      <c r="G13" s="141"/>
      <c r="H13" s="144"/>
      <c r="I13" s="145"/>
    </row>
    <row r="14" spans="1:9" s="146" customFormat="1" x14ac:dyDescent="0.2">
      <c r="A14" s="135" t="s">
        <v>228</v>
      </c>
      <c r="B14" s="136">
        <f>VLOOKUP(A14,'2009-2011 Unit costs'!$G$4:$H$78,2)</f>
        <v>36982324.002854936</v>
      </c>
      <c r="C14" s="137">
        <f t="shared" si="0"/>
        <v>-0.11413768928160777</v>
      </c>
      <c r="D14" s="141"/>
      <c r="E14" s="142"/>
      <c r="F14" s="143"/>
      <c r="G14" s="141"/>
      <c r="H14" s="144"/>
      <c r="I14" s="145"/>
    </row>
    <row r="15" spans="1:9" s="146" customFormat="1" x14ac:dyDescent="0.2">
      <c r="A15" s="141"/>
      <c r="B15" s="142"/>
      <c r="C15" s="143"/>
      <c r="D15" s="141"/>
      <c r="E15" s="142"/>
      <c r="F15" s="143"/>
      <c r="G15" s="141"/>
      <c r="H15" s="144"/>
      <c r="I15" s="145"/>
    </row>
    <row r="16" spans="1:9" s="146" customFormat="1" x14ac:dyDescent="0.2">
      <c r="A16" s="141" t="s">
        <v>343</v>
      </c>
      <c r="B16" s="142">
        <f>AVERAGE(B5:B14)</f>
        <v>41747259.766434841</v>
      </c>
      <c r="C16" s="143"/>
      <c r="D16" s="141"/>
      <c r="E16" s="142"/>
      <c r="F16" s="143"/>
      <c r="G16" s="141"/>
      <c r="H16" s="144"/>
      <c r="I16" s="145"/>
    </row>
    <row r="17" spans="1:9" s="146" customFormat="1" x14ac:dyDescent="0.2">
      <c r="A17" s="141"/>
      <c r="B17" s="142"/>
      <c r="C17" s="143"/>
      <c r="D17" s="141"/>
      <c r="E17" s="142"/>
      <c r="F17" s="143"/>
      <c r="G17" s="141"/>
      <c r="H17" s="144"/>
      <c r="I17" s="145"/>
    </row>
    <row r="18" spans="1:9" ht="54" customHeight="1" x14ac:dyDescent="0.2">
      <c r="A18" s="762" t="s">
        <v>406</v>
      </c>
      <c r="B18" s="762"/>
      <c r="C18" s="762"/>
      <c r="D18" s="132"/>
      <c r="E18" s="133"/>
      <c r="F18" s="134"/>
      <c r="G18" s="132"/>
      <c r="H18" s="133"/>
      <c r="I18" s="134"/>
    </row>
    <row r="19" spans="1:9" ht="39.950000000000003" customHeight="1" x14ac:dyDescent="0.2">
      <c r="A19" s="216" t="s">
        <v>107</v>
      </c>
      <c r="B19" s="217" t="s">
        <v>407</v>
      </c>
      <c r="C19" s="218" t="s">
        <v>410</v>
      </c>
    </row>
    <row r="20" spans="1:9" x14ac:dyDescent="0.2">
      <c r="A20" s="131" t="s">
        <v>182</v>
      </c>
      <c r="B20" s="136">
        <f>VLOOKUP(A20,'2009-2011 Unit costs'!$G$4:$H$78,2)</f>
        <v>42055472.800875552</v>
      </c>
      <c r="C20" s="140">
        <f>(B20-$B$39)/$B$39</f>
        <v>3.9804219263175233E-2</v>
      </c>
    </row>
    <row r="21" spans="1:9" x14ac:dyDescent="0.2">
      <c r="A21" s="131" t="s">
        <v>292</v>
      </c>
      <c r="B21" s="136">
        <f>VLOOKUP(A21,'2009-2011 Unit costs'!$G$4:$H$78,2)</f>
        <v>41094587.591185272</v>
      </c>
      <c r="C21" s="140">
        <f t="shared" ref="C21:C37" si="1">(B21-$B$39)/$B$39</f>
        <v>1.6046728769744535E-2</v>
      </c>
    </row>
    <row r="22" spans="1:9" x14ac:dyDescent="0.2">
      <c r="A22" s="131" t="s">
        <v>187</v>
      </c>
      <c r="B22" s="136">
        <f>VLOOKUP(A22,'2009-2011 Unit costs'!$G$4:$H$78,2)</f>
        <v>38852915.810950093</v>
      </c>
      <c r="C22" s="140">
        <f t="shared" si="1"/>
        <v>-3.937768142124505E-2</v>
      </c>
    </row>
    <row r="23" spans="1:9" x14ac:dyDescent="0.2">
      <c r="A23" s="131" t="s">
        <v>120</v>
      </c>
      <c r="B23" s="136">
        <f>VLOOKUP(A23,'2009-2011 Unit costs'!$G$4:$H$78,2)</f>
        <v>48152849.743353419</v>
      </c>
      <c r="C23" s="140">
        <f t="shared" si="1"/>
        <v>0.19055934930880608</v>
      </c>
    </row>
    <row r="24" spans="1:9" x14ac:dyDescent="0.2">
      <c r="A24" s="131" t="s">
        <v>194</v>
      </c>
      <c r="B24" s="136">
        <f>VLOOKUP(A24,'2009-2011 Unit costs'!$G$4:$H$78,2)</f>
        <v>28679825.645577211</v>
      </c>
      <c r="C24" s="140">
        <f t="shared" si="1"/>
        <v>-0.29090313987903732</v>
      </c>
    </row>
    <row r="25" spans="1:9" x14ac:dyDescent="0.2">
      <c r="A25" s="131" t="s">
        <v>196</v>
      </c>
      <c r="B25" s="136">
        <f>VLOOKUP(A25,'2009-2011 Unit costs'!$G$4:$H$78,2)</f>
        <v>34730444.519830495</v>
      </c>
      <c r="C25" s="140">
        <f t="shared" si="1"/>
        <v>-0.14130408378493992</v>
      </c>
    </row>
    <row r="26" spans="1:9" x14ac:dyDescent="0.2">
      <c r="A26" s="131" t="s">
        <v>197</v>
      </c>
      <c r="B26" s="136">
        <f>VLOOKUP(A26,'2009-2011 Unit costs'!$G$4:$H$78,2)</f>
        <v>20289273.444733653</v>
      </c>
      <c r="C26" s="140">
        <f t="shared" si="1"/>
        <v>-0.49835608236987566</v>
      </c>
      <c r="D26" s="419"/>
    </row>
    <row r="27" spans="1:9" x14ac:dyDescent="0.2">
      <c r="A27" s="131" t="s">
        <v>200</v>
      </c>
      <c r="B27" s="136">
        <f>VLOOKUP(A27,'2009-2011 Unit costs'!$G$4:$H$78,2)</f>
        <v>44189418.713864803</v>
      </c>
      <c r="C27" s="140">
        <f t="shared" si="1"/>
        <v>9.2565151817937466E-2</v>
      </c>
    </row>
    <row r="28" spans="1:9" x14ac:dyDescent="0.2">
      <c r="A28" s="131" t="s">
        <v>213</v>
      </c>
      <c r="B28" s="136">
        <f>VLOOKUP(A28,'2009-2011 Unit costs'!$G$4:$H$78,2)</f>
        <v>33646419.793551117</v>
      </c>
      <c r="C28" s="140">
        <f t="shared" si="1"/>
        <v>-0.16810614803726331</v>
      </c>
    </row>
    <row r="29" spans="1:9" x14ac:dyDescent="0.2">
      <c r="A29" s="131" t="s">
        <v>216</v>
      </c>
      <c r="B29" s="136">
        <f>VLOOKUP(A29,'2009-2011 Unit costs'!$G$4:$H$78,2)</f>
        <v>41706341.963338718</v>
      </c>
      <c r="C29" s="140">
        <f t="shared" si="1"/>
        <v>3.1172103303748228E-2</v>
      </c>
    </row>
    <row r="30" spans="1:9" x14ac:dyDescent="0.2">
      <c r="A30" s="131" t="s">
        <v>218</v>
      </c>
      <c r="B30" s="136">
        <f>VLOOKUP(A30,'2009-2011 Unit costs'!$G$4:$H$78,2)</f>
        <v>42939091.965247072</v>
      </c>
      <c r="C30" s="140">
        <f t="shared" si="1"/>
        <v>6.1651338654404135E-2</v>
      </c>
    </row>
    <row r="31" spans="1:9" x14ac:dyDescent="0.2">
      <c r="A31" s="131" t="s">
        <v>124</v>
      </c>
      <c r="B31" s="136">
        <f>VLOOKUP(A31,'2009-2011 Unit costs'!$G$4:$H$78,2)</f>
        <v>45240103.156557776</v>
      </c>
      <c r="C31" s="140">
        <f t="shared" si="1"/>
        <v>0.11854289130975423</v>
      </c>
    </row>
    <row r="32" spans="1:9" x14ac:dyDescent="0.2">
      <c r="A32" s="131" t="s">
        <v>221</v>
      </c>
      <c r="B32" s="136">
        <f>VLOOKUP(A32,'2009-2011 Unit costs'!$G$4:$H$78,2)</f>
        <v>50178128.478202216</v>
      </c>
      <c r="C32" s="140">
        <f t="shared" si="1"/>
        <v>0.24063353070371654</v>
      </c>
    </row>
    <row r="33" spans="1:9" x14ac:dyDescent="0.2">
      <c r="A33" s="131" t="s">
        <v>222</v>
      </c>
      <c r="B33" s="136">
        <f>VLOOKUP(A33,'2009-2011 Unit costs'!$G$4:$H$78,2)</f>
        <v>37285466.094322793</v>
      </c>
      <c r="C33" s="140">
        <f t="shared" si="1"/>
        <v>-7.8132229171758105E-2</v>
      </c>
    </row>
    <row r="34" spans="1:9" x14ac:dyDescent="0.2">
      <c r="A34" s="131" t="s">
        <v>230</v>
      </c>
      <c r="B34" s="136">
        <f>VLOOKUP(A34,'2009-2011 Unit costs'!$G$4:$H$78,2)</f>
        <v>36266449.977451101</v>
      </c>
      <c r="C34" s="140">
        <f t="shared" si="1"/>
        <v>-0.10332698236921362</v>
      </c>
    </row>
    <row r="35" spans="1:9" x14ac:dyDescent="0.2">
      <c r="A35" s="131" t="s">
        <v>231</v>
      </c>
      <c r="B35" s="136">
        <f>VLOOKUP(A35,'2009-2011 Unit costs'!$G$4:$H$78,2)</f>
        <v>54780232.869557269</v>
      </c>
      <c r="C35" s="140">
        <f t="shared" si="1"/>
        <v>0.35441866364653168</v>
      </c>
    </row>
    <row r="36" spans="1:9" x14ac:dyDescent="0.2">
      <c r="A36" s="131" t="s">
        <v>127</v>
      </c>
      <c r="B36" s="136">
        <f>VLOOKUP(A36,'2009-2011 Unit costs'!$G$4:$H$78,2)</f>
        <v>44809620.795559578</v>
      </c>
      <c r="C36" s="140">
        <f t="shared" si="1"/>
        <v>0.10789939248610099</v>
      </c>
    </row>
    <row r="37" spans="1:9" x14ac:dyDescent="0.2">
      <c r="A37" s="131" t="s">
        <v>128</v>
      </c>
      <c r="B37" s="136">
        <f>VLOOKUP(A37,'2009-2011 Unit costs'!$G$4:$H$78,2)</f>
        <v>43123590.052651152</v>
      </c>
      <c r="C37" s="140">
        <f t="shared" si="1"/>
        <v>6.6212977769414968E-2</v>
      </c>
    </row>
    <row r="39" spans="1:9" x14ac:dyDescent="0.2">
      <c r="A39" s="141" t="s">
        <v>343</v>
      </c>
      <c r="B39" s="144">
        <f>AVERAGE(B20:B37)</f>
        <v>40445568.523156069</v>
      </c>
    </row>
    <row r="41" spans="1:9" s="146" customFormat="1" ht="54" customHeight="1" x14ac:dyDescent="0.2">
      <c r="A41" s="766" t="s">
        <v>483</v>
      </c>
      <c r="B41" s="766"/>
      <c r="C41" s="766"/>
      <c r="D41" s="141"/>
      <c r="E41" s="142"/>
      <c r="F41" s="143"/>
      <c r="G41" s="141"/>
      <c r="H41" s="144"/>
      <c r="I41" s="145"/>
    </row>
    <row r="42" spans="1:9" ht="39.950000000000003" customHeight="1" x14ac:dyDescent="0.2">
      <c r="A42" s="216" t="s">
        <v>107</v>
      </c>
      <c r="B42" s="217" t="s">
        <v>407</v>
      </c>
      <c r="C42" s="218" t="s">
        <v>410</v>
      </c>
      <c r="D42" s="132"/>
      <c r="E42" s="133"/>
      <c r="F42" s="134"/>
      <c r="G42" s="132"/>
      <c r="H42" s="133"/>
      <c r="I42" s="134"/>
    </row>
    <row r="43" spans="1:9" s="146" customFormat="1" x14ac:dyDescent="0.2">
      <c r="A43" s="135" t="s">
        <v>178</v>
      </c>
      <c r="B43" s="136">
        <f>VLOOKUP(A43,'2009-2011 Unit costs'!$G$4:$H$78,2)</f>
        <v>42708771.787511878</v>
      </c>
      <c r="C43" s="137">
        <f>(B43-$B$54)/$B$54</f>
        <v>-4.1426166948623319E-2</v>
      </c>
      <c r="D43" s="141"/>
      <c r="E43" s="142"/>
      <c r="F43" s="143"/>
      <c r="G43" s="141"/>
      <c r="H43" s="144"/>
      <c r="I43" s="145"/>
    </row>
    <row r="44" spans="1:9" s="146" customFormat="1" x14ac:dyDescent="0.2">
      <c r="A44" s="135" t="s">
        <v>117</v>
      </c>
      <c r="B44" s="136">
        <f>VLOOKUP(A44,'2009-2011 Unit costs'!$G$4:$H$78,2)</f>
        <v>37326747.363770343</v>
      </c>
      <c r="C44" s="137">
        <f t="shared" ref="C44:C52" si="2">(B44-$B$54)/$B$54</f>
        <v>-0.16222261146147091</v>
      </c>
      <c r="D44" s="141"/>
      <c r="E44" s="142"/>
      <c r="F44" s="143"/>
      <c r="G44" s="141"/>
      <c r="H44" s="144"/>
      <c r="I44" s="145"/>
    </row>
    <row r="45" spans="1:9" s="146" customFormat="1" x14ac:dyDescent="0.2">
      <c r="A45" s="135" t="s">
        <v>188</v>
      </c>
      <c r="B45" s="136">
        <f>VLOOKUP(A45,'2009-2011 Unit costs'!$G$4:$H$78,2)</f>
        <v>40981405.890088707</v>
      </c>
      <c r="C45" s="137">
        <f t="shared" si="2"/>
        <v>-8.0195901597357025E-2</v>
      </c>
      <c r="D45" s="141"/>
      <c r="E45" s="142"/>
      <c r="F45" s="143"/>
      <c r="G45" s="141"/>
      <c r="H45" s="144"/>
      <c r="I45" s="145"/>
    </row>
    <row r="46" spans="1:9" s="146" customFormat="1" x14ac:dyDescent="0.2">
      <c r="A46" s="135" t="s">
        <v>189</v>
      </c>
      <c r="B46" s="136">
        <f>VLOOKUP(A46,'2009-2011 Unit costs'!$G$4:$H$78,2)</f>
        <v>49276104.353118844</v>
      </c>
      <c r="C46" s="137">
        <f t="shared" si="2"/>
        <v>0.10597383747336643</v>
      </c>
      <c r="D46" s="141"/>
      <c r="E46" s="142"/>
      <c r="F46" s="143"/>
      <c r="G46" s="141"/>
      <c r="H46" s="144"/>
      <c r="I46" s="145"/>
    </row>
    <row r="47" spans="1:9" s="146" customFormat="1" x14ac:dyDescent="0.2">
      <c r="A47" s="135" t="s">
        <v>201</v>
      </c>
      <c r="B47" s="136">
        <f>VLOOKUP(A47,'2009-2011 Unit costs'!$G$4:$H$78,2)</f>
        <v>40315352.434247762</v>
      </c>
      <c r="C47" s="137">
        <f t="shared" si="2"/>
        <v>-9.5145088554994095E-2</v>
      </c>
      <c r="D47" s="141"/>
      <c r="E47" s="142"/>
      <c r="F47" s="143"/>
      <c r="G47" s="141"/>
      <c r="H47" s="144"/>
      <c r="I47" s="145"/>
    </row>
    <row r="48" spans="1:9" s="146" customFormat="1" x14ac:dyDescent="0.2">
      <c r="A48" s="135" t="s">
        <v>215</v>
      </c>
      <c r="B48" s="136">
        <f>VLOOKUP(A48,'2009-2011 Unit costs'!$G$4:$H$78,2)</f>
        <v>45189614.779453628</v>
      </c>
      <c r="C48" s="137">
        <f t="shared" si="2"/>
        <v>1.4254927975291149E-2</v>
      </c>
      <c r="D48" s="141"/>
      <c r="E48" s="142"/>
      <c r="F48" s="143"/>
      <c r="G48" s="141"/>
      <c r="H48" s="144"/>
      <c r="I48" s="145"/>
    </row>
    <row r="49" spans="1:9" s="146" customFormat="1" x14ac:dyDescent="0.2">
      <c r="A49" s="135" t="s">
        <v>217</v>
      </c>
      <c r="B49" s="136">
        <f>VLOOKUP(A49,'2009-2011 Unit costs'!$G$4:$H$78,2)</f>
        <v>39709013.513664454</v>
      </c>
      <c r="C49" s="137">
        <f t="shared" si="2"/>
        <v>-0.10875401709369127</v>
      </c>
      <c r="D49" s="141"/>
      <c r="E49" s="142"/>
      <c r="F49" s="143"/>
      <c r="G49" s="141"/>
      <c r="H49" s="144"/>
      <c r="I49" s="145"/>
    </row>
    <row r="50" spans="1:9" s="146" customFormat="1" ht="12.75" customHeight="1" x14ac:dyDescent="0.2">
      <c r="A50" s="135" t="s">
        <v>219</v>
      </c>
      <c r="B50" s="136">
        <f>VLOOKUP(A50,'2009-2011 Unit costs'!$G$4:$H$78,2)</f>
        <v>44808269.626576543</v>
      </c>
      <c r="C50" s="137">
        <f t="shared" si="2"/>
        <v>5.6958552225636347E-3</v>
      </c>
      <c r="D50" s="141"/>
      <c r="E50" s="142"/>
      <c r="F50" s="143"/>
      <c r="G50" s="141"/>
      <c r="H50" s="144"/>
      <c r="I50" s="145"/>
    </row>
    <row r="51" spans="1:9" s="146" customFormat="1" x14ac:dyDescent="0.2">
      <c r="A51" s="135" t="s">
        <v>225</v>
      </c>
      <c r="B51" s="136">
        <f>VLOOKUP(A51,'2009-2011 Unit costs'!$G$4:$H$78,2)</f>
        <v>44484426.136802904</v>
      </c>
      <c r="C51" s="137">
        <f t="shared" si="2"/>
        <v>-1.5726257547287324E-3</v>
      </c>
      <c r="D51" s="141"/>
      <c r="E51" s="142"/>
      <c r="F51" s="143"/>
      <c r="G51" s="141"/>
      <c r="H51" s="144"/>
      <c r="I51" s="145"/>
    </row>
    <row r="52" spans="1:9" s="146" customFormat="1" x14ac:dyDescent="0.2">
      <c r="A52" s="135" t="s">
        <v>233</v>
      </c>
      <c r="B52" s="136">
        <f>VLOOKUP(A52,'2009-2011 Unit costs'!$G$4:$H$78,2)</f>
        <v>60745230.925311215</v>
      </c>
      <c r="C52" s="137">
        <f t="shared" si="2"/>
        <v>0.36339179073964378</v>
      </c>
      <c r="D52" s="141"/>
      <c r="E52" s="142"/>
      <c r="F52" s="143"/>
      <c r="G52" s="141"/>
      <c r="H52" s="144"/>
      <c r="I52" s="145"/>
    </row>
    <row r="53" spans="1:9" s="146" customFormat="1" x14ac:dyDescent="0.2">
      <c r="A53" s="135"/>
      <c r="B53" s="136"/>
      <c r="C53" s="137"/>
      <c r="D53" s="141"/>
      <c r="E53" s="142"/>
      <c r="F53" s="143"/>
      <c r="G53" s="141"/>
      <c r="H53" s="144"/>
      <c r="I53" s="145"/>
    </row>
    <row r="54" spans="1:9" s="146" customFormat="1" x14ac:dyDescent="0.2">
      <c r="A54" s="141" t="s">
        <v>343</v>
      </c>
      <c r="B54" s="142">
        <f>AVERAGE(B43:B52)</f>
        <v>44554493.681054629</v>
      </c>
      <c r="C54" s="137"/>
      <c r="D54" s="141"/>
      <c r="E54" s="142"/>
      <c r="F54" s="143"/>
      <c r="G54" s="141"/>
      <c r="H54" s="144"/>
      <c r="I54" s="145"/>
    </row>
    <row r="55" spans="1:9" s="146" customFormat="1" x14ac:dyDescent="0.2">
      <c r="A55" s="141"/>
      <c r="B55" s="142"/>
      <c r="C55" s="143"/>
      <c r="D55" s="141"/>
      <c r="E55" s="142"/>
      <c r="F55" s="143"/>
      <c r="G55" s="141"/>
      <c r="H55" s="144"/>
      <c r="I55" s="145"/>
    </row>
  </sheetData>
  <mergeCells count="5">
    <mergeCell ref="A41:C41"/>
    <mergeCell ref="A3:C3"/>
    <mergeCell ref="A1:C1"/>
    <mergeCell ref="A2:C2"/>
    <mergeCell ref="A18:C18"/>
  </mergeCells>
  <pageMargins left="1.2" right="1.2" top="0.75" bottom="0.75" header="0.3" footer="0.3"/>
  <pageSetup scale="7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>
      <selection activeCell="A10" sqref="A10:B10"/>
    </sheetView>
  </sheetViews>
  <sheetFormatPr defaultRowHeight="15" x14ac:dyDescent="0.25"/>
  <sheetData>
    <row r="1" spans="1:10" ht="18.75" x14ac:dyDescent="0.3">
      <c r="A1" s="767" t="s">
        <v>382</v>
      </c>
      <c r="B1" s="767"/>
      <c r="C1" s="767"/>
      <c r="D1" s="767"/>
      <c r="E1" s="767"/>
      <c r="F1" s="767"/>
      <c r="G1" s="767"/>
      <c r="H1" s="767"/>
      <c r="I1" s="767"/>
      <c r="J1" s="767"/>
    </row>
    <row r="2" spans="1:10" ht="43.5" customHeight="1" x14ac:dyDescent="0.25">
      <c r="A2" s="768" t="s">
        <v>278</v>
      </c>
      <c r="B2" s="768"/>
      <c r="C2" s="768"/>
      <c r="D2" s="768"/>
      <c r="E2" s="768"/>
      <c r="F2" s="768"/>
      <c r="G2" s="768"/>
      <c r="H2" s="768"/>
      <c r="I2" s="768"/>
      <c r="J2" s="768"/>
    </row>
    <row r="4" spans="1:10" x14ac:dyDescent="0.25">
      <c r="A4" s="769" t="s">
        <v>279</v>
      </c>
      <c r="B4" s="769"/>
      <c r="C4" s="769" t="s">
        <v>280</v>
      </c>
      <c r="D4" s="769"/>
      <c r="E4" s="769" t="s">
        <v>281</v>
      </c>
      <c r="F4" s="769"/>
      <c r="G4" s="769" t="s">
        <v>602</v>
      </c>
      <c r="H4" s="769"/>
      <c r="I4" s="769" t="s">
        <v>603</v>
      </c>
      <c r="J4" s="769"/>
    </row>
    <row r="5" spans="1:10" x14ac:dyDescent="0.25">
      <c r="A5" s="718" t="s">
        <v>604</v>
      </c>
      <c r="B5" s="718"/>
      <c r="C5" s="718" t="s">
        <v>605</v>
      </c>
      <c r="D5" s="718"/>
      <c r="E5" s="718" t="s">
        <v>606</v>
      </c>
      <c r="F5" s="718"/>
      <c r="G5" s="718" t="s">
        <v>607</v>
      </c>
      <c r="H5" s="718"/>
      <c r="I5" s="718" t="s">
        <v>608</v>
      </c>
      <c r="J5" s="718"/>
    </row>
    <row r="6" spans="1:10" x14ac:dyDescent="0.25">
      <c r="A6" s="718" t="s">
        <v>609</v>
      </c>
      <c r="B6" s="718"/>
      <c r="C6" s="718" t="s">
        <v>610</v>
      </c>
      <c r="D6" s="718"/>
      <c r="G6" s="718" t="s">
        <v>611</v>
      </c>
      <c r="H6" s="718"/>
      <c r="I6" s="718" t="s">
        <v>612</v>
      </c>
      <c r="J6" s="718"/>
    </row>
    <row r="7" spans="1:10" x14ac:dyDescent="0.25">
      <c r="A7" s="718" t="s">
        <v>632</v>
      </c>
      <c r="B7" s="718"/>
      <c r="C7" s="718" t="s">
        <v>613</v>
      </c>
      <c r="D7" s="718"/>
      <c r="G7" s="718" t="s">
        <v>614</v>
      </c>
      <c r="H7" s="718"/>
      <c r="I7" s="718" t="s">
        <v>615</v>
      </c>
      <c r="J7" s="718"/>
    </row>
    <row r="8" spans="1:10" x14ac:dyDescent="0.25">
      <c r="A8" s="718" t="s">
        <v>616</v>
      </c>
      <c r="B8" s="718"/>
      <c r="C8" s="718" t="s">
        <v>617</v>
      </c>
      <c r="D8" s="718"/>
      <c r="G8" s="718" t="s">
        <v>618</v>
      </c>
      <c r="H8" s="718"/>
      <c r="I8" s="718" t="s">
        <v>619</v>
      </c>
      <c r="J8" s="718"/>
    </row>
    <row r="9" spans="1:10" x14ac:dyDescent="0.25">
      <c r="A9" s="718" t="s">
        <v>620</v>
      </c>
      <c r="B9" s="718"/>
      <c r="I9" s="718" t="s">
        <v>633</v>
      </c>
      <c r="J9" s="718"/>
    </row>
    <row r="10" spans="1:10" x14ac:dyDescent="0.25">
      <c r="A10" s="718" t="s">
        <v>621</v>
      </c>
      <c r="B10" s="718"/>
      <c r="I10" s="718" t="s">
        <v>622</v>
      </c>
      <c r="J10" s="718"/>
    </row>
    <row r="11" spans="1:10" x14ac:dyDescent="0.25">
      <c r="A11" s="718" t="s">
        <v>623</v>
      </c>
      <c r="B11" s="718"/>
      <c r="I11" s="718" t="s">
        <v>624</v>
      </c>
      <c r="J11" s="718"/>
    </row>
    <row r="12" spans="1:10" x14ac:dyDescent="0.25">
      <c r="A12" s="718" t="s">
        <v>625</v>
      </c>
      <c r="B12" s="718"/>
      <c r="I12" s="718" t="s">
        <v>626</v>
      </c>
      <c r="J12" s="718"/>
    </row>
    <row r="13" spans="1:10" x14ac:dyDescent="0.25">
      <c r="I13" s="718" t="s">
        <v>627</v>
      </c>
      <c r="J13" s="718"/>
    </row>
    <row r="14" spans="1:10" x14ac:dyDescent="0.25">
      <c r="I14" s="770" t="s">
        <v>628</v>
      </c>
      <c r="J14" s="770"/>
    </row>
    <row r="15" spans="1:10" x14ac:dyDescent="0.25">
      <c r="I15" s="718" t="s">
        <v>629</v>
      </c>
      <c r="J15" s="718"/>
    </row>
    <row r="16" spans="1:10" x14ac:dyDescent="0.25">
      <c r="I16" s="770" t="s">
        <v>630</v>
      </c>
      <c r="J16" s="770"/>
    </row>
    <row r="17" spans="9:10" x14ac:dyDescent="0.25">
      <c r="I17" s="718" t="s">
        <v>631</v>
      </c>
      <c r="J17" s="718"/>
    </row>
  </sheetData>
  <mergeCells count="37">
    <mergeCell ref="I17:J17"/>
    <mergeCell ref="A12:B12"/>
    <mergeCell ref="I12:J12"/>
    <mergeCell ref="I13:J13"/>
    <mergeCell ref="I14:J14"/>
    <mergeCell ref="I15:J15"/>
    <mergeCell ref="I16:J16"/>
    <mergeCell ref="A9:B9"/>
    <mergeCell ref="I9:J9"/>
    <mergeCell ref="A10:B10"/>
    <mergeCell ref="I10:J10"/>
    <mergeCell ref="A11:B11"/>
    <mergeCell ref="I11:J11"/>
    <mergeCell ref="A7:B7"/>
    <mergeCell ref="C7:D7"/>
    <mergeCell ref="G7:H7"/>
    <mergeCell ref="I7:J7"/>
    <mergeCell ref="A8:B8"/>
    <mergeCell ref="C8:D8"/>
    <mergeCell ref="G8:H8"/>
    <mergeCell ref="I8:J8"/>
    <mergeCell ref="A6:B6"/>
    <mergeCell ref="C6:D6"/>
    <mergeCell ref="G6:H6"/>
    <mergeCell ref="I6:J6"/>
    <mergeCell ref="A1:J1"/>
    <mergeCell ref="A2:J2"/>
    <mergeCell ref="A4:B4"/>
    <mergeCell ref="C4:D4"/>
    <mergeCell ref="E4:F4"/>
    <mergeCell ref="G4:H4"/>
    <mergeCell ref="I4:J4"/>
    <mergeCell ref="A5:B5"/>
    <mergeCell ref="C5:D5"/>
    <mergeCell ref="E5:F5"/>
    <mergeCell ref="G5:H5"/>
    <mergeCell ref="I5:J5"/>
  </mergeCells>
  <printOptions horizontalCentered="1"/>
  <pageMargins left="0.7" right="0.7" top="0.75" bottom="0.75" header="0.3" footer="0.3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9"/>
  <sheetViews>
    <sheetView zoomScaleNormal="100" workbookViewId="0">
      <selection activeCell="J20" sqref="J20:J48"/>
    </sheetView>
  </sheetViews>
  <sheetFormatPr defaultRowHeight="15" x14ac:dyDescent="0.25"/>
  <cols>
    <col min="1" max="1" width="12.42578125" style="545" customWidth="1"/>
    <col min="2" max="2" width="6" style="545" customWidth="1"/>
    <col min="3" max="3" width="12.42578125" style="545" customWidth="1"/>
    <col min="4" max="4" width="6" style="545" customWidth="1"/>
    <col min="5" max="5" width="12.42578125" style="545" customWidth="1"/>
    <col min="6" max="6" width="6" style="545" customWidth="1"/>
    <col min="7" max="7" width="13.7109375" style="545" customWidth="1"/>
    <col min="8" max="8" width="2.42578125" style="545" customWidth="1"/>
    <col min="9" max="9" width="12.42578125" style="545" customWidth="1"/>
    <col min="10" max="10" width="6" style="545" customWidth="1"/>
    <col min="11" max="11" width="12.42578125" style="545" customWidth="1"/>
    <col min="12" max="12" width="6" style="545" customWidth="1"/>
    <col min="13" max="13" width="12.42578125" style="545" customWidth="1"/>
    <col min="14" max="14" width="6" style="545" customWidth="1"/>
    <col min="15" max="15" width="16.42578125" style="545" customWidth="1"/>
    <col min="16" max="256" width="9.140625" style="545"/>
    <col min="257" max="257" width="12.42578125" style="545" customWidth="1"/>
    <col min="258" max="258" width="6" style="545" customWidth="1"/>
    <col min="259" max="259" width="12.42578125" style="545" customWidth="1"/>
    <col min="260" max="260" width="6" style="545" customWidth="1"/>
    <col min="261" max="261" width="12.42578125" style="545" customWidth="1"/>
    <col min="262" max="262" width="6" style="545" customWidth="1"/>
    <col min="263" max="263" width="13.7109375" style="545" customWidth="1"/>
    <col min="264" max="264" width="2.42578125" style="545" customWidth="1"/>
    <col min="265" max="265" width="12.42578125" style="545" customWidth="1"/>
    <col min="266" max="266" width="6" style="545" customWidth="1"/>
    <col min="267" max="267" width="12.42578125" style="545" customWidth="1"/>
    <col min="268" max="268" width="6" style="545" customWidth="1"/>
    <col min="269" max="269" width="12.42578125" style="545" customWidth="1"/>
    <col min="270" max="270" width="6" style="545" customWidth="1"/>
    <col min="271" max="271" width="16.42578125" style="545" customWidth="1"/>
    <col min="272" max="512" width="9.140625" style="545"/>
    <col min="513" max="513" width="12.42578125" style="545" customWidth="1"/>
    <col min="514" max="514" width="6" style="545" customWidth="1"/>
    <col min="515" max="515" width="12.42578125" style="545" customWidth="1"/>
    <col min="516" max="516" width="6" style="545" customWidth="1"/>
    <col min="517" max="517" width="12.42578125" style="545" customWidth="1"/>
    <col min="518" max="518" width="6" style="545" customWidth="1"/>
    <col min="519" max="519" width="13.7109375" style="545" customWidth="1"/>
    <col min="520" max="520" width="2.42578125" style="545" customWidth="1"/>
    <col min="521" max="521" width="12.42578125" style="545" customWidth="1"/>
    <col min="522" max="522" width="6" style="545" customWidth="1"/>
    <col min="523" max="523" width="12.42578125" style="545" customWidth="1"/>
    <col min="524" max="524" width="6" style="545" customWidth="1"/>
    <col min="525" max="525" width="12.42578125" style="545" customWidth="1"/>
    <col min="526" max="526" width="6" style="545" customWidth="1"/>
    <col min="527" max="527" width="16.42578125" style="545" customWidth="1"/>
    <col min="528" max="768" width="9.140625" style="545"/>
    <col min="769" max="769" width="12.42578125" style="545" customWidth="1"/>
    <col min="770" max="770" width="6" style="545" customWidth="1"/>
    <col min="771" max="771" width="12.42578125" style="545" customWidth="1"/>
    <col min="772" max="772" width="6" style="545" customWidth="1"/>
    <col min="773" max="773" width="12.42578125" style="545" customWidth="1"/>
    <col min="774" max="774" width="6" style="545" customWidth="1"/>
    <col min="775" max="775" width="13.7109375" style="545" customWidth="1"/>
    <col min="776" max="776" width="2.42578125" style="545" customWidth="1"/>
    <col min="777" max="777" width="12.42578125" style="545" customWidth="1"/>
    <col min="778" max="778" width="6" style="545" customWidth="1"/>
    <col min="779" max="779" width="12.42578125" style="545" customWidth="1"/>
    <col min="780" max="780" width="6" style="545" customWidth="1"/>
    <col min="781" max="781" width="12.42578125" style="545" customWidth="1"/>
    <col min="782" max="782" width="6" style="545" customWidth="1"/>
    <col min="783" max="783" width="16.42578125" style="545" customWidth="1"/>
    <col min="784" max="1024" width="9.140625" style="545"/>
    <col min="1025" max="1025" width="12.42578125" style="545" customWidth="1"/>
    <col min="1026" max="1026" width="6" style="545" customWidth="1"/>
    <col min="1027" max="1027" width="12.42578125" style="545" customWidth="1"/>
    <col min="1028" max="1028" width="6" style="545" customWidth="1"/>
    <col min="1029" max="1029" width="12.42578125" style="545" customWidth="1"/>
    <col min="1030" max="1030" width="6" style="545" customWidth="1"/>
    <col min="1031" max="1031" width="13.7109375" style="545" customWidth="1"/>
    <col min="1032" max="1032" width="2.42578125" style="545" customWidth="1"/>
    <col min="1033" max="1033" width="12.42578125" style="545" customWidth="1"/>
    <col min="1034" max="1034" width="6" style="545" customWidth="1"/>
    <col min="1035" max="1035" width="12.42578125" style="545" customWidth="1"/>
    <col min="1036" max="1036" width="6" style="545" customWidth="1"/>
    <col min="1037" max="1037" width="12.42578125" style="545" customWidth="1"/>
    <col min="1038" max="1038" width="6" style="545" customWidth="1"/>
    <col min="1039" max="1039" width="16.42578125" style="545" customWidth="1"/>
    <col min="1040" max="1280" width="9.140625" style="545"/>
    <col min="1281" max="1281" width="12.42578125" style="545" customWidth="1"/>
    <col min="1282" max="1282" width="6" style="545" customWidth="1"/>
    <col min="1283" max="1283" width="12.42578125" style="545" customWidth="1"/>
    <col min="1284" max="1284" width="6" style="545" customWidth="1"/>
    <col min="1285" max="1285" width="12.42578125" style="545" customWidth="1"/>
    <col min="1286" max="1286" width="6" style="545" customWidth="1"/>
    <col min="1287" max="1287" width="13.7109375" style="545" customWidth="1"/>
    <col min="1288" max="1288" width="2.42578125" style="545" customWidth="1"/>
    <col min="1289" max="1289" width="12.42578125" style="545" customWidth="1"/>
    <col min="1290" max="1290" width="6" style="545" customWidth="1"/>
    <col min="1291" max="1291" width="12.42578125" style="545" customWidth="1"/>
    <col min="1292" max="1292" width="6" style="545" customWidth="1"/>
    <col min="1293" max="1293" width="12.42578125" style="545" customWidth="1"/>
    <col min="1294" max="1294" width="6" style="545" customWidth="1"/>
    <col min="1295" max="1295" width="16.42578125" style="545" customWidth="1"/>
    <col min="1296" max="1536" width="9.140625" style="545"/>
    <col min="1537" max="1537" width="12.42578125" style="545" customWidth="1"/>
    <col min="1538" max="1538" width="6" style="545" customWidth="1"/>
    <col min="1539" max="1539" width="12.42578125" style="545" customWidth="1"/>
    <col min="1540" max="1540" width="6" style="545" customWidth="1"/>
    <col min="1541" max="1541" width="12.42578125" style="545" customWidth="1"/>
    <col min="1542" max="1542" width="6" style="545" customWidth="1"/>
    <col min="1543" max="1543" width="13.7109375" style="545" customWidth="1"/>
    <col min="1544" max="1544" width="2.42578125" style="545" customWidth="1"/>
    <col min="1545" max="1545" width="12.42578125" style="545" customWidth="1"/>
    <col min="1546" max="1546" width="6" style="545" customWidth="1"/>
    <col min="1547" max="1547" width="12.42578125" style="545" customWidth="1"/>
    <col min="1548" max="1548" width="6" style="545" customWidth="1"/>
    <col min="1549" max="1549" width="12.42578125" style="545" customWidth="1"/>
    <col min="1550" max="1550" width="6" style="545" customWidth="1"/>
    <col min="1551" max="1551" width="16.42578125" style="545" customWidth="1"/>
    <col min="1552" max="1792" width="9.140625" style="545"/>
    <col min="1793" max="1793" width="12.42578125" style="545" customWidth="1"/>
    <col min="1794" max="1794" width="6" style="545" customWidth="1"/>
    <col min="1795" max="1795" width="12.42578125" style="545" customWidth="1"/>
    <col min="1796" max="1796" width="6" style="545" customWidth="1"/>
    <col min="1797" max="1797" width="12.42578125" style="545" customWidth="1"/>
    <col min="1798" max="1798" width="6" style="545" customWidth="1"/>
    <col min="1799" max="1799" width="13.7109375" style="545" customWidth="1"/>
    <col min="1800" max="1800" width="2.42578125" style="545" customWidth="1"/>
    <col min="1801" max="1801" width="12.42578125" style="545" customWidth="1"/>
    <col min="1802" max="1802" width="6" style="545" customWidth="1"/>
    <col min="1803" max="1803" width="12.42578125" style="545" customWidth="1"/>
    <col min="1804" max="1804" width="6" style="545" customWidth="1"/>
    <col min="1805" max="1805" width="12.42578125" style="545" customWidth="1"/>
    <col min="1806" max="1806" width="6" style="545" customWidth="1"/>
    <col min="1807" max="1807" width="16.42578125" style="545" customWidth="1"/>
    <col min="1808" max="2048" width="9.140625" style="545"/>
    <col min="2049" max="2049" width="12.42578125" style="545" customWidth="1"/>
    <col min="2050" max="2050" width="6" style="545" customWidth="1"/>
    <col min="2051" max="2051" width="12.42578125" style="545" customWidth="1"/>
    <col min="2052" max="2052" width="6" style="545" customWidth="1"/>
    <col min="2053" max="2053" width="12.42578125" style="545" customWidth="1"/>
    <col min="2054" max="2054" width="6" style="545" customWidth="1"/>
    <col min="2055" max="2055" width="13.7109375" style="545" customWidth="1"/>
    <col min="2056" max="2056" width="2.42578125" style="545" customWidth="1"/>
    <col min="2057" max="2057" width="12.42578125" style="545" customWidth="1"/>
    <col min="2058" max="2058" width="6" style="545" customWidth="1"/>
    <col min="2059" max="2059" width="12.42578125" style="545" customWidth="1"/>
    <col min="2060" max="2060" width="6" style="545" customWidth="1"/>
    <col min="2061" max="2061" width="12.42578125" style="545" customWidth="1"/>
    <col min="2062" max="2062" width="6" style="545" customWidth="1"/>
    <col min="2063" max="2063" width="16.42578125" style="545" customWidth="1"/>
    <col min="2064" max="2304" width="9.140625" style="545"/>
    <col min="2305" max="2305" width="12.42578125" style="545" customWidth="1"/>
    <col min="2306" max="2306" width="6" style="545" customWidth="1"/>
    <col min="2307" max="2307" width="12.42578125" style="545" customWidth="1"/>
    <col min="2308" max="2308" width="6" style="545" customWidth="1"/>
    <col min="2309" max="2309" width="12.42578125" style="545" customWidth="1"/>
    <col min="2310" max="2310" width="6" style="545" customWidth="1"/>
    <col min="2311" max="2311" width="13.7109375" style="545" customWidth="1"/>
    <col min="2312" max="2312" width="2.42578125" style="545" customWidth="1"/>
    <col min="2313" max="2313" width="12.42578125" style="545" customWidth="1"/>
    <col min="2314" max="2314" width="6" style="545" customWidth="1"/>
    <col min="2315" max="2315" width="12.42578125" style="545" customWidth="1"/>
    <col min="2316" max="2316" width="6" style="545" customWidth="1"/>
    <col min="2317" max="2317" width="12.42578125" style="545" customWidth="1"/>
    <col min="2318" max="2318" width="6" style="545" customWidth="1"/>
    <col min="2319" max="2319" width="16.42578125" style="545" customWidth="1"/>
    <col min="2320" max="2560" width="9.140625" style="545"/>
    <col min="2561" max="2561" width="12.42578125" style="545" customWidth="1"/>
    <col min="2562" max="2562" width="6" style="545" customWidth="1"/>
    <col min="2563" max="2563" width="12.42578125" style="545" customWidth="1"/>
    <col min="2564" max="2564" width="6" style="545" customWidth="1"/>
    <col min="2565" max="2565" width="12.42578125" style="545" customWidth="1"/>
    <col min="2566" max="2566" width="6" style="545" customWidth="1"/>
    <col min="2567" max="2567" width="13.7109375" style="545" customWidth="1"/>
    <col min="2568" max="2568" width="2.42578125" style="545" customWidth="1"/>
    <col min="2569" max="2569" width="12.42578125" style="545" customWidth="1"/>
    <col min="2570" max="2570" width="6" style="545" customWidth="1"/>
    <col min="2571" max="2571" width="12.42578125" style="545" customWidth="1"/>
    <col min="2572" max="2572" width="6" style="545" customWidth="1"/>
    <col min="2573" max="2573" width="12.42578125" style="545" customWidth="1"/>
    <col min="2574" max="2574" width="6" style="545" customWidth="1"/>
    <col min="2575" max="2575" width="16.42578125" style="545" customWidth="1"/>
    <col min="2576" max="2816" width="9.140625" style="545"/>
    <col min="2817" max="2817" width="12.42578125" style="545" customWidth="1"/>
    <col min="2818" max="2818" width="6" style="545" customWidth="1"/>
    <col min="2819" max="2819" width="12.42578125" style="545" customWidth="1"/>
    <col min="2820" max="2820" width="6" style="545" customWidth="1"/>
    <col min="2821" max="2821" width="12.42578125" style="545" customWidth="1"/>
    <col min="2822" max="2822" width="6" style="545" customWidth="1"/>
    <col min="2823" max="2823" width="13.7109375" style="545" customWidth="1"/>
    <col min="2824" max="2824" width="2.42578125" style="545" customWidth="1"/>
    <col min="2825" max="2825" width="12.42578125" style="545" customWidth="1"/>
    <col min="2826" max="2826" width="6" style="545" customWidth="1"/>
    <col min="2827" max="2827" width="12.42578125" style="545" customWidth="1"/>
    <col min="2828" max="2828" width="6" style="545" customWidth="1"/>
    <col min="2829" max="2829" width="12.42578125" style="545" customWidth="1"/>
    <col min="2830" max="2830" width="6" style="545" customWidth="1"/>
    <col min="2831" max="2831" width="16.42578125" style="545" customWidth="1"/>
    <col min="2832" max="3072" width="9.140625" style="545"/>
    <col min="3073" max="3073" width="12.42578125" style="545" customWidth="1"/>
    <col min="3074" max="3074" width="6" style="545" customWidth="1"/>
    <col min="3075" max="3075" width="12.42578125" style="545" customWidth="1"/>
    <col min="3076" max="3076" width="6" style="545" customWidth="1"/>
    <col min="3077" max="3077" width="12.42578125" style="545" customWidth="1"/>
    <col min="3078" max="3078" width="6" style="545" customWidth="1"/>
    <col min="3079" max="3079" width="13.7109375" style="545" customWidth="1"/>
    <col min="3080" max="3080" width="2.42578125" style="545" customWidth="1"/>
    <col min="3081" max="3081" width="12.42578125" style="545" customWidth="1"/>
    <col min="3082" max="3082" width="6" style="545" customWidth="1"/>
    <col min="3083" max="3083" width="12.42578125" style="545" customWidth="1"/>
    <col min="3084" max="3084" width="6" style="545" customWidth="1"/>
    <col min="3085" max="3085" width="12.42578125" style="545" customWidth="1"/>
    <col min="3086" max="3086" width="6" style="545" customWidth="1"/>
    <col min="3087" max="3087" width="16.42578125" style="545" customWidth="1"/>
    <col min="3088" max="3328" width="9.140625" style="545"/>
    <col min="3329" max="3329" width="12.42578125" style="545" customWidth="1"/>
    <col min="3330" max="3330" width="6" style="545" customWidth="1"/>
    <col min="3331" max="3331" width="12.42578125" style="545" customWidth="1"/>
    <col min="3332" max="3332" width="6" style="545" customWidth="1"/>
    <col min="3333" max="3333" width="12.42578125" style="545" customWidth="1"/>
    <col min="3334" max="3334" width="6" style="545" customWidth="1"/>
    <col min="3335" max="3335" width="13.7109375" style="545" customWidth="1"/>
    <col min="3336" max="3336" width="2.42578125" style="545" customWidth="1"/>
    <col min="3337" max="3337" width="12.42578125" style="545" customWidth="1"/>
    <col min="3338" max="3338" width="6" style="545" customWidth="1"/>
    <col min="3339" max="3339" width="12.42578125" style="545" customWidth="1"/>
    <col min="3340" max="3340" width="6" style="545" customWidth="1"/>
    <col min="3341" max="3341" width="12.42578125" style="545" customWidth="1"/>
    <col min="3342" max="3342" width="6" style="545" customWidth="1"/>
    <col min="3343" max="3343" width="16.42578125" style="545" customWidth="1"/>
    <col min="3344" max="3584" width="9.140625" style="545"/>
    <col min="3585" max="3585" width="12.42578125" style="545" customWidth="1"/>
    <col min="3586" max="3586" width="6" style="545" customWidth="1"/>
    <col min="3587" max="3587" width="12.42578125" style="545" customWidth="1"/>
    <col min="3588" max="3588" width="6" style="545" customWidth="1"/>
    <col min="3589" max="3589" width="12.42578125" style="545" customWidth="1"/>
    <col min="3590" max="3590" width="6" style="545" customWidth="1"/>
    <col min="3591" max="3591" width="13.7109375" style="545" customWidth="1"/>
    <col min="3592" max="3592" width="2.42578125" style="545" customWidth="1"/>
    <col min="3593" max="3593" width="12.42578125" style="545" customWidth="1"/>
    <col min="3594" max="3594" width="6" style="545" customWidth="1"/>
    <col min="3595" max="3595" width="12.42578125" style="545" customWidth="1"/>
    <col min="3596" max="3596" width="6" style="545" customWidth="1"/>
    <col min="3597" max="3597" width="12.42578125" style="545" customWidth="1"/>
    <col min="3598" max="3598" width="6" style="545" customWidth="1"/>
    <col min="3599" max="3599" width="16.42578125" style="545" customWidth="1"/>
    <col min="3600" max="3840" width="9.140625" style="545"/>
    <col min="3841" max="3841" width="12.42578125" style="545" customWidth="1"/>
    <col min="3842" max="3842" width="6" style="545" customWidth="1"/>
    <col min="3843" max="3843" width="12.42578125" style="545" customWidth="1"/>
    <col min="3844" max="3844" width="6" style="545" customWidth="1"/>
    <col min="3845" max="3845" width="12.42578125" style="545" customWidth="1"/>
    <col min="3846" max="3846" width="6" style="545" customWidth="1"/>
    <col min="3847" max="3847" width="13.7109375" style="545" customWidth="1"/>
    <col min="3848" max="3848" width="2.42578125" style="545" customWidth="1"/>
    <col min="3849" max="3849" width="12.42578125" style="545" customWidth="1"/>
    <col min="3850" max="3850" width="6" style="545" customWidth="1"/>
    <col min="3851" max="3851" width="12.42578125" style="545" customWidth="1"/>
    <col min="3852" max="3852" width="6" style="545" customWidth="1"/>
    <col min="3853" max="3853" width="12.42578125" style="545" customWidth="1"/>
    <col min="3854" max="3854" width="6" style="545" customWidth="1"/>
    <col min="3855" max="3855" width="16.42578125" style="545" customWidth="1"/>
    <col min="3856" max="4096" width="9.140625" style="545"/>
    <col min="4097" max="4097" width="12.42578125" style="545" customWidth="1"/>
    <col min="4098" max="4098" width="6" style="545" customWidth="1"/>
    <col min="4099" max="4099" width="12.42578125" style="545" customWidth="1"/>
    <col min="4100" max="4100" width="6" style="545" customWidth="1"/>
    <col min="4101" max="4101" width="12.42578125" style="545" customWidth="1"/>
    <col min="4102" max="4102" width="6" style="545" customWidth="1"/>
    <col min="4103" max="4103" width="13.7109375" style="545" customWidth="1"/>
    <col min="4104" max="4104" width="2.42578125" style="545" customWidth="1"/>
    <col min="4105" max="4105" width="12.42578125" style="545" customWidth="1"/>
    <col min="4106" max="4106" width="6" style="545" customWidth="1"/>
    <col min="4107" max="4107" width="12.42578125" style="545" customWidth="1"/>
    <col min="4108" max="4108" width="6" style="545" customWidth="1"/>
    <col min="4109" max="4109" width="12.42578125" style="545" customWidth="1"/>
    <col min="4110" max="4110" width="6" style="545" customWidth="1"/>
    <col min="4111" max="4111" width="16.42578125" style="545" customWidth="1"/>
    <col min="4112" max="4352" width="9.140625" style="545"/>
    <col min="4353" max="4353" width="12.42578125" style="545" customWidth="1"/>
    <col min="4354" max="4354" width="6" style="545" customWidth="1"/>
    <col min="4355" max="4355" width="12.42578125" style="545" customWidth="1"/>
    <col min="4356" max="4356" width="6" style="545" customWidth="1"/>
    <col min="4357" max="4357" width="12.42578125" style="545" customWidth="1"/>
    <col min="4358" max="4358" width="6" style="545" customWidth="1"/>
    <col min="4359" max="4359" width="13.7109375" style="545" customWidth="1"/>
    <col min="4360" max="4360" width="2.42578125" style="545" customWidth="1"/>
    <col min="4361" max="4361" width="12.42578125" style="545" customWidth="1"/>
    <col min="4362" max="4362" width="6" style="545" customWidth="1"/>
    <col min="4363" max="4363" width="12.42578125" style="545" customWidth="1"/>
    <col min="4364" max="4364" width="6" style="545" customWidth="1"/>
    <col min="4365" max="4365" width="12.42578125" style="545" customWidth="1"/>
    <col min="4366" max="4366" width="6" style="545" customWidth="1"/>
    <col min="4367" max="4367" width="16.42578125" style="545" customWidth="1"/>
    <col min="4368" max="4608" width="9.140625" style="545"/>
    <col min="4609" max="4609" width="12.42578125" style="545" customWidth="1"/>
    <col min="4610" max="4610" width="6" style="545" customWidth="1"/>
    <col min="4611" max="4611" width="12.42578125" style="545" customWidth="1"/>
    <col min="4612" max="4612" width="6" style="545" customWidth="1"/>
    <col min="4613" max="4613" width="12.42578125" style="545" customWidth="1"/>
    <col min="4614" max="4614" width="6" style="545" customWidth="1"/>
    <col min="4615" max="4615" width="13.7109375" style="545" customWidth="1"/>
    <col min="4616" max="4616" width="2.42578125" style="545" customWidth="1"/>
    <col min="4617" max="4617" width="12.42578125" style="545" customWidth="1"/>
    <col min="4618" max="4618" width="6" style="545" customWidth="1"/>
    <col min="4619" max="4619" width="12.42578125" style="545" customWidth="1"/>
    <col min="4620" max="4620" width="6" style="545" customWidth="1"/>
    <col min="4621" max="4621" width="12.42578125" style="545" customWidth="1"/>
    <col min="4622" max="4622" width="6" style="545" customWidth="1"/>
    <col min="4623" max="4623" width="16.42578125" style="545" customWidth="1"/>
    <col min="4624" max="4864" width="9.140625" style="545"/>
    <col min="4865" max="4865" width="12.42578125" style="545" customWidth="1"/>
    <col min="4866" max="4866" width="6" style="545" customWidth="1"/>
    <col min="4867" max="4867" width="12.42578125" style="545" customWidth="1"/>
    <col min="4868" max="4868" width="6" style="545" customWidth="1"/>
    <col min="4869" max="4869" width="12.42578125" style="545" customWidth="1"/>
    <col min="4870" max="4870" width="6" style="545" customWidth="1"/>
    <col min="4871" max="4871" width="13.7109375" style="545" customWidth="1"/>
    <col min="4872" max="4872" width="2.42578125" style="545" customWidth="1"/>
    <col min="4873" max="4873" width="12.42578125" style="545" customWidth="1"/>
    <col min="4874" max="4874" width="6" style="545" customWidth="1"/>
    <col min="4875" max="4875" width="12.42578125" style="545" customWidth="1"/>
    <col min="4876" max="4876" width="6" style="545" customWidth="1"/>
    <col min="4877" max="4877" width="12.42578125" style="545" customWidth="1"/>
    <col min="4878" max="4878" width="6" style="545" customWidth="1"/>
    <col min="4879" max="4879" width="16.42578125" style="545" customWidth="1"/>
    <col min="4880" max="5120" width="9.140625" style="545"/>
    <col min="5121" max="5121" width="12.42578125" style="545" customWidth="1"/>
    <col min="5122" max="5122" width="6" style="545" customWidth="1"/>
    <col min="5123" max="5123" width="12.42578125" style="545" customWidth="1"/>
    <col min="5124" max="5124" width="6" style="545" customWidth="1"/>
    <col min="5125" max="5125" width="12.42578125" style="545" customWidth="1"/>
    <col min="5126" max="5126" width="6" style="545" customWidth="1"/>
    <col min="5127" max="5127" width="13.7109375" style="545" customWidth="1"/>
    <col min="5128" max="5128" width="2.42578125" style="545" customWidth="1"/>
    <col min="5129" max="5129" width="12.42578125" style="545" customWidth="1"/>
    <col min="5130" max="5130" width="6" style="545" customWidth="1"/>
    <col min="5131" max="5131" width="12.42578125" style="545" customWidth="1"/>
    <col min="5132" max="5132" width="6" style="545" customWidth="1"/>
    <col min="5133" max="5133" width="12.42578125" style="545" customWidth="1"/>
    <col min="5134" max="5134" width="6" style="545" customWidth="1"/>
    <col min="5135" max="5135" width="16.42578125" style="545" customWidth="1"/>
    <col min="5136" max="5376" width="9.140625" style="545"/>
    <col min="5377" max="5377" width="12.42578125" style="545" customWidth="1"/>
    <col min="5378" max="5378" width="6" style="545" customWidth="1"/>
    <col min="5379" max="5379" width="12.42578125" style="545" customWidth="1"/>
    <col min="5380" max="5380" width="6" style="545" customWidth="1"/>
    <col min="5381" max="5381" width="12.42578125" style="545" customWidth="1"/>
    <col min="5382" max="5382" width="6" style="545" customWidth="1"/>
    <col min="5383" max="5383" width="13.7109375" style="545" customWidth="1"/>
    <col min="5384" max="5384" width="2.42578125" style="545" customWidth="1"/>
    <col min="5385" max="5385" width="12.42578125" style="545" customWidth="1"/>
    <col min="5386" max="5386" width="6" style="545" customWidth="1"/>
    <col min="5387" max="5387" width="12.42578125" style="545" customWidth="1"/>
    <col min="5388" max="5388" width="6" style="545" customWidth="1"/>
    <col min="5389" max="5389" width="12.42578125" style="545" customWidth="1"/>
    <col min="5390" max="5390" width="6" style="545" customWidth="1"/>
    <col min="5391" max="5391" width="16.42578125" style="545" customWidth="1"/>
    <col min="5392" max="5632" width="9.140625" style="545"/>
    <col min="5633" max="5633" width="12.42578125" style="545" customWidth="1"/>
    <col min="5634" max="5634" width="6" style="545" customWidth="1"/>
    <col min="5635" max="5635" width="12.42578125" style="545" customWidth="1"/>
    <col min="5636" max="5636" width="6" style="545" customWidth="1"/>
    <col min="5637" max="5637" width="12.42578125" style="545" customWidth="1"/>
    <col min="5638" max="5638" width="6" style="545" customWidth="1"/>
    <col min="5639" max="5639" width="13.7109375" style="545" customWidth="1"/>
    <col min="5640" max="5640" width="2.42578125" style="545" customWidth="1"/>
    <col min="5641" max="5641" width="12.42578125" style="545" customWidth="1"/>
    <col min="5642" max="5642" width="6" style="545" customWidth="1"/>
    <col min="5643" max="5643" width="12.42578125" style="545" customWidth="1"/>
    <col min="5644" max="5644" width="6" style="545" customWidth="1"/>
    <col min="5645" max="5645" width="12.42578125" style="545" customWidth="1"/>
    <col min="5646" max="5646" width="6" style="545" customWidth="1"/>
    <col min="5647" max="5647" width="16.42578125" style="545" customWidth="1"/>
    <col min="5648" max="5888" width="9.140625" style="545"/>
    <col min="5889" max="5889" width="12.42578125" style="545" customWidth="1"/>
    <col min="5890" max="5890" width="6" style="545" customWidth="1"/>
    <col min="5891" max="5891" width="12.42578125" style="545" customWidth="1"/>
    <col min="5892" max="5892" width="6" style="545" customWidth="1"/>
    <col min="5893" max="5893" width="12.42578125" style="545" customWidth="1"/>
    <col min="5894" max="5894" width="6" style="545" customWidth="1"/>
    <col min="5895" max="5895" width="13.7109375" style="545" customWidth="1"/>
    <col min="5896" max="5896" width="2.42578125" style="545" customWidth="1"/>
    <col min="5897" max="5897" width="12.42578125" style="545" customWidth="1"/>
    <col min="5898" max="5898" width="6" style="545" customWidth="1"/>
    <col min="5899" max="5899" width="12.42578125" style="545" customWidth="1"/>
    <col min="5900" max="5900" width="6" style="545" customWidth="1"/>
    <col min="5901" max="5901" width="12.42578125" style="545" customWidth="1"/>
    <col min="5902" max="5902" width="6" style="545" customWidth="1"/>
    <col min="5903" max="5903" width="16.42578125" style="545" customWidth="1"/>
    <col min="5904" max="6144" width="9.140625" style="545"/>
    <col min="6145" max="6145" width="12.42578125" style="545" customWidth="1"/>
    <col min="6146" max="6146" width="6" style="545" customWidth="1"/>
    <col min="6147" max="6147" width="12.42578125" style="545" customWidth="1"/>
    <col min="6148" max="6148" width="6" style="545" customWidth="1"/>
    <col min="6149" max="6149" width="12.42578125" style="545" customWidth="1"/>
    <col min="6150" max="6150" width="6" style="545" customWidth="1"/>
    <col min="6151" max="6151" width="13.7109375" style="545" customWidth="1"/>
    <col min="6152" max="6152" width="2.42578125" style="545" customWidth="1"/>
    <col min="6153" max="6153" width="12.42578125" style="545" customWidth="1"/>
    <col min="6154" max="6154" width="6" style="545" customWidth="1"/>
    <col min="6155" max="6155" width="12.42578125" style="545" customWidth="1"/>
    <col min="6156" max="6156" width="6" style="545" customWidth="1"/>
    <col min="6157" max="6157" width="12.42578125" style="545" customWidth="1"/>
    <col min="6158" max="6158" width="6" style="545" customWidth="1"/>
    <col min="6159" max="6159" width="16.42578125" style="545" customWidth="1"/>
    <col min="6160" max="6400" width="9.140625" style="545"/>
    <col min="6401" max="6401" width="12.42578125" style="545" customWidth="1"/>
    <col min="6402" max="6402" width="6" style="545" customWidth="1"/>
    <col min="6403" max="6403" width="12.42578125" style="545" customWidth="1"/>
    <col min="6404" max="6404" width="6" style="545" customWidth="1"/>
    <col min="6405" max="6405" width="12.42578125" style="545" customWidth="1"/>
    <col min="6406" max="6406" width="6" style="545" customWidth="1"/>
    <col min="6407" max="6407" width="13.7109375" style="545" customWidth="1"/>
    <col min="6408" max="6408" width="2.42578125" style="545" customWidth="1"/>
    <col min="6409" max="6409" width="12.42578125" style="545" customWidth="1"/>
    <col min="6410" max="6410" width="6" style="545" customWidth="1"/>
    <col min="6411" max="6411" width="12.42578125" style="545" customWidth="1"/>
    <col min="6412" max="6412" width="6" style="545" customWidth="1"/>
    <col min="6413" max="6413" width="12.42578125" style="545" customWidth="1"/>
    <col min="6414" max="6414" width="6" style="545" customWidth="1"/>
    <col min="6415" max="6415" width="16.42578125" style="545" customWidth="1"/>
    <col min="6416" max="6656" width="9.140625" style="545"/>
    <col min="6657" max="6657" width="12.42578125" style="545" customWidth="1"/>
    <col min="6658" max="6658" width="6" style="545" customWidth="1"/>
    <col min="6659" max="6659" width="12.42578125" style="545" customWidth="1"/>
    <col min="6660" max="6660" width="6" style="545" customWidth="1"/>
    <col min="6661" max="6661" width="12.42578125" style="545" customWidth="1"/>
    <col min="6662" max="6662" width="6" style="545" customWidth="1"/>
    <col min="6663" max="6663" width="13.7109375" style="545" customWidth="1"/>
    <col min="6664" max="6664" width="2.42578125" style="545" customWidth="1"/>
    <col min="6665" max="6665" width="12.42578125" style="545" customWidth="1"/>
    <col min="6666" max="6666" width="6" style="545" customWidth="1"/>
    <col min="6667" max="6667" width="12.42578125" style="545" customWidth="1"/>
    <col min="6668" max="6668" width="6" style="545" customWidth="1"/>
    <col min="6669" max="6669" width="12.42578125" style="545" customWidth="1"/>
    <col min="6670" max="6670" width="6" style="545" customWidth="1"/>
    <col min="6671" max="6671" width="16.42578125" style="545" customWidth="1"/>
    <col min="6672" max="6912" width="9.140625" style="545"/>
    <col min="6913" max="6913" width="12.42578125" style="545" customWidth="1"/>
    <col min="6914" max="6914" width="6" style="545" customWidth="1"/>
    <col min="6915" max="6915" width="12.42578125" style="545" customWidth="1"/>
    <col min="6916" max="6916" width="6" style="545" customWidth="1"/>
    <col min="6917" max="6917" width="12.42578125" style="545" customWidth="1"/>
    <col min="6918" max="6918" width="6" style="545" customWidth="1"/>
    <col min="6919" max="6919" width="13.7109375" style="545" customWidth="1"/>
    <col min="6920" max="6920" width="2.42578125" style="545" customWidth="1"/>
    <col min="6921" max="6921" width="12.42578125" style="545" customWidth="1"/>
    <col min="6922" max="6922" width="6" style="545" customWidth="1"/>
    <col min="6923" max="6923" width="12.42578125" style="545" customWidth="1"/>
    <col min="6924" max="6924" width="6" style="545" customWidth="1"/>
    <col min="6925" max="6925" width="12.42578125" style="545" customWidth="1"/>
    <col min="6926" max="6926" width="6" style="545" customWidth="1"/>
    <col min="6927" max="6927" width="16.42578125" style="545" customWidth="1"/>
    <col min="6928" max="7168" width="9.140625" style="545"/>
    <col min="7169" max="7169" width="12.42578125" style="545" customWidth="1"/>
    <col min="7170" max="7170" width="6" style="545" customWidth="1"/>
    <col min="7171" max="7171" width="12.42578125" style="545" customWidth="1"/>
    <col min="7172" max="7172" width="6" style="545" customWidth="1"/>
    <col min="7173" max="7173" width="12.42578125" style="545" customWidth="1"/>
    <col min="7174" max="7174" width="6" style="545" customWidth="1"/>
    <col min="7175" max="7175" width="13.7109375" style="545" customWidth="1"/>
    <col min="7176" max="7176" width="2.42578125" style="545" customWidth="1"/>
    <col min="7177" max="7177" width="12.42578125" style="545" customWidth="1"/>
    <col min="7178" max="7178" width="6" style="545" customWidth="1"/>
    <col min="7179" max="7179" width="12.42578125" style="545" customWidth="1"/>
    <col min="7180" max="7180" width="6" style="545" customWidth="1"/>
    <col min="7181" max="7181" width="12.42578125" style="545" customWidth="1"/>
    <col min="7182" max="7182" width="6" style="545" customWidth="1"/>
    <col min="7183" max="7183" width="16.42578125" style="545" customWidth="1"/>
    <col min="7184" max="7424" width="9.140625" style="545"/>
    <col min="7425" max="7425" width="12.42578125" style="545" customWidth="1"/>
    <col min="7426" max="7426" width="6" style="545" customWidth="1"/>
    <col min="7427" max="7427" width="12.42578125" style="545" customWidth="1"/>
    <col min="7428" max="7428" width="6" style="545" customWidth="1"/>
    <col min="7429" max="7429" width="12.42578125" style="545" customWidth="1"/>
    <col min="7430" max="7430" width="6" style="545" customWidth="1"/>
    <col min="7431" max="7431" width="13.7109375" style="545" customWidth="1"/>
    <col min="7432" max="7432" width="2.42578125" style="545" customWidth="1"/>
    <col min="7433" max="7433" width="12.42578125" style="545" customWidth="1"/>
    <col min="7434" max="7434" width="6" style="545" customWidth="1"/>
    <col min="7435" max="7435" width="12.42578125" style="545" customWidth="1"/>
    <col min="7436" max="7436" width="6" style="545" customWidth="1"/>
    <col min="7437" max="7437" width="12.42578125" style="545" customWidth="1"/>
    <col min="7438" max="7438" width="6" style="545" customWidth="1"/>
    <col min="7439" max="7439" width="16.42578125" style="545" customWidth="1"/>
    <col min="7440" max="7680" width="9.140625" style="545"/>
    <col min="7681" max="7681" width="12.42578125" style="545" customWidth="1"/>
    <col min="7682" max="7682" width="6" style="545" customWidth="1"/>
    <col min="7683" max="7683" width="12.42578125" style="545" customWidth="1"/>
    <col min="7684" max="7684" width="6" style="545" customWidth="1"/>
    <col min="7685" max="7685" width="12.42578125" style="545" customWidth="1"/>
    <col min="7686" max="7686" width="6" style="545" customWidth="1"/>
    <col min="7687" max="7687" width="13.7109375" style="545" customWidth="1"/>
    <col min="7688" max="7688" width="2.42578125" style="545" customWidth="1"/>
    <col min="7689" max="7689" width="12.42578125" style="545" customWidth="1"/>
    <col min="7690" max="7690" width="6" style="545" customWidth="1"/>
    <col min="7691" max="7691" width="12.42578125" style="545" customWidth="1"/>
    <col min="7692" max="7692" width="6" style="545" customWidth="1"/>
    <col min="7693" max="7693" width="12.42578125" style="545" customWidth="1"/>
    <col min="7694" max="7694" width="6" style="545" customWidth="1"/>
    <col min="7695" max="7695" width="16.42578125" style="545" customWidth="1"/>
    <col min="7696" max="7936" width="9.140625" style="545"/>
    <col min="7937" max="7937" width="12.42578125" style="545" customWidth="1"/>
    <col min="7938" max="7938" width="6" style="545" customWidth="1"/>
    <col min="7939" max="7939" width="12.42578125" style="545" customWidth="1"/>
    <col min="7940" max="7940" width="6" style="545" customWidth="1"/>
    <col min="7941" max="7941" width="12.42578125" style="545" customWidth="1"/>
    <col min="7942" max="7942" width="6" style="545" customWidth="1"/>
    <col min="7943" max="7943" width="13.7109375" style="545" customWidth="1"/>
    <col min="7944" max="7944" width="2.42578125" style="545" customWidth="1"/>
    <col min="7945" max="7945" width="12.42578125" style="545" customWidth="1"/>
    <col min="7946" max="7946" width="6" style="545" customWidth="1"/>
    <col min="7947" max="7947" width="12.42578125" style="545" customWidth="1"/>
    <col min="7948" max="7948" width="6" style="545" customWidth="1"/>
    <col min="7949" max="7949" width="12.42578125" style="545" customWidth="1"/>
    <col min="7950" max="7950" width="6" style="545" customWidth="1"/>
    <col min="7951" max="7951" width="16.42578125" style="545" customWidth="1"/>
    <col min="7952" max="8192" width="9.140625" style="545"/>
    <col min="8193" max="8193" width="12.42578125" style="545" customWidth="1"/>
    <col min="8194" max="8194" width="6" style="545" customWidth="1"/>
    <col min="8195" max="8195" width="12.42578125" style="545" customWidth="1"/>
    <col min="8196" max="8196" width="6" style="545" customWidth="1"/>
    <col min="8197" max="8197" width="12.42578125" style="545" customWidth="1"/>
    <col min="8198" max="8198" width="6" style="545" customWidth="1"/>
    <col min="8199" max="8199" width="13.7109375" style="545" customWidth="1"/>
    <col min="8200" max="8200" width="2.42578125" style="545" customWidth="1"/>
    <col min="8201" max="8201" width="12.42578125" style="545" customWidth="1"/>
    <col min="8202" max="8202" width="6" style="545" customWidth="1"/>
    <col min="8203" max="8203" width="12.42578125" style="545" customWidth="1"/>
    <col min="8204" max="8204" width="6" style="545" customWidth="1"/>
    <col min="8205" max="8205" width="12.42578125" style="545" customWidth="1"/>
    <col min="8206" max="8206" width="6" style="545" customWidth="1"/>
    <col min="8207" max="8207" width="16.42578125" style="545" customWidth="1"/>
    <col min="8208" max="8448" width="9.140625" style="545"/>
    <col min="8449" max="8449" width="12.42578125" style="545" customWidth="1"/>
    <col min="8450" max="8450" width="6" style="545" customWidth="1"/>
    <col min="8451" max="8451" width="12.42578125" style="545" customWidth="1"/>
    <col min="8452" max="8452" width="6" style="545" customWidth="1"/>
    <col min="8453" max="8453" width="12.42578125" style="545" customWidth="1"/>
    <col min="8454" max="8454" width="6" style="545" customWidth="1"/>
    <col min="8455" max="8455" width="13.7109375" style="545" customWidth="1"/>
    <col min="8456" max="8456" width="2.42578125" style="545" customWidth="1"/>
    <col min="8457" max="8457" width="12.42578125" style="545" customWidth="1"/>
    <col min="8458" max="8458" width="6" style="545" customWidth="1"/>
    <col min="8459" max="8459" width="12.42578125" style="545" customWidth="1"/>
    <col min="8460" max="8460" width="6" style="545" customWidth="1"/>
    <col min="8461" max="8461" width="12.42578125" style="545" customWidth="1"/>
    <col min="8462" max="8462" width="6" style="545" customWidth="1"/>
    <col min="8463" max="8463" width="16.42578125" style="545" customWidth="1"/>
    <col min="8464" max="8704" width="9.140625" style="545"/>
    <col min="8705" max="8705" width="12.42578125" style="545" customWidth="1"/>
    <col min="8706" max="8706" width="6" style="545" customWidth="1"/>
    <col min="8707" max="8707" width="12.42578125" style="545" customWidth="1"/>
    <col min="8708" max="8708" width="6" style="545" customWidth="1"/>
    <col min="8709" max="8709" width="12.42578125" style="545" customWidth="1"/>
    <col min="8710" max="8710" width="6" style="545" customWidth="1"/>
    <col min="8711" max="8711" width="13.7109375" style="545" customWidth="1"/>
    <col min="8712" max="8712" width="2.42578125" style="545" customWidth="1"/>
    <col min="8713" max="8713" width="12.42578125" style="545" customWidth="1"/>
    <col min="8714" max="8714" width="6" style="545" customWidth="1"/>
    <col min="8715" max="8715" width="12.42578125" style="545" customWidth="1"/>
    <col min="8716" max="8716" width="6" style="545" customWidth="1"/>
    <col min="8717" max="8717" width="12.42578125" style="545" customWidth="1"/>
    <col min="8718" max="8718" width="6" style="545" customWidth="1"/>
    <col min="8719" max="8719" width="16.42578125" style="545" customWidth="1"/>
    <col min="8720" max="8960" width="9.140625" style="545"/>
    <col min="8961" max="8961" width="12.42578125" style="545" customWidth="1"/>
    <col min="8962" max="8962" width="6" style="545" customWidth="1"/>
    <col min="8963" max="8963" width="12.42578125" style="545" customWidth="1"/>
    <col min="8964" max="8964" width="6" style="545" customWidth="1"/>
    <col min="8965" max="8965" width="12.42578125" style="545" customWidth="1"/>
    <col min="8966" max="8966" width="6" style="545" customWidth="1"/>
    <col min="8967" max="8967" width="13.7109375" style="545" customWidth="1"/>
    <col min="8968" max="8968" width="2.42578125" style="545" customWidth="1"/>
    <col min="8969" max="8969" width="12.42578125" style="545" customWidth="1"/>
    <col min="8970" max="8970" width="6" style="545" customWidth="1"/>
    <col min="8971" max="8971" width="12.42578125" style="545" customWidth="1"/>
    <col min="8972" max="8972" width="6" style="545" customWidth="1"/>
    <col min="8973" max="8973" width="12.42578125" style="545" customWidth="1"/>
    <col min="8974" max="8974" width="6" style="545" customWidth="1"/>
    <col min="8975" max="8975" width="16.42578125" style="545" customWidth="1"/>
    <col min="8976" max="9216" width="9.140625" style="545"/>
    <col min="9217" max="9217" width="12.42578125" style="545" customWidth="1"/>
    <col min="9218" max="9218" width="6" style="545" customWidth="1"/>
    <col min="9219" max="9219" width="12.42578125" style="545" customWidth="1"/>
    <col min="9220" max="9220" width="6" style="545" customWidth="1"/>
    <col min="9221" max="9221" width="12.42578125" style="545" customWidth="1"/>
    <col min="9222" max="9222" width="6" style="545" customWidth="1"/>
    <col min="9223" max="9223" width="13.7109375" style="545" customWidth="1"/>
    <col min="9224" max="9224" width="2.42578125" style="545" customWidth="1"/>
    <col min="9225" max="9225" width="12.42578125" style="545" customWidth="1"/>
    <col min="9226" max="9226" width="6" style="545" customWidth="1"/>
    <col min="9227" max="9227" width="12.42578125" style="545" customWidth="1"/>
    <col min="9228" max="9228" width="6" style="545" customWidth="1"/>
    <col min="9229" max="9229" width="12.42578125" style="545" customWidth="1"/>
    <col min="9230" max="9230" width="6" style="545" customWidth="1"/>
    <col min="9231" max="9231" width="16.42578125" style="545" customWidth="1"/>
    <col min="9232" max="9472" width="9.140625" style="545"/>
    <col min="9473" max="9473" width="12.42578125" style="545" customWidth="1"/>
    <col min="9474" max="9474" width="6" style="545" customWidth="1"/>
    <col min="9475" max="9475" width="12.42578125" style="545" customWidth="1"/>
    <col min="9476" max="9476" width="6" style="545" customWidth="1"/>
    <col min="9477" max="9477" width="12.42578125" style="545" customWidth="1"/>
    <col min="9478" max="9478" width="6" style="545" customWidth="1"/>
    <col min="9479" max="9479" width="13.7109375" style="545" customWidth="1"/>
    <col min="9480" max="9480" width="2.42578125" style="545" customWidth="1"/>
    <col min="9481" max="9481" width="12.42578125" style="545" customWidth="1"/>
    <col min="9482" max="9482" width="6" style="545" customWidth="1"/>
    <col min="9483" max="9483" width="12.42578125" style="545" customWidth="1"/>
    <col min="9484" max="9484" width="6" style="545" customWidth="1"/>
    <col min="9485" max="9485" width="12.42578125" style="545" customWidth="1"/>
    <col min="9486" max="9486" width="6" style="545" customWidth="1"/>
    <col min="9487" max="9487" width="16.42578125" style="545" customWidth="1"/>
    <col min="9488" max="9728" width="9.140625" style="545"/>
    <col min="9729" max="9729" width="12.42578125" style="545" customWidth="1"/>
    <col min="9730" max="9730" width="6" style="545" customWidth="1"/>
    <col min="9731" max="9731" width="12.42578125" style="545" customWidth="1"/>
    <col min="9732" max="9732" width="6" style="545" customWidth="1"/>
    <col min="9733" max="9733" width="12.42578125" style="545" customWidth="1"/>
    <col min="9734" max="9734" width="6" style="545" customWidth="1"/>
    <col min="9735" max="9735" width="13.7109375" style="545" customWidth="1"/>
    <col min="9736" max="9736" width="2.42578125" style="545" customWidth="1"/>
    <col min="9737" max="9737" width="12.42578125" style="545" customWidth="1"/>
    <col min="9738" max="9738" width="6" style="545" customWidth="1"/>
    <col min="9739" max="9739" width="12.42578125" style="545" customWidth="1"/>
    <col min="9740" max="9740" width="6" style="545" customWidth="1"/>
    <col min="9741" max="9741" width="12.42578125" style="545" customWidth="1"/>
    <col min="9742" max="9742" width="6" style="545" customWidth="1"/>
    <col min="9743" max="9743" width="16.42578125" style="545" customWidth="1"/>
    <col min="9744" max="9984" width="9.140625" style="545"/>
    <col min="9985" max="9985" width="12.42578125" style="545" customWidth="1"/>
    <col min="9986" max="9986" width="6" style="545" customWidth="1"/>
    <col min="9987" max="9987" width="12.42578125" style="545" customWidth="1"/>
    <col min="9988" max="9988" width="6" style="545" customWidth="1"/>
    <col min="9989" max="9989" width="12.42578125" style="545" customWidth="1"/>
    <col min="9990" max="9990" width="6" style="545" customWidth="1"/>
    <col min="9991" max="9991" width="13.7109375" style="545" customWidth="1"/>
    <col min="9992" max="9992" width="2.42578125" style="545" customWidth="1"/>
    <col min="9993" max="9993" width="12.42578125" style="545" customWidth="1"/>
    <col min="9994" max="9994" width="6" style="545" customWidth="1"/>
    <col min="9995" max="9995" width="12.42578125" style="545" customWidth="1"/>
    <col min="9996" max="9996" width="6" style="545" customWidth="1"/>
    <col min="9997" max="9997" width="12.42578125" style="545" customWidth="1"/>
    <col min="9998" max="9998" width="6" style="545" customWidth="1"/>
    <col min="9999" max="9999" width="16.42578125" style="545" customWidth="1"/>
    <col min="10000" max="10240" width="9.140625" style="545"/>
    <col min="10241" max="10241" width="12.42578125" style="545" customWidth="1"/>
    <col min="10242" max="10242" width="6" style="545" customWidth="1"/>
    <col min="10243" max="10243" width="12.42578125" style="545" customWidth="1"/>
    <col min="10244" max="10244" width="6" style="545" customWidth="1"/>
    <col min="10245" max="10245" width="12.42578125" style="545" customWidth="1"/>
    <col min="10246" max="10246" width="6" style="545" customWidth="1"/>
    <col min="10247" max="10247" width="13.7109375" style="545" customWidth="1"/>
    <col min="10248" max="10248" width="2.42578125" style="545" customWidth="1"/>
    <col min="10249" max="10249" width="12.42578125" style="545" customWidth="1"/>
    <col min="10250" max="10250" width="6" style="545" customWidth="1"/>
    <col min="10251" max="10251" width="12.42578125" style="545" customWidth="1"/>
    <col min="10252" max="10252" width="6" style="545" customWidth="1"/>
    <col min="10253" max="10253" width="12.42578125" style="545" customWidth="1"/>
    <col min="10254" max="10254" width="6" style="545" customWidth="1"/>
    <col min="10255" max="10255" width="16.42578125" style="545" customWidth="1"/>
    <col min="10256" max="10496" width="9.140625" style="545"/>
    <col min="10497" max="10497" width="12.42578125" style="545" customWidth="1"/>
    <col min="10498" max="10498" width="6" style="545" customWidth="1"/>
    <col min="10499" max="10499" width="12.42578125" style="545" customWidth="1"/>
    <col min="10500" max="10500" width="6" style="545" customWidth="1"/>
    <col min="10501" max="10501" width="12.42578125" style="545" customWidth="1"/>
    <col min="10502" max="10502" width="6" style="545" customWidth="1"/>
    <col min="10503" max="10503" width="13.7109375" style="545" customWidth="1"/>
    <col min="10504" max="10504" width="2.42578125" style="545" customWidth="1"/>
    <col min="10505" max="10505" width="12.42578125" style="545" customWidth="1"/>
    <col min="10506" max="10506" width="6" style="545" customWidth="1"/>
    <col min="10507" max="10507" width="12.42578125" style="545" customWidth="1"/>
    <col min="10508" max="10508" width="6" style="545" customWidth="1"/>
    <col min="10509" max="10509" width="12.42578125" style="545" customWidth="1"/>
    <col min="10510" max="10510" width="6" style="545" customWidth="1"/>
    <col min="10511" max="10511" width="16.42578125" style="545" customWidth="1"/>
    <col min="10512" max="10752" width="9.140625" style="545"/>
    <col min="10753" max="10753" width="12.42578125" style="545" customWidth="1"/>
    <col min="10754" max="10754" width="6" style="545" customWidth="1"/>
    <col min="10755" max="10755" width="12.42578125" style="545" customWidth="1"/>
    <col min="10756" max="10756" width="6" style="545" customWidth="1"/>
    <col min="10757" max="10757" width="12.42578125" style="545" customWidth="1"/>
    <col min="10758" max="10758" width="6" style="545" customWidth="1"/>
    <col min="10759" max="10759" width="13.7109375" style="545" customWidth="1"/>
    <col min="10760" max="10760" width="2.42578125" style="545" customWidth="1"/>
    <col min="10761" max="10761" width="12.42578125" style="545" customWidth="1"/>
    <col min="10762" max="10762" width="6" style="545" customWidth="1"/>
    <col min="10763" max="10763" width="12.42578125" style="545" customWidth="1"/>
    <col min="10764" max="10764" width="6" style="545" customWidth="1"/>
    <col min="10765" max="10765" width="12.42578125" style="545" customWidth="1"/>
    <col min="10766" max="10766" width="6" style="545" customWidth="1"/>
    <col min="10767" max="10767" width="16.42578125" style="545" customWidth="1"/>
    <col min="10768" max="11008" width="9.140625" style="545"/>
    <col min="11009" max="11009" width="12.42578125" style="545" customWidth="1"/>
    <col min="11010" max="11010" width="6" style="545" customWidth="1"/>
    <col min="11011" max="11011" width="12.42578125" style="545" customWidth="1"/>
    <col min="11012" max="11012" width="6" style="545" customWidth="1"/>
    <col min="11013" max="11013" width="12.42578125" style="545" customWidth="1"/>
    <col min="11014" max="11014" width="6" style="545" customWidth="1"/>
    <col min="11015" max="11015" width="13.7109375" style="545" customWidth="1"/>
    <col min="11016" max="11016" width="2.42578125" style="545" customWidth="1"/>
    <col min="11017" max="11017" width="12.42578125" style="545" customWidth="1"/>
    <col min="11018" max="11018" width="6" style="545" customWidth="1"/>
    <col min="11019" max="11019" width="12.42578125" style="545" customWidth="1"/>
    <col min="11020" max="11020" width="6" style="545" customWidth="1"/>
    <col min="11021" max="11021" width="12.42578125" style="545" customWidth="1"/>
    <col min="11022" max="11022" width="6" style="545" customWidth="1"/>
    <col min="11023" max="11023" width="16.42578125" style="545" customWidth="1"/>
    <col min="11024" max="11264" width="9.140625" style="545"/>
    <col min="11265" max="11265" width="12.42578125" style="545" customWidth="1"/>
    <col min="11266" max="11266" width="6" style="545" customWidth="1"/>
    <col min="11267" max="11267" width="12.42578125" style="545" customWidth="1"/>
    <col min="11268" max="11268" width="6" style="545" customWidth="1"/>
    <col min="11269" max="11269" width="12.42578125" style="545" customWidth="1"/>
    <col min="11270" max="11270" width="6" style="545" customWidth="1"/>
    <col min="11271" max="11271" width="13.7109375" style="545" customWidth="1"/>
    <col min="11272" max="11272" width="2.42578125" style="545" customWidth="1"/>
    <col min="11273" max="11273" width="12.42578125" style="545" customWidth="1"/>
    <col min="11274" max="11274" width="6" style="545" customWidth="1"/>
    <col min="11275" max="11275" width="12.42578125" style="545" customWidth="1"/>
    <col min="11276" max="11276" width="6" style="545" customWidth="1"/>
    <col min="11277" max="11277" width="12.42578125" style="545" customWidth="1"/>
    <col min="11278" max="11278" width="6" style="545" customWidth="1"/>
    <col min="11279" max="11279" width="16.42578125" style="545" customWidth="1"/>
    <col min="11280" max="11520" width="9.140625" style="545"/>
    <col min="11521" max="11521" width="12.42578125" style="545" customWidth="1"/>
    <col min="11522" max="11522" width="6" style="545" customWidth="1"/>
    <col min="11523" max="11523" width="12.42578125" style="545" customWidth="1"/>
    <col min="11524" max="11524" width="6" style="545" customWidth="1"/>
    <col min="11525" max="11525" width="12.42578125" style="545" customWidth="1"/>
    <col min="11526" max="11526" width="6" style="545" customWidth="1"/>
    <col min="11527" max="11527" width="13.7109375" style="545" customWidth="1"/>
    <col min="11528" max="11528" width="2.42578125" style="545" customWidth="1"/>
    <col min="11529" max="11529" width="12.42578125" style="545" customWidth="1"/>
    <col min="11530" max="11530" width="6" style="545" customWidth="1"/>
    <col min="11531" max="11531" width="12.42578125" style="545" customWidth="1"/>
    <col min="11532" max="11532" width="6" style="545" customWidth="1"/>
    <col min="11533" max="11533" width="12.42578125" style="545" customWidth="1"/>
    <col min="11534" max="11534" width="6" style="545" customWidth="1"/>
    <col min="11535" max="11535" width="16.42578125" style="545" customWidth="1"/>
    <col min="11536" max="11776" width="9.140625" style="545"/>
    <col min="11777" max="11777" width="12.42578125" style="545" customWidth="1"/>
    <col min="11778" max="11778" width="6" style="545" customWidth="1"/>
    <col min="11779" max="11779" width="12.42578125" style="545" customWidth="1"/>
    <col min="11780" max="11780" width="6" style="545" customWidth="1"/>
    <col min="11781" max="11781" width="12.42578125" style="545" customWidth="1"/>
    <col min="11782" max="11782" width="6" style="545" customWidth="1"/>
    <col min="11783" max="11783" width="13.7109375" style="545" customWidth="1"/>
    <col min="11784" max="11784" width="2.42578125" style="545" customWidth="1"/>
    <col min="11785" max="11785" width="12.42578125" style="545" customWidth="1"/>
    <col min="11786" max="11786" width="6" style="545" customWidth="1"/>
    <col min="11787" max="11787" width="12.42578125" style="545" customWidth="1"/>
    <col min="11788" max="11788" width="6" style="545" customWidth="1"/>
    <col min="11789" max="11789" width="12.42578125" style="545" customWidth="1"/>
    <col min="11790" max="11790" width="6" style="545" customWidth="1"/>
    <col min="11791" max="11791" width="16.42578125" style="545" customWidth="1"/>
    <col min="11792" max="12032" width="9.140625" style="545"/>
    <col min="12033" max="12033" width="12.42578125" style="545" customWidth="1"/>
    <col min="12034" max="12034" width="6" style="545" customWidth="1"/>
    <col min="12035" max="12035" width="12.42578125" style="545" customWidth="1"/>
    <col min="12036" max="12036" width="6" style="545" customWidth="1"/>
    <col min="12037" max="12037" width="12.42578125" style="545" customWidth="1"/>
    <col min="12038" max="12038" width="6" style="545" customWidth="1"/>
    <col min="12039" max="12039" width="13.7109375" style="545" customWidth="1"/>
    <col min="12040" max="12040" width="2.42578125" style="545" customWidth="1"/>
    <col min="12041" max="12041" width="12.42578125" style="545" customWidth="1"/>
    <col min="12042" max="12042" width="6" style="545" customWidth="1"/>
    <col min="12043" max="12043" width="12.42578125" style="545" customWidth="1"/>
    <col min="12044" max="12044" width="6" style="545" customWidth="1"/>
    <col min="12045" max="12045" width="12.42578125" style="545" customWidth="1"/>
    <col min="12046" max="12046" width="6" style="545" customWidth="1"/>
    <col min="12047" max="12047" width="16.42578125" style="545" customWidth="1"/>
    <col min="12048" max="12288" width="9.140625" style="545"/>
    <col min="12289" max="12289" width="12.42578125" style="545" customWidth="1"/>
    <col min="12290" max="12290" width="6" style="545" customWidth="1"/>
    <col min="12291" max="12291" width="12.42578125" style="545" customWidth="1"/>
    <col min="12292" max="12292" width="6" style="545" customWidth="1"/>
    <col min="12293" max="12293" width="12.42578125" style="545" customWidth="1"/>
    <col min="12294" max="12294" width="6" style="545" customWidth="1"/>
    <col min="12295" max="12295" width="13.7109375" style="545" customWidth="1"/>
    <col min="12296" max="12296" width="2.42578125" style="545" customWidth="1"/>
    <col min="12297" max="12297" width="12.42578125" style="545" customWidth="1"/>
    <col min="12298" max="12298" width="6" style="545" customWidth="1"/>
    <col min="12299" max="12299" width="12.42578125" style="545" customWidth="1"/>
    <col min="12300" max="12300" width="6" style="545" customWidth="1"/>
    <col min="12301" max="12301" width="12.42578125" style="545" customWidth="1"/>
    <col min="12302" max="12302" width="6" style="545" customWidth="1"/>
    <col min="12303" max="12303" width="16.42578125" style="545" customWidth="1"/>
    <col min="12304" max="12544" width="9.140625" style="545"/>
    <col min="12545" max="12545" width="12.42578125" style="545" customWidth="1"/>
    <col min="12546" max="12546" width="6" style="545" customWidth="1"/>
    <col min="12547" max="12547" width="12.42578125" style="545" customWidth="1"/>
    <col min="12548" max="12548" width="6" style="545" customWidth="1"/>
    <col min="12549" max="12549" width="12.42578125" style="545" customWidth="1"/>
    <col min="12550" max="12550" width="6" style="545" customWidth="1"/>
    <col min="12551" max="12551" width="13.7109375" style="545" customWidth="1"/>
    <col min="12552" max="12552" width="2.42578125" style="545" customWidth="1"/>
    <col min="12553" max="12553" width="12.42578125" style="545" customWidth="1"/>
    <col min="12554" max="12554" width="6" style="545" customWidth="1"/>
    <col min="12555" max="12555" width="12.42578125" style="545" customWidth="1"/>
    <col min="12556" max="12556" width="6" style="545" customWidth="1"/>
    <col min="12557" max="12557" width="12.42578125" style="545" customWidth="1"/>
    <col min="12558" max="12558" width="6" style="545" customWidth="1"/>
    <col min="12559" max="12559" width="16.42578125" style="545" customWidth="1"/>
    <col min="12560" max="12800" width="9.140625" style="545"/>
    <col min="12801" max="12801" width="12.42578125" style="545" customWidth="1"/>
    <col min="12802" max="12802" width="6" style="545" customWidth="1"/>
    <col min="12803" max="12803" width="12.42578125" style="545" customWidth="1"/>
    <col min="12804" max="12804" width="6" style="545" customWidth="1"/>
    <col min="12805" max="12805" width="12.42578125" style="545" customWidth="1"/>
    <col min="12806" max="12806" width="6" style="545" customWidth="1"/>
    <col min="12807" max="12807" width="13.7109375" style="545" customWidth="1"/>
    <col min="12808" max="12808" width="2.42578125" style="545" customWidth="1"/>
    <col min="12809" max="12809" width="12.42578125" style="545" customWidth="1"/>
    <col min="12810" max="12810" width="6" style="545" customWidth="1"/>
    <col min="12811" max="12811" width="12.42578125" style="545" customWidth="1"/>
    <col min="12812" max="12812" width="6" style="545" customWidth="1"/>
    <col min="12813" max="12813" width="12.42578125" style="545" customWidth="1"/>
    <col min="12814" max="12814" width="6" style="545" customWidth="1"/>
    <col min="12815" max="12815" width="16.42578125" style="545" customWidth="1"/>
    <col min="12816" max="13056" width="9.140625" style="545"/>
    <col min="13057" max="13057" width="12.42578125" style="545" customWidth="1"/>
    <col min="13058" max="13058" width="6" style="545" customWidth="1"/>
    <col min="13059" max="13059" width="12.42578125" style="545" customWidth="1"/>
    <col min="13060" max="13060" width="6" style="545" customWidth="1"/>
    <col min="13061" max="13061" width="12.42578125" style="545" customWidth="1"/>
    <col min="13062" max="13062" width="6" style="545" customWidth="1"/>
    <col min="13063" max="13063" width="13.7109375" style="545" customWidth="1"/>
    <col min="13064" max="13064" width="2.42578125" style="545" customWidth="1"/>
    <col min="13065" max="13065" width="12.42578125" style="545" customWidth="1"/>
    <col min="13066" max="13066" width="6" style="545" customWidth="1"/>
    <col min="13067" max="13067" width="12.42578125" style="545" customWidth="1"/>
    <col min="13068" max="13068" width="6" style="545" customWidth="1"/>
    <col min="13069" max="13069" width="12.42578125" style="545" customWidth="1"/>
    <col min="13070" max="13070" width="6" style="545" customWidth="1"/>
    <col min="13071" max="13071" width="16.42578125" style="545" customWidth="1"/>
    <col min="13072" max="13312" width="9.140625" style="545"/>
    <col min="13313" max="13313" width="12.42578125" style="545" customWidth="1"/>
    <col min="13314" max="13314" width="6" style="545" customWidth="1"/>
    <col min="13315" max="13315" width="12.42578125" style="545" customWidth="1"/>
    <col min="13316" max="13316" width="6" style="545" customWidth="1"/>
    <col min="13317" max="13317" width="12.42578125" style="545" customWidth="1"/>
    <col min="13318" max="13318" width="6" style="545" customWidth="1"/>
    <col min="13319" max="13319" width="13.7109375" style="545" customWidth="1"/>
    <col min="13320" max="13320" width="2.42578125" style="545" customWidth="1"/>
    <col min="13321" max="13321" width="12.42578125" style="545" customWidth="1"/>
    <col min="13322" max="13322" width="6" style="545" customWidth="1"/>
    <col min="13323" max="13323" width="12.42578125" style="545" customWidth="1"/>
    <col min="13324" max="13324" width="6" style="545" customWidth="1"/>
    <col min="13325" max="13325" width="12.42578125" style="545" customWidth="1"/>
    <col min="13326" max="13326" width="6" style="545" customWidth="1"/>
    <col min="13327" max="13327" width="16.42578125" style="545" customWidth="1"/>
    <col min="13328" max="13568" width="9.140625" style="545"/>
    <col min="13569" max="13569" width="12.42578125" style="545" customWidth="1"/>
    <col min="13570" max="13570" width="6" style="545" customWidth="1"/>
    <col min="13571" max="13571" width="12.42578125" style="545" customWidth="1"/>
    <col min="13572" max="13572" width="6" style="545" customWidth="1"/>
    <col min="13573" max="13573" width="12.42578125" style="545" customWidth="1"/>
    <col min="13574" max="13574" width="6" style="545" customWidth="1"/>
    <col min="13575" max="13575" width="13.7109375" style="545" customWidth="1"/>
    <col min="13576" max="13576" width="2.42578125" style="545" customWidth="1"/>
    <col min="13577" max="13577" width="12.42578125" style="545" customWidth="1"/>
    <col min="13578" max="13578" width="6" style="545" customWidth="1"/>
    <col min="13579" max="13579" width="12.42578125" style="545" customWidth="1"/>
    <col min="13580" max="13580" width="6" style="545" customWidth="1"/>
    <col min="13581" max="13581" width="12.42578125" style="545" customWidth="1"/>
    <col min="13582" max="13582" width="6" style="545" customWidth="1"/>
    <col min="13583" max="13583" width="16.42578125" style="545" customWidth="1"/>
    <col min="13584" max="13824" width="9.140625" style="545"/>
    <col min="13825" max="13825" width="12.42578125" style="545" customWidth="1"/>
    <col min="13826" max="13826" width="6" style="545" customWidth="1"/>
    <col min="13827" max="13827" width="12.42578125" style="545" customWidth="1"/>
    <col min="13828" max="13828" width="6" style="545" customWidth="1"/>
    <col min="13829" max="13829" width="12.42578125" style="545" customWidth="1"/>
    <col min="13830" max="13830" width="6" style="545" customWidth="1"/>
    <col min="13831" max="13831" width="13.7109375" style="545" customWidth="1"/>
    <col min="13832" max="13832" width="2.42578125" style="545" customWidth="1"/>
    <col min="13833" max="13833" width="12.42578125" style="545" customWidth="1"/>
    <col min="13834" max="13834" width="6" style="545" customWidth="1"/>
    <col min="13835" max="13835" width="12.42578125" style="545" customWidth="1"/>
    <col min="13836" max="13836" width="6" style="545" customWidth="1"/>
    <col min="13837" max="13837" width="12.42578125" style="545" customWidth="1"/>
    <col min="13838" max="13838" width="6" style="545" customWidth="1"/>
    <col min="13839" max="13839" width="16.42578125" style="545" customWidth="1"/>
    <col min="13840" max="14080" width="9.140625" style="545"/>
    <col min="14081" max="14081" width="12.42578125" style="545" customWidth="1"/>
    <col min="14082" max="14082" width="6" style="545" customWidth="1"/>
    <col min="14083" max="14083" width="12.42578125" style="545" customWidth="1"/>
    <col min="14084" max="14084" width="6" style="545" customWidth="1"/>
    <col min="14085" max="14085" width="12.42578125" style="545" customWidth="1"/>
    <col min="14086" max="14086" width="6" style="545" customWidth="1"/>
    <col min="14087" max="14087" width="13.7109375" style="545" customWidth="1"/>
    <col min="14088" max="14088" width="2.42578125" style="545" customWidth="1"/>
    <col min="14089" max="14089" width="12.42578125" style="545" customWidth="1"/>
    <col min="14090" max="14090" width="6" style="545" customWidth="1"/>
    <col min="14091" max="14091" width="12.42578125" style="545" customWidth="1"/>
    <col min="14092" max="14092" width="6" style="545" customWidth="1"/>
    <col min="14093" max="14093" width="12.42578125" style="545" customWidth="1"/>
    <col min="14094" max="14094" width="6" style="545" customWidth="1"/>
    <col min="14095" max="14095" width="16.42578125" style="545" customWidth="1"/>
    <col min="14096" max="14336" width="9.140625" style="545"/>
    <col min="14337" max="14337" width="12.42578125" style="545" customWidth="1"/>
    <col min="14338" max="14338" width="6" style="545" customWidth="1"/>
    <col min="14339" max="14339" width="12.42578125" style="545" customWidth="1"/>
    <col min="14340" max="14340" width="6" style="545" customWidth="1"/>
    <col min="14341" max="14341" width="12.42578125" style="545" customWidth="1"/>
    <col min="14342" max="14342" width="6" style="545" customWidth="1"/>
    <col min="14343" max="14343" width="13.7109375" style="545" customWidth="1"/>
    <col min="14344" max="14344" width="2.42578125" style="545" customWidth="1"/>
    <col min="14345" max="14345" width="12.42578125" style="545" customWidth="1"/>
    <col min="14346" max="14346" width="6" style="545" customWidth="1"/>
    <col min="14347" max="14347" width="12.42578125" style="545" customWidth="1"/>
    <col min="14348" max="14348" width="6" style="545" customWidth="1"/>
    <col min="14349" max="14349" width="12.42578125" style="545" customWidth="1"/>
    <col min="14350" max="14350" width="6" style="545" customWidth="1"/>
    <col min="14351" max="14351" width="16.42578125" style="545" customWidth="1"/>
    <col min="14352" max="14592" width="9.140625" style="545"/>
    <col min="14593" max="14593" width="12.42578125" style="545" customWidth="1"/>
    <col min="14594" max="14594" width="6" style="545" customWidth="1"/>
    <col min="14595" max="14595" width="12.42578125" style="545" customWidth="1"/>
    <col min="14596" max="14596" width="6" style="545" customWidth="1"/>
    <col min="14597" max="14597" width="12.42578125" style="545" customWidth="1"/>
    <col min="14598" max="14598" width="6" style="545" customWidth="1"/>
    <col min="14599" max="14599" width="13.7109375" style="545" customWidth="1"/>
    <col min="14600" max="14600" width="2.42578125" style="545" customWidth="1"/>
    <col min="14601" max="14601" width="12.42578125" style="545" customWidth="1"/>
    <col min="14602" max="14602" width="6" style="545" customWidth="1"/>
    <col min="14603" max="14603" width="12.42578125" style="545" customWidth="1"/>
    <col min="14604" max="14604" width="6" style="545" customWidth="1"/>
    <col min="14605" max="14605" width="12.42578125" style="545" customWidth="1"/>
    <col min="14606" max="14606" width="6" style="545" customWidth="1"/>
    <col min="14607" max="14607" width="16.42578125" style="545" customWidth="1"/>
    <col min="14608" max="14848" width="9.140625" style="545"/>
    <col min="14849" max="14849" width="12.42578125" style="545" customWidth="1"/>
    <col min="14850" max="14850" width="6" style="545" customWidth="1"/>
    <col min="14851" max="14851" width="12.42578125" style="545" customWidth="1"/>
    <col min="14852" max="14852" width="6" style="545" customWidth="1"/>
    <col min="14853" max="14853" width="12.42578125" style="545" customWidth="1"/>
    <col min="14854" max="14854" width="6" style="545" customWidth="1"/>
    <col min="14855" max="14855" width="13.7109375" style="545" customWidth="1"/>
    <col min="14856" max="14856" width="2.42578125" style="545" customWidth="1"/>
    <col min="14857" max="14857" width="12.42578125" style="545" customWidth="1"/>
    <col min="14858" max="14858" width="6" style="545" customWidth="1"/>
    <col min="14859" max="14859" width="12.42578125" style="545" customWidth="1"/>
    <col min="14860" max="14860" width="6" style="545" customWidth="1"/>
    <col min="14861" max="14861" width="12.42578125" style="545" customWidth="1"/>
    <col min="14862" max="14862" width="6" style="545" customWidth="1"/>
    <col min="14863" max="14863" width="16.42578125" style="545" customWidth="1"/>
    <col min="14864" max="15104" width="9.140625" style="545"/>
    <col min="15105" max="15105" width="12.42578125" style="545" customWidth="1"/>
    <col min="15106" max="15106" width="6" style="545" customWidth="1"/>
    <col min="15107" max="15107" width="12.42578125" style="545" customWidth="1"/>
    <col min="15108" max="15108" width="6" style="545" customWidth="1"/>
    <col min="15109" max="15109" width="12.42578125" style="545" customWidth="1"/>
    <col min="15110" max="15110" width="6" style="545" customWidth="1"/>
    <col min="15111" max="15111" width="13.7109375" style="545" customWidth="1"/>
    <col min="15112" max="15112" width="2.42578125" style="545" customWidth="1"/>
    <col min="15113" max="15113" width="12.42578125" style="545" customWidth="1"/>
    <col min="15114" max="15114" width="6" style="545" customWidth="1"/>
    <col min="15115" max="15115" width="12.42578125" style="545" customWidth="1"/>
    <col min="15116" max="15116" width="6" style="545" customWidth="1"/>
    <col min="15117" max="15117" width="12.42578125" style="545" customWidth="1"/>
    <col min="15118" max="15118" width="6" style="545" customWidth="1"/>
    <col min="15119" max="15119" width="16.42578125" style="545" customWidth="1"/>
    <col min="15120" max="15360" width="9.140625" style="545"/>
    <col min="15361" max="15361" width="12.42578125" style="545" customWidth="1"/>
    <col min="15362" max="15362" width="6" style="545" customWidth="1"/>
    <col min="15363" max="15363" width="12.42578125" style="545" customWidth="1"/>
    <col min="15364" max="15364" width="6" style="545" customWidth="1"/>
    <col min="15365" max="15365" width="12.42578125" style="545" customWidth="1"/>
    <col min="15366" max="15366" width="6" style="545" customWidth="1"/>
    <col min="15367" max="15367" width="13.7109375" style="545" customWidth="1"/>
    <col min="15368" max="15368" width="2.42578125" style="545" customWidth="1"/>
    <col min="15369" max="15369" width="12.42578125" style="545" customWidth="1"/>
    <col min="15370" max="15370" width="6" style="545" customWidth="1"/>
    <col min="15371" max="15371" width="12.42578125" style="545" customWidth="1"/>
    <col min="15372" max="15372" width="6" style="545" customWidth="1"/>
    <col min="15373" max="15373" width="12.42578125" style="545" customWidth="1"/>
    <col min="15374" max="15374" width="6" style="545" customWidth="1"/>
    <col min="15375" max="15375" width="16.42578125" style="545" customWidth="1"/>
    <col min="15376" max="15616" width="9.140625" style="545"/>
    <col min="15617" max="15617" width="12.42578125" style="545" customWidth="1"/>
    <col min="15618" max="15618" width="6" style="545" customWidth="1"/>
    <col min="15619" max="15619" width="12.42578125" style="545" customWidth="1"/>
    <col min="15620" max="15620" width="6" style="545" customWidth="1"/>
    <col min="15621" max="15621" width="12.42578125" style="545" customWidth="1"/>
    <col min="15622" max="15622" width="6" style="545" customWidth="1"/>
    <col min="15623" max="15623" width="13.7109375" style="545" customWidth="1"/>
    <col min="15624" max="15624" width="2.42578125" style="545" customWidth="1"/>
    <col min="15625" max="15625" width="12.42578125" style="545" customWidth="1"/>
    <col min="15626" max="15626" width="6" style="545" customWidth="1"/>
    <col min="15627" max="15627" width="12.42578125" style="545" customWidth="1"/>
    <col min="15628" max="15628" width="6" style="545" customWidth="1"/>
    <col min="15629" max="15629" width="12.42578125" style="545" customWidth="1"/>
    <col min="15630" max="15630" width="6" style="545" customWidth="1"/>
    <col min="15631" max="15631" width="16.42578125" style="545" customWidth="1"/>
    <col min="15632" max="15872" width="9.140625" style="545"/>
    <col min="15873" max="15873" width="12.42578125" style="545" customWidth="1"/>
    <col min="15874" max="15874" width="6" style="545" customWidth="1"/>
    <col min="15875" max="15875" width="12.42578125" style="545" customWidth="1"/>
    <col min="15876" max="15876" width="6" style="545" customWidth="1"/>
    <col min="15877" max="15877" width="12.42578125" style="545" customWidth="1"/>
    <col min="15878" max="15878" width="6" style="545" customWidth="1"/>
    <col min="15879" max="15879" width="13.7109375" style="545" customWidth="1"/>
    <col min="15880" max="15880" width="2.42578125" style="545" customWidth="1"/>
    <col min="15881" max="15881" width="12.42578125" style="545" customWidth="1"/>
    <col min="15882" max="15882" width="6" style="545" customWidth="1"/>
    <col min="15883" max="15883" width="12.42578125" style="545" customWidth="1"/>
    <col min="15884" max="15884" width="6" style="545" customWidth="1"/>
    <col min="15885" max="15885" width="12.42578125" style="545" customWidth="1"/>
    <col min="15886" max="15886" width="6" style="545" customWidth="1"/>
    <col min="15887" max="15887" width="16.42578125" style="545" customWidth="1"/>
    <col min="15888" max="16128" width="9.140625" style="545"/>
    <col min="16129" max="16129" width="12.42578125" style="545" customWidth="1"/>
    <col min="16130" max="16130" width="6" style="545" customWidth="1"/>
    <col min="16131" max="16131" width="12.42578125" style="545" customWidth="1"/>
    <col min="16132" max="16132" width="6" style="545" customWidth="1"/>
    <col min="16133" max="16133" width="12.42578125" style="545" customWidth="1"/>
    <col min="16134" max="16134" width="6" style="545" customWidth="1"/>
    <col min="16135" max="16135" width="13.7109375" style="545" customWidth="1"/>
    <col min="16136" max="16136" width="2.42578125" style="545" customWidth="1"/>
    <col min="16137" max="16137" width="12.42578125" style="545" customWidth="1"/>
    <col min="16138" max="16138" width="6" style="545" customWidth="1"/>
    <col min="16139" max="16139" width="12.42578125" style="545" customWidth="1"/>
    <col min="16140" max="16140" width="6" style="545" customWidth="1"/>
    <col min="16141" max="16141" width="12.42578125" style="545" customWidth="1"/>
    <col min="16142" max="16142" width="6" style="545" customWidth="1"/>
    <col min="16143" max="16143" width="16.42578125" style="545" customWidth="1"/>
    <col min="16144" max="16384" width="9.140625" style="545"/>
  </cols>
  <sheetData>
    <row r="1" spans="1:15" ht="21" x14ac:dyDescent="0.35">
      <c r="A1" s="772" t="s">
        <v>553</v>
      </c>
      <c r="B1" s="772"/>
      <c r="C1" s="772"/>
      <c r="D1" s="772"/>
      <c r="E1" s="772"/>
      <c r="F1" s="772"/>
      <c r="G1" s="772"/>
      <c r="H1" s="772"/>
      <c r="I1" s="772"/>
      <c r="J1" s="772"/>
      <c r="K1" s="772"/>
      <c r="L1" s="772"/>
      <c r="M1" s="772"/>
      <c r="N1" s="772"/>
      <c r="O1" s="772"/>
    </row>
    <row r="2" spans="1:15" ht="14.25" customHeight="1" x14ac:dyDescent="0.25"/>
    <row r="3" spans="1:15" ht="32.25" customHeight="1" x14ac:dyDescent="0.4">
      <c r="A3" s="773" t="s">
        <v>554</v>
      </c>
      <c r="B3" s="773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</row>
    <row r="4" spans="1:15" ht="18" customHeight="1" x14ac:dyDescent="0.25">
      <c r="A4" s="546"/>
      <c r="B4" s="546"/>
      <c r="C4" s="546"/>
      <c r="D4" s="546"/>
    </row>
    <row r="5" spans="1:15" ht="15.75" x14ac:dyDescent="0.25">
      <c r="A5" s="774" t="s">
        <v>555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</row>
    <row r="6" spans="1:15" x14ac:dyDescent="0.25">
      <c r="G6" s="547"/>
    </row>
    <row r="7" spans="1:15" x14ac:dyDescent="0.25">
      <c r="A7" s="771" t="s">
        <v>556</v>
      </c>
      <c r="B7" s="771"/>
      <c r="C7" s="771"/>
      <c r="D7" s="771"/>
      <c r="E7" s="771"/>
      <c r="F7" s="771"/>
      <c r="G7" s="771"/>
      <c r="H7" s="771"/>
      <c r="I7" s="771"/>
      <c r="J7" s="771"/>
      <c r="K7" s="771"/>
      <c r="L7" s="771"/>
      <c r="M7" s="771"/>
      <c r="N7" s="771"/>
      <c r="O7" s="771"/>
    </row>
    <row r="8" spans="1:15" x14ac:dyDescent="0.25">
      <c r="A8" s="771" t="s">
        <v>557</v>
      </c>
      <c r="B8" s="771"/>
      <c r="C8" s="771"/>
      <c r="D8" s="771"/>
      <c r="E8" s="771"/>
      <c r="F8" s="771"/>
      <c r="G8" s="771"/>
      <c r="H8" s="771"/>
      <c r="I8" s="771"/>
      <c r="J8" s="771"/>
      <c r="K8" s="771"/>
      <c r="L8" s="771"/>
      <c r="M8" s="771"/>
      <c r="N8" s="771"/>
      <c r="O8" s="771"/>
    </row>
    <row r="9" spans="1:15" x14ac:dyDescent="0.25">
      <c r="A9" s="771" t="s">
        <v>558</v>
      </c>
      <c r="B9" s="771"/>
      <c r="C9" s="771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</row>
    <row r="10" spans="1:15" x14ac:dyDescent="0.25">
      <c r="A10" s="771" t="s">
        <v>559</v>
      </c>
      <c r="B10" s="771"/>
      <c r="C10" s="771"/>
      <c r="D10" s="771"/>
      <c r="E10" s="771"/>
      <c r="F10" s="771"/>
      <c r="G10" s="771"/>
      <c r="H10" s="771"/>
      <c r="I10" s="771"/>
      <c r="J10" s="771"/>
      <c r="K10" s="771"/>
      <c r="L10" s="771"/>
      <c r="M10" s="771"/>
      <c r="N10" s="771"/>
      <c r="O10" s="771"/>
    </row>
    <row r="11" spans="1:15" x14ac:dyDescent="0.25">
      <c r="A11" s="771" t="s">
        <v>560</v>
      </c>
      <c r="B11" s="771"/>
      <c r="C11" s="771"/>
      <c r="D11" s="771"/>
      <c r="E11" s="771"/>
      <c r="F11" s="771"/>
      <c r="G11" s="771"/>
      <c r="H11" s="771"/>
      <c r="I11" s="771"/>
      <c r="J11" s="771"/>
      <c r="K11" s="771"/>
      <c r="L11" s="771"/>
      <c r="M11" s="771"/>
      <c r="N11" s="771"/>
      <c r="O11" s="771"/>
    </row>
    <row r="12" spans="1:15" x14ac:dyDescent="0.25">
      <c r="A12" s="771" t="s">
        <v>561</v>
      </c>
      <c r="B12" s="771"/>
      <c r="C12" s="771"/>
      <c r="D12" s="771"/>
      <c r="E12" s="771"/>
      <c r="F12" s="771"/>
      <c r="G12" s="771"/>
      <c r="H12" s="771"/>
      <c r="I12" s="771"/>
      <c r="J12" s="771"/>
      <c r="K12" s="771"/>
      <c r="L12" s="771"/>
      <c r="M12" s="771"/>
      <c r="N12" s="771"/>
      <c r="O12" s="771"/>
    </row>
    <row r="13" spans="1:15" x14ac:dyDescent="0.25">
      <c r="A13" s="771" t="s">
        <v>562</v>
      </c>
      <c r="B13" s="771"/>
      <c r="C13" s="771"/>
      <c r="D13" s="771"/>
      <c r="E13" s="771"/>
      <c r="F13" s="771"/>
      <c r="G13" s="771"/>
      <c r="H13" s="771"/>
      <c r="I13" s="771"/>
      <c r="J13" s="771"/>
      <c r="K13" s="771"/>
      <c r="L13" s="771"/>
      <c r="M13" s="771"/>
      <c r="N13" s="771"/>
      <c r="O13" s="771"/>
    </row>
    <row r="14" spans="1:15" ht="15" customHeight="1" x14ac:dyDescent="0.25">
      <c r="A14" s="771" t="s">
        <v>563</v>
      </c>
      <c r="B14" s="771"/>
      <c r="C14" s="771"/>
      <c r="D14" s="771"/>
      <c r="E14" s="771"/>
      <c r="F14" s="771"/>
      <c r="G14" s="771"/>
      <c r="H14" s="771"/>
      <c r="I14" s="771"/>
      <c r="J14" s="771"/>
      <c r="K14" s="771"/>
      <c r="L14" s="771"/>
      <c r="M14" s="771"/>
      <c r="N14" s="771"/>
      <c r="O14" s="771"/>
    </row>
    <row r="15" spans="1:15" ht="18" x14ac:dyDescent="0.35">
      <c r="A15" s="771" t="s">
        <v>564</v>
      </c>
      <c r="B15" s="771"/>
      <c r="C15" s="771"/>
      <c r="D15" s="771"/>
      <c r="E15" s="771"/>
      <c r="F15" s="771"/>
      <c r="G15" s="771"/>
      <c r="H15" s="771"/>
      <c r="I15" s="771"/>
      <c r="J15" s="771"/>
      <c r="K15" s="771"/>
      <c r="L15" s="771"/>
      <c r="M15" s="771"/>
      <c r="N15" s="771"/>
      <c r="O15" s="771"/>
    </row>
    <row r="16" spans="1:15" s="548" customFormat="1" x14ac:dyDescent="0.25">
      <c r="A16" s="775" t="s">
        <v>565</v>
      </c>
      <c r="B16" s="775"/>
      <c r="C16" s="775"/>
      <c r="D16" s="775"/>
      <c r="E16" s="775"/>
      <c r="F16" s="775"/>
      <c r="G16" s="775"/>
      <c r="H16" s="775"/>
      <c r="I16" s="775"/>
      <c r="J16" s="775"/>
      <c r="K16" s="775"/>
      <c r="L16" s="775"/>
      <c r="M16" s="775"/>
      <c r="N16" s="775"/>
      <c r="O16" s="775"/>
    </row>
    <row r="17" spans="1:15" s="548" customFormat="1" ht="13.5" customHeight="1" x14ac:dyDescent="0.25">
      <c r="A17" s="549"/>
      <c r="B17" s="549"/>
    </row>
    <row r="18" spans="1:15" ht="30" customHeight="1" x14ac:dyDescent="0.25">
      <c r="A18" s="550" t="s">
        <v>566</v>
      </c>
      <c r="B18" s="551"/>
      <c r="C18" s="550" t="s">
        <v>567</v>
      </c>
      <c r="D18" s="552"/>
      <c r="E18" s="550" t="s">
        <v>568</v>
      </c>
      <c r="F18" s="552"/>
      <c r="G18" s="550" t="s">
        <v>131</v>
      </c>
      <c r="I18" s="550" t="s">
        <v>566</v>
      </c>
      <c r="J18" s="551"/>
      <c r="K18" s="550" t="s">
        <v>567</v>
      </c>
      <c r="L18" s="552"/>
      <c r="M18" s="550" t="s">
        <v>568</v>
      </c>
      <c r="N18" s="552"/>
      <c r="O18" s="550" t="s">
        <v>131</v>
      </c>
    </row>
    <row r="19" spans="1:15" ht="6.75" customHeight="1" x14ac:dyDescent="0.25">
      <c r="A19" s="553"/>
      <c r="B19" s="554"/>
      <c r="C19" s="555"/>
      <c r="D19" s="555"/>
      <c r="E19" s="556"/>
      <c r="F19" s="556"/>
      <c r="G19" s="557"/>
    </row>
    <row r="20" spans="1:15" x14ac:dyDescent="0.25">
      <c r="A20" s="556" t="s">
        <v>162</v>
      </c>
      <c r="B20" s="551"/>
      <c r="C20" s="558">
        <v>0.31058743999999999</v>
      </c>
      <c r="D20" s="558"/>
      <c r="E20" s="558">
        <v>4.7220000000000004</v>
      </c>
      <c r="F20" s="558"/>
      <c r="G20" s="558">
        <v>0</v>
      </c>
      <c r="I20" s="559" t="s">
        <v>569</v>
      </c>
      <c r="K20" s="560">
        <v>5.0401000000000005E-4</v>
      </c>
      <c r="M20" s="560">
        <v>6.4160000000000004</v>
      </c>
      <c r="O20" s="560">
        <v>0</v>
      </c>
    </row>
    <row r="21" spans="1:15" ht="6.75" customHeight="1" x14ac:dyDescent="0.25">
      <c r="A21" s="561"/>
      <c r="B21" s="562"/>
      <c r="C21" s="558"/>
      <c r="D21" s="558"/>
      <c r="E21" s="558"/>
      <c r="F21" s="558"/>
      <c r="G21" s="558"/>
      <c r="I21" s="559"/>
      <c r="K21" s="560"/>
      <c r="M21" s="560"/>
      <c r="O21" s="560"/>
    </row>
    <row r="22" spans="1:15" x14ac:dyDescent="0.25">
      <c r="A22" s="556" t="s">
        <v>163</v>
      </c>
      <c r="B22" s="551"/>
      <c r="C22" s="558">
        <v>0.28451494999999999</v>
      </c>
      <c r="D22" s="558"/>
      <c r="E22" s="558">
        <v>4.5750000000000002</v>
      </c>
      <c r="F22" s="558"/>
      <c r="G22" s="558">
        <v>0</v>
      </c>
      <c r="I22" s="559" t="s">
        <v>570</v>
      </c>
      <c r="K22" s="560">
        <v>-4.8228599900000004</v>
      </c>
      <c r="M22" s="560">
        <v>-7.5439999999999996</v>
      </c>
      <c r="O22" s="560">
        <v>0</v>
      </c>
    </row>
    <row r="23" spans="1:15" ht="6.75" customHeight="1" x14ac:dyDescent="0.25">
      <c r="A23" s="556"/>
      <c r="B23" s="551"/>
      <c r="C23" s="558"/>
      <c r="D23" s="558"/>
      <c r="E23" s="558"/>
      <c r="F23" s="558"/>
      <c r="G23" s="558"/>
      <c r="I23" s="559"/>
      <c r="K23" s="560"/>
      <c r="M23" s="560"/>
      <c r="O23" s="560"/>
    </row>
    <row r="24" spans="1:15" x14ac:dyDescent="0.25">
      <c r="A24" s="556" t="s">
        <v>164</v>
      </c>
      <c r="B24" s="551"/>
      <c r="C24" s="558">
        <v>6.9167229999999996E-2</v>
      </c>
      <c r="D24" s="558"/>
      <c r="E24" s="558">
        <v>2.0840000000000001</v>
      </c>
      <c r="F24" s="558"/>
      <c r="G24" s="558">
        <v>3.7499999999999999E-2</v>
      </c>
      <c r="I24" s="559" t="s">
        <v>571</v>
      </c>
      <c r="K24" s="560">
        <v>-18.74604867</v>
      </c>
      <c r="M24" s="560">
        <v>-8.8350000000000009</v>
      </c>
      <c r="O24" s="560">
        <v>0</v>
      </c>
    </row>
    <row r="25" spans="1:15" ht="6.75" customHeight="1" x14ac:dyDescent="0.25">
      <c r="A25" s="561"/>
      <c r="B25" s="562"/>
      <c r="C25" s="558"/>
      <c r="D25" s="558"/>
      <c r="E25" s="558"/>
      <c r="F25" s="558"/>
      <c r="G25" s="558"/>
      <c r="I25" s="559"/>
      <c r="K25" s="560"/>
      <c r="M25" s="560"/>
      <c r="O25" s="560"/>
    </row>
    <row r="26" spans="1:15" ht="18" x14ac:dyDescent="0.35">
      <c r="A26" s="559" t="s">
        <v>572</v>
      </c>
      <c r="B26" s="563"/>
      <c r="C26" s="558">
        <v>0.63010527000000005</v>
      </c>
      <c r="D26" s="558"/>
      <c r="E26" s="558">
        <v>78.173000000000002</v>
      </c>
      <c r="F26" s="558"/>
      <c r="G26" s="558">
        <v>0</v>
      </c>
      <c r="I26" s="559" t="s">
        <v>573</v>
      </c>
      <c r="K26" s="560">
        <v>-1.07916444</v>
      </c>
      <c r="M26" s="560">
        <v>-1.7609999999999999</v>
      </c>
      <c r="O26" s="560">
        <v>7.8700000000000006E-2</v>
      </c>
    </row>
    <row r="27" spans="1:15" ht="6.75" customHeight="1" x14ac:dyDescent="0.25">
      <c r="A27" s="564"/>
      <c r="B27" s="565"/>
      <c r="C27" s="558"/>
      <c r="D27" s="558"/>
      <c r="E27" s="558"/>
      <c r="F27" s="558"/>
      <c r="G27" s="558"/>
      <c r="I27" s="559"/>
      <c r="K27" s="560"/>
      <c r="M27" s="560"/>
      <c r="O27" s="560"/>
    </row>
    <row r="28" spans="1:15" ht="18" x14ac:dyDescent="0.35">
      <c r="A28" s="559" t="s">
        <v>574</v>
      </c>
      <c r="B28" s="563"/>
      <c r="C28" s="558">
        <v>-0.51187472999999994</v>
      </c>
      <c r="D28" s="558"/>
      <c r="E28" s="558">
        <v>-1.623</v>
      </c>
      <c r="F28" s="558"/>
      <c r="G28" s="558">
        <v>0.105</v>
      </c>
      <c r="I28" s="559" t="s">
        <v>575</v>
      </c>
      <c r="K28" s="560">
        <v>-2.5736599999999998E-2</v>
      </c>
      <c r="M28" s="560">
        <v>-1.2509999999999999</v>
      </c>
      <c r="O28" s="560">
        <v>0.2114</v>
      </c>
    </row>
    <row r="29" spans="1:15" ht="6.75" customHeight="1" x14ac:dyDescent="0.25">
      <c r="A29" s="564"/>
      <c r="B29" s="565"/>
      <c r="C29" s="558"/>
      <c r="D29" s="558"/>
      <c r="E29" s="558"/>
      <c r="F29" s="558"/>
      <c r="G29" s="558"/>
      <c r="K29" s="560"/>
      <c r="M29" s="560"/>
      <c r="O29" s="560"/>
    </row>
    <row r="30" spans="1:15" x14ac:dyDescent="0.25">
      <c r="A30" s="559" t="s">
        <v>576</v>
      </c>
      <c r="B30" s="563"/>
      <c r="C30" s="558">
        <v>0.32973848</v>
      </c>
      <c r="D30" s="558"/>
      <c r="E30" s="558">
        <v>1.1299999999999999</v>
      </c>
      <c r="F30" s="558"/>
      <c r="G30" s="558">
        <v>0.25900000000000001</v>
      </c>
      <c r="I30" s="559" t="s">
        <v>577</v>
      </c>
      <c r="K30" s="560">
        <v>0.25897719000000002</v>
      </c>
      <c r="M30" s="560">
        <v>4.8250000000000002</v>
      </c>
      <c r="O30" s="560">
        <v>0</v>
      </c>
    </row>
    <row r="31" spans="1:15" ht="6.75" customHeight="1" x14ac:dyDescent="0.25">
      <c r="A31" s="559"/>
      <c r="B31" s="563"/>
      <c r="C31" s="558"/>
      <c r="D31" s="558"/>
      <c r="E31" s="558"/>
      <c r="F31" s="558"/>
      <c r="G31" s="558"/>
      <c r="I31" s="559"/>
      <c r="K31" s="560"/>
      <c r="M31" s="560"/>
      <c r="O31" s="560"/>
    </row>
    <row r="32" spans="1:15" x14ac:dyDescent="0.25">
      <c r="A32" s="559" t="s">
        <v>578</v>
      </c>
      <c r="B32" s="563"/>
      <c r="C32" s="558">
        <v>0.11921523000000001</v>
      </c>
      <c r="D32" s="558"/>
      <c r="E32" s="558">
        <v>1.488</v>
      </c>
      <c r="F32" s="558"/>
      <c r="G32" s="558">
        <v>0.13719999999999999</v>
      </c>
      <c r="I32" s="559" t="s">
        <v>579</v>
      </c>
      <c r="K32" s="560">
        <v>4.2738132999999996</v>
      </c>
      <c r="M32" s="560">
        <v>8.218</v>
      </c>
      <c r="O32" s="560">
        <v>0</v>
      </c>
    </row>
    <row r="33" spans="1:15" ht="6.75" customHeight="1" x14ac:dyDescent="0.25">
      <c r="A33" s="564"/>
      <c r="B33" s="565"/>
      <c r="C33" s="558"/>
      <c r="D33" s="558"/>
      <c r="E33" s="558"/>
      <c r="F33" s="558"/>
      <c r="G33" s="558"/>
      <c r="I33" s="559"/>
      <c r="K33" s="560"/>
      <c r="M33" s="560"/>
      <c r="O33" s="560"/>
    </row>
    <row r="34" spans="1:15" ht="18" x14ac:dyDescent="0.35">
      <c r="A34" s="559" t="s">
        <v>580</v>
      </c>
      <c r="B34" s="563"/>
      <c r="C34" s="558">
        <v>5.759367E-2</v>
      </c>
      <c r="D34" s="558"/>
      <c r="E34" s="558">
        <v>1.304</v>
      </c>
      <c r="F34" s="558"/>
      <c r="G34" s="558">
        <v>0.1928</v>
      </c>
      <c r="I34" s="559" t="s">
        <v>581</v>
      </c>
      <c r="K34" s="560">
        <v>-0.94869890000000001</v>
      </c>
      <c r="M34" s="560">
        <v>-7.0730000000000004</v>
      </c>
      <c r="O34" s="560">
        <v>0</v>
      </c>
    </row>
    <row r="35" spans="1:15" ht="6.75" customHeight="1" x14ac:dyDescent="0.25">
      <c r="A35" s="564"/>
      <c r="B35" s="565"/>
      <c r="C35" s="558"/>
      <c r="D35" s="558"/>
      <c r="E35" s="558"/>
      <c r="F35" s="558"/>
      <c r="G35" s="558"/>
      <c r="I35" s="559"/>
      <c r="K35" s="560"/>
      <c r="M35" s="560"/>
      <c r="O35" s="560"/>
    </row>
    <row r="36" spans="1:15" ht="18" x14ac:dyDescent="0.35">
      <c r="A36" s="559" t="s">
        <v>582</v>
      </c>
      <c r="B36" s="563"/>
      <c r="C36" s="558">
        <v>0.11792229</v>
      </c>
      <c r="D36" s="558"/>
      <c r="E36" s="558">
        <v>0.41199999999999998</v>
      </c>
      <c r="F36" s="558"/>
      <c r="G36" s="558">
        <v>0.68010000000000004</v>
      </c>
      <c r="I36" s="559" t="s">
        <v>583</v>
      </c>
      <c r="K36" s="560">
        <v>1.0827089999999999E-2</v>
      </c>
      <c r="M36" s="560">
        <v>2.0840000000000001</v>
      </c>
      <c r="O36" s="560">
        <v>3.7600000000000001E-2</v>
      </c>
    </row>
    <row r="37" spans="1:15" ht="6.75" customHeight="1" x14ac:dyDescent="0.25">
      <c r="A37" s="559"/>
      <c r="B37" s="563"/>
      <c r="C37" s="558" t="s">
        <v>487</v>
      </c>
      <c r="D37" s="558"/>
      <c r="E37" s="558" t="s">
        <v>487</v>
      </c>
      <c r="F37" s="558"/>
      <c r="G37" s="558" t="s">
        <v>487</v>
      </c>
      <c r="K37" s="560" t="s">
        <v>487</v>
      </c>
      <c r="M37" s="560" t="s">
        <v>487</v>
      </c>
      <c r="O37" s="560" t="s">
        <v>487</v>
      </c>
    </row>
    <row r="38" spans="1:15" ht="18" x14ac:dyDescent="0.35">
      <c r="A38" s="559" t="s">
        <v>584</v>
      </c>
      <c r="B38" s="563"/>
      <c r="C38" s="558">
        <v>0.16449627999999999</v>
      </c>
      <c r="D38" s="558"/>
      <c r="E38" s="558">
        <v>1.3839999999999999</v>
      </c>
      <c r="F38" s="558"/>
      <c r="G38" s="558">
        <v>0.16669999999999999</v>
      </c>
      <c r="I38" s="559" t="s">
        <v>585</v>
      </c>
      <c r="K38" s="560">
        <v>-4.4515099999999997E-3</v>
      </c>
      <c r="M38" s="560">
        <v>-1.8380000000000001</v>
      </c>
      <c r="O38" s="560">
        <v>6.6500000000000004E-2</v>
      </c>
    </row>
    <row r="39" spans="1:15" ht="6.75" customHeight="1" x14ac:dyDescent="0.25">
      <c r="A39" s="559"/>
      <c r="B39" s="563"/>
      <c r="C39" s="558" t="s">
        <v>487</v>
      </c>
      <c r="D39" s="558"/>
      <c r="E39" s="558" t="s">
        <v>487</v>
      </c>
      <c r="F39" s="558"/>
      <c r="G39" s="558" t="s">
        <v>487</v>
      </c>
      <c r="K39" s="560" t="s">
        <v>487</v>
      </c>
      <c r="M39" s="560" t="s">
        <v>487</v>
      </c>
      <c r="O39" s="560" t="s">
        <v>487</v>
      </c>
    </row>
    <row r="40" spans="1:15" ht="18" x14ac:dyDescent="0.35">
      <c r="A40" s="559" t="s">
        <v>586</v>
      </c>
      <c r="B40" s="563"/>
      <c r="C40" s="558">
        <v>-0.26701956999999998</v>
      </c>
      <c r="D40" s="558"/>
      <c r="E40" s="558">
        <v>-2.641</v>
      </c>
      <c r="F40" s="558"/>
      <c r="G40" s="558">
        <v>8.3999999999999995E-3</v>
      </c>
      <c r="I40" s="559" t="s">
        <v>587</v>
      </c>
      <c r="K40" s="560">
        <v>1.278576E-2</v>
      </c>
      <c r="M40" s="560">
        <v>1.7929999999999999</v>
      </c>
      <c r="O40" s="560">
        <v>7.3499999999999996E-2</v>
      </c>
    </row>
    <row r="41" spans="1:15" ht="6.75" customHeight="1" x14ac:dyDescent="0.25">
      <c r="A41" s="564"/>
      <c r="B41" s="565"/>
      <c r="C41" s="558" t="s">
        <v>487</v>
      </c>
      <c r="D41" s="558"/>
      <c r="E41" s="558" t="s">
        <v>487</v>
      </c>
      <c r="F41" s="558"/>
      <c r="G41" s="558" t="s">
        <v>487</v>
      </c>
      <c r="K41" s="560" t="s">
        <v>487</v>
      </c>
      <c r="M41" s="560" t="s">
        <v>487</v>
      </c>
      <c r="O41" s="560" t="s">
        <v>487</v>
      </c>
    </row>
    <row r="42" spans="1:15" ht="18" x14ac:dyDescent="0.35">
      <c r="A42" s="559" t="s">
        <v>588</v>
      </c>
      <c r="B42" s="563"/>
      <c r="C42" s="558">
        <v>3.2312149999999998E-2</v>
      </c>
      <c r="D42" s="558"/>
      <c r="E42" s="558">
        <v>1.675</v>
      </c>
      <c r="F42" s="558"/>
      <c r="G42" s="558">
        <v>9.4299999999999995E-2</v>
      </c>
      <c r="I42" s="559" t="s">
        <v>589</v>
      </c>
      <c r="K42" s="560">
        <v>6.1583999999999999E-4</v>
      </c>
      <c r="M42" s="560">
        <v>0.216</v>
      </c>
      <c r="O42" s="560">
        <v>0.82920000000000005</v>
      </c>
    </row>
    <row r="43" spans="1:15" ht="6.75" customHeight="1" x14ac:dyDescent="0.25">
      <c r="A43" s="564"/>
      <c r="B43" s="565"/>
      <c r="C43" s="558" t="s">
        <v>487</v>
      </c>
      <c r="D43" s="558"/>
      <c r="E43" s="558" t="s">
        <v>487</v>
      </c>
      <c r="F43" s="558"/>
      <c r="G43" s="558" t="s">
        <v>487</v>
      </c>
      <c r="K43" s="560" t="s">
        <v>487</v>
      </c>
      <c r="M43" s="560" t="s">
        <v>487</v>
      </c>
      <c r="O43" s="560" t="s">
        <v>487</v>
      </c>
    </row>
    <row r="44" spans="1:15" ht="18" x14ac:dyDescent="0.35">
      <c r="A44" s="559" t="s">
        <v>590</v>
      </c>
      <c r="B44" s="563"/>
      <c r="C44" s="558">
        <v>2.9309499999999999E-2</v>
      </c>
      <c r="D44" s="558"/>
      <c r="E44" s="558">
        <v>1.6120000000000001</v>
      </c>
      <c r="F44" s="558"/>
      <c r="G44" s="558">
        <v>0.1074</v>
      </c>
      <c r="I44" s="559" t="s">
        <v>591</v>
      </c>
      <c r="K44" s="560">
        <v>1.5409895899999999</v>
      </c>
      <c r="M44" s="560">
        <v>9.33</v>
      </c>
      <c r="O44" s="560">
        <v>0</v>
      </c>
    </row>
    <row r="45" spans="1:15" ht="6.75" customHeight="1" x14ac:dyDescent="0.25">
      <c r="A45" s="559"/>
      <c r="B45" s="563"/>
      <c r="C45" s="558" t="s">
        <v>487</v>
      </c>
      <c r="D45" s="558"/>
      <c r="E45" s="558" t="s">
        <v>487</v>
      </c>
      <c r="F45" s="558"/>
      <c r="G45" s="558" t="s">
        <v>487</v>
      </c>
      <c r="K45" s="560" t="s">
        <v>487</v>
      </c>
      <c r="M45" s="560" t="s">
        <v>487</v>
      </c>
      <c r="O45" s="560" t="s">
        <v>487</v>
      </c>
    </row>
    <row r="46" spans="1:15" ht="18" x14ac:dyDescent="0.35">
      <c r="A46" s="559" t="s">
        <v>592</v>
      </c>
      <c r="B46" s="563"/>
      <c r="C46" s="558">
        <v>-3.1513E-4</v>
      </c>
      <c r="D46" s="558"/>
      <c r="E46" s="558">
        <v>-4.4999999999999998E-2</v>
      </c>
      <c r="F46" s="558"/>
      <c r="G46" s="558">
        <v>0.96399999999999997</v>
      </c>
      <c r="I46" s="559" t="s">
        <v>593</v>
      </c>
      <c r="K46" s="560">
        <v>5.6458149999999999E-2</v>
      </c>
      <c r="M46" s="560">
        <v>1.2869999999999999</v>
      </c>
      <c r="O46" s="560">
        <v>0.1986</v>
      </c>
    </row>
    <row r="47" spans="1:15" ht="6.75" customHeight="1" x14ac:dyDescent="0.25">
      <c r="A47" s="564"/>
      <c r="B47" s="565"/>
      <c r="C47" s="558"/>
      <c r="D47" s="558"/>
      <c r="E47" s="558"/>
      <c r="F47" s="558"/>
      <c r="G47" s="558"/>
      <c r="K47" s="560"/>
      <c r="M47" s="560"/>
      <c r="O47" s="560"/>
    </row>
    <row r="48" spans="1:15" x14ac:dyDescent="0.25">
      <c r="A48" s="559" t="s">
        <v>165</v>
      </c>
      <c r="B48" s="563"/>
      <c r="C48" s="558">
        <v>1.8608860000000001E-2</v>
      </c>
      <c r="D48" s="558"/>
      <c r="E48" s="558">
        <v>1.4730000000000001</v>
      </c>
      <c r="F48" s="558"/>
      <c r="G48" s="558">
        <v>0.14119999999999999</v>
      </c>
      <c r="I48" s="559" t="s">
        <v>594</v>
      </c>
      <c r="K48" s="560">
        <v>1.3321495800000001</v>
      </c>
      <c r="M48" s="560">
        <v>8.5340000000000007</v>
      </c>
      <c r="O48" s="560">
        <v>0</v>
      </c>
    </row>
    <row r="49" spans="1:15" ht="6.75" customHeight="1" x14ac:dyDescent="0.25">
      <c r="A49" s="559"/>
      <c r="B49" s="563"/>
      <c r="C49" s="558" t="s">
        <v>487</v>
      </c>
      <c r="D49" s="558"/>
      <c r="E49" s="558" t="s">
        <v>487</v>
      </c>
      <c r="F49" s="558"/>
      <c r="G49" s="558" t="s">
        <v>487</v>
      </c>
      <c r="O49" s="560"/>
    </row>
    <row r="50" spans="1:15" x14ac:dyDescent="0.25">
      <c r="A50" s="559" t="s">
        <v>595</v>
      </c>
      <c r="B50" s="563"/>
      <c r="C50" s="558">
        <v>4.9324449999999999E-2</v>
      </c>
      <c r="D50" s="558"/>
      <c r="E50" s="558">
        <v>6.9950000000000001</v>
      </c>
      <c r="F50" s="558"/>
      <c r="G50" s="558">
        <v>0</v>
      </c>
    </row>
    <row r="51" spans="1:15" ht="6.75" customHeight="1" x14ac:dyDescent="0.25">
      <c r="A51" s="559"/>
      <c r="B51" s="563"/>
      <c r="C51" s="558" t="s">
        <v>487</v>
      </c>
      <c r="D51" s="558"/>
      <c r="E51" s="558" t="s">
        <v>487</v>
      </c>
      <c r="F51" s="558"/>
      <c r="G51" s="558" t="s">
        <v>487</v>
      </c>
    </row>
    <row r="52" spans="1:15" x14ac:dyDescent="0.25">
      <c r="A52" s="559" t="s">
        <v>166</v>
      </c>
      <c r="B52" s="563"/>
      <c r="C52" s="558">
        <v>0.24833818999999999</v>
      </c>
      <c r="D52" s="558"/>
      <c r="E52" s="558">
        <v>8.0649999999999995</v>
      </c>
      <c r="F52" s="558"/>
      <c r="G52" s="558">
        <v>0</v>
      </c>
    </row>
    <row r="53" spans="1:15" ht="6.75" customHeight="1" x14ac:dyDescent="0.25">
      <c r="A53" s="559"/>
      <c r="B53" s="563"/>
      <c r="C53" s="558" t="s">
        <v>487</v>
      </c>
      <c r="D53" s="558"/>
      <c r="E53" s="558" t="s">
        <v>487</v>
      </c>
      <c r="F53" s="558"/>
      <c r="G53" s="558" t="s">
        <v>487</v>
      </c>
    </row>
    <row r="54" spans="1:15" x14ac:dyDescent="0.25">
      <c r="A54" s="559" t="s">
        <v>167</v>
      </c>
      <c r="B54" s="563"/>
      <c r="C54" s="558">
        <v>1.818635E-2</v>
      </c>
      <c r="D54" s="558"/>
      <c r="E54" s="558">
        <v>2.2949999999999999</v>
      </c>
      <c r="F54" s="558"/>
      <c r="G54" s="558">
        <v>2.1999999999999999E-2</v>
      </c>
    </row>
    <row r="55" spans="1:15" ht="6.75" customHeight="1" x14ac:dyDescent="0.25">
      <c r="A55" s="559"/>
      <c r="B55" s="563"/>
      <c r="C55" s="558" t="s">
        <v>487</v>
      </c>
      <c r="D55" s="558"/>
      <c r="E55" s="558" t="s">
        <v>487</v>
      </c>
      <c r="F55" s="558"/>
      <c r="G55" s="558" t="s">
        <v>487</v>
      </c>
    </row>
    <row r="56" spans="1:15" x14ac:dyDescent="0.25">
      <c r="A56" s="559" t="s">
        <v>596</v>
      </c>
      <c r="B56" s="563"/>
      <c r="C56" s="558">
        <v>32.187001199999997</v>
      </c>
      <c r="D56" s="558"/>
      <c r="E56" s="558">
        <v>7.851</v>
      </c>
      <c r="F56" s="558"/>
      <c r="G56" s="558">
        <v>0</v>
      </c>
    </row>
    <row r="57" spans="1:15" ht="6.75" customHeight="1" x14ac:dyDescent="0.25">
      <c r="A57" s="566"/>
      <c r="B57" s="567"/>
      <c r="C57" s="558" t="s">
        <v>487</v>
      </c>
      <c r="D57" s="558"/>
      <c r="E57" s="558" t="s">
        <v>487</v>
      </c>
      <c r="F57" s="558"/>
      <c r="G57" s="558" t="s">
        <v>487</v>
      </c>
    </row>
    <row r="58" spans="1:15" x14ac:dyDescent="0.25">
      <c r="A58" s="568" t="s">
        <v>168</v>
      </c>
      <c r="B58" s="569"/>
      <c r="C58" s="558">
        <v>1.139328E-2</v>
      </c>
      <c r="D58" s="558"/>
      <c r="E58" s="558">
        <v>7.1689999999999996</v>
      </c>
      <c r="F58" s="558"/>
      <c r="G58" s="558">
        <v>0</v>
      </c>
      <c r="I58" s="560"/>
      <c r="J58" s="567"/>
    </row>
    <row r="59" spans="1:15" ht="6.75" customHeight="1" x14ac:dyDescent="0.25">
      <c r="A59" s="566"/>
      <c r="B59" s="566"/>
      <c r="C59" s="558" t="s">
        <v>487</v>
      </c>
      <c r="D59" s="558"/>
      <c r="E59" s="558" t="s">
        <v>487</v>
      </c>
      <c r="F59" s="558"/>
      <c r="G59" s="558" t="s">
        <v>487</v>
      </c>
      <c r="I59" s="567"/>
    </row>
    <row r="60" spans="1:15" x14ac:dyDescent="0.25">
      <c r="A60" s="566" t="s">
        <v>169</v>
      </c>
      <c r="B60" s="570"/>
      <c r="C60" s="558">
        <v>12.74916571</v>
      </c>
      <c r="D60" s="558"/>
      <c r="E60" s="558">
        <v>333.76400000000001</v>
      </c>
      <c r="F60" s="558"/>
      <c r="G60" s="558">
        <v>0</v>
      </c>
      <c r="I60" s="567"/>
    </row>
    <row r="61" spans="1:15" ht="9" customHeight="1" x14ac:dyDescent="0.25">
      <c r="C61" s="568"/>
      <c r="D61" s="568"/>
      <c r="E61" s="571"/>
      <c r="F61" s="571"/>
      <c r="G61" s="560"/>
      <c r="I61" s="567"/>
    </row>
    <row r="62" spans="1:15" x14ac:dyDescent="0.25">
      <c r="F62" s="545" t="s">
        <v>143</v>
      </c>
      <c r="I62" s="560"/>
      <c r="J62" s="560">
        <v>0.98399999999999999</v>
      </c>
    </row>
    <row r="63" spans="1:15" x14ac:dyDescent="0.25">
      <c r="F63" s="545" t="s">
        <v>144</v>
      </c>
      <c r="I63" s="546"/>
      <c r="J63" s="546" t="s">
        <v>175</v>
      </c>
    </row>
    <row r="64" spans="1:15" x14ac:dyDescent="0.25">
      <c r="F64" s="545" t="s">
        <v>145</v>
      </c>
      <c r="I64" s="546"/>
      <c r="J64" s="546">
        <v>729</v>
      </c>
    </row>
    <row r="65" spans="1:10" ht="6.75" customHeight="1" x14ac:dyDescent="0.25">
      <c r="I65" s="546"/>
      <c r="J65" s="546"/>
    </row>
    <row r="66" spans="1:10" x14ac:dyDescent="0.25">
      <c r="A66" s="572" t="s">
        <v>176</v>
      </c>
      <c r="B66" s="566"/>
      <c r="C66" s="558"/>
      <c r="D66" s="558"/>
      <c r="G66" s="567"/>
      <c r="H66" s="567"/>
      <c r="I66" s="567"/>
      <c r="J66" s="567"/>
    </row>
    <row r="67" spans="1:10" x14ac:dyDescent="0.25">
      <c r="A67" s="573"/>
      <c r="B67" s="573"/>
      <c r="C67" s="558"/>
      <c r="D67" s="558"/>
      <c r="G67" s="567"/>
      <c r="H67" s="567"/>
      <c r="I67" s="567"/>
      <c r="J67" s="567"/>
    </row>
    <row r="68" spans="1:10" x14ac:dyDescent="0.25">
      <c r="A68" s="566"/>
      <c r="B68" s="566"/>
      <c r="C68" s="574"/>
      <c r="D68" s="574"/>
      <c r="G68" s="567"/>
      <c r="H68" s="567"/>
      <c r="I68" s="567"/>
      <c r="J68" s="567"/>
    </row>
    <row r="69" spans="1:10" x14ac:dyDescent="0.25">
      <c r="A69" s="573"/>
      <c r="B69" s="573"/>
      <c r="C69" s="558"/>
      <c r="D69" s="558"/>
      <c r="G69" s="567"/>
      <c r="H69" s="567"/>
      <c r="I69" s="567"/>
      <c r="J69" s="567"/>
    </row>
    <row r="70" spans="1:10" x14ac:dyDescent="0.25">
      <c r="A70" s="573"/>
      <c r="B70" s="573"/>
      <c r="C70" s="575"/>
      <c r="D70" s="575"/>
      <c r="G70" s="567"/>
      <c r="H70" s="567"/>
      <c r="I70" s="567"/>
      <c r="J70" s="567"/>
    </row>
    <row r="71" spans="1:10" x14ac:dyDescent="0.25">
      <c r="A71" s="566"/>
      <c r="B71" s="566"/>
      <c r="C71" s="567"/>
      <c r="D71" s="567"/>
      <c r="G71" s="567"/>
      <c r="H71" s="567"/>
      <c r="I71" s="567"/>
      <c r="J71" s="567"/>
    </row>
    <row r="72" spans="1:10" x14ac:dyDescent="0.25">
      <c r="A72" s="566"/>
      <c r="B72" s="566"/>
      <c r="C72" s="567"/>
      <c r="D72" s="567"/>
      <c r="G72" s="567"/>
      <c r="H72" s="567"/>
      <c r="I72" s="567"/>
      <c r="J72" s="567"/>
    </row>
    <row r="73" spans="1:10" x14ac:dyDescent="0.25">
      <c r="A73" s="576"/>
      <c r="B73" s="576"/>
      <c r="C73" s="557"/>
      <c r="D73" s="557"/>
      <c r="G73" s="567"/>
      <c r="H73" s="567"/>
      <c r="I73" s="567"/>
      <c r="J73" s="567"/>
    </row>
    <row r="74" spans="1:10" x14ac:dyDescent="0.25">
      <c r="A74" s="566"/>
      <c r="B74" s="566"/>
      <c r="C74" s="557"/>
      <c r="D74" s="557"/>
      <c r="G74" s="567"/>
      <c r="H74" s="567"/>
      <c r="I74" s="567"/>
      <c r="J74" s="567"/>
    </row>
    <row r="75" spans="1:10" x14ac:dyDescent="0.25">
      <c r="A75" s="577"/>
      <c r="B75" s="577"/>
      <c r="C75" s="557"/>
      <c r="D75" s="557"/>
      <c r="G75" s="567"/>
      <c r="H75" s="567"/>
      <c r="I75" s="567"/>
      <c r="J75" s="567"/>
    </row>
    <row r="76" spans="1:10" x14ac:dyDescent="0.25">
      <c r="A76" s="575"/>
      <c r="B76" s="575"/>
      <c r="C76" s="557"/>
      <c r="D76" s="557"/>
      <c r="G76" s="567"/>
      <c r="H76" s="567"/>
      <c r="I76" s="567"/>
      <c r="J76" s="567"/>
    </row>
    <row r="77" spans="1:10" x14ac:dyDescent="0.25">
      <c r="A77" s="578"/>
      <c r="B77" s="578"/>
      <c r="C77" s="579"/>
      <c r="D77" s="579"/>
      <c r="G77" s="567"/>
      <c r="H77" s="567"/>
      <c r="I77" s="567"/>
      <c r="J77" s="567"/>
    </row>
    <row r="78" spans="1:10" x14ac:dyDescent="0.25">
      <c r="G78" s="567"/>
      <c r="H78" s="567"/>
      <c r="I78" s="567"/>
      <c r="J78" s="567"/>
    </row>
    <row r="79" spans="1:10" x14ac:dyDescent="0.25">
      <c r="G79" s="567"/>
      <c r="H79" s="567"/>
      <c r="I79" s="567"/>
      <c r="J79" s="567"/>
    </row>
  </sheetData>
  <mergeCells count="13">
    <mergeCell ref="A16:O16"/>
    <mergeCell ref="A10:O10"/>
    <mergeCell ref="A11:O11"/>
    <mergeCell ref="A12:O12"/>
    <mergeCell ref="A13:O13"/>
    <mergeCell ref="A14:O14"/>
    <mergeCell ref="A15:O15"/>
    <mergeCell ref="A9:O9"/>
    <mergeCell ref="A1:O1"/>
    <mergeCell ref="A3:O3"/>
    <mergeCell ref="A5:O5"/>
    <mergeCell ref="A7:O7"/>
    <mergeCell ref="A8:O8"/>
  </mergeCells>
  <printOptions horizontalCentered="1"/>
  <pageMargins left="0.7" right="0.7" top="0.75" bottom="0.75" header="0.3" footer="0.3"/>
  <pageSetup scale="5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9"/>
  <sheetViews>
    <sheetView topLeftCell="A37" zoomScaleNormal="100" workbookViewId="0">
      <selection activeCell="J20" sqref="J20:J48"/>
    </sheetView>
  </sheetViews>
  <sheetFormatPr defaultRowHeight="15" x14ac:dyDescent="0.25"/>
  <cols>
    <col min="1" max="1" width="12.42578125" style="545" customWidth="1"/>
    <col min="2" max="2" width="6" style="545" customWidth="1"/>
    <col min="3" max="3" width="12.42578125" style="545" customWidth="1"/>
    <col min="4" max="4" width="6" style="545" customWidth="1"/>
    <col min="5" max="5" width="12.42578125" style="545" customWidth="1"/>
    <col min="6" max="6" width="6" style="545" customWidth="1"/>
    <col min="7" max="7" width="15.140625" style="545" customWidth="1"/>
    <col min="8" max="8" width="2.42578125" style="545" customWidth="1"/>
    <col min="9" max="9" width="12.42578125" style="545" customWidth="1"/>
    <col min="10" max="10" width="6" style="545" customWidth="1"/>
    <col min="11" max="11" width="12.42578125" style="545" customWidth="1"/>
    <col min="12" max="12" width="6" style="545" customWidth="1"/>
    <col min="13" max="13" width="12.42578125" style="545" customWidth="1"/>
    <col min="14" max="14" width="6" style="545" customWidth="1"/>
    <col min="15" max="15" width="16.85546875" style="545" customWidth="1"/>
    <col min="16" max="256" width="9.140625" style="545"/>
    <col min="257" max="257" width="12.42578125" style="545" customWidth="1"/>
    <col min="258" max="258" width="6" style="545" customWidth="1"/>
    <col min="259" max="259" width="12.42578125" style="545" customWidth="1"/>
    <col min="260" max="260" width="6" style="545" customWidth="1"/>
    <col min="261" max="261" width="12.42578125" style="545" customWidth="1"/>
    <col min="262" max="262" width="6" style="545" customWidth="1"/>
    <col min="263" max="263" width="15.140625" style="545" customWidth="1"/>
    <col min="264" max="264" width="2.42578125" style="545" customWidth="1"/>
    <col min="265" max="265" width="12.42578125" style="545" customWidth="1"/>
    <col min="266" max="266" width="6" style="545" customWidth="1"/>
    <col min="267" max="267" width="12.42578125" style="545" customWidth="1"/>
    <col min="268" max="268" width="6" style="545" customWidth="1"/>
    <col min="269" max="269" width="12.42578125" style="545" customWidth="1"/>
    <col min="270" max="270" width="6" style="545" customWidth="1"/>
    <col min="271" max="271" width="16.85546875" style="545" customWidth="1"/>
    <col min="272" max="512" width="9.140625" style="545"/>
    <col min="513" max="513" width="12.42578125" style="545" customWidth="1"/>
    <col min="514" max="514" width="6" style="545" customWidth="1"/>
    <col min="515" max="515" width="12.42578125" style="545" customWidth="1"/>
    <col min="516" max="516" width="6" style="545" customWidth="1"/>
    <col min="517" max="517" width="12.42578125" style="545" customWidth="1"/>
    <col min="518" max="518" width="6" style="545" customWidth="1"/>
    <col min="519" max="519" width="15.140625" style="545" customWidth="1"/>
    <col min="520" max="520" width="2.42578125" style="545" customWidth="1"/>
    <col min="521" max="521" width="12.42578125" style="545" customWidth="1"/>
    <col min="522" max="522" width="6" style="545" customWidth="1"/>
    <col min="523" max="523" width="12.42578125" style="545" customWidth="1"/>
    <col min="524" max="524" width="6" style="545" customWidth="1"/>
    <col min="525" max="525" width="12.42578125" style="545" customWidth="1"/>
    <col min="526" max="526" width="6" style="545" customWidth="1"/>
    <col min="527" max="527" width="16.85546875" style="545" customWidth="1"/>
    <col min="528" max="768" width="9.140625" style="545"/>
    <col min="769" max="769" width="12.42578125" style="545" customWidth="1"/>
    <col min="770" max="770" width="6" style="545" customWidth="1"/>
    <col min="771" max="771" width="12.42578125" style="545" customWidth="1"/>
    <col min="772" max="772" width="6" style="545" customWidth="1"/>
    <col min="773" max="773" width="12.42578125" style="545" customWidth="1"/>
    <col min="774" max="774" width="6" style="545" customWidth="1"/>
    <col min="775" max="775" width="15.140625" style="545" customWidth="1"/>
    <col min="776" max="776" width="2.42578125" style="545" customWidth="1"/>
    <col min="777" max="777" width="12.42578125" style="545" customWidth="1"/>
    <col min="778" max="778" width="6" style="545" customWidth="1"/>
    <col min="779" max="779" width="12.42578125" style="545" customWidth="1"/>
    <col min="780" max="780" width="6" style="545" customWidth="1"/>
    <col min="781" max="781" width="12.42578125" style="545" customWidth="1"/>
    <col min="782" max="782" width="6" style="545" customWidth="1"/>
    <col min="783" max="783" width="16.85546875" style="545" customWidth="1"/>
    <col min="784" max="1024" width="9.140625" style="545"/>
    <col min="1025" max="1025" width="12.42578125" style="545" customWidth="1"/>
    <col min="1026" max="1026" width="6" style="545" customWidth="1"/>
    <col min="1027" max="1027" width="12.42578125" style="545" customWidth="1"/>
    <col min="1028" max="1028" width="6" style="545" customWidth="1"/>
    <col min="1029" max="1029" width="12.42578125" style="545" customWidth="1"/>
    <col min="1030" max="1030" width="6" style="545" customWidth="1"/>
    <col min="1031" max="1031" width="15.140625" style="545" customWidth="1"/>
    <col min="1032" max="1032" width="2.42578125" style="545" customWidth="1"/>
    <col min="1033" max="1033" width="12.42578125" style="545" customWidth="1"/>
    <col min="1034" max="1034" width="6" style="545" customWidth="1"/>
    <col min="1035" max="1035" width="12.42578125" style="545" customWidth="1"/>
    <col min="1036" max="1036" width="6" style="545" customWidth="1"/>
    <col min="1037" max="1037" width="12.42578125" style="545" customWidth="1"/>
    <col min="1038" max="1038" width="6" style="545" customWidth="1"/>
    <col min="1039" max="1039" width="16.85546875" style="545" customWidth="1"/>
    <col min="1040" max="1280" width="9.140625" style="545"/>
    <col min="1281" max="1281" width="12.42578125" style="545" customWidth="1"/>
    <col min="1282" max="1282" width="6" style="545" customWidth="1"/>
    <col min="1283" max="1283" width="12.42578125" style="545" customWidth="1"/>
    <col min="1284" max="1284" width="6" style="545" customWidth="1"/>
    <col min="1285" max="1285" width="12.42578125" style="545" customWidth="1"/>
    <col min="1286" max="1286" width="6" style="545" customWidth="1"/>
    <col min="1287" max="1287" width="15.140625" style="545" customWidth="1"/>
    <col min="1288" max="1288" width="2.42578125" style="545" customWidth="1"/>
    <col min="1289" max="1289" width="12.42578125" style="545" customWidth="1"/>
    <col min="1290" max="1290" width="6" style="545" customWidth="1"/>
    <col min="1291" max="1291" width="12.42578125" style="545" customWidth="1"/>
    <col min="1292" max="1292" width="6" style="545" customWidth="1"/>
    <col min="1293" max="1293" width="12.42578125" style="545" customWidth="1"/>
    <col min="1294" max="1294" width="6" style="545" customWidth="1"/>
    <col min="1295" max="1295" width="16.85546875" style="545" customWidth="1"/>
    <col min="1296" max="1536" width="9.140625" style="545"/>
    <col min="1537" max="1537" width="12.42578125" style="545" customWidth="1"/>
    <col min="1538" max="1538" width="6" style="545" customWidth="1"/>
    <col min="1539" max="1539" width="12.42578125" style="545" customWidth="1"/>
    <col min="1540" max="1540" width="6" style="545" customWidth="1"/>
    <col min="1541" max="1541" width="12.42578125" style="545" customWidth="1"/>
    <col min="1542" max="1542" width="6" style="545" customWidth="1"/>
    <col min="1543" max="1543" width="15.140625" style="545" customWidth="1"/>
    <col min="1544" max="1544" width="2.42578125" style="545" customWidth="1"/>
    <col min="1545" max="1545" width="12.42578125" style="545" customWidth="1"/>
    <col min="1546" max="1546" width="6" style="545" customWidth="1"/>
    <col min="1547" max="1547" width="12.42578125" style="545" customWidth="1"/>
    <col min="1548" max="1548" width="6" style="545" customWidth="1"/>
    <col min="1549" max="1549" width="12.42578125" style="545" customWidth="1"/>
    <col min="1550" max="1550" width="6" style="545" customWidth="1"/>
    <col min="1551" max="1551" width="16.85546875" style="545" customWidth="1"/>
    <col min="1552" max="1792" width="9.140625" style="545"/>
    <col min="1793" max="1793" width="12.42578125" style="545" customWidth="1"/>
    <col min="1794" max="1794" width="6" style="545" customWidth="1"/>
    <col min="1795" max="1795" width="12.42578125" style="545" customWidth="1"/>
    <col min="1796" max="1796" width="6" style="545" customWidth="1"/>
    <col min="1797" max="1797" width="12.42578125" style="545" customWidth="1"/>
    <col min="1798" max="1798" width="6" style="545" customWidth="1"/>
    <col min="1799" max="1799" width="15.140625" style="545" customWidth="1"/>
    <col min="1800" max="1800" width="2.42578125" style="545" customWidth="1"/>
    <col min="1801" max="1801" width="12.42578125" style="545" customWidth="1"/>
    <col min="1802" max="1802" width="6" style="545" customWidth="1"/>
    <col min="1803" max="1803" width="12.42578125" style="545" customWidth="1"/>
    <col min="1804" max="1804" width="6" style="545" customWidth="1"/>
    <col min="1805" max="1805" width="12.42578125" style="545" customWidth="1"/>
    <col min="1806" max="1806" width="6" style="545" customWidth="1"/>
    <col min="1807" max="1807" width="16.85546875" style="545" customWidth="1"/>
    <col min="1808" max="2048" width="9.140625" style="545"/>
    <col min="2049" max="2049" width="12.42578125" style="545" customWidth="1"/>
    <col min="2050" max="2050" width="6" style="545" customWidth="1"/>
    <col min="2051" max="2051" width="12.42578125" style="545" customWidth="1"/>
    <col min="2052" max="2052" width="6" style="545" customWidth="1"/>
    <col min="2053" max="2053" width="12.42578125" style="545" customWidth="1"/>
    <col min="2054" max="2054" width="6" style="545" customWidth="1"/>
    <col min="2055" max="2055" width="15.140625" style="545" customWidth="1"/>
    <col min="2056" max="2056" width="2.42578125" style="545" customWidth="1"/>
    <col min="2057" max="2057" width="12.42578125" style="545" customWidth="1"/>
    <col min="2058" max="2058" width="6" style="545" customWidth="1"/>
    <col min="2059" max="2059" width="12.42578125" style="545" customWidth="1"/>
    <col min="2060" max="2060" width="6" style="545" customWidth="1"/>
    <col min="2061" max="2061" width="12.42578125" style="545" customWidth="1"/>
    <col min="2062" max="2062" width="6" style="545" customWidth="1"/>
    <col min="2063" max="2063" width="16.85546875" style="545" customWidth="1"/>
    <col min="2064" max="2304" width="9.140625" style="545"/>
    <col min="2305" max="2305" width="12.42578125" style="545" customWidth="1"/>
    <col min="2306" max="2306" width="6" style="545" customWidth="1"/>
    <col min="2307" max="2307" width="12.42578125" style="545" customWidth="1"/>
    <col min="2308" max="2308" width="6" style="545" customWidth="1"/>
    <col min="2309" max="2309" width="12.42578125" style="545" customWidth="1"/>
    <col min="2310" max="2310" width="6" style="545" customWidth="1"/>
    <col min="2311" max="2311" width="15.140625" style="545" customWidth="1"/>
    <col min="2312" max="2312" width="2.42578125" style="545" customWidth="1"/>
    <col min="2313" max="2313" width="12.42578125" style="545" customWidth="1"/>
    <col min="2314" max="2314" width="6" style="545" customWidth="1"/>
    <col min="2315" max="2315" width="12.42578125" style="545" customWidth="1"/>
    <col min="2316" max="2316" width="6" style="545" customWidth="1"/>
    <col min="2317" max="2317" width="12.42578125" style="545" customWidth="1"/>
    <col min="2318" max="2318" width="6" style="545" customWidth="1"/>
    <col min="2319" max="2319" width="16.85546875" style="545" customWidth="1"/>
    <col min="2320" max="2560" width="9.140625" style="545"/>
    <col min="2561" max="2561" width="12.42578125" style="545" customWidth="1"/>
    <col min="2562" max="2562" width="6" style="545" customWidth="1"/>
    <col min="2563" max="2563" width="12.42578125" style="545" customWidth="1"/>
    <col min="2564" max="2564" width="6" style="545" customWidth="1"/>
    <col min="2565" max="2565" width="12.42578125" style="545" customWidth="1"/>
    <col min="2566" max="2566" width="6" style="545" customWidth="1"/>
    <col min="2567" max="2567" width="15.140625" style="545" customWidth="1"/>
    <col min="2568" max="2568" width="2.42578125" style="545" customWidth="1"/>
    <col min="2569" max="2569" width="12.42578125" style="545" customWidth="1"/>
    <col min="2570" max="2570" width="6" style="545" customWidth="1"/>
    <col min="2571" max="2571" width="12.42578125" style="545" customWidth="1"/>
    <col min="2572" max="2572" width="6" style="545" customWidth="1"/>
    <col min="2573" max="2573" width="12.42578125" style="545" customWidth="1"/>
    <col min="2574" max="2574" width="6" style="545" customWidth="1"/>
    <col min="2575" max="2575" width="16.85546875" style="545" customWidth="1"/>
    <col min="2576" max="2816" width="9.140625" style="545"/>
    <col min="2817" max="2817" width="12.42578125" style="545" customWidth="1"/>
    <col min="2818" max="2818" width="6" style="545" customWidth="1"/>
    <col min="2819" max="2819" width="12.42578125" style="545" customWidth="1"/>
    <col min="2820" max="2820" width="6" style="545" customWidth="1"/>
    <col min="2821" max="2821" width="12.42578125" style="545" customWidth="1"/>
    <col min="2822" max="2822" width="6" style="545" customWidth="1"/>
    <col min="2823" max="2823" width="15.140625" style="545" customWidth="1"/>
    <col min="2824" max="2824" width="2.42578125" style="545" customWidth="1"/>
    <col min="2825" max="2825" width="12.42578125" style="545" customWidth="1"/>
    <col min="2826" max="2826" width="6" style="545" customWidth="1"/>
    <col min="2827" max="2827" width="12.42578125" style="545" customWidth="1"/>
    <col min="2828" max="2828" width="6" style="545" customWidth="1"/>
    <col min="2829" max="2829" width="12.42578125" style="545" customWidth="1"/>
    <col min="2830" max="2830" width="6" style="545" customWidth="1"/>
    <col min="2831" max="2831" width="16.85546875" style="545" customWidth="1"/>
    <col min="2832" max="3072" width="9.140625" style="545"/>
    <col min="3073" max="3073" width="12.42578125" style="545" customWidth="1"/>
    <col min="3074" max="3074" width="6" style="545" customWidth="1"/>
    <col min="3075" max="3075" width="12.42578125" style="545" customWidth="1"/>
    <col min="3076" max="3076" width="6" style="545" customWidth="1"/>
    <col min="3077" max="3077" width="12.42578125" style="545" customWidth="1"/>
    <col min="3078" max="3078" width="6" style="545" customWidth="1"/>
    <col min="3079" max="3079" width="15.140625" style="545" customWidth="1"/>
    <col min="3080" max="3080" width="2.42578125" style="545" customWidth="1"/>
    <col min="3081" max="3081" width="12.42578125" style="545" customWidth="1"/>
    <col min="3082" max="3082" width="6" style="545" customWidth="1"/>
    <col min="3083" max="3083" width="12.42578125" style="545" customWidth="1"/>
    <col min="3084" max="3084" width="6" style="545" customWidth="1"/>
    <col min="3085" max="3085" width="12.42578125" style="545" customWidth="1"/>
    <col min="3086" max="3086" width="6" style="545" customWidth="1"/>
    <col min="3087" max="3087" width="16.85546875" style="545" customWidth="1"/>
    <col min="3088" max="3328" width="9.140625" style="545"/>
    <col min="3329" max="3329" width="12.42578125" style="545" customWidth="1"/>
    <col min="3330" max="3330" width="6" style="545" customWidth="1"/>
    <col min="3331" max="3331" width="12.42578125" style="545" customWidth="1"/>
    <col min="3332" max="3332" width="6" style="545" customWidth="1"/>
    <col min="3333" max="3333" width="12.42578125" style="545" customWidth="1"/>
    <col min="3334" max="3334" width="6" style="545" customWidth="1"/>
    <col min="3335" max="3335" width="15.140625" style="545" customWidth="1"/>
    <col min="3336" max="3336" width="2.42578125" style="545" customWidth="1"/>
    <col min="3337" max="3337" width="12.42578125" style="545" customWidth="1"/>
    <col min="3338" max="3338" width="6" style="545" customWidth="1"/>
    <col min="3339" max="3339" width="12.42578125" style="545" customWidth="1"/>
    <col min="3340" max="3340" width="6" style="545" customWidth="1"/>
    <col min="3341" max="3341" width="12.42578125" style="545" customWidth="1"/>
    <col min="3342" max="3342" width="6" style="545" customWidth="1"/>
    <col min="3343" max="3343" width="16.85546875" style="545" customWidth="1"/>
    <col min="3344" max="3584" width="9.140625" style="545"/>
    <col min="3585" max="3585" width="12.42578125" style="545" customWidth="1"/>
    <col min="3586" max="3586" width="6" style="545" customWidth="1"/>
    <col min="3587" max="3587" width="12.42578125" style="545" customWidth="1"/>
    <col min="3588" max="3588" width="6" style="545" customWidth="1"/>
    <col min="3589" max="3589" width="12.42578125" style="545" customWidth="1"/>
    <col min="3590" max="3590" width="6" style="545" customWidth="1"/>
    <col min="3591" max="3591" width="15.140625" style="545" customWidth="1"/>
    <col min="3592" max="3592" width="2.42578125" style="545" customWidth="1"/>
    <col min="3593" max="3593" width="12.42578125" style="545" customWidth="1"/>
    <col min="3594" max="3594" width="6" style="545" customWidth="1"/>
    <col min="3595" max="3595" width="12.42578125" style="545" customWidth="1"/>
    <col min="3596" max="3596" width="6" style="545" customWidth="1"/>
    <col min="3597" max="3597" width="12.42578125" style="545" customWidth="1"/>
    <col min="3598" max="3598" width="6" style="545" customWidth="1"/>
    <col min="3599" max="3599" width="16.85546875" style="545" customWidth="1"/>
    <col min="3600" max="3840" width="9.140625" style="545"/>
    <col min="3841" max="3841" width="12.42578125" style="545" customWidth="1"/>
    <col min="3842" max="3842" width="6" style="545" customWidth="1"/>
    <col min="3843" max="3843" width="12.42578125" style="545" customWidth="1"/>
    <col min="3844" max="3844" width="6" style="545" customWidth="1"/>
    <col min="3845" max="3845" width="12.42578125" style="545" customWidth="1"/>
    <col min="3846" max="3846" width="6" style="545" customWidth="1"/>
    <col min="3847" max="3847" width="15.140625" style="545" customWidth="1"/>
    <col min="3848" max="3848" width="2.42578125" style="545" customWidth="1"/>
    <col min="3849" max="3849" width="12.42578125" style="545" customWidth="1"/>
    <col min="3850" max="3850" width="6" style="545" customWidth="1"/>
    <col min="3851" max="3851" width="12.42578125" style="545" customWidth="1"/>
    <col min="3852" max="3852" width="6" style="545" customWidth="1"/>
    <col min="3853" max="3853" width="12.42578125" style="545" customWidth="1"/>
    <col min="3854" max="3854" width="6" style="545" customWidth="1"/>
    <col min="3855" max="3855" width="16.85546875" style="545" customWidth="1"/>
    <col min="3856" max="4096" width="9.140625" style="545"/>
    <col min="4097" max="4097" width="12.42578125" style="545" customWidth="1"/>
    <col min="4098" max="4098" width="6" style="545" customWidth="1"/>
    <col min="4099" max="4099" width="12.42578125" style="545" customWidth="1"/>
    <col min="4100" max="4100" width="6" style="545" customWidth="1"/>
    <col min="4101" max="4101" width="12.42578125" style="545" customWidth="1"/>
    <col min="4102" max="4102" width="6" style="545" customWidth="1"/>
    <col min="4103" max="4103" width="15.140625" style="545" customWidth="1"/>
    <col min="4104" max="4104" width="2.42578125" style="545" customWidth="1"/>
    <col min="4105" max="4105" width="12.42578125" style="545" customWidth="1"/>
    <col min="4106" max="4106" width="6" style="545" customWidth="1"/>
    <col min="4107" max="4107" width="12.42578125" style="545" customWidth="1"/>
    <col min="4108" max="4108" width="6" style="545" customWidth="1"/>
    <col min="4109" max="4109" width="12.42578125" style="545" customWidth="1"/>
    <col min="4110" max="4110" width="6" style="545" customWidth="1"/>
    <col min="4111" max="4111" width="16.85546875" style="545" customWidth="1"/>
    <col min="4112" max="4352" width="9.140625" style="545"/>
    <col min="4353" max="4353" width="12.42578125" style="545" customWidth="1"/>
    <col min="4354" max="4354" width="6" style="545" customWidth="1"/>
    <col min="4355" max="4355" width="12.42578125" style="545" customWidth="1"/>
    <col min="4356" max="4356" width="6" style="545" customWidth="1"/>
    <col min="4357" max="4357" width="12.42578125" style="545" customWidth="1"/>
    <col min="4358" max="4358" width="6" style="545" customWidth="1"/>
    <col min="4359" max="4359" width="15.140625" style="545" customWidth="1"/>
    <col min="4360" max="4360" width="2.42578125" style="545" customWidth="1"/>
    <col min="4361" max="4361" width="12.42578125" style="545" customWidth="1"/>
    <col min="4362" max="4362" width="6" style="545" customWidth="1"/>
    <col min="4363" max="4363" width="12.42578125" style="545" customWidth="1"/>
    <col min="4364" max="4364" width="6" style="545" customWidth="1"/>
    <col min="4365" max="4365" width="12.42578125" style="545" customWidth="1"/>
    <col min="4366" max="4366" width="6" style="545" customWidth="1"/>
    <col min="4367" max="4367" width="16.85546875" style="545" customWidth="1"/>
    <col min="4368" max="4608" width="9.140625" style="545"/>
    <col min="4609" max="4609" width="12.42578125" style="545" customWidth="1"/>
    <col min="4610" max="4610" width="6" style="545" customWidth="1"/>
    <col min="4611" max="4611" width="12.42578125" style="545" customWidth="1"/>
    <col min="4612" max="4612" width="6" style="545" customWidth="1"/>
    <col min="4613" max="4613" width="12.42578125" style="545" customWidth="1"/>
    <col min="4614" max="4614" width="6" style="545" customWidth="1"/>
    <col min="4615" max="4615" width="15.140625" style="545" customWidth="1"/>
    <col min="4616" max="4616" width="2.42578125" style="545" customWidth="1"/>
    <col min="4617" max="4617" width="12.42578125" style="545" customWidth="1"/>
    <col min="4618" max="4618" width="6" style="545" customWidth="1"/>
    <col min="4619" max="4619" width="12.42578125" style="545" customWidth="1"/>
    <col min="4620" max="4620" width="6" style="545" customWidth="1"/>
    <col min="4621" max="4621" width="12.42578125" style="545" customWidth="1"/>
    <col min="4622" max="4622" width="6" style="545" customWidth="1"/>
    <col min="4623" max="4623" width="16.85546875" style="545" customWidth="1"/>
    <col min="4624" max="4864" width="9.140625" style="545"/>
    <col min="4865" max="4865" width="12.42578125" style="545" customWidth="1"/>
    <col min="4866" max="4866" width="6" style="545" customWidth="1"/>
    <col min="4867" max="4867" width="12.42578125" style="545" customWidth="1"/>
    <col min="4868" max="4868" width="6" style="545" customWidth="1"/>
    <col min="4869" max="4869" width="12.42578125" style="545" customWidth="1"/>
    <col min="4870" max="4870" width="6" style="545" customWidth="1"/>
    <col min="4871" max="4871" width="15.140625" style="545" customWidth="1"/>
    <col min="4872" max="4872" width="2.42578125" style="545" customWidth="1"/>
    <col min="4873" max="4873" width="12.42578125" style="545" customWidth="1"/>
    <col min="4874" max="4874" width="6" style="545" customWidth="1"/>
    <col min="4875" max="4875" width="12.42578125" style="545" customWidth="1"/>
    <col min="4876" max="4876" width="6" style="545" customWidth="1"/>
    <col min="4877" max="4877" width="12.42578125" style="545" customWidth="1"/>
    <col min="4878" max="4878" width="6" style="545" customWidth="1"/>
    <col min="4879" max="4879" width="16.85546875" style="545" customWidth="1"/>
    <col min="4880" max="5120" width="9.140625" style="545"/>
    <col min="5121" max="5121" width="12.42578125" style="545" customWidth="1"/>
    <col min="5122" max="5122" width="6" style="545" customWidth="1"/>
    <col min="5123" max="5123" width="12.42578125" style="545" customWidth="1"/>
    <col min="5124" max="5124" width="6" style="545" customWidth="1"/>
    <col min="5125" max="5125" width="12.42578125" style="545" customWidth="1"/>
    <col min="5126" max="5126" width="6" style="545" customWidth="1"/>
    <col min="5127" max="5127" width="15.140625" style="545" customWidth="1"/>
    <col min="5128" max="5128" width="2.42578125" style="545" customWidth="1"/>
    <col min="5129" max="5129" width="12.42578125" style="545" customWidth="1"/>
    <col min="5130" max="5130" width="6" style="545" customWidth="1"/>
    <col min="5131" max="5131" width="12.42578125" style="545" customWidth="1"/>
    <col min="5132" max="5132" width="6" style="545" customWidth="1"/>
    <col min="5133" max="5133" width="12.42578125" style="545" customWidth="1"/>
    <col min="5134" max="5134" width="6" style="545" customWidth="1"/>
    <col min="5135" max="5135" width="16.85546875" style="545" customWidth="1"/>
    <col min="5136" max="5376" width="9.140625" style="545"/>
    <col min="5377" max="5377" width="12.42578125" style="545" customWidth="1"/>
    <col min="5378" max="5378" width="6" style="545" customWidth="1"/>
    <col min="5379" max="5379" width="12.42578125" style="545" customWidth="1"/>
    <col min="5380" max="5380" width="6" style="545" customWidth="1"/>
    <col min="5381" max="5381" width="12.42578125" style="545" customWidth="1"/>
    <col min="5382" max="5382" width="6" style="545" customWidth="1"/>
    <col min="5383" max="5383" width="15.140625" style="545" customWidth="1"/>
    <col min="5384" max="5384" width="2.42578125" style="545" customWidth="1"/>
    <col min="5385" max="5385" width="12.42578125" style="545" customWidth="1"/>
    <col min="5386" max="5386" width="6" style="545" customWidth="1"/>
    <col min="5387" max="5387" width="12.42578125" style="545" customWidth="1"/>
    <col min="5388" max="5388" width="6" style="545" customWidth="1"/>
    <col min="5389" max="5389" width="12.42578125" style="545" customWidth="1"/>
    <col min="5390" max="5390" width="6" style="545" customWidth="1"/>
    <col min="5391" max="5391" width="16.85546875" style="545" customWidth="1"/>
    <col min="5392" max="5632" width="9.140625" style="545"/>
    <col min="5633" max="5633" width="12.42578125" style="545" customWidth="1"/>
    <col min="5634" max="5634" width="6" style="545" customWidth="1"/>
    <col min="5635" max="5635" width="12.42578125" style="545" customWidth="1"/>
    <col min="5636" max="5636" width="6" style="545" customWidth="1"/>
    <col min="5637" max="5637" width="12.42578125" style="545" customWidth="1"/>
    <col min="5638" max="5638" width="6" style="545" customWidth="1"/>
    <col min="5639" max="5639" width="15.140625" style="545" customWidth="1"/>
    <col min="5640" max="5640" width="2.42578125" style="545" customWidth="1"/>
    <col min="5641" max="5641" width="12.42578125" style="545" customWidth="1"/>
    <col min="5642" max="5642" width="6" style="545" customWidth="1"/>
    <col min="5643" max="5643" width="12.42578125" style="545" customWidth="1"/>
    <col min="5644" max="5644" width="6" style="545" customWidth="1"/>
    <col min="5645" max="5645" width="12.42578125" style="545" customWidth="1"/>
    <col min="5646" max="5646" width="6" style="545" customWidth="1"/>
    <col min="5647" max="5647" width="16.85546875" style="545" customWidth="1"/>
    <col min="5648" max="5888" width="9.140625" style="545"/>
    <col min="5889" max="5889" width="12.42578125" style="545" customWidth="1"/>
    <col min="5890" max="5890" width="6" style="545" customWidth="1"/>
    <col min="5891" max="5891" width="12.42578125" style="545" customWidth="1"/>
    <col min="5892" max="5892" width="6" style="545" customWidth="1"/>
    <col min="5893" max="5893" width="12.42578125" style="545" customWidth="1"/>
    <col min="5894" max="5894" width="6" style="545" customWidth="1"/>
    <col min="5895" max="5895" width="15.140625" style="545" customWidth="1"/>
    <col min="5896" max="5896" width="2.42578125" style="545" customWidth="1"/>
    <col min="5897" max="5897" width="12.42578125" style="545" customWidth="1"/>
    <col min="5898" max="5898" width="6" style="545" customWidth="1"/>
    <col min="5899" max="5899" width="12.42578125" style="545" customWidth="1"/>
    <col min="5900" max="5900" width="6" style="545" customWidth="1"/>
    <col min="5901" max="5901" width="12.42578125" style="545" customWidth="1"/>
    <col min="5902" max="5902" width="6" style="545" customWidth="1"/>
    <col min="5903" max="5903" width="16.85546875" style="545" customWidth="1"/>
    <col min="5904" max="6144" width="9.140625" style="545"/>
    <col min="6145" max="6145" width="12.42578125" style="545" customWidth="1"/>
    <col min="6146" max="6146" width="6" style="545" customWidth="1"/>
    <col min="6147" max="6147" width="12.42578125" style="545" customWidth="1"/>
    <col min="6148" max="6148" width="6" style="545" customWidth="1"/>
    <col min="6149" max="6149" width="12.42578125" style="545" customWidth="1"/>
    <col min="6150" max="6150" width="6" style="545" customWidth="1"/>
    <col min="6151" max="6151" width="15.140625" style="545" customWidth="1"/>
    <col min="6152" max="6152" width="2.42578125" style="545" customWidth="1"/>
    <col min="6153" max="6153" width="12.42578125" style="545" customWidth="1"/>
    <col min="6154" max="6154" width="6" style="545" customWidth="1"/>
    <col min="6155" max="6155" width="12.42578125" style="545" customWidth="1"/>
    <col min="6156" max="6156" width="6" style="545" customWidth="1"/>
    <col min="6157" max="6157" width="12.42578125" style="545" customWidth="1"/>
    <col min="6158" max="6158" width="6" style="545" customWidth="1"/>
    <col min="6159" max="6159" width="16.85546875" style="545" customWidth="1"/>
    <col min="6160" max="6400" width="9.140625" style="545"/>
    <col min="6401" max="6401" width="12.42578125" style="545" customWidth="1"/>
    <col min="6402" max="6402" width="6" style="545" customWidth="1"/>
    <col min="6403" max="6403" width="12.42578125" style="545" customWidth="1"/>
    <col min="6404" max="6404" width="6" style="545" customWidth="1"/>
    <col min="6405" max="6405" width="12.42578125" style="545" customWidth="1"/>
    <col min="6406" max="6406" width="6" style="545" customWidth="1"/>
    <col min="6407" max="6407" width="15.140625" style="545" customWidth="1"/>
    <col min="6408" max="6408" width="2.42578125" style="545" customWidth="1"/>
    <col min="6409" max="6409" width="12.42578125" style="545" customWidth="1"/>
    <col min="6410" max="6410" width="6" style="545" customWidth="1"/>
    <col min="6411" max="6411" width="12.42578125" style="545" customWidth="1"/>
    <col min="6412" max="6412" width="6" style="545" customWidth="1"/>
    <col min="6413" max="6413" width="12.42578125" style="545" customWidth="1"/>
    <col min="6414" max="6414" width="6" style="545" customWidth="1"/>
    <col min="6415" max="6415" width="16.85546875" style="545" customWidth="1"/>
    <col min="6416" max="6656" width="9.140625" style="545"/>
    <col min="6657" max="6657" width="12.42578125" style="545" customWidth="1"/>
    <col min="6658" max="6658" width="6" style="545" customWidth="1"/>
    <col min="6659" max="6659" width="12.42578125" style="545" customWidth="1"/>
    <col min="6660" max="6660" width="6" style="545" customWidth="1"/>
    <col min="6661" max="6661" width="12.42578125" style="545" customWidth="1"/>
    <col min="6662" max="6662" width="6" style="545" customWidth="1"/>
    <col min="6663" max="6663" width="15.140625" style="545" customWidth="1"/>
    <col min="6664" max="6664" width="2.42578125" style="545" customWidth="1"/>
    <col min="6665" max="6665" width="12.42578125" style="545" customWidth="1"/>
    <col min="6666" max="6666" width="6" style="545" customWidth="1"/>
    <col min="6667" max="6667" width="12.42578125" style="545" customWidth="1"/>
    <col min="6668" max="6668" width="6" style="545" customWidth="1"/>
    <col min="6669" max="6669" width="12.42578125" style="545" customWidth="1"/>
    <col min="6670" max="6670" width="6" style="545" customWidth="1"/>
    <col min="6671" max="6671" width="16.85546875" style="545" customWidth="1"/>
    <col min="6672" max="6912" width="9.140625" style="545"/>
    <col min="6913" max="6913" width="12.42578125" style="545" customWidth="1"/>
    <col min="6914" max="6914" width="6" style="545" customWidth="1"/>
    <col min="6915" max="6915" width="12.42578125" style="545" customWidth="1"/>
    <col min="6916" max="6916" width="6" style="545" customWidth="1"/>
    <col min="6917" max="6917" width="12.42578125" style="545" customWidth="1"/>
    <col min="6918" max="6918" width="6" style="545" customWidth="1"/>
    <col min="6919" max="6919" width="15.140625" style="545" customWidth="1"/>
    <col min="6920" max="6920" width="2.42578125" style="545" customWidth="1"/>
    <col min="6921" max="6921" width="12.42578125" style="545" customWidth="1"/>
    <col min="6922" max="6922" width="6" style="545" customWidth="1"/>
    <col min="6923" max="6923" width="12.42578125" style="545" customWidth="1"/>
    <col min="6924" max="6924" width="6" style="545" customWidth="1"/>
    <col min="6925" max="6925" width="12.42578125" style="545" customWidth="1"/>
    <col min="6926" max="6926" width="6" style="545" customWidth="1"/>
    <col min="6927" max="6927" width="16.85546875" style="545" customWidth="1"/>
    <col min="6928" max="7168" width="9.140625" style="545"/>
    <col min="7169" max="7169" width="12.42578125" style="545" customWidth="1"/>
    <col min="7170" max="7170" width="6" style="545" customWidth="1"/>
    <col min="7171" max="7171" width="12.42578125" style="545" customWidth="1"/>
    <col min="7172" max="7172" width="6" style="545" customWidth="1"/>
    <col min="7173" max="7173" width="12.42578125" style="545" customWidth="1"/>
    <col min="7174" max="7174" width="6" style="545" customWidth="1"/>
    <col min="7175" max="7175" width="15.140625" style="545" customWidth="1"/>
    <col min="7176" max="7176" width="2.42578125" style="545" customWidth="1"/>
    <col min="7177" max="7177" width="12.42578125" style="545" customWidth="1"/>
    <col min="7178" max="7178" width="6" style="545" customWidth="1"/>
    <col min="7179" max="7179" width="12.42578125" style="545" customWidth="1"/>
    <col min="7180" max="7180" width="6" style="545" customWidth="1"/>
    <col min="7181" max="7181" width="12.42578125" style="545" customWidth="1"/>
    <col min="7182" max="7182" width="6" style="545" customWidth="1"/>
    <col min="7183" max="7183" width="16.85546875" style="545" customWidth="1"/>
    <col min="7184" max="7424" width="9.140625" style="545"/>
    <col min="7425" max="7425" width="12.42578125" style="545" customWidth="1"/>
    <col min="7426" max="7426" width="6" style="545" customWidth="1"/>
    <col min="7427" max="7427" width="12.42578125" style="545" customWidth="1"/>
    <col min="7428" max="7428" width="6" style="545" customWidth="1"/>
    <col min="7429" max="7429" width="12.42578125" style="545" customWidth="1"/>
    <col min="7430" max="7430" width="6" style="545" customWidth="1"/>
    <col min="7431" max="7431" width="15.140625" style="545" customWidth="1"/>
    <col min="7432" max="7432" width="2.42578125" style="545" customWidth="1"/>
    <col min="7433" max="7433" width="12.42578125" style="545" customWidth="1"/>
    <col min="7434" max="7434" width="6" style="545" customWidth="1"/>
    <col min="7435" max="7435" width="12.42578125" style="545" customWidth="1"/>
    <col min="7436" max="7436" width="6" style="545" customWidth="1"/>
    <col min="7437" max="7437" width="12.42578125" style="545" customWidth="1"/>
    <col min="7438" max="7438" width="6" style="545" customWidth="1"/>
    <col min="7439" max="7439" width="16.85546875" style="545" customWidth="1"/>
    <col min="7440" max="7680" width="9.140625" style="545"/>
    <col min="7681" max="7681" width="12.42578125" style="545" customWidth="1"/>
    <col min="7682" max="7682" width="6" style="545" customWidth="1"/>
    <col min="7683" max="7683" width="12.42578125" style="545" customWidth="1"/>
    <col min="7684" max="7684" width="6" style="545" customWidth="1"/>
    <col min="7685" max="7685" width="12.42578125" style="545" customWidth="1"/>
    <col min="7686" max="7686" width="6" style="545" customWidth="1"/>
    <col min="7687" max="7687" width="15.140625" style="545" customWidth="1"/>
    <col min="7688" max="7688" width="2.42578125" style="545" customWidth="1"/>
    <col min="7689" max="7689" width="12.42578125" style="545" customWidth="1"/>
    <col min="7690" max="7690" width="6" style="545" customWidth="1"/>
    <col min="7691" max="7691" width="12.42578125" style="545" customWidth="1"/>
    <col min="7692" max="7692" width="6" style="545" customWidth="1"/>
    <col min="7693" max="7693" width="12.42578125" style="545" customWidth="1"/>
    <col min="7694" max="7694" width="6" style="545" customWidth="1"/>
    <col min="7695" max="7695" width="16.85546875" style="545" customWidth="1"/>
    <col min="7696" max="7936" width="9.140625" style="545"/>
    <col min="7937" max="7937" width="12.42578125" style="545" customWidth="1"/>
    <col min="7938" max="7938" width="6" style="545" customWidth="1"/>
    <col min="7939" max="7939" width="12.42578125" style="545" customWidth="1"/>
    <col min="7940" max="7940" width="6" style="545" customWidth="1"/>
    <col min="7941" max="7941" width="12.42578125" style="545" customWidth="1"/>
    <col min="7942" max="7942" width="6" style="545" customWidth="1"/>
    <col min="7943" max="7943" width="15.140625" style="545" customWidth="1"/>
    <col min="7944" max="7944" width="2.42578125" style="545" customWidth="1"/>
    <col min="7945" max="7945" width="12.42578125" style="545" customWidth="1"/>
    <col min="7946" max="7946" width="6" style="545" customWidth="1"/>
    <col min="7947" max="7947" width="12.42578125" style="545" customWidth="1"/>
    <col min="7948" max="7948" width="6" style="545" customWidth="1"/>
    <col min="7949" max="7949" width="12.42578125" style="545" customWidth="1"/>
    <col min="7950" max="7950" width="6" style="545" customWidth="1"/>
    <col min="7951" max="7951" width="16.85546875" style="545" customWidth="1"/>
    <col min="7952" max="8192" width="9.140625" style="545"/>
    <col min="8193" max="8193" width="12.42578125" style="545" customWidth="1"/>
    <col min="8194" max="8194" width="6" style="545" customWidth="1"/>
    <col min="8195" max="8195" width="12.42578125" style="545" customWidth="1"/>
    <col min="8196" max="8196" width="6" style="545" customWidth="1"/>
    <col min="8197" max="8197" width="12.42578125" style="545" customWidth="1"/>
    <col min="8198" max="8198" width="6" style="545" customWidth="1"/>
    <col min="8199" max="8199" width="15.140625" style="545" customWidth="1"/>
    <col min="8200" max="8200" width="2.42578125" style="545" customWidth="1"/>
    <col min="8201" max="8201" width="12.42578125" style="545" customWidth="1"/>
    <col min="8202" max="8202" width="6" style="545" customWidth="1"/>
    <col min="8203" max="8203" width="12.42578125" style="545" customWidth="1"/>
    <col min="8204" max="8204" width="6" style="545" customWidth="1"/>
    <col min="8205" max="8205" width="12.42578125" style="545" customWidth="1"/>
    <col min="8206" max="8206" width="6" style="545" customWidth="1"/>
    <col min="8207" max="8207" width="16.85546875" style="545" customWidth="1"/>
    <col min="8208" max="8448" width="9.140625" style="545"/>
    <col min="8449" max="8449" width="12.42578125" style="545" customWidth="1"/>
    <col min="8450" max="8450" width="6" style="545" customWidth="1"/>
    <col min="8451" max="8451" width="12.42578125" style="545" customWidth="1"/>
    <col min="8452" max="8452" width="6" style="545" customWidth="1"/>
    <col min="8453" max="8453" width="12.42578125" style="545" customWidth="1"/>
    <col min="8454" max="8454" width="6" style="545" customWidth="1"/>
    <col min="8455" max="8455" width="15.140625" style="545" customWidth="1"/>
    <col min="8456" max="8456" width="2.42578125" style="545" customWidth="1"/>
    <col min="8457" max="8457" width="12.42578125" style="545" customWidth="1"/>
    <col min="8458" max="8458" width="6" style="545" customWidth="1"/>
    <col min="8459" max="8459" width="12.42578125" style="545" customWidth="1"/>
    <col min="8460" max="8460" width="6" style="545" customWidth="1"/>
    <col min="8461" max="8461" width="12.42578125" style="545" customWidth="1"/>
    <col min="8462" max="8462" width="6" style="545" customWidth="1"/>
    <col min="8463" max="8463" width="16.85546875" style="545" customWidth="1"/>
    <col min="8464" max="8704" width="9.140625" style="545"/>
    <col min="8705" max="8705" width="12.42578125" style="545" customWidth="1"/>
    <col min="8706" max="8706" width="6" style="545" customWidth="1"/>
    <col min="8707" max="8707" width="12.42578125" style="545" customWidth="1"/>
    <col min="8708" max="8708" width="6" style="545" customWidth="1"/>
    <col min="8709" max="8709" width="12.42578125" style="545" customWidth="1"/>
    <col min="8710" max="8710" width="6" style="545" customWidth="1"/>
    <col min="8711" max="8711" width="15.140625" style="545" customWidth="1"/>
    <col min="8712" max="8712" width="2.42578125" style="545" customWidth="1"/>
    <col min="8713" max="8713" width="12.42578125" style="545" customWidth="1"/>
    <col min="8714" max="8714" width="6" style="545" customWidth="1"/>
    <col min="8715" max="8715" width="12.42578125" style="545" customWidth="1"/>
    <col min="8716" max="8716" width="6" style="545" customWidth="1"/>
    <col min="8717" max="8717" width="12.42578125" style="545" customWidth="1"/>
    <col min="8718" max="8718" width="6" style="545" customWidth="1"/>
    <col min="8719" max="8719" width="16.85546875" style="545" customWidth="1"/>
    <col min="8720" max="8960" width="9.140625" style="545"/>
    <col min="8961" max="8961" width="12.42578125" style="545" customWidth="1"/>
    <col min="8962" max="8962" width="6" style="545" customWidth="1"/>
    <col min="8963" max="8963" width="12.42578125" style="545" customWidth="1"/>
    <col min="8964" max="8964" width="6" style="545" customWidth="1"/>
    <col min="8965" max="8965" width="12.42578125" style="545" customWidth="1"/>
    <col min="8966" max="8966" width="6" style="545" customWidth="1"/>
    <col min="8967" max="8967" width="15.140625" style="545" customWidth="1"/>
    <col min="8968" max="8968" width="2.42578125" style="545" customWidth="1"/>
    <col min="8969" max="8969" width="12.42578125" style="545" customWidth="1"/>
    <col min="8970" max="8970" width="6" style="545" customWidth="1"/>
    <col min="8971" max="8971" width="12.42578125" style="545" customWidth="1"/>
    <col min="8972" max="8972" width="6" style="545" customWidth="1"/>
    <col min="8973" max="8973" width="12.42578125" style="545" customWidth="1"/>
    <col min="8974" max="8974" width="6" style="545" customWidth="1"/>
    <col min="8975" max="8975" width="16.85546875" style="545" customWidth="1"/>
    <col min="8976" max="9216" width="9.140625" style="545"/>
    <col min="9217" max="9217" width="12.42578125" style="545" customWidth="1"/>
    <col min="9218" max="9218" width="6" style="545" customWidth="1"/>
    <col min="9219" max="9219" width="12.42578125" style="545" customWidth="1"/>
    <col min="9220" max="9220" width="6" style="545" customWidth="1"/>
    <col min="9221" max="9221" width="12.42578125" style="545" customWidth="1"/>
    <col min="9222" max="9222" width="6" style="545" customWidth="1"/>
    <col min="9223" max="9223" width="15.140625" style="545" customWidth="1"/>
    <col min="9224" max="9224" width="2.42578125" style="545" customWidth="1"/>
    <col min="9225" max="9225" width="12.42578125" style="545" customWidth="1"/>
    <col min="9226" max="9226" width="6" style="545" customWidth="1"/>
    <col min="9227" max="9227" width="12.42578125" style="545" customWidth="1"/>
    <col min="9228" max="9228" width="6" style="545" customWidth="1"/>
    <col min="9229" max="9229" width="12.42578125" style="545" customWidth="1"/>
    <col min="9230" max="9230" width="6" style="545" customWidth="1"/>
    <col min="9231" max="9231" width="16.85546875" style="545" customWidth="1"/>
    <col min="9232" max="9472" width="9.140625" style="545"/>
    <col min="9473" max="9473" width="12.42578125" style="545" customWidth="1"/>
    <col min="9474" max="9474" width="6" style="545" customWidth="1"/>
    <col min="9475" max="9475" width="12.42578125" style="545" customWidth="1"/>
    <col min="9476" max="9476" width="6" style="545" customWidth="1"/>
    <col min="9477" max="9477" width="12.42578125" style="545" customWidth="1"/>
    <col min="9478" max="9478" width="6" style="545" customWidth="1"/>
    <col min="9479" max="9479" width="15.140625" style="545" customWidth="1"/>
    <col min="9480" max="9480" width="2.42578125" style="545" customWidth="1"/>
    <col min="9481" max="9481" width="12.42578125" style="545" customWidth="1"/>
    <col min="9482" max="9482" width="6" style="545" customWidth="1"/>
    <col min="9483" max="9483" width="12.42578125" style="545" customWidth="1"/>
    <col min="9484" max="9484" width="6" style="545" customWidth="1"/>
    <col min="9485" max="9485" width="12.42578125" style="545" customWidth="1"/>
    <col min="9486" max="9486" width="6" style="545" customWidth="1"/>
    <col min="9487" max="9487" width="16.85546875" style="545" customWidth="1"/>
    <col min="9488" max="9728" width="9.140625" style="545"/>
    <col min="9729" max="9729" width="12.42578125" style="545" customWidth="1"/>
    <col min="9730" max="9730" width="6" style="545" customWidth="1"/>
    <col min="9731" max="9731" width="12.42578125" style="545" customWidth="1"/>
    <col min="9732" max="9732" width="6" style="545" customWidth="1"/>
    <col min="9733" max="9733" width="12.42578125" style="545" customWidth="1"/>
    <col min="9734" max="9734" width="6" style="545" customWidth="1"/>
    <col min="9735" max="9735" width="15.140625" style="545" customWidth="1"/>
    <col min="9736" max="9736" width="2.42578125" style="545" customWidth="1"/>
    <col min="9737" max="9737" width="12.42578125" style="545" customWidth="1"/>
    <col min="9738" max="9738" width="6" style="545" customWidth="1"/>
    <col min="9739" max="9739" width="12.42578125" style="545" customWidth="1"/>
    <col min="9740" max="9740" width="6" style="545" customWidth="1"/>
    <col min="9741" max="9741" width="12.42578125" style="545" customWidth="1"/>
    <col min="9742" max="9742" width="6" style="545" customWidth="1"/>
    <col min="9743" max="9743" width="16.85546875" style="545" customWidth="1"/>
    <col min="9744" max="9984" width="9.140625" style="545"/>
    <col min="9985" max="9985" width="12.42578125" style="545" customWidth="1"/>
    <col min="9986" max="9986" width="6" style="545" customWidth="1"/>
    <col min="9987" max="9987" width="12.42578125" style="545" customWidth="1"/>
    <col min="9988" max="9988" width="6" style="545" customWidth="1"/>
    <col min="9989" max="9989" width="12.42578125" style="545" customWidth="1"/>
    <col min="9990" max="9990" width="6" style="545" customWidth="1"/>
    <col min="9991" max="9991" width="15.140625" style="545" customWidth="1"/>
    <col min="9992" max="9992" width="2.42578125" style="545" customWidth="1"/>
    <col min="9993" max="9993" width="12.42578125" style="545" customWidth="1"/>
    <col min="9994" max="9994" width="6" style="545" customWidth="1"/>
    <col min="9995" max="9995" width="12.42578125" style="545" customWidth="1"/>
    <col min="9996" max="9996" width="6" style="545" customWidth="1"/>
    <col min="9997" max="9997" width="12.42578125" style="545" customWidth="1"/>
    <col min="9998" max="9998" width="6" style="545" customWidth="1"/>
    <col min="9999" max="9999" width="16.85546875" style="545" customWidth="1"/>
    <col min="10000" max="10240" width="9.140625" style="545"/>
    <col min="10241" max="10241" width="12.42578125" style="545" customWidth="1"/>
    <col min="10242" max="10242" width="6" style="545" customWidth="1"/>
    <col min="10243" max="10243" width="12.42578125" style="545" customWidth="1"/>
    <col min="10244" max="10244" width="6" style="545" customWidth="1"/>
    <col min="10245" max="10245" width="12.42578125" style="545" customWidth="1"/>
    <col min="10246" max="10246" width="6" style="545" customWidth="1"/>
    <col min="10247" max="10247" width="15.140625" style="545" customWidth="1"/>
    <col min="10248" max="10248" width="2.42578125" style="545" customWidth="1"/>
    <col min="10249" max="10249" width="12.42578125" style="545" customWidth="1"/>
    <col min="10250" max="10250" width="6" style="545" customWidth="1"/>
    <col min="10251" max="10251" width="12.42578125" style="545" customWidth="1"/>
    <col min="10252" max="10252" width="6" style="545" customWidth="1"/>
    <col min="10253" max="10253" width="12.42578125" style="545" customWidth="1"/>
    <col min="10254" max="10254" width="6" style="545" customWidth="1"/>
    <col min="10255" max="10255" width="16.85546875" style="545" customWidth="1"/>
    <col min="10256" max="10496" width="9.140625" style="545"/>
    <col min="10497" max="10497" width="12.42578125" style="545" customWidth="1"/>
    <col min="10498" max="10498" width="6" style="545" customWidth="1"/>
    <col min="10499" max="10499" width="12.42578125" style="545" customWidth="1"/>
    <col min="10500" max="10500" width="6" style="545" customWidth="1"/>
    <col min="10501" max="10501" width="12.42578125" style="545" customWidth="1"/>
    <col min="10502" max="10502" width="6" style="545" customWidth="1"/>
    <col min="10503" max="10503" width="15.140625" style="545" customWidth="1"/>
    <col min="10504" max="10504" width="2.42578125" style="545" customWidth="1"/>
    <col min="10505" max="10505" width="12.42578125" style="545" customWidth="1"/>
    <col min="10506" max="10506" width="6" style="545" customWidth="1"/>
    <col min="10507" max="10507" width="12.42578125" style="545" customWidth="1"/>
    <col min="10508" max="10508" width="6" style="545" customWidth="1"/>
    <col min="10509" max="10509" width="12.42578125" style="545" customWidth="1"/>
    <col min="10510" max="10510" width="6" style="545" customWidth="1"/>
    <col min="10511" max="10511" width="16.85546875" style="545" customWidth="1"/>
    <col min="10512" max="10752" width="9.140625" style="545"/>
    <col min="10753" max="10753" width="12.42578125" style="545" customWidth="1"/>
    <col min="10754" max="10754" width="6" style="545" customWidth="1"/>
    <col min="10755" max="10755" width="12.42578125" style="545" customWidth="1"/>
    <col min="10756" max="10756" width="6" style="545" customWidth="1"/>
    <col min="10757" max="10757" width="12.42578125" style="545" customWidth="1"/>
    <col min="10758" max="10758" width="6" style="545" customWidth="1"/>
    <col min="10759" max="10759" width="15.140625" style="545" customWidth="1"/>
    <col min="10760" max="10760" width="2.42578125" style="545" customWidth="1"/>
    <col min="10761" max="10761" width="12.42578125" style="545" customWidth="1"/>
    <col min="10762" max="10762" width="6" style="545" customWidth="1"/>
    <col min="10763" max="10763" width="12.42578125" style="545" customWidth="1"/>
    <col min="10764" max="10764" width="6" style="545" customWidth="1"/>
    <col min="10765" max="10765" width="12.42578125" style="545" customWidth="1"/>
    <col min="10766" max="10766" width="6" style="545" customWidth="1"/>
    <col min="10767" max="10767" width="16.85546875" style="545" customWidth="1"/>
    <col min="10768" max="11008" width="9.140625" style="545"/>
    <col min="11009" max="11009" width="12.42578125" style="545" customWidth="1"/>
    <col min="11010" max="11010" width="6" style="545" customWidth="1"/>
    <col min="11011" max="11011" width="12.42578125" style="545" customWidth="1"/>
    <col min="11012" max="11012" width="6" style="545" customWidth="1"/>
    <col min="11013" max="11013" width="12.42578125" style="545" customWidth="1"/>
    <col min="11014" max="11014" width="6" style="545" customWidth="1"/>
    <col min="11015" max="11015" width="15.140625" style="545" customWidth="1"/>
    <col min="11016" max="11016" width="2.42578125" style="545" customWidth="1"/>
    <col min="11017" max="11017" width="12.42578125" style="545" customWidth="1"/>
    <col min="11018" max="11018" width="6" style="545" customWidth="1"/>
    <col min="11019" max="11019" width="12.42578125" style="545" customWidth="1"/>
    <col min="11020" max="11020" width="6" style="545" customWidth="1"/>
    <col min="11021" max="11021" width="12.42578125" style="545" customWidth="1"/>
    <col min="11022" max="11022" width="6" style="545" customWidth="1"/>
    <col min="11023" max="11023" width="16.85546875" style="545" customWidth="1"/>
    <col min="11024" max="11264" width="9.140625" style="545"/>
    <col min="11265" max="11265" width="12.42578125" style="545" customWidth="1"/>
    <col min="11266" max="11266" width="6" style="545" customWidth="1"/>
    <col min="11267" max="11267" width="12.42578125" style="545" customWidth="1"/>
    <col min="11268" max="11268" width="6" style="545" customWidth="1"/>
    <col min="11269" max="11269" width="12.42578125" style="545" customWidth="1"/>
    <col min="11270" max="11270" width="6" style="545" customWidth="1"/>
    <col min="11271" max="11271" width="15.140625" style="545" customWidth="1"/>
    <col min="11272" max="11272" width="2.42578125" style="545" customWidth="1"/>
    <col min="11273" max="11273" width="12.42578125" style="545" customWidth="1"/>
    <col min="11274" max="11274" width="6" style="545" customWidth="1"/>
    <col min="11275" max="11275" width="12.42578125" style="545" customWidth="1"/>
    <col min="11276" max="11276" width="6" style="545" customWidth="1"/>
    <col min="11277" max="11277" width="12.42578125" style="545" customWidth="1"/>
    <col min="11278" max="11278" width="6" style="545" customWidth="1"/>
    <col min="11279" max="11279" width="16.85546875" style="545" customWidth="1"/>
    <col min="11280" max="11520" width="9.140625" style="545"/>
    <col min="11521" max="11521" width="12.42578125" style="545" customWidth="1"/>
    <col min="11522" max="11522" width="6" style="545" customWidth="1"/>
    <col min="11523" max="11523" width="12.42578125" style="545" customWidth="1"/>
    <col min="11524" max="11524" width="6" style="545" customWidth="1"/>
    <col min="11525" max="11525" width="12.42578125" style="545" customWidth="1"/>
    <col min="11526" max="11526" width="6" style="545" customWidth="1"/>
    <col min="11527" max="11527" width="15.140625" style="545" customWidth="1"/>
    <col min="11528" max="11528" width="2.42578125" style="545" customWidth="1"/>
    <col min="11529" max="11529" width="12.42578125" style="545" customWidth="1"/>
    <col min="11530" max="11530" width="6" style="545" customWidth="1"/>
    <col min="11531" max="11531" width="12.42578125" style="545" customWidth="1"/>
    <col min="11532" max="11532" width="6" style="545" customWidth="1"/>
    <col min="11533" max="11533" width="12.42578125" style="545" customWidth="1"/>
    <col min="11534" max="11534" width="6" style="545" customWidth="1"/>
    <col min="11535" max="11535" width="16.85546875" style="545" customWidth="1"/>
    <col min="11536" max="11776" width="9.140625" style="545"/>
    <col min="11777" max="11777" width="12.42578125" style="545" customWidth="1"/>
    <col min="11778" max="11778" width="6" style="545" customWidth="1"/>
    <col min="11779" max="11779" width="12.42578125" style="545" customWidth="1"/>
    <col min="11780" max="11780" width="6" style="545" customWidth="1"/>
    <col min="11781" max="11781" width="12.42578125" style="545" customWidth="1"/>
    <col min="11782" max="11782" width="6" style="545" customWidth="1"/>
    <col min="11783" max="11783" width="15.140625" style="545" customWidth="1"/>
    <col min="11784" max="11784" width="2.42578125" style="545" customWidth="1"/>
    <col min="11785" max="11785" width="12.42578125" style="545" customWidth="1"/>
    <col min="11786" max="11786" width="6" style="545" customWidth="1"/>
    <col min="11787" max="11787" width="12.42578125" style="545" customWidth="1"/>
    <col min="11788" max="11788" width="6" style="545" customWidth="1"/>
    <col min="11789" max="11789" width="12.42578125" style="545" customWidth="1"/>
    <col min="11790" max="11790" width="6" style="545" customWidth="1"/>
    <col min="11791" max="11791" width="16.85546875" style="545" customWidth="1"/>
    <col min="11792" max="12032" width="9.140625" style="545"/>
    <col min="12033" max="12033" width="12.42578125" style="545" customWidth="1"/>
    <col min="12034" max="12034" width="6" style="545" customWidth="1"/>
    <col min="12035" max="12035" width="12.42578125" style="545" customWidth="1"/>
    <col min="12036" max="12036" width="6" style="545" customWidth="1"/>
    <col min="12037" max="12037" width="12.42578125" style="545" customWidth="1"/>
    <col min="12038" max="12038" width="6" style="545" customWidth="1"/>
    <col min="12039" max="12039" width="15.140625" style="545" customWidth="1"/>
    <col min="12040" max="12040" width="2.42578125" style="545" customWidth="1"/>
    <col min="12041" max="12041" width="12.42578125" style="545" customWidth="1"/>
    <col min="12042" max="12042" width="6" style="545" customWidth="1"/>
    <col min="12043" max="12043" width="12.42578125" style="545" customWidth="1"/>
    <col min="12044" max="12044" width="6" style="545" customWidth="1"/>
    <col min="12045" max="12045" width="12.42578125" style="545" customWidth="1"/>
    <col min="12046" max="12046" width="6" style="545" customWidth="1"/>
    <col min="12047" max="12047" width="16.85546875" style="545" customWidth="1"/>
    <col min="12048" max="12288" width="9.140625" style="545"/>
    <col min="12289" max="12289" width="12.42578125" style="545" customWidth="1"/>
    <col min="12290" max="12290" width="6" style="545" customWidth="1"/>
    <col min="12291" max="12291" width="12.42578125" style="545" customWidth="1"/>
    <col min="12292" max="12292" width="6" style="545" customWidth="1"/>
    <col min="12293" max="12293" width="12.42578125" style="545" customWidth="1"/>
    <col min="12294" max="12294" width="6" style="545" customWidth="1"/>
    <col min="12295" max="12295" width="15.140625" style="545" customWidth="1"/>
    <col min="12296" max="12296" width="2.42578125" style="545" customWidth="1"/>
    <col min="12297" max="12297" width="12.42578125" style="545" customWidth="1"/>
    <col min="12298" max="12298" width="6" style="545" customWidth="1"/>
    <col min="12299" max="12299" width="12.42578125" style="545" customWidth="1"/>
    <col min="12300" max="12300" width="6" style="545" customWidth="1"/>
    <col min="12301" max="12301" width="12.42578125" style="545" customWidth="1"/>
    <col min="12302" max="12302" width="6" style="545" customWidth="1"/>
    <col min="12303" max="12303" width="16.85546875" style="545" customWidth="1"/>
    <col min="12304" max="12544" width="9.140625" style="545"/>
    <col min="12545" max="12545" width="12.42578125" style="545" customWidth="1"/>
    <col min="12546" max="12546" width="6" style="545" customWidth="1"/>
    <col min="12547" max="12547" width="12.42578125" style="545" customWidth="1"/>
    <col min="12548" max="12548" width="6" style="545" customWidth="1"/>
    <col min="12549" max="12549" width="12.42578125" style="545" customWidth="1"/>
    <col min="12550" max="12550" width="6" style="545" customWidth="1"/>
    <col min="12551" max="12551" width="15.140625" style="545" customWidth="1"/>
    <col min="12552" max="12552" width="2.42578125" style="545" customWidth="1"/>
    <col min="12553" max="12553" width="12.42578125" style="545" customWidth="1"/>
    <col min="12554" max="12554" width="6" style="545" customWidth="1"/>
    <col min="12555" max="12555" width="12.42578125" style="545" customWidth="1"/>
    <col min="12556" max="12556" width="6" style="545" customWidth="1"/>
    <col min="12557" max="12557" width="12.42578125" style="545" customWidth="1"/>
    <col min="12558" max="12558" width="6" style="545" customWidth="1"/>
    <col min="12559" max="12559" width="16.85546875" style="545" customWidth="1"/>
    <col min="12560" max="12800" width="9.140625" style="545"/>
    <col min="12801" max="12801" width="12.42578125" style="545" customWidth="1"/>
    <col min="12802" max="12802" width="6" style="545" customWidth="1"/>
    <col min="12803" max="12803" width="12.42578125" style="545" customWidth="1"/>
    <col min="12804" max="12804" width="6" style="545" customWidth="1"/>
    <col min="12805" max="12805" width="12.42578125" style="545" customWidth="1"/>
    <col min="12806" max="12806" width="6" style="545" customWidth="1"/>
    <col min="12807" max="12807" width="15.140625" style="545" customWidth="1"/>
    <col min="12808" max="12808" width="2.42578125" style="545" customWidth="1"/>
    <col min="12809" max="12809" width="12.42578125" style="545" customWidth="1"/>
    <col min="12810" max="12810" width="6" style="545" customWidth="1"/>
    <col min="12811" max="12811" width="12.42578125" style="545" customWidth="1"/>
    <col min="12812" max="12812" width="6" style="545" customWidth="1"/>
    <col min="12813" max="12813" width="12.42578125" style="545" customWidth="1"/>
    <col min="12814" max="12814" width="6" style="545" customWidth="1"/>
    <col min="12815" max="12815" width="16.85546875" style="545" customWidth="1"/>
    <col min="12816" max="13056" width="9.140625" style="545"/>
    <col min="13057" max="13057" width="12.42578125" style="545" customWidth="1"/>
    <col min="13058" max="13058" width="6" style="545" customWidth="1"/>
    <col min="13059" max="13059" width="12.42578125" style="545" customWidth="1"/>
    <col min="13060" max="13060" width="6" style="545" customWidth="1"/>
    <col min="13061" max="13061" width="12.42578125" style="545" customWidth="1"/>
    <col min="13062" max="13062" width="6" style="545" customWidth="1"/>
    <col min="13063" max="13063" width="15.140625" style="545" customWidth="1"/>
    <col min="13064" max="13064" width="2.42578125" style="545" customWidth="1"/>
    <col min="13065" max="13065" width="12.42578125" style="545" customWidth="1"/>
    <col min="13066" max="13066" width="6" style="545" customWidth="1"/>
    <col min="13067" max="13067" width="12.42578125" style="545" customWidth="1"/>
    <col min="13068" max="13068" width="6" style="545" customWidth="1"/>
    <col min="13069" max="13069" width="12.42578125" style="545" customWidth="1"/>
    <col min="13070" max="13070" width="6" style="545" customWidth="1"/>
    <col min="13071" max="13071" width="16.85546875" style="545" customWidth="1"/>
    <col min="13072" max="13312" width="9.140625" style="545"/>
    <col min="13313" max="13313" width="12.42578125" style="545" customWidth="1"/>
    <col min="13314" max="13314" width="6" style="545" customWidth="1"/>
    <col min="13315" max="13315" width="12.42578125" style="545" customWidth="1"/>
    <col min="13316" max="13316" width="6" style="545" customWidth="1"/>
    <col min="13317" max="13317" width="12.42578125" style="545" customWidth="1"/>
    <col min="13318" max="13318" width="6" style="545" customWidth="1"/>
    <col min="13319" max="13319" width="15.140625" style="545" customWidth="1"/>
    <col min="13320" max="13320" width="2.42578125" style="545" customWidth="1"/>
    <col min="13321" max="13321" width="12.42578125" style="545" customWidth="1"/>
    <col min="13322" max="13322" width="6" style="545" customWidth="1"/>
    <col min="13323" max="13323" width="12.42578125" style="545" customWidth="1"/>
    <col min="13324" max="13324" width="6" style="545" customWidth="1"/>
    <col min="13325" max="13325" width="12.42578125" style="545" customWidth="1"/>
    <col min="13326" max="13326" width="6" style="545" customWidth="1"/>
    <col min="13327" max="13327" width="16.85546875" style="545" customWidth="1"/>
    <col min="13328" max="13568" width="9.140625" style="545"/>
    <col min="13569" max="13569" width="12.42578125" style="545" customWidth="1"/>
    <col min="13570" max="13570" width="6" style="545" customWidth="1"/>
    <col min="13571" max="13571" width="12.42578125" style="545" customWidth="1"/>
    <col min="13572" max="13572" width="6" style="545" customWidth="1"/>
    <col min="13573" max="13573" width="12.42578125" style="545" customWidth="1"/>
    <col min="13574" max="13574" width="6" style="545" customWidth="1"/>
    <col min="13575" max="13575" width="15.140625" style="545" customWidth="1"/>
    <col min="13576" max="13576" width="2.42578125" style="545" customWidth="1"/>
    <col min="13577" max="13577" width="12.42578125" style="545" customWidth="1"/>
    <col min="13578" max="13578" width="6" style="545" customWidth="1"/>
    <col min="13579" max="13579" width="12.42578125" style="545" customWidth="1"/>
    <col min="13580" max="13580" width="6" style="545" customWidth="1"/>
    <col min="13581" max="13581" width="12.42578125" style="545" customWidth="1"/>
    <col min="13582" max="13582" width="6" style="545" customWidth="1"/>
    <col min="13583" max="13583" width="16.85546875" style="545" customWidth="1"/>
    <col min="13584" max="13824" width="9.140625" style="545"/>
    <col min="13825" max="13825" width="12.42578125" style="545" customWidth="1"/>
    <col min="13826" max="13826" width="6" style="545" customWidth="1"/>
    <col min="13827" max="13827" width="12.42578125" style="545" customWidth="1"/>
    <col min="13828" max="13828" width="6" style="545" customWidth="1"/>
    <col min="13829" max="13829" width="12.42578125" style="545" customWidth="1"/>
    <col min="13830" max="13830" width="6" style="545" customWidth="1"/>
    <col min="13831" max="13831" width="15.140625" style="545" customWidth="1"/>
    <col min="13832" max="13832" width="2.42578125" style="545" customWidth="1"/>
    <col min="13833" max="13833" width="12.42578125" style="545" customWidth="1"/>
    <col min="13834" max="13834" width="6" style="545" customWidth="1"/>
    <col min="13835" max="13835" width="12.42578125" style="545" customWidth="1"/>
    <col min="13836" max="13836" width="6" style="545" customWidth="1"/>
    <col min="13837" max="13837" width="12.42578125" style="545" customWidth="1"/>
    <col min="13838" max="13838" width="6" style="545" customWidth="1"/>
    <col min="13839" max="13839" width="16.85546875" style="545" customWidth="1"/>
    <col min="13840" max="14080" width="9.140625" style="545"/>
    <col min="14081" max="14081" width="12.42578125" style="545" customWidth="1"/>
    <col min="14082" max="14082" width="6" style="545" customWidth="1"/>
    <col min="14083" max="14083" width="12.42578125" style="545" customWidth="1"/>
    <col min="14084" max="14084" width="6" style="545" customWidth="1"/>
    <col min="14085" max="14085" width="12.42578125" style="545" customWidth="1"/>
    <col min="14086" max="14086" width="6" style="545" customWidth="1"/>
    <col min="14087" max="14087" width="15.140625" style="545" customWidth="1"/>
    <col min="14088" max="14088" width="2.42578125" style="545" customWidth="1"/>
    <col min="14089" max="14089" width="12.42578125" style="545" customWidth="1"/>
    <col min="14090" max="14090" width="6" style="545" customWidth="1"/>
    <col min="14091" max="14091" width="12.42578125" style="545" customWidth="1"/>
    <col min="14092" max="14092" width="6" style="545" customWidth="1"/>
    <col min="14093" max="14093" width="12.42578125" style="545" customWidth="1"/>
    <col min="14094" max="14094" width="6" style="545" customWidth="1"/>
    <col min="14095" max="14095" width="16.85546875" style="545" customWidth="1"/>
    <col min="14096" max="14336" width="9.140625" style="545"/>
    <col min="14337" max="14337" width="12.42578125" style="545" customWidth="1"/>
    <col min="14338" max="14338" width="6" style="545" customWidth="1"/>
    <col min="14339" max="14339" width="12.42578125" style="545" customWidth="1"/>
    <col min="14340" max="14340" width="6" style="545" customWidth="1"/>
    <col min="14341" max="14341" width="12.42578125" style="545" customWidth="1"/>
    <col min="14342" max="14342" width="6" style="545" customWidth="1"/>
    <col min="14343" max="14343" width="15.140625" style="545" customWidth="1"/>
    <col min="14344" max="14344" width="2.42578125" style="545" customWidth="1"/>
    <col min="14345" max="14345" width="12.42578125" style="545" customWidth="1"/>
    <col min="14346" max="14346" width="6" style="545" customWidth="1"/>
    <col min="14347" max="14347" width="12.42578125" style="545" customWidth="1"/>
    <col min="14348" max="14348" width="6" style="545" customWidth="1"/>
    <col min="14349" max="14349" width="12.42578125" style="545" customWidth="1"/>
    <col min="14350" max="14350" width="6" style="545" customWidth="1"/>
    <col min="14351" max="14351" width="16.85546875" style="545" customWidth="1"/>
    <col min="14352" max="14592" width="9.140625" style="545"/>
    <col min="14593" max="14593" width="12.42578125" style="545" customWidth="1"/>
    <col min="14594" max="14594" width="6" style="545" customWidth="1"/>
    <col min="14595" max="14595" width="12.42578125" style="545" customWidth="1"/>
    <col min="14596" max="14596" width="6" style="545" customWidth="1"/>
    <col min="14597" max="14597" width="12.42578125" style="545" customWidth="1"/>
    <col min="14598" max="14598" width="6" style="545" customWidth="1"/>
    <col min="14599" max="14599" width="15.140625" style="545" customWidth="1"/>
    <col min="14600" max="14600" width="2.42578125" style="545" customWidth="1"/>
    <col min="14601" max="14601" width="12.42578125" style="545" customWidth="1"/>
    <col min="14602" max="14602" width="6" style="545" customWidth="1"/>
    <col min="14603" max="14603" width="12.42578125" style="545" customWidth="1"/>
    <col min="14604" max="14604" width="6" style="545" customWidth="1"/>
    <col min="14605" max="14605" width="12.42578125" style="545" customWidth="1"/>
    <col min="14606" max="14606" width="6" style="545" customWidth="1"/>
    <col min="14607" max="14607" width="16.85546875" style="545" customWidth="1"/>
    <col min="14608" max="14848" width="9.140625" style="545"/>
    <col min="14849" max="14849" width="12.42578125" style="545" customWidth="1"/>
    <col min="14850" max="14850" width="6" style="545" customWidth="1"/>
    <col min="14851" max="14851" width="12.42578125" style="545" customWidth="1"/>
    <col min="14852" max="14852" width="6" style="545" customWidth="1"/>
    <col min="14853" max="14853" width="12.42578125" style="545" customWidth="1"/>
    <col min="14854" max="14854" width="6" style="545" customWidth="1"/>
    <col min="14855" max="14855" width="15.140625" style="545" customWidth="1"/>
    <col min="14856" max="14856" width="2.42578125" style="545" customWidth="1"/>
    <col min="14857" max="14857" width="12.42578125" style="545" customWidth="1"/>
    <col min="14858" max="14858" width="6" style="545" customWidth="1"/>
    <col min="14859" max="14859" width="12.42578125" style="545" customWidth="1"/>
    <col min="14860" max="14860" width="6" style="545" customWidth="1"/>
    <col min="14861" max="14861" width="12.42578125" style="545" customWidth="1"/>
    <col min="14862" max="14862" width="6" style="545" customWidth="1"/>
    <col min="14863" max="14863" width="16.85546875" style="545" customWidth="1"/>
    <col min="14864" max="15104" width="9.140625" style="545"/>
    <col min="15105" max="15105" width="12.42578125" style="545" customWidth="1"/>
    <col min="15106" max="15106" width="6" style="545" customWidth="1"/>
    <col min="15107" max="15107" width="12.42578125" style="545" customWidth="1"/>
    <col min="15108" max="15108" width="6" style="545" customWidth="1"/>
    <col min="15109" max="15109" width="12.42578125" style="545" customWidth="1"/>
    <col min="15110" max="15110" width="6" style="545" customWidth="1"/>
    <col min="15111" max="15111" width="15.140625" style="545" customWidth="1"/>
    <col min="15112" max="15112" width="2.42578125" style="545" customWidth="1"/>
    <col min="15113" max="15113" width="12.42578125" style="545" customWidth="1"/>
    <col min="15114" max="15114" width="6" style="545" customWidth="1"/>
    <col min="15115" max="15115" width="12.42578125" style="545" customWidth="1"/>
    <col min="15116" max="15116" width="6" style="545" customWidth="1"/>
    <col min="15117" max="15117" width="12.42578125" style="545" customWidth="1"/>
    <col min="15118" max="15118" width="6" style="545" customWidth="1"/>
    <col min="15119" max="15119" width="16.85546875" style="545" customWidth="1"/>
    <col min="15120" max="15360" width="9.140625" style="545"/>
    <col min="15361" max="15361" width="12.42578125" style="545" customWidth="1"/>
    <col min="15362" max="15362" width="6" style="545" customWidth="1"/>
    <col min="15363" max="15363" width="12.42578125" style="545" customWidth="1"/>
    <col min="15364" max="15364" width="6" style="545" customWidth="1"/>
    <col min="15365" max="15365" width="12.42578125" style="545" customWidth="1"/>
    <col min="15366" max="15366" width="6" style="545" customWidth="1"/>
    <col min="15367" max="15367" width="15.140625" style="545" customWidth="1"/>
    <col min="15368" max="15368" width="2.42578125" style="545" customWidth="1"/>
    <col min="15369" max="15369" width="12.42578125" style="545" customWidth="1"/>
    <col min="15370" max="15370" width="6" style="545" customWidth="1"/>
    <col min="15371" max="15371" width="12.42578125" style="545" customWidth="1"/>
    <col min="15372" max="15372" width="6" style="545" customWidth="1"/>
    <col min="15373" max="15373" width="12.42578125" style="545" customWidth="1"/>
    <col min="15374" max="15374" width="6" style="545" customWidth="1"/>
    <col min="15375" max="15375" width="16.85546875" style="545" customWidth="1"/>
    <col min="15376" max="15616" width="9.140625" style="545"/>
    <col min="15617" max="15617" width="12.42578125" style="545" customWidth="1"/>
    <col min="15618" max="15618" width="6" style="545" customWidth="1"/>
    <col min="15619" max="15619" width="12.42578125" style="545" customWidth="1"/>
    <col min="15620" max="15620" width="6" style="545" customWidth="1"/>
    <col min="15621" max="15621" width="12.42578125" style="545" customWidth="1"/>
    <col min="15622" max="15622" width="6" style="545" customWidth="1"/>
    <col min="15623" max="15623" width="15.140625" style="545" customWidth="1"/>
    <col min="15624" max="15624" width="2.42578125" style="545" customWidth="1"/>
    <col min="15625" max="15625" width="12.42578125" style="545" customWidth="1"/>
    <col min="15626" max="15626" width="6" style="545" customWidth="1"/>
    <col min="15627" max="15627" width="12.42578125" style="545" customWidth="1"/>
    <col min="15628" max="15628" width="6" style="545" customWidth="1"/>
    <col min="15629" max="15629" width="12.42578125" style="545" customWidth="1"/>
    <col min="15630" max="15630" width="6" style="545" customWidth="1"/>
    <col min="15631" max="15631" width="16.85546875" style="545" customWidth="1"/>
    <col min="15632" max="15872" width="9.140625" style="545"/>
    <col min="15873" max="15873" width="12.42578125" style="545" customWidth="1"/>
    <col min="15874" max="15874" width="6" style="545" customWidth="1"/>
    <col min="15875" max="15875" width="12.42578125" style="545" customWidth="1"/>
    <col min="15876" max="15876" width="6" style="545" customWidth="1"/>
    <col min="15877" max="15877" width="12.42578125" style="545" customWidth="1"/>
    <col min="15878" max="15878" width="6" style="545" customWidth="1"/>
    <col min="15879" max="15879" width="15.140625" style="545" customWidth="1"/>
    <col min="15880" max="15880" width="2.42578125" style="545" customWidth="1"/>
    <col min="15881" max="15881" width="12.42578125" style="545" customWidth="1"/>
    <col min="15882" max="15882" width="6" style="545" customWidth="1"/>
    <col min="15883" max="15883" width="12.42578125" style="545" customWidth="1"/>
    <col min="15884" max="15884" width="6" style="545" customWidth="1"/>
    <col min="15885" max="15885" width="12.42578125" style="545" customWidth="1"/>
    <col min="15886" max="15886" width="6" style="545" customWidth="1"/>
    <col min="15887" max="15887" width="16.85546875" style="545" customWidth="1"/>
    <col min="15888" max="16128" width="9.140625" style="545"/>
    <col min="16129" max="16129" width="12.42578125" style="545" customWidth="1"/>
    <col min="16130" max="16130" width="6" style="545" customWidth="1"/>
    <col min="16131" max="16131" width="12.42578125" style="545" customWidth="1"/>
    <col min="16132" max="16132" width="6" style="545" customWidth="1"/>
    <col min="16133" max="16133" width="12.42578125" style="545" customWidth="1"/>
    <col min="16134" max="16134" width="6" style="545" customWidth="1"/>
    <col min="16135" max="16135" width="15.140625" style="545" customWidth="1"/>
    <col min="16136" max="16136" width="2.42578125" style="545" customWidth="1"/>
    <col min="16137" max="16137" width="12.42578125" style="545" customWidth="1"/>
    <col min="16138" max="16138" width="6" style="545" customWidth="1"/>
    <col min="16139" max="16139" width="12.42578125" style="545" customWidth="1"/>
    <col min="16140" max="16140" width="6" style="545" customWidth="1"/>
    <col min="16141" max="16141" width="12.42578125" style="545" customWidth="1"/>
    <col min="16142" max="16142" width="6" style="545" customWidth="1"/>
    <col min="16143" max="16143" width="16.85546875" style="545" customWidth="1"/>
    <col min="16144" max="16384" width="9.140625" style="545"/>
  </cols>
  <sheetData>
    <row r="1" spans="1:15" ht="21" x14ac:dyDescent="0.35">
      <c r="A1" s="772" t="s">
        <v>597</v>
      </c>
      <c r="B1" s="772"/>
      <c r="C1" s="772"/>
      <c r="D1" s="772"/>
      <c r="E1" s="772"/>
      <c r="F1" s="772"/>
      <c r="G1" s="772"/>
      <c r="H1" s="772"/>
      <c r="I1" s="772"/>
      <c r="J1" s="772"/>
      <c r="K1" s="772"/>
      <c r="L1" s="772"/>
      <c r="M1" s="772"/>
      <c r="N1" s="772"/>
      <c r="O1" s="772"/>
    </row>
    <row r="2" spans="1:15" ht="14.25" customHeight="1" x14ac:dyDescent="0.25"/>
    <row r="3" spans="1:15" ht="29.25" customHeight="1" x14ac:dyDescent="0.4">
      <c r="A3" s="773" t="s">
        <v>554</v>
      </c>
      <c r="B3" s="773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</row>
    <row r="4" spans="1:15" ht="21.75" customHeight="1" x14ac:dyDescent="0.25">
      <c r="A4" s="546"/>
      <c r="B4" s="546"/>
      <c r="C4" s="546"/>
      <c r="D4" s="546"/>
    </row>
    <row r="5" spans="1:15" ht="15.75" x14ac:dyDescent="0.25">
      <c r="A5" s="774" t="s">
        <v>555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</row>
    <row r="6" spans="1:15" x14ac:dyDescent="0.25">
      <c r="G6" s="547"/>
    </row>
    <row r="7" spans="1:15" x14ac:dyDescent="0.25">
      <c r="A7" s="771" t="s">
        <v>556</v>
      </c>
      <c r="B7" s="771"/>
      <c r="C7" s="771"/>
      <c r="D7" s="771"/>
      <c r="E7" s="771"/>
      <c r="F7" s="771"/>
      <c r="G7" s="771"/>
      <c r="H7" s="771"/>
      <c r="I7" s="771"/>
      <c r="J7" s="771"/>
      <c r="K7" s="771"/>
      <c r="L7" s="771"/>
      <c r="M7" s="771"/>
      <c r="N7" s="771"/>
      <c r="O7" s="771"/>
    </row>
    <row r="8" spans="1:15" x14ac:dyDescent="0.25">
      <c r="A8" s="771" t="s">
        <v>557</v>
      </c>
      <c r="B8" s="771"/>
      <c r="C8" s="771"/>
      <c r="D8" s="771"/>
      <c r="E8" s="771"/>
      <c r="F8" s="771"/>
      <c r="G8" s="771"/>
      <c r="H8" s="771"/>
      <c r="I8" s="771"/>
      <c r="J8" s="771"/>
      <c r="K8" s="771"/>
      <c r="L8" s="771"/>
      <c r="M8" s="771"/>
      <c r="N8" s="771"/>
      <c r="O8" s="771"/>
    </row>
    <row r="9" spans="1:15" x14ac:dyDescent="0.25">
      <c r="A9" s="771" t="s">
        <v>558</v>
      </c>
      <c r="B9" s="771"/>
      <c r="C9" s="771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</row>
    <row r="10" spans="1:15" x14ac:dyDescent="0.25">
      <c r="A10" s="771" t="s">
        <v>559</v>
      </c>
      <c r="B10" s="771"/>
      <c r="C10" s="771"/>
      <c r="D10" s="771"/>
      <c r="E10" s="771"/>
      <c r="F10" s="771"/>
      <c r="G10" s="771"/>
      <c r="H10" s="771"/>
      <c r="I10" s="771"/>
      <c r="J10" s="771"/>
      <c r="K10" s="771"/>
      <c r="L10" s="771"/>
      <c r="M10" s="771"/>
      <c r="N10" s="771"/>
      <c r="O10" s="771"/>
    </row>
    <row r="11" spans="1:15" x14ac:dyDescent="0.25">
      <c r="A11" s="771" t="s">
        <v>560</v>
      </c>
      <c r="B11" s="771"/>
      <c r="C11" s="771"/>
      <c r="D11" s="771"/>
      <c r="E11" s="771"/>
      <c r="F11" s="771"/>
      <c r="G11" s="771"/>
      <c r="H11" s="771"/>
      <c r="I11" s="771"/>
      <c r="J11" s="771"/>
      <c r="K11" s="771"/>
      <c r="L11" s="771"/>
      <c r="M11" s="771"/>
      <c r="N11" s="771"/>
      <c r="O11" s="771"/>
    </row>
    <row r="12" spans="1:15" x14ac:dyDescent="0.25">
      <c r="A12" s="771" t="s">
        <v>561</v>
      </c>
      <c r="B12" s="771"/>
      <c r="C12" s="771"/>
      <c r="D12" s="771"/>
      <c r="E12" s="771"/>
      <c r="F12" s="771"/>
      <c r="G12" s="771"/>
      <c r="H12" s="771"/>
      <c r="I12" s="771"/>
      <c r="J12" s="771"/>
      <c r="K12" s="771"/>
      <c r="L12" s="771"/>
      <c r="M12" s="771"/>
      <c r="N12" s="771"/>
      <c r="O12" s="771"/>
    </row>
    <row r="13" spans="1:15" x14ac:dyDescent="0.25">
      <c r="A13" s="771" t="s">
        <v>562</v>
      </c>
      <c r="B13" s="771"/>
      <c r="C13" s="771"/>
      <c r="D13" s="771"/>
      <c r="E13" s="771"/>
      <c r="F13" s="771"/>
      <c r="G13" s="771"/>
      <c r="H13" s="771"/>
      <c r="I13" s="771"/>
      <c r="J13" s="771"/>
      <c r="K13" s="771"/>
      <c r="L13" s="771"/>
      <c r="M13" s="771"/>
      <c r="N13" s="771"/>
      <c r="O13" s="771"/>
    </row>
    <row r="14" spans="1:15" ht="15" customHeight="1" x14ac:dyDescent="0.25">
      <c r="A14" s="771" t="s">
        <v>563</v>
      </c>
      <c r="B14" s="771"/>
      <c r="C14" s="771"/>
      <c r="D14" s="771"/>
      <c r="E14" s="771"/>
      <c r="F14" s="771"/>
      <c r="G14" s="771"/>
      <c r="H14" s="771"/>
      <c r="I14" s="771"/>
      <c r="J14" s="771"/>
      <c r="K14" s="771"/>
      <c r="L14" s="771"/>
      <c r="M14" s="771"/>
      <c r="N14" s="771"/>
      <c r="O14" s="771"/>
    </row>
    <row r="15" spans="1:15" ht="18" x14ac:dyDescent="0.35">
      <c r="A15" s="771" t="s">
        <v>564</v>
      </c>
      <c r="B15" s="771"/>
      <c r="C15" s="771"/>
      <c r="D15" s="771"/>
      <c r="E15" s="771"/>
      <c r="F15" s="771"/>
      <c r="G15" s="771"/>
      <c r="H15" s="771"/>
      <c r="I15" s="771"/>
      <c r="J15" s="771"/>
      <c r="K15" s="771"/>
      <c r="L15" s="771"/>
      <c r="M15" s="771"/>
      <c r="N15" s="771"/>
      <c r="O15" s="771"/>
    </row>
    <row r="16" spans="1:15" s="548" customFormat="1" x14ac:dyDescent="0.25">
      <c r="A16" s="775" t="s">
        <v>565</v>
      </c>
      <c r="B16" s="775"/>
      <c r="C16" s="775"/>
      <c r="D16" s="775"/>
      <c r="E16" s="775"/>
      <c r="F16" s="775"/>
      <c r="G16" s="775"/>
      <c r="H16" s="775"/>
      <c r="I16" s="775"/>
      <c r="J16" s="775"/>
      <c r="K16" s="775"/>
      <c r="L16" s="775"/>
      <c r="M16" s="775"/>
      <c r="N16" s="775"/>
      <c r="O16" s="775"/>
    </row>
    <row r="17" spans="1:15" s="548" customFormat="1" ht="13.5" customHeight="1" x14ac:dyDescent="0.25">
      <c r="A17" s="549"/>
      <c r="B17" s="549"/>
    </row>
    <row r="18" spans="1:15" ht="30" customHeight="1" x14ac:dyDescent="0.25">
      <c r="A18" s="550" t="s">
        <v>566</v>
      </c>
      <c r="B18" s="551"/>
      <c r="C18" s="550" t="s">
        <v>567</v>
      </c>
      <c r="D18" s="552"/>
      <c r="E18" s="550" t="s">
        <v>568</v>
      </c>
      <c r="F18" s="552"/>
      <c r="G18" s="550" t="s">
        <v>131</v>
      </c>
      <c r="I18" s="550" t="s">
        <v>566</v>
      </c>
      <c r="J18" s="551"/>
      <c r="K18" s="550" t="s">
        <v>567</v>
      </c>
      <c r="L18" s="552"/>
      <c r="M18" s="550" t="s">
        <v>568</v>
      </c>
      <c r="N18" s="552"/>
      <c r="O18" s="550" t="s">
        <v>131</v>
      </c>
    </row>
    <row r="19" spans="1:15" ht="6.75" customHeight="1" x14ac:dyDescent="0.25">
      <c r="A19" s="553"/>
      <c r="B19" s="554"/>
      <c r="C19" s="555"/>
      <c r="D19" s="555"/>
      <c r="E19" s="556"/>
      <c r="F19" s="556"/>
      <c r="G19" s="557"/>
    </row>
    <row r="20" spans="1:15" ht="18" x14ac:dyDescent="0.35">
      <c r="A20" s="556" t="s">
        <v>162</v>
      </c>
      <c r="B20" s="551"/>
      <c r="C20" s="558">
        <v>0.29407580999999999</v>
      </c>
      <c r="D20" s="558"/>
      <c r="E20" s="558">
        <v>4.26</v>
      </c>
      <c r="F20" s="575"/>
      <c r="G20" s="558">
        <v>0</v>
      </c>
      <c r="I20" s="559" t="s">
        <v>575</v>
      </c>
      <c r="K20" s="558">
        <v>-2.4157800000000002E-3</v>
      </c>
      <c r="M20" s="558">
        <v>-0.11799999999999999</v>
      </c>
      <c r="O20" s="558">
        <v>0.90620000000000001</v>
      </c>
    </row>
    <row r="21" spans="1:15" ht="6.75" customHeight="1" x14ac:dyDescent="0.25">
      <c r="A21" s="561"/>
      <c r="B21" s="562"/>
      <c r="C21" s="558"/>
      <c r="D21" s="558"/>
      <c r="E21" s="558"/>
      <c r="F21" s="575"/>
      <c r="G21" s="558"/>
      <c r="K21" s="558"/>
      <c r="M21" s="558"/>
      <c r="O21" s="558"/>
    </row>
    <row r="22" spans="1:15" x14ac:dyDescent="0.25">
      <c r="A22" s="556" t="s">
        <v>163</v>
      </c>
      <c r="B22" s="551"/>
      <c r="C22" s="558">
        <v>0.29129422999999999</v>
      </c>
      <c r="D22" s="558"/>
      <c r="E22" s="558">
        <v>4.4550000000000001</v>
      </c>
      <c r="F22" s="575"/>
      <c r="G22" s="558">
        <v>0</v>
      </c>
      <c r="I22" s="559" t="s">
        <v>577</v>
      </c>
      <c r="K22" s="558">
        <v>-0.18965314999999999</v>
      </c>
      <c r="M22" s="558">
        <v>-10.492000000000001</v>
      </c>
      <c r="O22" s="558">
        <v>0</v>
      </c>
    </row>
    <row r="23" spans="1:15" ht="6.75" customHeight="1" x14ac:dyDescent="0.25">
      <c r="A23" s="556"/>
      <c r="B23" s="551"/>
      <c r="C23" s="558"/>
      <c r="D23" s="558"/>
      <c r="E23" s="558"/>
      <c r="F23" s="575"/>
      <c r="G23" s="558"/>
      <c r="I23" s="559"/>
      <c r="K23" s="558"/>
      <c r="M23" s="558"/>
      <c r="O23" s="558"/>
    </row>
    <row r="24" spans="1:15" x14ac:dyDescent="0.25">
      <c r="A24" s="556" t="s">
        <v>164</v>
      </c>
      <c r="B24" s="551"/>
      <c r="C24" s="558">
        <v>0.10143823</v>
      </c>
      <c r="D24" s="558"/>
      <c r="E24" s="558">
        <v>2.9180000000000001</v>
      </c>
      <c r="F24" s="575"/>
      <c r="G24" s="558">
        <v>3.5999999999999999E-3</v>
      </c>
      <c r="I24" s="559" t="s">
        <v>579</v>
      </c>
      <c r="K24" s="558">
        <v>-0.42468089999999997</v>
      </c>
      <c r="M24" s="558">
        <v>-5.0449999999999999</v>
      </c>
      <c r="O24" s="558">
        <v>0</v>
      </c>
    </row>
    <row r="25" spans="1:15" ht="6.75" customHeight="1" x14ac:dyDescent="0.25">
      <c r="A25" s="561"/>
      <c r="B25" s="562"/>
      <c r="C25" s="558"/>
      <c r="D25" s="558"/>
      <c r="E25" s="558"/>
      <c r="F25" s="575"/>
      <c r="G25" s="558"/>
      <c r="I25" s="559"/>
      <c r="K25" s="558"/>
      <c r="M25" s="558"/>
      <c r="O25" s="558"/>
    </row>
    <row r="26" spans="1:15" ht="18" x14ac:dyDescent="0.35">
      <c r="A26" s="559" t="s">
        <v>572</v>
      </c>
      <c r="B26" s="563"/>
      <c r="C26" s="558">
        <v>0.63107544999999998</v>
      </c>
      <c r="D26" s="558"/>
      <c r="E26" s="558">
        <v>78.066999999999993</v>
      </c>
      <c r="F26" s="575"/>
      <c r="G26" s="558">
        <v>0</v>
      </c>
      <c r="I26" s="559" t="s">
        <v>598</v>
      </c>
      <c r="K26" s="558">
        <v>-0.18297041999999999</v>
      </c>
      <c r="M26" s="558">
        <v>-2.552</v>
      </c>
      <c r="O26" s="558">
        <v>1.09E-2</v>
      </c>
    </row>
    <row r="27" spans="1:15" ht="6.75" customHeight="1" x14ac:dyDescent="0.25">
      <c r="A27" s="564"/>
      <c r="B27" s="565"/>
      <c r="C27" s="558"/>
      <c r="D27" s="558"/>
      <c r="E27" s="558"/>
      <c r="F27" s="575"/>
      <c r="G27" s="558"/>
      <c r="I27" s="559"/>
      <c r="K27" s="558"/>
      <c r="M27" s="558"/>
      <c r="O27" s="558"/>
    </row>
    <row r="28" spans="1:15" ht="18" x14ac:dyDescent="0.35">
      <c r="A28" s="559" t="s">
        <v>574</v>
      </c>
      <c r="B28" s="563"/>
      <c r="C28" s="558">
        <v>-0.38576787000000001</v>
      </c>
      <c r="D28" s="558"/>
      <c r="E28" s="558">
        <v>-1.1599999999999999</v>
      </c>
      <c r="F28" s="575"/>
      <c r="G28" s="558">
        <v>0.24640000000000001</v>
      </c>
      <c r="I28" s="559" t="s">
        <v>583</v>
      </c>
      <c r="K28" s="558">
        <v>2.1615100000000002E-3</v>
      </c>
      <c r="M28" s="558">
        <v>0.42</v>
      </c>
      <c r="O28" s="558">
        <v>0.67459999999999998</v>
      </c>
    </row>
    <row r="29" spans="1:15" ht="6.75" customHeight="1" x14ac:dyDescent="0.25">
      <c r="A29" s="564"/>
      <c r="B29" s="565"/>
      <c r="C29" s="558"/>
      <c r="D29" s="558"/>
      <c r="E29" s="558"/>
      <c r="F29" s="575"/>
      <c r="G29" s="558"/>
      <c r="K29" s="558"/>
      <c r="M29" s="558"/>
      <c r="O29" s="558"/>
    </row>
    <row r="30" spans="1:15" ht="18" x14ac:dyDescent="0.35">
      <c r="A30" s="559" t="s">
        <v>576</v>
      </c>
      <c r="B30" s="563"/>
      <c r="C30" s="558">
        <v>0.49410586000000001</v>
      </c>
      <c r="D30" s="558"/>
      <c r="E30" s="558">
        <v>1.6080000000000001</v>
      </c>
      <c r="F30" s="575"/>
      <c r="G30" s="558">
        <v>0.10829999999999999</v>
      </c>
      <c r="I30" s="559" t="s">
        <v>585</v>
      </c>
      <c r="K30" s="558">
        <v>-6.1779599999999997E-3</v>
      </c>
      <c r="M30" s="558">
        <v>-2.56</v>
      </c>
      <c r="O30" s="558">
        <v>1.0699999999999999E-2</v>
      </c>
    </row>
    <row r="31" spans="1:15" ht="6.75" customHeight="1" x14ac:dyDescent="0.25">
      <c r="A31" s="559"/>
      <c r="B31" s="563"/>
      <c r="C31" s="558"/>
      <c r="D31" s="558"/>
      <c r="E31" s="558"/>
      <c r="F31" s="575"/>
      <c r="G31" s="558"/>
      <c r="K31" s="558"/>
      <c r="M31" s="558"/>
      <c r="O31" s="558"/>
    </row>
    <row r="32" spans="1:15" ht="18" x14ac:dyDescent="0.35">
      <c r="A32" s="559" t="s">
        <v>578</v>
      </c>
      <c r="B32" s="563"/>
      <c r="C32" s="558">
        <v>0.19415278999999999</v>
      </c>
      <c r="D32" s="558"/>
      <c r="E32" s="558">
        <v>2.31</v>
      </c>
      <c r="F32" s="575"/>
      <c r="G32" s="558">
        <v>2.12E-2</v>
      </c>
      <c r="I32" s="559" t="s">
        <v>599</v>
      </c>
      <c r="K32" s="558">
        <v>4.1339200000000001E-3</v>
      </c>
      <c r="M32" s="558">
        <v>0.58299999999999996</v>
      </c>
      <c r="O32" s="558">
        <v>0.56030000000000002</v>
      </c>
    </row>
    <row r="33" spans="1:15" ht="6.75" customHeight="1" x14ac:dyDescent="0.25">
      <c r="A33" s="564"/>
      <c r="B33" s="565"/>
      <c r="C33" s="558"/>
      <c r="D33" s="558"/>
      <c r="E33" s="558"/>
      <c r="F33" s="575"/>
      <c r="G33" s="558"/>
      <c r="K33" s="558"/>
      <c r="M33" s="558"/>
      <c r="O33" s="558"/>
    </row>
    <row r="34" spans="1:15" ht="18" x14ac:dyDescent="0.35">
      <c r="A34" s="559" t="s">
        <v>580</v>
      </c>
      <c r="B34" s="563"/>
      <c r="C34" s="558">
        <v>8.3853479999999994E-2</v>
      </c>
      <c r="D34" s="558"/>
      <c r="E34" s="558">
        <v>1.893</v>
      </c>
      <c r="F34" s="575"/>
      <c r="G34" s="558">
        <v>5.8700000000000002E-2</v>
      </c>
      <c r="I34" s="559" t="s">
        <v>589</v>
      </c>
      <c r="K34" s="558">
        <v>1.5244099999999999E-3</v>
      </c>
      <c r="M34" s="558">
        <v>0.53500000000000003</v>
      </c>
      <c r="O34" s="558">
        <v>0.59299999999999997</v>
      </c>
    </row>
    <row r="35" spans="1:15" ht="6.75" customHeight="1" x14ac:dyDescent="0.25">
      <c r="A35" s="564"/>
      <c r="B35" s="565"/>
      <c r="C35" s="558"/>
      <c r="D35" s="558"/>
      <c r="E35" s="558"/>
      <c r="F35" s="575"/>
      <c r="G35" s="558"/>
      <c r="K35" s="558"/>
      <c r="M35" s="558"/>
      <c r="O35" s="558"/>
    </row>
    <row r="36" spans="1:15" x14ac:dyDescent="0.25">
      <c r="A36" s="559" t="s">
        <v>582</v>
      </c>
      <c r="B36" s="563"/>
      <c r="C36" s="558">
        <v>1.042818E-2</v>
      </c>
      <c r="D36" s="558"/>
      <c r="E36" s="558">
        <v>3.5000000000000003E-2</v>
      </c>
      <c r="F36" s="575"/>
      <c r="G36" s="558">
        <v>0.97240000000000004</v>
      </c>
      <c r="I36" s="559" t="s">
        <v>591</v>
      </c>
      <c r="K36" s="558">
        <v>0.21730171000000001</v>
      </c>
      <c r="M36" s="558">
        <v>11.055999999999999</v>
      </c>
      <c r="O36" s="558">
        <v>0</v>
      </c>
    </row>
    <row r="37" spans="1:15" ht="6.75" customHeight="1" x14ac:dyDescent="0.25">
      <c r="A37" s="559"/>
      <c r="B37" s="563"/>
      <c r="C37" s="558"/>
      <c r="D37" s="558"/>
      <c r="E37" s="558"/>
      <c r="F37" s="575"/>
      <c r="G37" s="558"/>
      <c r="K37" s="558"/>
      <c r="M37" s="558"/>
      <c r="O37" s="558"/>
    </row>
    <row r="38" spans="1:15" x14ac:dyDescent="0.25">
      <c r="A38" s="559" t="s">
        <v>584</v>
      </c>
      <c r="B38" s="563"/>
      <c r="C38" s="558">
        <v>0.13364798999999999</v>
      </c>
      <c r="D38" s="558"/>
      <c r="E38" s="558">
        <v>1.0660000000000001</v>
      </c>
      <c r="F38" s="575"/>
      <c r="G38" s="558">
        <v>0.2868</v>
      </c>
      <c r="I38" s="559" t="s">
        <v>593</v>
      </c>
      <c r="K38" s="558">
        <v>-1.275424E-2</v>
      </c>
      <c r="M38" s="558">
        <v>-1.718</v>
      </c>
      <c r="O38" s="558">
        <v>8.6300000000000002E-2</v>
      </c>
    </row>
    <row r="39" spans="1:15" ht="6.75" customHeight="1" x14ac:dyDescent="0.25">
      <c r="A39" s="559"/>
      <c r="B39" s="563"/>
      <c r="C39" s="558"/>
      <c r="D39" s="558"/>
      <c r="E39" s="558"/>
      <c r="F39" s="575"/>
      <c r="G39" s="558"/>
      <c r="K39" s="558"/>
      <c r="M39" s="558"/>
      <c r="O39" s="558"/>
    </row>
    <row r="40" spans="1:15" x14ac:dyDescent="0.25">
      <c r="A40" s="559" t="s">
        <v>586</v>
      </c>
      <c r="B40" s="563"/>
      <c r="C40" s="558">
        <v>-0.31261074999999999</v>
      </c>
      <c r="D40" s="558"/>
      <c r="E40" s="558">
        <v>-2.9380000000000002</v>
      </c>
      <c r="F40" s="575"/>
      <c r="G40" s="558">
        <v>3.3999999999999998E-3</v>
      </c>
      <c r="I40" s="559" t="s">
        <v>600</v>
      </c>
      <c r="K40" s="558">
        <v>0.19975007</v>
      </c>
      <c r="M40" s="558">
        <v>2.6480000000000001</v>
      </c>
      <c r="O40" s="558">
        <v>8.3000000000000001E-3</v>
      </c>
    </row>
    <row r="41" spans="1:15" ht="6.75" customHeight="1" x14ac:dyDescent="0.25">
      <c r="A41" s="564"/>
      <c r="B41" s="565"/>
      <c r="C41" s="558"/>
      <c r="D41" s="558"/>
      <c r="E41" s="558"/>
      <c r="F41" s="575"/>
      <c r="G41" s="558"/>
    </row>
    <row r="42" spans="1:15" ht="18" x14ac:dyDescent="0.35">
      <c r="A42" s="559" t="s">
        <v>588</v>
      </c>
      <c r="B42" s="563"/>
      <c r="C42" s="558">
        <v>3.2427039999999997E-2</v>
      </c>
      <c r="D42" s="558"/>
      <c r="E42" s="558">
        <v>1.6759999999999999</v>
      </c>
      <c r="F42" s="575"/>
      <c r="G42" s="558">
        <v>9.4299999999999995E-2</v>
      </c>
    </row>
    <row r="43" spans="1:15" ht="6.75" customHeight="1" x14ac:dyDescent="0.25">
      <c r="A43" s="564"/>
      <c r="B43" s="565"/>
      <c r="C43" s="558"/>
      <c r="D43" s="558"/>
      <c r="E43" s="558"/>
      <c r="F43" s="575"/>
      <c r="G43" s="558"/>
    </row>
    <row r="44" spans="1:15" ht="18" x14ac:dyDescent="0.35">
      <c r="A44" s="559" t="s">
        <v>590</v>
      </c>
      <c r="B44" s="563"/>
      <c r="C44" s="558">
        <v>3.0609879999999999E-2</v>
      </c>
      <c r="D44" s="558"/>
      <c r="E44" s="558">
        <v>1.6779999999999999</v>
      </c>
      <c r="F44" s="575"/>
      <c r="G44" s="558">
        <v>9.3799999999999994E-2</v>
      </c>
    </row>
    <row r="45" spans="1:15" ht="6.75" customHeight="1" x14ac:dyDescent="0.25">
      <c r="A45" s="559"/>
      <c r="B45" s="563"/>
      <c r="C45" s="558"/>
      <c r="D45" s="558"/>
      <c r="E45" s="558"/>
      <c r="F45" s="575"/>
      <c r="G45" s="558"/>
    </row>
    <row r="46" spans="1:15" ht="18" x14ac:dyDescent="0.35">
      <c r="A46" s="559" t="s">
        <v>592</v>
      </c>
      <c r="B46" s="563"/>
      <c r="C46" s="558">
        <v>-8.7232E-4</v>
      </c>
      <c r="D46" s="558"/>
      <c r="E46" s="558">
        <v>-0.124</v>
      </c>
      <c r="F46" s="575"/>
      <c r="G46" s="558">
        <v>0.90100000000000002</v>
      </c>
    </row>
    <row r="47" spans="1:15" ht="6.75" customHeight="1" x14ac:dyDescent="0.25">
      <c r="A47" s="564"/>
      <c r="B47" s="565"/>
      <c r="C47" s="558"/>
      <c r="D47" s="558"/>
      <c r="E47" s="558"/>
      <c r="F47" s="575"/>
      <c r="G47" s="558"/>
    </row>
    <row r="48" spans="1:15" x14ac:dyDescent="0.25">
      <c r="A48" s="559" t="s">
        <v>165</v>
      </c>
      <c r="B48" s="563"/>
      <c r="C48" s="558">
        <v>-6.70544E-3</v>
      </c>
      <c r="D48" s="558"/>
      <c r="E48" s="558">
        <v>-0.51400000000000001</v>
      </c>
      <c r="F48" s="575"/>
      <c r="G48" s="558">
        <v>0.60729999999999995</v>
      </c>
    </row>
    <row r="49" spans="1:15" ht="6.75" customHeight="1" x14ac:dyDescent="0.25">
      <c r="A49" s="559"/>
      <c r="B49" s="563"/>
      <c r="C49" s="558"/>
      <c r="D49" s="558"/>
      <c r="E49" s="558"/>
      <c r="F49" s="575"/>
      <c r="G49" s="558"/>
      <c r="O49" s="560"/>
    </row>
    <row r="50" spans="1:15" x14ac:dyDescent="0.25">
      <c r="A50" s="559" t="s">
        <v>595</v>
      </c>
      <c r="B50" s="563"/>
      <c r="C50" s="558">
        <v>1.994578E-2</v>
      </c>
      <c r="D50" s="558"/>
      <c r="E50" s="558">
        <v>2.59</v>
      </c>
      <c r="F50" s="575"/>
      <c r="G50" s="558">
        <v>9.7999999999999997E-3</v>
      </c>
    </row>
    <row r="51" spans="1:15" ht="6.75" customHeight="1" x14ac:dyDescent="0.25">
      <c r="A51" s="559"/>
      <c r="B51" s="563"/>
      <c r="C51" s="558"/>
      <c r="D51" s="558"/>
      <c r="E51" s="558"/>
      <c r="F51" s="575"/>
      <c r="G51" s="558"/>
    </row>
    <row r="52" spans="1:15" x14ac:dyDescent="0.25">
      <c r="A52" s="559" t="s">
        <v>166</v>
      </c>
      <c r="B52" s="563"/>
      <c r="C52" s="558">
        <v>0.25236684999999998</v>
      </c>
      <c r="D52" s="558"/>
      <c r="E52" s="558">
        <v>7.7779999999999996</v>
      </c>
      <c r="F52" s="575"/>
      <c r="G52" s="558">
        <v>0</v>
      </c>
    </row>
    <row r="53" spans="1:15" ht="6.75" customHeight="1" x14ac:dyDescent="0.25">
      <c r="A53" s="559"/>
      <c r="B53" s="563"/>
      <c r="C53" s="558"/>
      <c r="D53" s="558"/>
      <c r="E53" s="558"/>
      <c r="F53" s="575"/>
      <c r="G53" s="558"/>
    </row>
    <row r="54" spans="1:15" x14ac:dyDescent="0.25">
      <c r="A54" s="559" t="s">
        <v>167</v>
      </c>
      <c r="B54" s="563"/>
      <c r="C54" s="558">
        <v>2.0871299999999999E-2</v>
      </c>
      <c r="D54" s="558"/>
      <c r="E54" s="558">
        <v>2.496</v>
      </c>
      <c r="F54" s="575"/>
      <c r="G54" s="558">
        <v>1.2800000000000001E-2</v>
      </c>
    </row>
    <row r="55" spans="1:15" ht="6.75" customHeight="1" x14ac:dyDescent="0.25">
      <c r="A55" s="559"/>
      <c r="B55" s="563"/>
      <c r="C55" s="558"/>
      <c r="D55" s="558"/>
      <c r="E55" s="558"/>
      <c r="F55" s="575"/>
      <c r="G55" s="558"/>
    </row>
    <row r="56" spans="1:15" x14ac:dyDescent="0.25">
      <c r="A56" s="559" t="s">
        <v>601</v>
      </c>
      <c r="B56" s="563"/>
      <c r="C56" s="558">
        <v>-1.013091E-2</v>
      </c>
      <c r="D56" s="558"/>
      <c r="E56" s="558">
        <v>-1.155</v>
      </c>
      <c r="F56" s="575"/>
      <c r="G56" s="558">
        <v>0.2487</v>
      </c>
    </row>
    <row r="57" spans="1:15" ht="6.75" customHeight="1" x14ac:dyDescent="0.25">
      <c r="A57" s="566"/>
      <c r="B57" s="567"/>
      <c r="C57" s="558"/>
      <c r="D57" s="558"/>
      <c r="E57" s="558"/>
      <c r="F57" s="575"/>
      <c r="G57" s="558"/>
    </row>
    <row r="58" spans="1:15" x14ac:dyDescent="0.25">
      <c r="A58" s="568" t="s">
        <v>168</v>
      </c>
      <c r="B58" s="569"/>
      <c r="C58" s="558">
        <v>1.8057900000000002E-2</v>
      </c>
      <c r="D58" s="558"/>
      <c r="E58" s="558">
        <v>12.481999999999999</v>
      </c>
      <c r="F58" s="575"/>
      <c r="G58" s="558">
        <v>0</v>
      </c>
      <c r="I58" s="560"/>
      <c r="J58" s="567"/>
    </row>
    <row r="59" spans="1:15" ht="6.75" customHeight="1" x14ac:dyDescent="0.25">
      <c r="A59" s="566"/>
      <c r="B59" s="566"/>
      <c r="C59" s="558"/>
      <c r="D59" s="558"/>
      <c r="E59" s="558"/>
      <c r="F59" s="575"/>
      <c r="G59" s="558"/>
      <c r="I59" s="567"/>
    </row>
    <row r="60" spans="1:15" x14ac:dyDescent="0.25">
      <c r="A60" s="566" t="s">
        <v>169</v>
      </c>
      <c r="B60" s="570"/>
      <c r="C60" s="558">
        <v>12.703943280000001</v>
      </c>
      <c r="D60" s="558"/>
      <c r="E60" s="558">
        <v>319.95699999999999</v>
      </c>
      <c r="F60" s="575"/>
      <c r="G60" s="558">
        <v>0</v>
      </c>
      <c r="I60" s="567"/>
    </row>
    <row r="61" spans="1:15" ht="9" customHeight="1" x14ac:dyDescent="0.25">
      <c r="C61" s="568"/>
      <c r="D61" s="568"/>
      <c r="E61" s="571"/>
      <c r="F61" s="571"/>
      <c r="G61" s="560"/>
      <c r="I61" s="567"/>
    </row>
    <row r="62" spans="1:15" x14ac:dyDescent="0.25">
      <c r="F62" s="545" t="s">
        <v>143</v>
      </c>
      <c r="I62" s="560"/>
      <c r="J62" s="560">
        <v>0.98299999999999998</v>
      </c>
    </row>
    <row r="63" spans="1:15" x14ac:dyDescent="0.25">
      <c r="F63" s="545" t="s">
        <v>144</v>
      </c>
      <c r="I63" s="546"/>
      <c r="J63" s="546" t="s">
        <v>175</v>
      </c>
    </row>
    <row r="64" spans="1:15" x14ac:dyDescent="0.25">
      <c r="F64" s="545" t="s">
        <v>145</v>
      </c>
      <c r="I64" s="546"/>
      <c r="J64" s="546">
        <v>729</v>
      </c>
    </row>
    <row r="65" spans="1:10" ht="6.75" customHeight="1" x14ac:dyDescent="0.25">
      <c r="I65" s="546"/>
      <c r="J65" s="546"/>
    </row>
    <row r="66" spans="1:10" x14ac:dyDescent="0.25">
      <c r="A66" s="572" t="s">
        <v>176</v>
      </c>
      <c r="B66" s="566"/>
      <c r="C66" s="558"/>
      <c r="D66" s="558"/>
      <c r="G66" s="567"/>
      <c r="H66" s="567"/>
      <c r="I66" s="567"/>
      <c r="J66" s="567"/>
    </row>
    <row r="67" spans="1:10" x14ac:dyDescent="0.25">
      <c r="A67" s="573"/>
      <c r="B67" s="573"/>
      <c r="C67" s="558"/>
      <c r="D67" s="558"/>
      <c r="G67" s="567"/>
      <c r="H67" s="567"/>
      <c r="I67" s="567"/>
      <c r="J67" s="567"/>
    </row>
    <row r="68" spans="1:10" x14ac:dyDescent="0.25">
      <c r="B68" s="566"/>
      <c r="C68" s="574"/>
      <c r="D68" s="574"/>
      <c r="G68" s="567"/>
      <c r="H68" s="567"/>
      <c r="I68" s="567"/>
      <c r="J68" s="567"/>
    </row>
    <row r="69" spans="1:10" x14ac:dyDescent="0.25">
      <c r="A69" s="573"/>
      <c r="B69" s="573"/>
      <c r="C69" s="558"/>
      <c r="D69" s="558"/>
      <c r="G69" s="567"/>
      <c r="H69" s="567"/>
      <c r="I69" s="567"/>
      <c r="J69" s="567"/>
    </row>
    <row r="70" spans="1:10" x14ac:dyDescent="0.25">
      <c r="A70" s="573"/>
      <c r="B70" s="573"/>
      <c r="C70" s="575"/>
      <c r="D70" s="575"/>
      <c r="G70" s="567"/>
      <c r="H70" s="567"/>
      <c r="I70" s="567"/>
      <c r="J70" s="567"/>
    </row>
    <row r="71" spans="1:10" x14ac:dyDescent="0.25">
      <c r="A71" s="566"/>
      <c r="B71" s="566"/>
      <c r="C71" s="567"/>
      <c r="D71" s="567"/>
      <c r="G71" s="567"/>
      <c r="H71" s="567"/>
      <c r="I71" s="567"/>
      <c r="J71" s="567"/>
    </row>
    <row r="72" spans="1:10" x14ac:dyDescent="0.25">
      <c r="A72" s="566"/>
      <c r="B72" s="566"/>
      <c r="C72" s="567"/>
      <c r="D72" s="567"/>
      <c r="G72" s="567"/>
      <c r="H72" s="567"/>
      <c r="I72" s="567"/>
      <c r="J72" s="567"/>
    </row>
    <row r="73" spans="1:10" x14ac:dyDescent="0.25">
      <c r="A73" s="576"/>
      <c r="B73" s="576"/>
      <c r="C73" s="557"/>
      <c r="D73" s="557"/>
      <c r="G73" s="567"/>
      <c r="H73" s="567"/>
      <c r="I73" s="567"/>
      <c r="J73" s="567"/>
    </row>
    <row r="74" spans="1:10" x14ac:dyDescent="0.25">
      <c r="A74" s="566"/>
      <c r="B74" s="566"/>
      <c r="C74" s="557"/>
      <c r="D74" s="557"/>
      <c r="G74" s="567"/>
      <c r="H74" s="567"/>
      <c r="I74" s="567"/>
      <c r="J74" s="567"/>
    </row>
    <row r="75" spans="1:10" x14ac:dyDescent="0.25">
      <c r="A75" s="577"/>
      <c r="B75" s="577"/>
      <c r="C75" s="557"/>
      <c r="D75" s="557"/>
      <c r="G75" s="567"/>
      <c r="H75" s="567"/>
      <c r="I75" s="567"/>
      <c r="J75" s="567"/>
    </row>
    <row r="76" spans="1:10" x14ac:dyDescent="0.25">
      <c r="A76" s="575"/>
      <c r="B76" s="575"/>
      <c r="C76" s="557"/>
      <c r="D76" s="557"/>
      <c r="G76" s="567"/>
      <c r="H76" s="567"/>
      <c r="I76" s="567"/>
      <c r="J76" s="567"/>
    </row>
    <row r="77" spans="1:10" x14ac:dyDescent="0.25">
      <c r="A77" s="578"/>
      <c r="B77" s="578"/>
      <c r="C77" s="579"/>
      <c r="D77" s="579"/>
      <c r="G77" s="567"/>
      <c r="H77" s="567"/>
      <c r="I77" s="567"/>
      <c r="J77" s="567"/>
    </row>
    <row r="78" spans="1:10" x14ac:dyDescent="0.25">
      <c r="G78" s="567"/>
      <c r="H78" s="567"/>
      <c r="I78" s="567"/>
      <c r="J78" s="567"/>
    </row>
    <row r="79" spans="1:10" x14ac:dyDescent="0.25">
      <c r="G79" s="567"/>
      <c r="H79" s="567"/>
      <c r="I79" s="567"/>
      <c r="J79" s="567"/>
    </row>
  </sheetData>
  <mergeCells count="13">
    <mergeCell ref="A16:O16"/>
    <mergeCell ref="A10:O10"/>
    <mergeCell ref="A11:O11"/>
    <mergeCell ref="A12:O12"/>
    <mergeCell ref="A13:O13"/>
    <mergeCell ref="A14:O14"/>
    <mergeCell ref="A15:O15"/>
    <mergeCell ref="A9:O9"/>
    <mergeCell ref="A1:O1"/>
    <mergeCell ref="A3:O3"/>
    <mergeCell ref="A5:O5"/>
    <mergeCell ref="A7:O7"/>
    <mergeCell ref="A8:O8"/>
  </mergeCells>
  <printOptions horizontalCentered="1"/>
  <pageMargins left="0.7" right="0.7" top="0.75" bottom="0.75" header="0.3" footer="0.3"/>
  <pageSetup scale="5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754"/>
  <sheetViews>
    <sheetView workbookViewId="0">
      <selection activeCell="I21" sqref="I21"/>
    </sheetView>
  </sheetViews>
  <sheetFormatPr defaultRowHeight="14.25" customHeight="1" x14ac:dyDescent="0.25"/>
  <cols>
    <col min="1" max="1" width="9.140625" style="85"/>
    <col min="2" max="2" width="55.7109375" style="116" customWidth="1"/>
    <col min="3" max="3" width="14" style="117" customWidth="1"/>
    <col min="4" max="4" width="9.140625" style="85"/>
    <col min="5" max="5" width="14.5703125" style="85" customWidth="1"/>
    <col min="6" max="6" width="17.85546875" style="85" customWidth="1"/>
    <col min="7" max="11" width="14.42578125" style="85" customWidth="1"/>
    <col min="12" max="12" width="13.5703125" style="85" bestFit="1" customWidth="1"/>
    <col min="13" max="13" width="10" style="85" bestFit="1" customWidth="1"/>
    <col min="14" max="14" width="9.140625" style="85"/>
    <col min="15" max="15" width="14.42578125" customWidth="1"/>
    <col min="16" max="16" width="14.5703125" style="85" bestFit="1" customWidth="1"/>
    <col min="17" max="17" width="13.5703125" style="85" bestFit="1" customWidth="1"/>
    <col min="18" max="18" width="15" style="85" customWidth="1"/>
    <col min="19" max="16384" width="9.140625" style="85"/>
  </cols>
  <sheetData>
    <row r="2" spans="2:22" ht="14.25" customHeight="1" x14ac:dyDescent="0.25">
      <c r="F2" s="85" t="s">
        <v>328</v>
      </c>
      <c r="G2" s="118">
        <f t="shared" ref="G2:J2" si="0">AVERAGE(G7:G79)</f>
        <v>66295.61643835617</v>
      </c>
      <c r="H2" s="118">
        <f t="shared" si="0"/>
        <v>1632800355.2076712</v>
      </c>
      <c r="I2" s="118">
        <f t="shared" si="0"/>
        <v>352233.42821917805</v>
      </c>
      <c r="J2" s="118">
        <f t="shared" si="0"/>
        <v>2667.2191780821918</v>
      </c>
      <c r="K2" s="119">
        <f>AVERAGE(K7:K79)</f>
        <v>0.92582205218655811</v>
      </c>
      <c r="O2" s="119">
        <v>0.92582205218655811</v>
      </c>
      <c r="Q2" s="85" t="s">
        <v>328</v>
      </c>
      <c r="R2" s="407">
        <v>66295.61643835617</v>
      </c>
      <c r="S2" s="407">
        <v>1632800355.2076712</v>
      </c>
      <c r="T2" s="407">
        <v>352233.42821917805</v>
      </c>
      <c r="U2" s="407">
        <v>2667.2191780821918</v>
      </c>
      <c r="V2" s="408">
        <v>0.92582205218655811</v>
      </c>
    </row>
    <row r="3" spans="2:22" ht="14.25" customHeight="1" x14ac:dyDescent="0.25">
      <c r="F3" s="85" t="s">
        <v>329</v>
      </c>
      <c r="G3" s="120">
        <f>G4/SUM(G4:J4)</f>
        <v>0.4678609062170706</v>
      </c>
      <c r="H3" s="120">
        <f>H4/SUM($G4:$J4)</f>
        <v>5.268703898840886E-2</v>
      </c>
      <c r="I3" s="120">
        <f>I4/SUM($G4:$J4)</f>
        <v>0.22655426765015807</v>
      </c>
      <c r="J3" s="120">
        <f>J4/SUM($G4:$J4)</f>
        <v>0.25289778714436251</v>
      </c>
      <c r="K3" s="120"/>
      <c r="O3" s="243"/>
      <c r="Q3" s="85" t="s">
        <v>329</v>
      </c>
      <c r="R3" s="120">
        <v>0.4678609062170706</v>
      </c>
      <c r="S3" s="120">
        <v>5.268703898840886E-2</v>
      </c>
      <c r="T3" s="120">
        <v>0.22655426765015807</v>
      </c>
      <c r="U3" s="120">
        <v>0.25289778714436251</v>
      </c>
      <c r="V3" s="120"/>
    </row>
    <row r="4" spans="2:22" ht="14.25" customHeight="1" x14ac:dyDescent="0.25">
      <c r="G4" s="404">
        <v>0.44400000000000001</v>
      </c>
      <c r="H4" s="404">
        <v>0.05</v>
      </c>
      <c r="I4" s="404">
        <v>0.215</v>
      </c>
      <c r="J4" s="405">
        <v>0.24</v>
      </c>
      <c r="R4" s="85">
        <v>0.44400000000000001</v>
      </c>
      <c r="S4" s="85">
        <v>0.05</v>
      </c>
      <c r="T4" s="85">
        <v>0.215</v>
      </c>
      <c r="U4" s="409">
        <v>0.24</v>
      </c>
    </row>
    <row r="5" spans="2:22" ht="14.25" customHeight="1" x14ac:dyDescent="0.25">
      <c r="K5" s="85" t="s">
        <v>330</v>
      </c>
      <c r="O5" t="s">
        <v>330</v>
      </c>
    </row>
    <row r="6" spans="2:22" ht="14.25" customHeight="1" x14ac:dyDescent="0.25">
      <c r="B6" s="121" t="s">
        <v>107</v>
      </c>
      <c r="C6" s="121" t="s">
        <v>108</v>
      </c>
      <c r="D6" s="122" t="s">
        <v>297</v>
      </c>
      <c r="E6" s="122" t="s">
        <v>299</v>
      </c>
      <c r="F6" s="122" t="s">
        <v>301</v>
      </c>
      <c r="G6" s="122" t="s">
        <v>303</v>
      </c>
      <c r="H6" s="122" t="s">
        <v>304</v>
      </c>
      <c r="I6" s="122" t="s">
        <v>305</v>
      </c>
      <c r="J6" s="122" t="s">
        <v>306</v>
      </c>
      <c r="K6" s="122" t="s">
        <v>307</v>
      </c>
      <c r="L6" s="122" t="s">
        <v>331</v>
      </c>
      <c r="M6" s="122" t="s">
        <v>332</v>
      </c>
      <c r="O6" s="199" t="s">
        <v>307</v>
      </c>
      <c r="P6" s="406" t="s">
        <v>331</v>
      </c>
      <c r="Q6" s="406" t="s">
        <v>332</v>
      </c>
    </row>
    <row r="7" spans="2:22" ht="14.25" customHeight="1" x14ac:dyDescent="0.25">
      <c r="B7" s="123" t="s">
        <v>110</v>
      </c>
      <c r="C7" s="124">
        <v>2011</v>
      </c>
      <c r="D7" s="125">
        <f>SUMIFS('BM Database'!$M$2:$M$751,'BM Database'!$C$2:$C$751,2011,'BM Database'!$B$2:$B$751,$B7)</f>
        <v>14200</v>
      </c>
      <c r="E7" s="126">
        <f>SUMIFS('BM Database'!$K$2:$K$751,'BM Database'!$C$2:$C$751,2011,'BM Database'!$B$2:$B$751,$B7)</f>
        <v>2.1645021645021645E-3</v>
      </c>
      <c r="F7" s="126">
        <f>SUMIFS('BM Database'!$L$2:$L$751,'BM Database'!$C$2:$C$751,2011,'BM Database'!$B$2:$B$751,$B7)</f>
        <v>1.837847344354555E-2</v>
      </c>
      <c r="G7" s="118">
        <f>SUMIFS('BM Database'!$E$2:$E$751,'BM Database'!$C$2:$C$751,2011,'BM Database'!$B$2:$B$751,$B7)</f>
        <v>11581</v>
      </c>
      <c r="H7" s="118">
        <f>SUMIFS('BM Database'!$F$2:$F$751,'BM Database'!$C$2:$C$751,2011,'BM Database'!$B$2:$B$751,$B7)</f>
        <v>188825588.5</v>
      </c>
      <c r="I7" s="118">
        <f>SUMIFS('BM Database'!$H$2:$H$751,'BM Database'!$C$2:$C$751,2011,'BM Database'!$B$2:$B$751,$B7)</f>
        <v>47365</v>
      </c>
      <c r="J7" s="125">
        <f>SUMIFS('BM Database'!$J$2:$J$751,'BM Database'!$C$2:$C$751,2011,'BM Database'!$B$2:$B$751,$B7)</f>
        <v>1848</v>
      </c>
      <c r="K7" s="127">
        <f>EXP(LN(G7/$G$2)*$G$3+LN(H7/$H$2)*$H$3+LN(I7/$I$2)*$I$3+LN(J7/$J$2)*$J$3)</f>
        <v>0.22824874175123361</v>
      </c>
      <c r="L7" s="125">
        <f>SUMIFS('BM Database'!$D$2:$D$751,'BM Database'!$C$2:$C$751,2011,'BM Database'!$B$2:$B$751,$B7)</f>
        <v>21425608.577854462</v>
      </c>
      <c r="M7" s="85">
        <f>L7/K7</f>
        <v>93869558.331261486</v>
      </c>
      <c r="O7" s="127">
        <v>0.22824874175123361</v>
      </c>
      <c r="P7" s="406">
        <v>21425608.577854462</v>
      </c>
      <c r="Q7" s="406">
        <v>93869558.331261486</v>
      </c>
      <c r="R7" s="407">
        <f>Q7-M7</f>
        <v>0</v>
      </c>
    </row>
    <row r="8" spans="2:22" ht="14.25" customHeight="1" x14ac:dyDescent="0.25">
      <c r="B8" s="123" t="s">
        <v>112</v>
      </c>
      <c r="C8" s="124">
        <v>2011</v>
      </c>
      <c r="D8" s="125">
        <f>SUMIFS('BM Database'!$M$2:$M$751,'BM Database'!$C$2:$C$751,2011,'BM Database'!$B$2:$B$751,$B8)</f>
        <v>380</v>
      </c>
      <c r="E8" s="126">
        <f>SUMIFS('BM Database'!$K$2:$K$751,'BM Database'!$C$2:$C$751,2011,'BM Database'!$B$2:$B$751,$B8)</f>
        <v>0</v>
      </c>
      <c r="F8" s="126">
        <f>SUMIFS('BM Database'!$L$2:$L$751,'BM Database'!$C$2:$C$751,2011,'BM Database'!$B$2:$B$751,$B8)</f>
        <v>-8.4343991179713335E-2</v>
      </c>
      <c r="G8" s="118">
        <f>SUMIFS('BM Database'!$E$2:$E$751,'BM Database'!$C$2:$C$751,2011,'BM Database'!$B$2:$B$751,B8)</f>
        <v>1661</v>
      </c>
      <c r="H8" s="118">
        <f>SUMIFS('BM Database'!$F$2:$F$751,'BM Database'!$C$2:$C$751,2011,'BM Database'!$B$2:$B$751,$B8)</f>
        <v>21914149</v>
      </c>
      <c r="I8" s="118">
        <f>SUMIFS('BM Database'!$H$2:$H$751,'BM Database'!$C$2:$C$751,2011,'BM Database'!$B$2:$B$751,$B8)</f>
        <v>8722</v>
      </c>
      <c r="J8" s="125">
        <f>SUMIFS('BM Database'!$J$2:$J$751,'BM Database'!$C$2:$C$751,2011,'BM Database'!$B$2:$B$751,$B8)</f>
        <v>92</v>
      </c>
      <c r="K8" s="127">
        <f>EXP(LN(G8/$G$2)*$G$3+LN(H8/$H$2)*$H$3+LN(I8/$I$2)*$I$3+LN(J8/$J$2)*$J$3)</f>
        <v>2.6215603719096994E-2</v>
      </c>
      <c r="L8" s="125">
        <f>SUMIFS('BM Database'!$D$2:$D$751,'BM Database'!$C$2:$C$751,2011,'BM Database'!$B$2:$B$751,$B8)</f>
        <v>1384903.1464866183</v>
      </c>
      <c r="M8" s="85">
        <f t="shared" ref="M8:M69" si="1">L8/K8</f>
        <v>52827436.717689358</v>
      </c>
      <c r="O8" s="127">
        <v>2.6215603719096994E-2</v>
      </c>
      <c r="P8" s="406">
        <v>1384903.1464866183</v>
      </c>
      <c r="Q8" s="406">
        <v>52827436.717689358</v>
      </c>
      <c r="R8" s="407">
        <f t="shared" ref="R8:R26" si="2">Q8-M8</f>
        <v>0</v>
      </c>
    </row>
    <row r="9" spans="2:22" ht="14.25" customHeight="1" x14ac:dyDescent="0.25">
      <c r="B9" s="123" t="s">
        <v>114</v>
      </c>
      <c r="C9" s="124">
        <v>2011</v>
      </c>
      <c r="D9" s="125">
        <f>SUMIFS('BM Database'!$M$2:$M$751,'BM Database'!$C$2:$C$751,2011,'BM Database'!$B$2:$B$751,$B9)</f>
        <v>201</v>
      </c>
      <c r="E9" s="126">
        <f>SUMIFS('BM Database'!$K$2:$K$751,'BM Database'!$C$2:$C$751,2011,'BM Database'!$B$2:$B$751,$B9)</f>
        <v>0.25225225225225223</v>
      </c>
      <c r="F9" s="126">
        <f>SUMIFS('BM Database'!$L$2:$L$751,'BM Database'!$C$2:$C$751,2011,'BM Database'!$B$2:$B$751,$B9)</f>
        <v>3.982326608918086E-2</v>
      </c>
      <c r="G9" s="118">
        <f>SUMIFS('BM Database'!$E$2:$E$751,'BM Database'!$C$2:$C$751,2011,'BM Database'!$B$2:$B$751,B9)</f>
        <v>35772</v>
      </c>
      <c r="H9" s="118">
        <f>SUMIFS('BM Database'!$F$2:$F$751,'BM Database'!$C$2:$C$751,2011,'BM Database'!$B$2:$B$751,$B9)</f>
        <v>1013462454</v>
      </c>
      <c r="I9" s="118">
        <f>SUMIFS('BM Database'!$H$2:$H$751,'BM Database'!$C$2:$C$751,2011,'BM Database'!$B$2:$B$751,$B9)</f>
        <v>219364</v>
      </c>
      <c r="J9" s="125">
        <f>SUMIFS('BM Database'!$J$2:$J$751,'BM Database'!$C$2:$C$751,2011,'BM Database'!$B$2:$B$751,$B9)</f>
        <v>777</v>
      </c>
      <c r="K9" s="127">
        <f t="shared" ref="K9:K70" si="3">EXP(LN(G9/$G$2)*$G$3+LN(H9/$H$2)*$H$3+LN(I9/$I$2)*$I$3+LN(J9/$J$2)*$J$3)</f>
        <v>0.48047617980641971</v>
      </c>
      <c r="L9" s="125">
        <f>SUMIFS('BM Database'!$D$2:$D$751,'BM Database'!$C$2:$C$751,2011,'BM Database'!$B$2:$B$751,$B9)</f>
        <v>21034944.742253792</v>
      </c>
      <c r="M9" s="85">
        <f t="shared" si="1"/>
        <v>43779370.6042381</v>
      </c>
      <c r="O9" s="127">
        <v>0.48047617980641971</v>
      </c>
      <c r="P9" s="406">
        <v>21034944.742253792</v>
      </c>
      <c r="Q9" s="406">
        <v>43779370.6042381</v>
      </c>
      <c r="R9" s="407">
        <f t="shared" si="2"/>
        <v>0</v>
      </c>
    </row>
    <row r="10" spans="2:22" ht="14.25" customHeight="1" x14ac:dyDescent="0.25">
      <c r="B10" s="123" t="s">
        <v>177</v>
      </c>
      <c r="C10" s="124">
        <v>2011</v>
      </c>
      <c r="D10" s="125">
        <f>SUMIFS('BM Database'!$M$2:$M$751,'BM Database'!$C$2:$C$751,2011,'BM Database'!$B$2:$B$751,$B10)</f>
        <v>258</v>
      </c>
      <c r="E10" s="126">
        <f>SUMIFS('BM Database'!$K$2:$K$751,'BM Database'!$C$2:$C$751,2011,'BM Database'!$B$2:$B$751,$B10)</f>
        <v>0.12650602409638553</v>
      </c>
      <c r="F10" s="126">
        <f>SUMIFS('BM Database'!$L$2:$L$751,'BM Database'!$C$2:$C$751,2011,'BM Database'!$B$2:$B$751,$B10)</f>
        <v>0.15524193548387097</v>
      </c>
      <c r="G10" s="118">
        <f>SUMIFS('BM Database'!$E$2:$E$751,'BM Database'!$C$2:$C$751,2011,'BM Database'!$B$2:$B$751,B10)</f>
        <v>9741</v>
      </c>
      <c r="H10" s="118">
        <f>SUMIFS('BM Database'!$F$2:$F$751,'BM Database'!$C$2:$C$751,2011,'BM Database'!$B$2:$B$751,$B10)</f>
        <v>276100189</v>
      </c>
      <c r="I10" s="118">
        <f>SUMIFS('BM Database'!$H$2:$H$751,'BM Database'!$C$2:$C$751,2011,'BM Database'!$B$2:$B$751,$B10)</f>
        <v>69987</v>
      </c>
      <c r="J10" s="125">
        <f>SUMIFS('BM Database'!$J$2:$J$751,'BM Database'!$C$2:$C$751,2011,'BM Database'!$B$2:$B$751,$B10)</f>
        <v>332</v>
      </c>
      <c r="K10" s="127">
        <f t="shared" si="3"/>
        <v>0.15198784725350226</v>
      </c>
      <c r="L10" s="125">
        <f>SUMIFS('BM Database'!$D$2:$D$751,'BM Database'!$C$2:$C$751,2011,'BM Database'!$B$2:$B$751,$B10)</f>
        <v>8097777.480692164</v>
      </c>
      <c r="M10" s="85">
        <f t="shared" si="1"/>
        <v>53279111.633088589</v>
      </c>
      <c r="O10" s="127">
        <v>0.15198784725350226</v>
      </c>
      <c r="P10" s="406">
        <v>8097777.480692164</v>
      </c>
      <c r="Q10" s="406">
        <v>53279111.633088589</v>
      </c>
      <c r="R10" s="407">
        <f t="shared" si="2"/>
        <v>0</v>
      </c>
    </row>
    <row r="11" spans="2:22" ht="14.25" customHeight="1" x14ac:dyDescent="0.25">
      <c r="B11" s="123" t="s">
        <v>178</v>
      </c>
      <c r="C11" s="124">
        <v>2011</v>
      </c>
      <c r="D11" s="125">
        <f>SUMIFS('BM Database'!$M$2:$M$751,'BM Database'!$C$2:$C$751,2011,'BM Database'!$B$2:$B$751,$B11)</f>
        <v>74</v>
      </c>
      <c r="E11" s="126">
        <f>SUMIFS('BM Database'!$K$2:$K$751,'BM Database'!$C$2:$C$751,2011,'BM Database'!$B$2:$B$751,$B11)</f>
        <v>0.40061633281972264</v>
      </c>
      <c r="F11" s="126">
        <f>SUMIFS('BM Database'!$L$2:$L$751,'BM Database'!$C$2:$C$751,2011,'BM Database'!$B$2:$B$751,$B11)</f>
        <v>0.10449454545454545</v>
      </c>
      <c r="G11" s="118">
        <f>SUMIFS('BM Database'!$E$2:$E$751,'BM Database'!$C$2:$C$751,2011,'BM Database'!$B$2:$B$751,B11)</f>
        <v>37967</v>
      </c>
      <c r="H11" s="118">
        <f>SUMIFS('BM Database'!$F$2:$F$751,'BM Database'!$C$2:$C$751,2011,'BM Database'!$B$2:$B$751,$B11)</f>
        <v>909897725.10000002</v>
      </c>
      <c r="I11" s="118">
        <f>SUMIFS('BM Database'!$H$2:$H$751,'BM Database'!$C$2:$C$751,2011,'BM Database'!$B$2:$B$751,$B11)</f>
        <v>196464</v>
      </c>
      <c r="J11" s="125">
        <f>SUMIFS('BM Database'!$J$2:$J$751,'BM Database'!$C$2:$C$751,2011,'BM Database'!$B$2:$B$751,$B11)</f>
        <v>649</v>
      </c>
      <c r="K11" s="127">
        <f t="shared" si="3"/>
        <v>0.45781187480242747</v>
      </c>
      <c r="L11" s="125">
        <f>SUMIFS('BM Database'!$D$2:$D$751,'BM Database'!$C$2:$C$751,2011,'BM Database'!$B$2:$B$751,$B11)</f>
        <v>18679284.195729278</v>
      </c>
      <c r="M11" s="85">
        <f t="shared" si="1"/>
        <v>40801222.562849596</v>
      </c>
      <c r="O11" s="127">
        <v>0.45781187480242747</v>
      </c>
      <c r="P11" s="406">
        <v>18679284.195729278</v>
      </c>
      <c r="Q11" s="406">
        <v>40801222.562849596</v>
      </c>
      <c r="R11" s="407">
        <f t="shared" si="2"/>
        <v>0</v>
      </c>
    </row>
    <row r="12" spans="2:22" ht="14.25" customHeight="1" x14ac:dyDescent="0.25">
      <c r="B12" s="123" t="s">
        <v>179</v>
      </c>
      <c r="C12" s="124">
        <v>2011</v>
      </c>
      <c r="D12" s="125">
        <f>SUMIFS('BM Database'!$M$2:$M$751,'BM Database'!$C$2:$C$751,2011,'BM Database'!$B$2:$B$751,$B12)</f>
        <v>188</v>
      </c>
      <c r="E12" s="126">
        <f>SUMIFS('BM Database'!$K$2:$K$751,'BM Database'!$C$2:$C$751,2011,'BM Database'!$B$2:$B$751,$B12)</f>
        <v>0.4345273047563124</v>
      </c>
      <c r="F12" s="126">
        <f>SUMIFS('BM Database'!$L$2:$L$751,'BM Database'!$C$2:$C$751,2011,'BM Database'!$B$2:$B$751,$B12)</f>
        <v>0.16069140970355267</v>
      </c>
      <c r="G12" s="118">
        <f>SUMIFS('BM Database'!$E$2:$E$751,'BM Database'!$C$2:$C$751,2011,'BM Database'!$B$2:$B$751,B12)</f>
        <v>64329</v>
      </c>
      <c r="H12" s="118">
        <f>SUMIFS('BM Database'!$F$2:$F$751,'BM Database'!$C$2:$C$751,2011,'BM Database'!$B$2:$B$751,$B12)</f>
        <v>1697206413</v>
      </c>
      <c r="I12" s="118">
        <f>SUMIFS('BM Database'!$H$2:$H$751,'BM Database'!$C$2:$C$751,2011,'BM Database'!$B$2:$B$751,$B12)</f>
        <v>379690</v>
      </c>
      <c r="J12" s="125">
        <f>SUMIFS('BM Database'!$J$2:$J$751,'BM Database'!$C$2:$C$751,2011,'BM Database'!$B$2:$B$751,$B12)</f>
        <v>1703</v>
      </c>
      <c r="K12" s="127">
        <f t="shared" si="3"/>
        <v>0.89717311954296419</v>
      </c>
      <c r="L12" s="125">
        <f>SUMIFS('BM Database'!$D$2:$D$751,'BM Database'!$C$2:$C$751,2011,'BM Database'!$B$2:$B$751,$B12)</f>
        <v>36579040.580244973</v>
      </c>
      <c r="M12" s="85">
        <f t="shared" si="1"/>
        <v>40771440.632192574</v>
      </c>
      <c r="O12" s="127">
        <v>0.89717311954296419</v>
      </c>
      <c r="P12" s="406">
        <v>36579040.580244973</v>
      </c>
      <c r="Q12" s="406">
        <v>40771440.632192574</v>
      </c>
      <c r="R12" s="407">
        <f t="shared" si="2"/>
        <v>0</v>
      </c>
    </row>
    <row r="13" spans="2:22" ht="14.25" customHeight="1" x14ac:dyDescent="0.25">
      <c r="B13" s="123" t="s">
        <v>180</v>
      </c>
      <c r="C13" s="124">
        <v>2011</v>
      </c>
      <c r="D13" s="125">
        <f>SUMIFS('BM Database'!$M$2:$M$751,'BM Database'!$C$2:$C$751,2011,'BM Database'!$B$2:$B$751,$B13)</f>
        <v>303</v>
      </c>
      <c r="E13" s="126">
        <f>SUMIFS('BM Database'!$K$2:$K$751,'BM Database'!$C$2:$C$751,2011,'BM Database'!$B$2:$B$751,$B13)</f>
        <v>0.36282394995531725</v>
      </c>
      <c r="F13" s="126">
        <f>SUMIFS('BM Database'!$L$2:$L$751,'BM Database'!$C$2:$C$751,2011,'BM Database'!$B$2:$B$751,$B13)</f>
        <v>0.16255380524192639</v>
      </c>
      <c r="G13" s="118">
        <f>SUMIFS('BM Database'!$E$2:$E$751,'BM Database'!$C$2:$C$751,2011,'BM Database'!$B$2:$B$751,B13)</f>
        <v>51586</v>
      </c>
      <c r="H13" s="118">
        <f>SUMIFS('BM Database'!$F$2:$F$751,'BM Database'!$C$2:$C$751,2011,'BM Database'!$B$2:$B$751,$B13)</f>
        <v>1488576772.01</v>
      </c>
      <c r="I13" s="118">
        <f>SUMIFS('BM Database'!$H$2:$H$751,'BM Database'!$C$2:$C$751,2011,'BM Database'!$B$2:$B$751,$B13)</f>
        <v>312448</v>
      </c>
      <c r="J13" s="125">
        <f>SUMIFS('BM Database'!$J$2:$J$751,'BM Database'!$C$2:$C$751,2011,'BM Database'!$B$2:$B$751,$B13)</f>
        <v>1119</v>
      </c>
      <c r="K13" s="127">
        <f t="shared" si="3"/>
        <v>0.69137884899894775</v>
      </c>
      <c r="L13" s="125">
        <f>SUMIFS('BM Database'!$D$2:$D$751,'BM Database'!$C$2:$C$751,2011,'BM Database'!$B$2:$B$751,$B13)</f>
        <v>27912549.329462137</v>
      </c>
      <c r="M13" s="85">
        <f t="shared" si="1"/>
        <v>40372292.802819915</v>
      </c>
      <c r="O13" s="127">
        <v>0.69137884899894775</v>
      </c>
      <c r="P13" s="406">
        <v>27912549.329462137</v>
      </c>
      <c r="Q13" s="406">
        <v>40372292.802819915</v>
      </c>
      <c r="R13" s="407">
        <f t="shared" si="2"/>
        <v>0</v>
      </c>
    </row>
    <row r="14" spans="2:22" ht="14.25" customHeight="1" x14ac:dyDescent="0.25">
      <c r="B14" s="123" t="s">
        <v>115</v>
      </c>
      <c r="C14" s="124">
        <v>2011</v>
      </c>
      <c r="D14" s="125">
        <f>SUMIFS('BM Database'!$M$2:$M$751,'BM Database'!$C$2:$C$751,2011,'BM Database'!$B$2:$B$751,$B14)</f>
        <v>356</v>
      </c>
      <c r="E14" s="126">
        <f>SUMIFS('BM Database'!$K$2:$K$751,'BM Database'!$C$2:$C$751,2011,'BM Database'!$B$2:$B$751,$B14)</f>
        <v>6.947162426614481E-2</v>
      </c>
      <c r="F14" s="126">
        <f>SUMIFS('BM Database'!$L$2:$L$751,'BM Database'!$C$2:$C$751,2011,'BM Database'!$B$2:$B$751,$B14)</f>
        <v>0.16567464389803374</v>
      </c>
      <c r="G14" s="118">
        <f>SUMIFS('BM Database'!$E$2:$E$751,'BM Database'!$C$2:$C$751,2011,'BM Database'!$B$2:$B$751,B14)</f>
        <v>28397</v>
      </c>
      <c r="H14" s="118">
        <f>SUMIFS('BM Database'!$F$2:$F$751,'BM Database'!$C$2:$C$751,2011,'BM Database'!$B$2:$B$751,$B14)</f>
        <v>533637389</v>
      </c>
      <c r="I14" s="118">
        <f>SUMIFS('BM Database'!$H$2:$H$751,'BM Database'!$C$2:$C$751,2011,'BM Database'!$B$2:$B$751,$B14)</f>
        <v>116948</v>
      </c>
      <c r="J14" s="125">
        <f>SUMIFS('BM Database'!$J$2:$J$751,'BM Database'!$C$2:$C$751,2011,'BM Database'!$B$2:$B$751,$B14)</f>
        <v>1022</v>
      </c>
      <c r="K14" s="127">
        <f t="shared" si="3"/>
        <v>0.38752212294273292</v>
      </c>
      <c r="L14" s="125">
        <f>SUMIFS('BM Database'!$D$2:$D$751,'BM Database'!$C$2:$C$751,2011,'BM Database'!$B$2:$B$751,$B14)</f>
        <v>20119431.087141819</v>
      </c>
      <c r="M14" s="85">
        <f t="shared" si="1"/>
        <v>51918148.399788313</v>
      </c>
      <c r="O14" s="127">
        <v>0.38752212294273292</v>
      </c>
      <c r="P14" s="406">
        <v>20119431.087141819</v>
      </c>
      <c r="Q14" s="406">
        <v>51918148.399788313</v>
      </c>
      <c r="R14" s="407">
        <f t="shared" si="2"/>
        <v>0</v>
      </c>
    </row>
    <row r="15" spans="2:22" ht="14.25" customHeight="1" x14ac:dyDescent="0.25">
      <c r="B15" s="123" t="s">
        <v>181</v>
      </c>
      <c r="C15" s="124">
        <v>2011</v>
      </c>
      <c r="D15" s="125">
        <f>SUMIFS('BM Database'!$M$2:$M$751,'BM Database'!$C$2:$C$751,2011,'BM Database'!$B$2:$B$751,$B15)</f>
        <v>10</v>
      </c>
      <c r="E15" s="126">
        <f>SUMIFS('BM Database'!$K$2:$K$751,'BM Database'!$C$2:$C$751,2011,'BM Database'!$B$2:$B$751,$B15)</f>
        <v>0.43478260869565216</v>
      </c>
      <c r="F15" s="126">
        <f>SUMIFS('BM Database'!$L$2:$L$751,'BM Database'!$C$2:$C$751,2011,'BM Database'!$B$2:$B$751,$B15)</f>
        <v>0.14729777463793711</v>
      </c>
      <c r="G15" s="118">
        <f>SUMIFS('BM Database'!$E$2:$E$751,'BM Database'!$C$2:$C$751,2011,'BM Database'!$B$2:$B$751,B15)</f>
        <v>6496</v>
      </c>
      <c r="H15" s="118">
        <f>SUMIFS('BM Database'!$F$2:$F$751,'BM Database'!$C$2:$C$751,2011,'BM Database'!$B$2:$B$751,$B15)</f>
        <v>147194209</v>
      </c>
      <c r="I15" s="118">
        <f>SUMIFS('BM Database'!$H$2:$H$751,'BM Database'!$C$2:$C$751,2011,'BM Database'!$B$2:$B$751,$B15)</f>
        <v>39945</v>
      </c>
      <c r="J15" s="125">
        <f>SUMIFS('BM Database'!$J$2:$J$751,'BM Database'!$C$2:$C$751,2011,'BM Database'!$B$2:$B$751,$B15)</f>
        <v>161</v>
      </c>
      <c r="K15" s="127">
        <f t="shared" si="3"/>
        <v>8.9212376073271538E-2</v>
      </c>
      <c r="L15" s="125">
        <f>SUMIFS('BM Database'!$D$2:$D$751,'BM Database'!$C$2:$C$751,2011,'BM Database'!$B$2:$B$751,$B15)</f>
        <v>3586795.6433102093</v>
      </c>
      <c r="M15" s="85">
        <f t="shared" si="1"/>
        <v>40205135.219852425</v>
      </c>
      <c r="O15" s="127">
        <v>8.9212376073271538E-2</v>
      </c>
      <c r="P15" s="406">
        <v>3586795.6433102093</v>
      </c>
      <c r="Q15" s="406">
        <v>40205135.219852425</v>
      </c>
      <c r="R15" s="407">
        <f t="shared" si="2"/>
        <v>0</v>
      </c>
    </row>
    <row r="16" spans="2:22" ht="14.25" customHeight="1" x14ac:dyDescent="0.25">
      <c r="B16" s="123" t="s">
        <v>182</v>
      </c>
      <c r="C16" s="124">
        <v>2011</v>
      </c>
      <c r="D16" s="125">
        <f>SUMIFS('BM Database'!$M$2:$M$751,'BM Database'!$C$2:$C$751,2011,'BM Database'!$B$2:$B$751,$B16)</f>
        <v>2</v>
      </c>
      <c r="E16" s="126">
        <f>SUMIFS('BM Database'!$K$2:$K$751,'BM Database'!$C$2:$C$751,2011,'BM Database'!$B$2:$B$751,$B16)</f>
        <v>3.7037037037037035E-2</v>
      </c>
      <c r="F16" s="126">
        <f>SUMIFS('BM Database'!$L$2:$L$751,'BM Database'!$C$2:$C$751,2011,'BM Database'!$B$2:$B$751,$B16)</f>
        <v>-5.689277899343545E-2</v>
      </c>
      <c r="G16" s="118">
        <f>SUMIFS('BM Database'!$E$2:$E$751,'BM Database'!$C$2:$C$751,2011,'BM Database'!$B$2:$B$751,B16)</f>
        <v>1293</v>
      </c>
      <c r="H16" s="118">
        <f>SUMIFS('BM Database'!$F$2:$F$751,'BM Database'!$C$2:$C$751,2011,'BM Database'!$B$2:$B$751,$B16)</f>
        <v>26562880</v>
      </c>
      <c r="I16" s="118">
        <f>SUMIFS('BM Database'!$H$2:$H$751,'BM Database'!$C$2:$C$751,2011,'BM Database'!$B$2:$B$751,$B16)</f>
        <v>8879</v>
      </c>
      <c r="J16" s="125">
        <f>SUMIFS('BM Database'!$J$2:$J$751,'BM Database'!$C$2:$C$751,2011,'BM Database'!$B$2:$B$751,$B16)</f>
        <v>27</v>
      </c>
      <c r="K16" s="127">
        <f t="shared" si="3"/>
        <v>1.7345172158279954E-2</v>
      </c>
      <c r="L16" s="125">
        <f>SUMIFS('BM Database'!$D$2:$D$751,'BM Database'!$C$2:$C$751,2011,'BM Database'!$B$2:$B$751,$B16)</f>
        <v>734831.97422895208</v>
      </c>
      <c r="M16" s="85">
        <f t="shared" si="1"/>
        <v>42365216.529613405</v>
      </c>
      <c r="O16" s="127">
        <v>1.7345172158279954E-2</v>
      </c>
      <c r="P16" s="406">
        <v>734831.97422895208</v>
      </c>
      <c r="Q16" s="406">
        <v>42365216.529613405</v>
      </c>
      <c r="R16" s="407">
        <f t="shared" si="2"/>
        <v>0</v>
      </c>
    </row>
    <row r="17" spans="2:18" ht="14.25" customHeight="1" x14ac:dyDescent="0.25">
      <c r="B17" s="123" t="s">
        <v>183</v>
      </c>
      <c r="C17" s="124">
        <v>2011</v>
      </c>
      <c r="D17" s="125">
        <f>SUMIFS('BM Database'!$M$2:$M$751,'BM Database'!$C$2:$C$751,2011,'BM Database'!$B$2:$B$751,$B17)</f>
        <v>57</v>
      </c>
      <c r="E17" s="126">
        <f>SUMIFS('BM Database'!$K$2:$K$751,'BM Database'!$C$2:$C$751,2011,'BM Database'!$B$2:$B$751,$B17)</f>
        <v>0.38938053097345132</v>
      </c>
      <c r="F17" s="126">
        <f>SUMIFS('BM Database'!$L$2:$L$751,'BM Database'!$C$2:$C$751,2011,'BM Database'!$B$2:$B$751,$B17)</f>
        <v>0.19457529250873729</v>
      </c>
      <c r="G17" s="118">
        <f>SUMIFS('BM Database'!$E$2:$E$751,'BM Database'!$C$2:$C$751,2011,'BM Database'!$B$2:$B$751,B17)</f>
        <v>15723</v>
      </c>
      <c r="H17" s="118">
        <f>SUMIFS('BM Database'!$F$2:$F$751,'BM Database'!$C$2:$C$751,2011,'BM Database'!$B$2:$B$751,$B17)</f>
        <v>304695726</v>
      </c>
      <c r="I17" s="118">
        <f>SUMIFS('BM Database'!$H$2:$H$751,'BM Database'!$C$2:$C$751,2011,'BM Database'!$B$2:$B$751,$B17)</f>
        <v>70523</v>
      </c>
      <c r="J17" s="125">
        <f>SUMIFS('BM Database'!$J$2:$J$751,'BM Database'!$C$2:$C$751,2011,'BM Database'!$B$2:$B$751,$B17)</f>
        <v>339</v>
      </c>
      <c r="K17" s="127">
        <f t="shared" si="3"/>
        <v>0.19248166732004313</v>
      </c>
      <c r="L17" s="125">
        <f>SUMIFS('BM Database'!$D$2:$D$751,'BM Database'!$C$2:$C$751,2011,'BM Database'!$B$2:$B$751,$B17)</f>
        <v>8136054.7580931252</v>
      </c>
      <c r="M17" s="85">
        <f t="shared" si="1"/>
        <v>42269245.021475963</v>
      </c>
      <c r="O17" s="127">
        <v>0.19248166732004313</v>
      </c>
      <c r="P17" s="406">
        <v>8136054.7580931252</v>
      </c>
      <c r="Q17" s="406">
        <v>42269245.021475963</v>
      </c>
      <c r="R17" s="407">
        <f t="shared" si="2"/>
        <v>0</v>
      </c>
    </row>
    <row r="18" spans="2:18" ht="14.25" customHeight="1" x14ac:dyDescent="0.25">
      <c r="B18" s="123" t="s">
        <v>184</v>
      </c>
      <c r="C18" s="124">
        <v>2011</v>
      </c>
      <c r="D18" s="125">
        <f>SUMIFS('BM Database'!$M$2:$M$751,'BM Database'!$C$2:$C$751,2011,'BM Database'!$B$2:$B$751,$B18)</f>
        <v>5</v>
      </c>
      <c r="E18" s="126">
        <f>SUMIFS('BM Database'!$K$2:$K$751,'BM Database'!$C$2:$C$751,2011,'BM Database'!$B$2:$B$751,$B18)</f>
        <v>0.44444444444444442</v>
      </c>
      <c r="F18" s="126">
        <f>SUMIFS('BM Database'!$L$2:$L$751,'BM Database'!$C$2:$C$751,2011,'BM Database'!$B$2:$B$751,$B18)</f>
        <v>0.31582491582491584</v>
      </c>
      <c r="G18" s="118">
        <f>SUMIFS('BM Database'!$E$2:$E$751,'BM Database'!$C$2:$C$751,2011,'BM Database'!$B$2:$B$751,B18)</f>
        <v>1954</v>
      </c>
      <c r="H18" s="118">
        <f>SUMIFS('BM Database'!$F$2:$F$751,'BM Database'!$C$2:$C$751,2011,'BM Database'!$B$2:$B$751,$B18)</f>
        <v>28988375</v>
      </c>
      <c r="I18" s="118">
        <f>SUMIFS('BM Database'!$H$2:$H$751,'BM Database'!$C$2:$C$751,2011,'BM Database'!$B$2:$B$751,$B18)</f>
        <v>7251</v>
      </c>
      <c r="J18" s="125">
        <f>SUMIFS('BM Database'!$J$2:$J$751,'BM Database'!$C$2:$C$751,2011,'BM Database'!$B$2:$B$751,$B18)</f>
        <v>27</v>
      </c>
      <c r="K18" s="127">
        <f t="shared" si="3"/>
        <v>2.0190568809273172E-2</v>
      </c>
      <c r="L18" s="125">
        <f>SUMIFS('BM Database'!$D$2:$D$751,'BM Database'!$C$2:$C$751,2011,'BM Database'!$B$2:$B$751,$B18)</f>
        <v>1101290.6307160871</v>
      </c>
      <c r="M18" s="85">
        <f t="shared" si="1"/>
        <v>54544804.612452708</v>
      </c>
      <c r="O18" s="127">
        <v>2.0190568809273172E-2</v>
      </c>
      <c r="P18" s="406">
        <v>1101290.6307160871</v>
      </c>
      <c r="Q18" s="406">
        <v>54544804.612452708</v>
      </c>
      <c r="R18" s="407">
        <f t="shared" si="2"/>
        <v>0</v>
      </c>
    </row>
    <row r="19" spans="2:18" ht="14.25" customHeight="1" x14ac:dyDescent="0.25">
      <c r="B19" s="123" t="s">
        <v>117</v>
      </c>
      <c r="C19" s="124">
        <v>2011</v>
      </c>
      <c r="D19" s="125">
        <f>SUMIFS('BM Database'!$M$2:$M$751,'BM Database'!$C$2:$C$751,2011,'BM Database'!$B$2:$B$751,$B19)</f>
        <v>22</v>
      </c>
      <c r="E19" s="126">
        <f>SUMIFS('BM Database'!$K$2:$K$751,'BM Database'!$C$2:$C$751,2011,'BM Database'!$B$2:$B$751,$B19)</f>
        <v>0.40666666666666668</v>
      </c>
      <c r="F19" s="126">
        <f>SUMIFS('BM Database'!$L$2:$L$751,'BM Database'!$C$2:$C$751,2011,'BM Database'!$B$2:$B$751,$B19)</f>
        <v>9.8383011883888566E-2</v>
      </c>
      <c r="G19" s="118">
        <f>SUMIFS('BM Database'!$E$2:$E$751,'BM Database'!$C$2:$C$751,2011,'BM Database'!$B$2:$B$751,B19)</f>
        <v>11276</v>
      </c>
      <c r="H19" s="118">
        <f>SUMIFS('BM Database'!$F$2:$F$751,'BM Database'!$C$2:$C$751,2011,'BM Database'!$B$2:$B$751,$B19)</f>
        <v>243982199</v>
      </c>
      <c r="I19" s="118">
        <f>SUMIFS('BM Database'!$H$2:$H$751,'BM Database'!$C$2:$C$751,2011,'BM Database'!$B$2:$B$751,$B19)</f>
        <v>64272</v>
      </c>
      <c r="J19" s="125">
        <f>SUMIFS('BM Database'!$J$2:$J$751,'BM Database'!$C$2:$C$751,2011,'BM Database'!$B$2:$B$751,$B19)</f>
        <v>150</v>
      </c>
      <c r="K19" s="127">
        <f t="shared" si="3"/>
        <v>0.12973863099457619</v>
      </c>
      <c r="L19" s="125">
        <f>SUMIFS('BM Database'!$D$2:$D$751,'BM Database'!$C$2:$C$751,2011,'BM Database'!$B$2:$B$751,$B19)</f>
        <v>4853074.3426991487</v>
      </c>
      <c r="M19" s="85">
        <f t="shared" si="1"/>
        <v>37406548.115202747</v>
      </c>
      <c r="O19" s="127">
        <v>0.12973863099457619</v>
      </c>
      <c r="P19" s="406">
        <v>4853074.3426991487</v>
      </c>
      <c r="Q19" s="406">
        <v>37406548.115202747</v>
      </c>
      <c r="R19" s="407">
        <f t="shared" si="2"/>
        <v>0</v>
      </c>
    </row>
    <row r="20" spans="2:18" ht="14.25" customHeight="1" x14ac:dyDescent="0.25">
      <c r="B20" s="123" t="s">
        <v>185</v>
      </c>
      <c r="C20" s="124">
        <v>2011</v>
      </c>
      <c r="D20" s="125">
        <f>SUMIFS('BM Database'!$M$2:$M$751,'BM Database'!$C$2:$C$751,2011,'BM Database'!$B$2:$B$751,$B20)</f>
        <v>287</v>
      </c>
      <c r="E20" s="126">
        <f>SUMIFS('BM Database'!$K$2:$K$751,'BM Database'!$C$2:$C$751,2011,'BM Database'!$B$2:$B$751,$B20)</f>
        <v>0.65175285686616313</v>
      </c>
      <c r="F20" s="126">
        <f>SUMIFS('BM Database'!$L$2:$L$751,'BM Database'!$C$2:$C$751,2011,'BM Database'!$B$2:$B$751,$B20)</f>
        <v>0.17260025686884084</v>
      </c>
      <c r="G20" s="118">
        <f>SUMIFS('BM Database'!$E$2:$E$751,'BM Database'!$C$2:$C$751,2011,'BM Database'!$B$2:$B$751,B20)</f>
        <v>195381</v>
      </c>
      <c r="H20" s="118">
        <f>SUMIFS('BM Database'!$F$2:$F$751,'BM Database'!$C$2:$C$751,2011,'BM Database'!$B$2:$B$751,$B20)</f>
        <v>7575590224</v>
      </c>
      <c r="I20" s="118">
        <f>SUMIFS('BM Database'!$H$2:$H$751,'BM Database'!$C$2:$C$751,2011,'BM Database'!$B$2:$B$751,$B20)</f>
        <v>1610300</v>
      </c>
      <c r="J20" s="125">
        <f>SUMIFS('BM Database'!$J$2:$J$751,'BM Database'!$C$2:$C$751,2011,'BM Database'!$B$2:$B$751,$B20)</f>
        <v>5163</v>
      </c>
      <c r="K20" s="127">
        <f t="shared" si="3"/>
        <v>2.997870955010602</v>
      </c>
      <c r="L20" s="125">
        <f>SUMIFS('BM Database'!$D$2:$D$751,'BM Database'!$C$2:$C$751,2011,'BM Database'!$B$2:$B$751,$B20)</f>
        <v>125819705.38584068</v>
      </c>
      <c r="M20" s="85">
        <f t="shared" si="1"/>
        <v>41969686.912489444</v>
      </c>
      <c r="O20" s="127">
        <v>2.997870955010602</v>
      </c>
      <c r="P20" s="406">
        <v>125819705.38584068</v>
      </c>
      <c r="Q20" s="406">
        <v>41969686.912489444</v>
      </c>
      <c r="R20" s="407">
        <f t="shared" si="2"/>
        <v>0</v>
      </c>
    </row>
    <row r="21" spans="2:18" ht="14.25" customHeight="1" x14ac:dyDescent="0.25">
      <c r="B21" s="123" t="s">
        <v>104</v>
      </c>
      <c r="C21" s="124">
        <v>2011</v>
      </c>
      <c r="D21" s="125">
        <f>SUMIFS('BM Database'!$M$2:$M$751,'BM Database'!$C$2:$C$751,2011,'BM Database'!$B$2:$B$751,$B21)</f>
        <v>96</v>
      </c>
      <c r="E21" s="126">
        <f>SUMIFS('BM Database'!$K$2:$K$751,'BM Database'!$C$2:$C$751,2011,'BM Database'!$B$2:$B$751,$B21)</f>
        <v>0.28329809725158561</v>
      </c>
      <c r="F21" s="126">
        <f>SUMIFS('BM Database'!$L$2:$L$751,'BM Database'!$C$2:$C$751,2011,'BM Database'!$B$2:$B$751,$B21)</f>
        <v>2.919296085372736E-2</v>
      </c>
      <c r="G21" s="118">
        <f>SUMIFS('BM Database'!$E$2:$E$751,'BM Database'!$C$2:$C$751,2011,'BM Database'!$B$2:$B$751,B21)</f>
        <v>40120</v>
      </c>
      <c r="H21" s="118">
        <f>SUMIFS('BM Database'!$F$2:$F$751,'BM Database'!$C$2:$C$751,2011,'BM Database'!$B$2:$B$751,$B21)</f>
        <v>928354621</v>
      </c>
      <c r="I21" s="118">
        <f>SUMIFS('BM Database'!$H$2:$H$751,'BM Database'!$C$2:$C$751,2011,'BM Database'!$B$2:$B$751,$B21)</f>
        <v>236974</v>
      </c>
      <c r="J21" s="125">
        <f>SUMIFS('BM Database'!$J$2:$J$751,'BM Database'!$C$2:$C$751,2011,'BM Database'!$B$2:$B$751,$B21)</f>
        <v>946</v>
      </c>
      <c r="K21" s="127">
        <f t="shared" si="3"/>
        <v>0.53974092417421149</v>
      </c>
      <c r="L21" s="125">
        <f>SUMIFS('BM Database'!$D$2:$D$751,'BM Database'!$C$2:$C$751,2011,'BM Database'!$B$2:$B$751,$B21)</f>
        <v>23119416.997791633</v>
      </c>
      <c r="M21" s="85">
        <f t="shared" si="1"/>
        <v>42834285.788433947</v>
      </c>
      <c r="O21" s="127">
        <v>0.53974092417421149</v>
      </c>
      <c r="P21" s="406">
        <v>23119416.997791633</v>
      </c>
      <c r="Q21" s="406">
        <v>42834285.788433947</v>
      </c>
      <c r="R21" s="407">
        <f t="shared" si="2"/>
        <v>0</v>
      </c>
    </row>
    <row r="22" spans="2:18" ht="14.25" customHeight="1" x14ac:dyDescent="0.25">
      <c r="B22" s="123" t="s">
        <v>119</v>
      </c>
      <c r="C22" s="124">
        <v>2011</v>
      </c>
      <c r="D22" s="125">
        <f>SUMIFS('BM Database'!$M$2:$M$751,'BM Database'!$C$2:$C$751,2011,'BM Database'!$B$2:$B$751,$B22)</f>
        <v>120</v>
      </c>
      <c r="E22" s="126">
        <f>SUMIFS('BM Database'!$K$2:$K$751,'BM Database'!$C$2:$C$751,2011,'BM Database'!$B$2:$B$751,$B22)</f>
        <v>0.39710884353741499</v>
      </c>
      <c r="F22" s="126">
        <f>SUMIFS('BM Database'!$L$2:$L$751,'BM Database'!$C$2:$C$751,2011,'BM Database'!$B$2:$B$751,$B22)</f>
        <v>5.3881312474452825E-2</v>
      </c>
      <c r="G22" s="118">
        <f>SUMIFS('BM Database'!$E$2:$E$751,'BM Database'!$C$2:$C$751,2011,'BM Database'!$B$2:$B$751,B22)</f>
        <v>85083</v>
      </c>
      <c r="H22" s="118">
        <f>SUMIFS('BM Database'!$F$2:$F$751,'BM Database'!$C$2:$C$751,2011,'BM Database'!$B$2:$B$751,$B22)</f>
        <v>2250502159</v>
      </c>
      <c r="I22" s="118">
        <f>SUMIFS('BM Database'!$H$2:$H$751,'BM Database'!$C$2:$C$751,2011,'BM Database'!$B$2:$B$751,$B22)</f>
        <v>656700</v>
      </c>
      <c r="J22" s="125">
        <f>SUMIFS('BM Database'!$J$2:$J$751,'BM Database'!$C$2:$C$751,2011,'BM Database'!$B$2:$B$751,$B22)</f>
        <v>1176</v>
      </c>
      <c r="K22" s="127">
        <f t="shared" si="3"/>
        <v>1.070005348376037</v>
      </c>
      <c r="L22" s="125">
        <f>SUMIFS('BM Database'!$D$2:$D$751,'BM Database'!$C$2:$C$751,2011,'BM Database'!$B$2:$B$751,$B22)</f>
        <v>58400231.784803152</v>
      </c>
      <c r="M22" s="85">
        <f t="shared" si="1"/>
        <v>54579383.05956886</v>
      </c>
      <c r="O22" s="127">
        <v>1.070005348376037</v>
      </c>
      <c r="P22" s="406">
        <v>58400231.784803152</v>
      </c>
      <c r="Q22" s="406">
        <v>54579383.05956886</v>
      </c>
      <c r="R22" s="407">
        <f t="shared" si="2"/>
        <v>0</v>
      </c>
    </row>
    <row r="23" spans="2:18" ht="14.25" customHeight="1" x14ac:dyDescent="0.25">
      <c r="B23" s="123" t="s">
        <v>186</v>
      </c>
      <c r="C23" s="124">
        <v>2011</v>
      </c>
      <c r="D23" s="125">
        <f>SUMIFS('BM Database'!$M$2:$M$751,'BM Database'!$C$2:$C$751,2011,'BM Database'!$B$2:$B$751,$B23)</f>
        <v>1887</v>
      </c>
      <c r="E23" s="126">
        <f>SUMIFS('BM Database'!$K$2:$K$751,'BM Database'!$C$2:$C$751,2011,'BM Database'!$B$2:$B$751,$B23)</f>
        <v>0.22324159021406728</v>
      </c>
      <c r="F23" s="126">
        <f>SUMIFS('BM Database'!$L$2:$L$751,'BM Database'!$C$2:$C$751,2011,'BM Database'!$B$2:$B$751,$B23)</f>
        <v>6.9322144081319065E-2</v>
      </c>
      <c r="G23" s="118">
        <f>SUMIFS('BM Database'!$E$2:$E$751,'BM Database'!$C$2:$C$751,2011,'BM Database'!$B$2:$B$751,B23)</f>
        <v>18094</v>
      </c>
      <c r="H23" s="118">
        <f>SUMIFS('BM Database'!$F$2:$F$751,'BM Database'!$C$2:$C$751,2011,'BM Database'!$B$2:$B$751,$B23)</f>
        <v>456033398</v>
      </c>
      <c r="I23" s="118">
        <f>SUMIFS('BM Database'!$H$2:$H$751,'BM Database'!$C$2:$C$751,2011,'BM Database'!$B$2:$B$751,$B23)</f>
        <v>98167</v>
      </c>
      <c r="J23" s="125">
        <f>SUMIFS('BM Database'!$J$2:$J$751,'BM Database'!$C$2:$C$751,2011,'BM Database'!$B$2:$B$751,$B23)</f>
        <v>327</v>
      </c>
      <c r="K23" s="127">
        <f t="shared" si="3"/>
        <v>0.22425302857642115</v>
      </c>
      <c r="L23" s="125">
        <f>SUMIFS('BM Database'!$D$2:$D$751,'BM Database'!$C$2:$C$751,2011,'BM Database'!$B$2:$B$751,$B23)</f>
        <v>11208364.974288961</v>
      </c>
      <c r="M23" s="85">
        <f t="shared" si="1"/>
        <v>49980885.633699991</v>
      </c>
      <c r="O23" s="127">
        <v>0.22425302857642115</v>
      </c>
      <c r="P23" s="406">
        <v>11208364.974288961</v>
      </c>
      <c r="Q23" s="406">
        <v>49980885.633699991</v>
      </c>
      <c r="R23" s="407">
        <f t="shared" si="2"/>
        <v>0</v>
      </c>
    </row>
    <row r="24" spans="2:18" ht="14.25" customHeight="1" x14ac:dyDescent="0.25">
      <c r="B24" s="123" t="s">
        <v>187</v>
      </c>
      <c r="C24" s="124">
        <v>2011</v>
      </c>
      <c r="D24" s="125">
        <f>SUMIFS('BM Database'!$M$2:$M$751,'BM Database'!$C$2:$C$751,2011,'BM Database'!$B$2:$B$751,$B24)</f>
        <v>99</v>
      </c>
      <c r="E24" s="126">
        <f>SUMIFS('BM Database'!$K$2:$K$751,'BM Database'!$C$2:$C$751,2011,'BM Database'!$B$2:$B$751,$B24)</f>
        <v>8.0291970802919707E-2</v>
      </c>
      <c r="F24" s="126">
        <f>SUMIFS('BM Database'!$L$2:$L$751,'BM Database'!$C$2:$C$751,2011,'BM Database'!$B$2:$B$751,$B24)</f>
        <v>-7.8195488721804519E-3</v>
      </c>
      <c r="G24" s="118">
        <f>SUMIFS('BM Database'!$E$2:$E$751,'BM Database'!$C$2:$C$751,2011,'BM Database'!$B$2:$B$751,B24)</f>
        <v>3299</v>
      </c>
      <c r="H24" s="118">
        <f>SUMIFS('BM Database'!$F$2:$F$751,'BM Database'!$C$2:$C$751,2011,'BM Database'!$B$2:$B$751,$B24)</f>
        <v>63642400</v>
      </c>
      <c r="I24" s="118">
        <f>SUMIFS('BM Database'!$H$2:$H$751,'BM Database'!$C$2:$C$751,2011,'BM Database'!$B$2:$B$751,$B24)</f>
        <v>15590</v>
      </c>
      <c r="J24" s="125">
        <f>SUMIFS('BM Database'!$J$2:$J$751,'BM Database'!$C$2:$C$751,2011,'BM Database'!$B$2:$B$751,$B24)</f>
        <v>137</v>
      </c>
      <c r="K24" s="127">
        <f t="shared" si="3"/>
        <v>4.8223830042908276E-2</v>
      </c>
      <c r="L24" s="125">
        <f>SUMIFS('BM Database'!$D$2:$D$751,'BM Database'!$C$2:$C$751,2011,'BM Database'!$B$2:$B$751,$B24)</f>
        <v>1951533.0309232222</v>
      </c>
      <c r="M24" s="85">
        <f t="shared" si="1"/>
        <v>40468229.694464341</v>
      </c>
      <c r="O24" s="127">
        <v>4.8223830042908276E-2</v>
      </c>
      <c r="P24" s="406">
        <v>1951533.0309232222</v>
      </c>
      <c r="Q24" s="406">
        <v>40468229.694464341</v>
      </c>
      <c r="R24" s="407">
        <f t="shared" si="2"/>
        <v>0</v>
      </c>
    </row>
    <row r="25" spans="2:18" ht="14.25" customHeight="1" x14ac:dyDescent="0.25">
      <c r="B25" s="123" t="s">
        <v>188</v>
      </c>
      <c r="C25" s="124">
        <v>2011</v>
      </c>
      <c r="D25" s="125">
        <f>SUMIFS('BM Database'!$M$2:$M$751,'BM Database'!$C$2:$C$751,2011,'BM Database'!$B$2:$B$751,$B25)</f>
        <v>104</v>
      </c>
      <c r="E25" s="126">
        <f>SUMIFS('BM Database'!$K$2:$K$751,'BM Database'!$C$2:$C$751,2011,'BM Database'!$B$2:$B$751,$B25)</f>
        <v>0.54623655913978497</v>
      </c>
      <c r="F25" s="126">
        <f>SUMIFS('BM Database'!$L$2:$L$751,'BM Database'!$C$2:$C$751,2011,'BM Database'!$B$2:$B$751,$B25)</f>
        <v>6.8822522351150842E-2</v>
      </c>
      <c r="G25" s="118">
        <f>SUMIFS('BM Database'!$E$2:$E$751,'BM Database'!$C$2:$C$751,2011,'BM Database'!$B$2:$B$751,B25)</f>
        <v>28094</v>
      </c>
      <c r="H25" s="118">
        <f>SUMIFS('BM Database'!$F$2:$F$751,'BM Database'!$C$2:$C$751,2011,'BM Database'!$B$2:$B$751,$B25)</f>
        <v>533687309</v>
      </c>
      <c r="I25" s="118">
        <f>SUMIFS('BM Database'!$H$2:$H$751,'BM Database'!$C$2:$C$751,2011,'BM Database'!$B$2:$B$751,$B25)</f>
        <v>143420</v>
      </c>
      <c r="J25" s="125">
        <f>SUMIFS('BM Database'!$J$2:$J$751,'BM Database'!$C$2:$C$751,2011,'BM Database'!$B$2:$B$751,$B25)</f>
        <v>465</v>
      </c>
      <c r="K25" s="127">
        <f t="shared" si="3"/>
        <v>0.33090623469262481</v>
      </c>
      <c r="L25" s="125">
        <f>SUMIFS('BM Database'!$D$2:$D$751,'BM Database'!$C$2:$C$751,2011,'BM Database'!$B$2:$B$751,$B25)</f>
        <v>14317929.203323372</v>
      </c>
      <c r="M25" s="85">
        <f t="shared" si="1"/>
        <v>43268840.844365291</v>
      </c>
      <c r="O25" s="127">
        <v>0.33090623469262481</v>
      </c>
      <c r="P25" s="406">
        <v>14317929.203323372</v>
      </c>
      <c r="Q25" s="406">
        <v>43268840.844365291</v>
      </c>
      <c r="R25" s="407">
        <f t="shared" si="2"/>
        <v>0</v>
      </c>
    </row>
    <row r="26" spans="2:18" ht="14.25" customHeight="1" x14ac:dyDescent="0.25">
      <c r="B26" s="123" t="s">
        <v>189</v>
      </c>
      <c r="C26" s="124">
        <v>2011</v>
      </c>
      <c r="D26" s="125">
        <f>SUMIFS('BM Database'!$M$2:$M$751,'BM Database'!$C$2:$C$751,2011,'BM Database'!$B$2:$B$751,$B26)</f>
        <v>44</v>
      </c>
      <c r="E26" s="126">
        <f>SUMIFS('BM Database'!$K$2:$K$751,'BM Database'!$C$2:$C$751,2011,'BM Database'!$B$2:$B$751,$B26)</f>
        <v>0.33212996389891697</v>
      </c>
      <c r="F26" s="126">
        <f>SUMIFS('BM Database'!$L$2:$L$751,'BM Database'!$C$2:$C$751,2011,'BM Database'!$B$2:$B$751,$B26)</f>
        <v>8.2648227799858448E-2</v>
      </c>
      <c r="G26" s="118">
        <f>SUMIFS('BM Database'!$E$2:$E$751,'BM Database'!$C$2:$C$751,2011,'BM Database'!$B$2:$B$751,B26)</f>
        <v>19885</v>
      </c>
      <c r="H26" s="118">
        <f>SUMIFS('BM Database'!$F$2:$F$751,'BM Database'!$C$2:$C$751,2011,'BM Database'!$B$2:$B$751,$B26)</f>
        <v>577484414</v>
      </c>
      <c r="I26" s="118">
        <f>SUMIFS('BM Database'!$H$2:$H$751,'BM Database'!$C$2:$C$751,2011,'BM Database'!$B$2:$B$751,$B26)</f>
        <v>111673</v>
      </c>
      <c r="J26" s="125">
        <f>SUMIFS('BM Database'!$J$2:$J$751,'BM Database'!$C$2:$C$751,2011,'BM Database'!$B$2:$B$751,$B26)</f>
        <v>277</v>
      </c>
      <c r="K26" s="127">
        <f t="shared" si="3"/>
        <v>0.23430222092075195</v>
      </c>
      <c r="L26" s="125">
        <f>SUMIFS('BM Database'!$D$2:$D$751,'BM Database'!$C$2:$C$751,2011,'BM Database'!$B$2:$B$751,$B26)</f>
        <v>11811137.024710795</v>
      </c>
      <c r="M26" s="85">
        <f t="shared" si="1"/>
        <v>50409838.106936581</v>
      </c>
      <c r="O26" s="127">
        <v>0.23430222092075195</v>
      </c>
      <c r="P26" s="406">
        <v>11811137.024710795</v>
      </c>
      <c r="Q26" s="406">
        <v>50409838.106936581</v>
      </c>
      <c r="R26" s="407">
        <f t="shared" si="2"/>
        <v>0</v>
      </c>
    </row>
    <row r="27" spans="2:18" ht="14.25" customHeight="1" x14ac:dyDescent="0.25">
      <c r="B27" s="123" t="s">
        <v>120</v>
      </c>
      <c r="C27" s="124">
        <v>2011</v>
      </c>
      <c r="D27" s="125">
        <f>SUMIFS('BM Database'!$M$2:$M$751,'BM Database'!$C$2:$C$751,2011,'BM Database'!$B$2:$B$751,$B27)</f>
        <v>26</v>
      </c>
      <c r="E27" s="126">
        <f>SUMIFS('BM Database'!$K$2:$K$751,'BM Database'!$C$2:$C$751,2011,'BM Database'!$B$2:$B$751,$B27)</f>
        <v>0.10810810810810811</v>
      </c>
      <c r="F27" s="126">
        <f>SUMIFS('BM Database'!$L$2:$L$751,'BM Database'!$C$2:$C$751,2011,'BM Database'!$B$2:$B$751,$B27)</f>
        <v>-1.1262441068622316E-2</v>
      </c>
      <c r="G27" s="118">
        <f>SUMIFS('BM Database'!$E$2:$E$751,'BM Database'!$C$2:$C$751,2011,'BM Database'!$B$2:$B$751,B27)</f>
        <v>3775</v>
      </c>
      <c r="H27" s="118">
        <f>SUMIFS('BM Database'!$F$2:$F$751,'BM Database'!$C$2:$C$751,2011,'BM Database'!$B$2:$B$751,$B27)</f>
        <v>78311374</v>
      </c>
      <c r="I27" s="118">
        <f>SUMIFS('BM Database'!$H$2:$H$751,'BM Database'!$C$2:$C$751,2011,'BM Database'!$B$2:$B$751,$B27)</f>
        <v>18859</v>
      </c>
      <c r="J27" s="125">
        <f>SUMIFS('BM Database'!$J$2:$J$751,'BM Database'!$C$2:$C$751,2011,'BM Database'!$B$2:$B$751,$B27)</f>
        <v>74</v>
      </c>
      <c r="K27" s="127">
        <f t="shared" si="3"/>
        <v>4.6395537338750348E-2</v>
      </c>
      <c r="L27" s="125">
        <f>SUMIFS('BM Database'!$D$2:$D$751,'BM Database'!$C$2:$C$751,2011,'BM Database'!$B$2:$B$751,$B27)</f>
        <v>2275327.0281412019</v>
      </c>
      <c r="M27" s="85">
        <f t="shared" si="1"/>
        <v>49041937.191679202</v>
      </c>
      <c r="O27" s="127">
        <v>4.6395537338750348E-2</v>
      </c>
      <c r="P27" s="406"/>
      <c r="Q27" s="406"/>
      <c r="R27" s="407"/>
    </row>
    <row r="28" spans="2:18" ht="14.25" customHeight="1" x14ac:dyDescent="0.25">
      <c r="B28" s="123" t="s">
        <v>190</v>
      </c>
      <c r="C28" s="124">
        <v>2011</v>
      </c>
      <c r="D28" s="125">
        <f>SUMIFS('BM Database'!$M$2:$M$751,'BM Database'!$C$2:$C$751,2011,'BM Database'!$B$2:$B$751,$B28)</f>
        <v>410</v>
      </c>
      <c r="E28" s="126">
        <f>SUMIFS('BM Database'!$K$2:$K$751,'BM Database'!$C$2:$C$751,2011,'BM Database'!$B$2:$B$751,$B28)</f>
        <v>0.2338877338877339</v>
      </c>
      <c r="F28" s="126">
        <f>SUMIFS('BM Database'!$L$2:$L$751,'BM Database'!$C$2:$C$751,2011,'BM Database'!$B$2:$B$751,$B28)</f>
        <v>1.6813485589994563E-2</v>
      </c>
      <c r="G28" s="118">
        <f>SUMIFS('BM Database'!$E$2:$E$751,'BM Database'!$C$2:$C$751,2011,'BM Database'!$B$2:$B$751,B28)</f>
        <v>46748</v>
      </c>
      <c r="H28" s="118">
        <f>SUMIFS('BM Database'!$F$2:$F$751,'BM Database'!$C$2:$C$751,2011,'BM Database'!$B$2:$B$751,$B28)</f>
        <v>923827081.64999998</v>
      </c>
      <c r="I28" s="118">
        <f>SUMIFS('BM Database'!$H$2:$H$751,'BM Database'!$C$2:$C$751,2011,'BM Database'!$B$2:$B$751,$B28)</f>
        <v>206940</v>
      </c>
      <c r="J28" s="125">
        <f>SUMIFS('BM Database'!$J$2:$J$751,'BM Database'!$C$2:$C$751,2011,'BM Database'!$B$2:$B$751,$B28)</f>
        <v>962</v>
      </c>
      <c r="K28" s="127">
        <f t="shared" si="3"/>
        <v>0.56447978001921806</v>
      </c>
      <c r="L28" s="125">
        <f>SUMIFS('BM Database'!$D$2:$D$751,'BM Database'!$C$2:$C$751,2011,'BM Database'!$B$2:$B$751,$B28)</f>
        <v>28417755.246489324</v>
      </c>
      <c r="M28" s="85">
        <f t="shared" si="1"/>
        <v>50343265.16624178</v>
      </c>
      <c r="O28" s="127">
        <v>0.56447978001921806</v>
      </c>
      <c r="P28" s="406"/>
      <c r="Q28" s="406"/>
      <c r="R28" s="407"/>
    </row>
    <row r="29" spans="2:18" ht="14.25" customHeight="1" x14ac:dyDescent="0.25">
      <c r="B29" s="123" t="s">
        <v>191</v>
      </c>
      <c r="C29" s="124">
        <v>2011</v>
      </c>
      <c r="D29" s="125">
        <f>SUMIFS('BM Database'!$M$2:$M$751,'BM Database'!$C$2:$C$751,2011,'BM Database'!$B$2:$B$751,$B29)</f>
        <v>69</v>
      </c>
      <c r="E29" s="126">
        <f>SUMIFS('BM Database'!$K$2:$K$751,'BM Database'!$C$2:$C$751,2011,'BM Database'!$B$2:$B$751,$B29)</f>
        <v>0.29166666666666669</v>
      </c>
      <c r="F29" s="126">
        <f>SUMIFS('BM Database'!$L$2:$L$751,'BM Database'!$C$2:$C$751,2011,'BM Database'!$B$2:$B$751,$B29)</f>
        <v>0.18949798038084248</v>
      </c>
      <c r="G29" s="118">
        <f>SUMIFS('BM Database'!$E$2:$E$751,'BM Database'!$C$2:$C$751,2011,'BM Database'!$B$2:$B$751,B29)</f>
        <v>10307</v>
      </c>
      <c r="H29" s="118">
        <f>SUMIFS('BM Database'!$F$2:$F$751,'BM Database'!$C$2:$C$751,2011,'BM Database'!$B$2:$B$751,$B29)</f>
        <v>180803939.71000001</v>
      </c>
      <c r="I29" s="118">
        <f>SUMIFS('BM Database'!$H$2:$H$751,'BM Database'!$C$2:$C$751,2011,'BM Database'!$B$2:$B$751,$B29)</f>
        <v>57081</v>
      </c>
      <c r="J29" s="125">
        <f>SUMIFS('BM Database'!$J$2:$J$751,'BM Database'!$C$2:$C$751,2011,'BM Database'!$B$2:$B$751,$B29)</f>
        <v>240</v>
      </c>
      <c r="K29" s="127">
        <f t="shared" si="3"/>
        <v>0.13424618009163927</v>
      </c>
      <c r="L29" s="125">
        <f>SUMIFS('BM Database'!$D$2:$D$751,'BM Database'!$C$2:$C$751,2011,'BM Database'!$B$2:$B$751,$B29)</f>
        <v>5139109.6493815016</v>
      </c>
      <c r="M29" s="85">
        <f t="shared" si="1"/>
        <v>38281235.606655151</v>
      </c>
      <c r="O29" s="127">
        <v>0.13424618009163927</v>
      </c>
      <c r="P29" s="406"/>
      <c r="Q29" s="406"/>
      <c r="R29" s="407"/>
    </row>
    <row r="30" spans="2:18" ht="14.25" customHeight="1" x14ac:dyDescent="0.25">
      <c r="B30" s="123" t="s">
        <v>192</v>
      </c>
      <c r="C30" s="124">
        <v>2011</v>
      </c>
      <c r="D30" s="125">
        <f>SUMIFS('BM Database'!$M$2:$M$751,'BM Database'!$C$2:$C$751,2011,'BM Database'!$B$2:$B$751,$B30)</f>
        <v>93</v>
      </c>
      <c r="E30" s="126">
        <f>SUMIFS('BM Database'!$K$2:$K$751,'BM Database'!$C$2:$C$751,2011,'BM Database'!$B$2:$B$751,$B30)</f>
        <v>0.60332103321033215</v>
      </c>
      <c r="F30" s="126">
        <f>SUMIFS('BM Database'!$L$2:$L$751,'BM Database'!$C$2:$C$751,2011,'BM Database'!$B$2:$B$751,$B30)</f>
        <v>0.21622784991749766</v>
      </c>
      <c r="G30" s="118">
        <f>SUMIFS('BM Database'!$E$2:$E$751,'BM Database'!$C$2:$C$751,2011,'BM Database'!$B$2:$B$751,B30)</f>
        <v>50859</v>
      </c>
      <c r="H30" s="118">
        <f>SUMIFS('BM Database'!$F$2:$F$751,'BM Database'!$C$2:$C$751,2011,'BM Database'!$B$2:$B$751,$B30)</f>
        <v>1664955455</v>
      </c>
      <c r="I30" s="118">
        <f>SUMIFS('BM Database'!$H$2:$H$751,'BM Database'!$C$2:$C$751,2011,'BM Database'!$B$2:$B$751,$B30)</f>
        <v>297500</v>
      </c>
      <c r="J30" s="125">
        <f>SUMIFS('BM Database'!$J$2:$J$751,'BM Database'!$C$2:$C$751,2011,'BM Database'!$B$2:$B$751,$B30)</f>
        <v>1084</v>
      </c>
      <c r="K30" s="127">
        <f t="shared" si="3"/>
        <v>0.67776745492829971</v>
      </c>
      <c r="L30" s="125">
        <f>SUMIFS('BM Database'!$D$2:$D$751,'BM Database'!$C$2:$C$751,2011,'BM Database'!$B$2:$B$751,$B30)</f>
        <v>34145603.669725917</v>
      </c>
      <c r="M30" s="85">
        <f t="shared" si="1"/>
        <v>50379526.814751148</v>
      </c>
      <c r="O30" s="127">
        <v>0.67776745492829971</v>
      </c>
      <c r="P30" s="406"/>
      <c r="Q30" s="406"/>
      <c r="R30" s="407"/>
    </row>
    <row r="31" spans="2:18" ht="14.25" customHeight="1" x14ac:dyDescent="0.25">
      <c r="B31" s="123" t="s">
        <v>193</v>
      </c>
      <c r="C31" s="124">
        <v>2011</v>
      </c>
      <c r="D31" s="125">
        <f>SUMIFS('BM Database'!$M$2:$M$751,'BM Database'!$C$2:$C$751,2011,'BM Database'!$B$2:$B$751,$B31)</f>
        <v>1252</v>
      </c>
      <c r="E31" s="126">
        <f>SUMIFS('BM Database'!$K$2:$K$751,'BM Database'!$C$2:$C$751,2011,'BM Database'!$B$2:$B$751,$B31)</f>
        <v>5.3056516724336797E-2</v>
      </c>
      <c r="F31" s="126">
        <f>SUMIFS('BM Database'!$L$2:$L$751,'BM Database'!$C$2:$C$751,2011,'BM Database'!$B$2:$B$751,$B31)</f>
        <v>5.7283306581059387E-2</v>
      </c>
      <c r="G31" s="118">
        <f>SUMIFS('BM Database'!$E$2:$E$751,'BM Database'!$C$2:$C$751,2011,'BM Database'!$B$2:$B$751,B31)</f>
        <v>21078</v>
      </c>
      <c r="H31" s="118">
        <f>SUMIFS('BM Database'!$F$2:$F$751,'BM Database'!$C$2:$C$751,2011,'BM Database'!$B$2:$B$751,$B31)</f>
        <v>421078100</v>
      </c>
      <c r="I31" s="118">
        <f>SUMIFS('BM Database'!$H$2:$H$751,'BM Database'!$C$2:$C$751,2011,'BM Database'!$B$2:$B$751,$B31)</f>
        <v>114709</v>
      </c>
      <c r="J31" s="125">
        <f>SUMIFS('BM Database'!$J$2:$J$751,'BM Database'!$C$2:$C$751,2011,'BM Database'!$B$2:$B$751,$B31)</f>
        <v>1734</v>
      </c>
      <c r="K31" s="127">
        <f t="shared" si="3"/>
        <v>0.3788588219007904</v>
      </c>
      <c r="L31" s="125">
        <f>SUMIFS('BM Database'!$D$2:$D$751,'BM Database'!$C$2:$C$751,2011,'BM Database'!$B$2:$B$751,$B31)</f>
        <v>13811568.622780142</v>
      </c>
      <c r="M31" s="85">
        <f t="shared" si="1"/>
        <v>36455713.380212374</v>
      </c>
      <c r="O31" s="127">
        <v>0.3788588219007904</v>
      </c>
      <c r="P31" s="406"/>
      <c r="Q31" s="406"/>
      <c r="R31" s="407"/>
    </row>
    <row r="32" spans="2:18" ht="14.25" customHeight="1" x14ac:dyDescent="0.25">
      <c r="B32" s="123" t="s">
        <v>121</v>
      </c>
      <c r="C32" s="124">
        <v>2011</v>
      </c>
      <c r="D32" s="125">
        <f>SUMIFS('BM Database'!$M$2:$M$751,'BM Database'!$C$2:$C$751,2011,'BM Database'!$B$2:$B$751,$B32)</f>
        <v>280</v>
      </c>
      <c r="E32" s="126">
        <f>SUMIFS('BM Database'!$K$2:$K$751,'BM Database'!$C$2:$C$751,2011,'BM Database'!$B$2:$B$751,$B32)</f>
        <v>0.39344262295081966</v>
      </c>
      <c r="F32" s="126">
        <f>SUMIFS('BM Database'!$L$2:$L$751,'BM Database'!$C$2:$C$751,2011,'BM Database'!$B$2:$B$751,$B32)</f>
        <v>0.20049756869840551</v>
      </c>
      <c r="G32" s="118">
        <f>SUMIFS('BM Database'!$E$2:$E$751,'BM Database'!$C$2:$C$751,2011,'BM Database'!$B$2:$B$751,B32)</f>
        <v>21232</v>
      </c>
      <c r="H32" s="118">
        <f>SUMIFS('BM Database'!$F$2:$F$751,'BM Database'!$C$2:$C$751,2011,'BM Database'!$B$2:$B$751,$B32)</f>
        <v>491642005</v>
      </c>
      <c r="I32" s="118">
        <f>SUMIFS('BM Database'!$H$2:$H$751,'BM Database'!$C$2:$C$751,2011,'BM Database'!$B$2:$B$751,$B32)</f>
        <v>122494</v>
      </c>
      <c r="J32" s="125">
        <f>SUMIFS('BM Database'!$J$2:$J$751,'BM Database'!$C$2:$C$751,2011,'BM Database'!$B$2:$B$751,$B32)</f>
        <v>1464</v>
      </c>
      <c r="K32" s="127">
        <f t="shared" si="3"/>
        <v>0.3727111394904622</v>
      </c>
      <c r="L32" s="125">
        <f>SUMIFS('BM Database'!$D$2:$D$751,'BM Database'!$C$2:$C$751,2011,'BM Database'!$B$2:$B$751,$B32)</f>
        <v>13973647.349793905</v>
      </c>
      <c r="M32" s="85">
        <f t="shared" si="1"/>
        <v>37491896.187748626</v>
      </c>
      <c r="O32" s="127">
        <v>0.3727111394904622</v>
      </c>
      <c r="P32" s="406"/>
      <c r="Q32" s="406"/>
      <c r="R32" s="407"/>
    </row>
    <row r="33" spans="2:18" ht="14.25" customHeight="1" x14ac:dyDescent="0.25">
      <c r="B33" s="123" t="s">
        <v>194</v>
      </c>
      <c r="C33" s="124">
        <v>2011</v>
      </c>
      <c r="D33" s="125">
        <f>SUMIFS('BM Database'!$M$2:$M$751,'BM Database'!$C$2:$C$751,2011,'BM Database'!$B$2:$B$751,$B33)</f>
        <v>93</v>
      </c>
      <c r="E33" s="126">
        <f>SUMIFS('BM Database'!$K$2:$K$751,'BM Database'!$C$2:$C$751,2011,'BM Database'!$B$2:$B$751,$B33)</f>
        <v>0.16176470588235295</v>
      </c>
      <c r="F33" s="126">
        <f>SUMIFS('BM Database'!$L$2:$L$751,'BM Database'!$C$2:$C$751,2011,'BM Database'!$B$2:$B$751,$B33)</f>
        <v>2.7352297592997812E-2</v>
      </c>
      <c r="G33" s="118">
        <f>SUMIFS('BM Database'!$E$2:$E$751,'BM Database'!$C$2:$C$751,2011,'BM Database'!$B$2:$B$751,B33)</f>
        <v>2817</v>
      </c>
      <c r="H33" s="118">
        <f>SUMIFS('BM Database'!$F$2:$F$751,'BM Database'!$C$2:$C$751,2011,'BM Database'!$B$2:$B$751,$B33)</f>
        <v>77706108</v>
      </c>
      <c r="I33" s="118">
        <f>SUMIFS('BM Database'!$H$2:$H$751,'BM Database'!$C$2:$C$751,2011,'BM Database'!$B$2:$B$751,$B33)</f>
        <v>22617</v>
      </c>
      <c r="J33" s="125">
        <f>SUMIFS('BM Database'!$J$2:$J$751,'BM Database'!$C$2:$C$751,2011,'BM Database'!$B$2:$B$751,$B33)</f>
        <v>68</v>
      </c>
      <c r="K33" s="127">
        <f t="shared" si="3"/>
        <v>4.1248786692527045E-2</v>
      </c>
      <c r="L33" s="125">
        <f>SUMIFS('BM Database'!$D$2:$D$751,'BM Database'!$C$2:$C$751,2011,'BM Database'!$B$2:$B$751,$B33)</f>
        <v>1187486.4931943342</v>
      </c>
      <c r="M33" s="85">
        <f t="shared" si="1"/>
        <v>28788398.118131038</v>
      </c>
      <c r="O33" s="127">
        <v>4.1248786692527045E-2</v>
      </c>
      <c r="P33" s="406"/>
      <c r="Q33" s="406"/>
      <c r="R33" s="407"/>
    </row>
    <row r="34" spans="2:18" ht="14.25" customHeight="1" x14ac:dyDescent="0.25">
      <c r="B34" s="123" t="s">
        <v>195</v>
      </c>
      <c r="C34" s="124">
        <v>2011</v>
      </c>
      <c r="D34" s="125">
        <f>SUMIFS('BM Database'!$M$2:$M$751,'BM Database'!$C$2:$C$751,2011,'BM Database'!$B$2:$B$751,$B34)</f>
        <v>426</v>
      </c>
      <c r="E34" s="126">
        <f>SUMIFS('BM Database'!$K$2:$K$751,'BM Database'!$C$2:$C$751,2011,'BM Database'!$B$2:$B$751,$B34)</f>
        <v>0.55389572349150562</v>
      </c>
      <c r="F34" s="126">
        <f>SUMIFS('BM Database'!$L$2:$L$751,'BM Database'!$C$2:$C$751,2011,'BM Database'!$B$2:$B$751,$B34)</f>
        <v>4.7919097280977527E-2</v>
      </c>
      <c r="G34" s="118">
        <f>SUMIFS('BM Database'!$E$2:$E$751,'BM Database'!$C$2:$C$751,2011,'BM Database'!$B$2:$B$751,B34)</f>
        <v>235327</v>
      </c>
      <c r="H34" s="118">
        <f>SUMIFS('BM Database'!$F$2:$F$751,'BM Database'!$C$2:$C$751,2011,'BM Database'!$B$2:$B$751,$B34)</f>
        <v>4626970393</v>
      </c>
      <c r="I34" s="118">
        <f>SUMIFS('BM Database'!$H$2:$H$751,'BM Database'!$C$2:$C$751,2011,'BM Database'!$B$2:$B$751,$B34)</f>
        <v>1318006.26</v>
      </c>
      <c r="J34" s="125">
        <f>SUMIFS('BM Database'!$J$2:$J$751,'BM Database'!$C$2:$C$751,2011,'BM Database'!$B$2:$B$751,$B34)</f>
        <v>3414</v>
      </c>
      <c r="K34" s="127">
        <f t="shared" si="3"/>
        <v>2.7427852577322036</v>
      </c>
      <c r="L34" s="125">
        <f>SUMIFS('BM Database'!$D$2:$D$751,'BM Database'!$C$2:$C$751,2011,'BM Database'!$B$2:$B$751,$B34)</f>
        <v>104737720.3619504</v>
      </c>
      <c r="M34" s="85">
        <f t="shared" si="1"/>
        <v>38186628.014965303</v>
      </c>
      <c r="O34" s="127">
        <v>2.7427852577322036</v>
      </c>
      <c r="P34" s="406"/>
      <c r="Q34" s="406"/>
      <c r="R34" s="407"/>
    </row>
    <row r="35" spans="2:18" ht="14.25" customHeight="1" x14ac:dyDescent="0.25">
      <c r="B35" s="123" t="s">
        <v>196</v>
      </c>
      <c r="C35" s="124">
        <v>2011</v>
      </c>
      <c r="D35" s="125">
        <f>SUMIFS('BM Database'!$M$2:$M$751,'BM Database'!$C$2:$C$751,2011,'BM Database'!$B$2:$B$751,$B35)</f>
        <v>9</v>
      </c>
      <c r="E35" s="126">
        <f>SUMIFS('BM Database'!$K$2:$K$751,'BM Database'!$C$2:$C$751,2011,'BM Database'!$B$2:$B$751,$B35)</f>
        <v>0.14285714285714285</v>
      </c>
      <c r="F35" s="126">
        <f>SUMIFS('BM Database'!$L$2:$L$751,'BM Database'!$C$2:$C$751,2011,'BM Database'!$B$2:$B$751,$B35)</f>
        <v>7.9535299374441468E-2</v>
      </c>
      <c r="G35" s="118">
        <f>SUMIFS('BM Database'!$E$2:$E$751,'BM Database'!$C$2:$C$751,2011,'BM Database'!$B$2:$B$751,B35)</f>
        <v>1208</v>
      </c>
      <c r="H35" s="118">
        <f>SUMIFS('BM Database'!$F$2:$F$751,'BM Database'!$C$2:$C$751,2011,'BM Database'!$B$2:$B$751,$B35)</f>
        <v>19660484</v>
      </c>
      <c r="I35" s="118">
        <f>SUMIFS('BM Database'!$H$2:$H$751,'BM Database'!$C$2:$C$751,2011,'BM Database'!$B$2:$B$751,$B35)</f>
        <v>7653</v>
      </c>
      <c r="J35" s="125">
        <f>SUMIFS('BM Database'!$J$2:$J$751,'BM Database'!$C$2:$C$751,2011,'BM Database'!$B$2:$B$751,$B35)</f>
        <v>21</v>
      </c>
      <c r="K35" s="127">
        <f t="shared" si="3"/>
        <v>1.5005631359260033E-2</v>
      </c>
      <c r="L35" s="125">
        <f>SUMIFS('BM Database'!$D$2:$D$751,'BM Database'!$C$2:$C$751,2011,'BM Database'!$B$2:$B$751,$B35)</f>
        <v>574481.02601855027</v>
      </c>
      <c r="M35" s="85">
        <f t="shared" si="1"/>
        <v>38284362.201396868</v>
      </c>
      <c r="O35" s="127">
        <v>1.5005631359260033E-2</v>
      </c>
      <c r="P35" s="406"/>
      <c r="Q35" s="406"/>
      <c r="R35" s="407"/>
    </row>
    <row r="36" spans="2:18" ht="14.25" customHeight="1" x14ac:dyDescent="0.25">
      <c r="B36" s="123" t="s">
        <v>197</v>
      </c>
      <c r="C36" s="124">
        <v>2011</v>
      </c>
      <c r="D36" s="125">
        <f>SUMIFS('BM Database'!$M$2:$M$751,'BM Database'!$C$2:$C$751,2011,'BM Database'!$B$2:$B$751,$B36)</f>
        <v>8</v>
      </c>
      <c r="E36" s="126">
        <f>SUMIFS('BM Database'!$K$2:$K$751,'BM Database'!$C$2:$C$751,2011,'BM Database'!$B$2:$B$751,$B36)</f>
        <v>0.15151515151515152</v>
      </c>
      <c r="F36" s="126">
        <f>SUMIFS('BM Database'!$L$2:$L$751,'BM Database'!$C$2:$C$751,2011,'BM Database'!$B$2:$B$751,$B36)</f>
        <v>7.1206829646876219E-2</v>
      </c>
      <c r="G36" s="118">
        <f>SUMIFS('BM Database'!$E$2:$E$751,'BM Database'!$C$2:$C$751,2011,'BM Database'!$B$2:$B$751,B36)</f>
        <v>5521</v>
      </c>
      <c r="H36" s="118">
        <f>SUMIFS('BM Database'!$F$2:$F$751,'BM Database'!$C$2:$C$751,2011,'BM Database'!$B$2:$B$751,$B36)</f>
        <v>152469854</v>
      </c>
      <c r="I36" s="118">
        <f>SUMIFS('BM Database'!$H$2:$H$751,'BM Database'!$C$2:$C$751,2011,'BM Database'!$B$2:$B$751,$B36)</f>
        <v>40003</v>
      </c>
      <c r="J36" s="125">
        <f>SUMIFS('BM Database'!$J$2:$J$751,'BM Database'!$C$2:$C$751,2011,'BM Database'!$B$2:$B$751,$B36)</f>
        <v>66</v>
      </c>
      <c r="K36" s="127">
        <f t="shared" si="3"/>
        <v>6.6128195443553958E-2</v>
      </c>
      <c r="L36" s="125">
        <f>SUMIFS('BM Database'!$D$2:$D$751,'BM Database'!$C$2:$C$751,2011,'BM Database'!$B$2:$B$751,$B36)</f>
        <v>1430201.5732501587</v>
      </c>
      <c r="M36" s="85">
        <f t="shared" si="1"/>
        <v>21627712.107628241</v>
      </c>
      <c r="O36" s="127">
        <v>6.6128195443553958E-2</v>
      </c>
      <c r="P36" s="406"/>
      <c r="Q36" s="406"/>
      <c r="R36" s="407"/>
    </row>
    <row r="37" spans="2:18" ht="14.25" customHeight="1" x14ac:dyDescent="0.25">
      <c r="B37" s="123" t="s">
        <v>122</v>
      </c>
      <c r="C37" s="124">
        <v>2011</v>
      </c>
      <c r="D37" s="125">
        <f>SUMIFS('BM Database'!$M$2:$M$751,'BM Database'!$C$2:$C$751,2011,'BM Database'!$B$2:$B$751,$B37)</f>
        <v>269</v>
      </c>
      <c r="E37" s="126">
        <f>SUMIFS('BM Database'!$K$2:$K$751,'BM Database'!$C$2:$C$751,2011,'BM Database'!$B$2:$B$751,$B37)</f>
        <v>0.72306629834254144</v>
      </c>
      <c r="F37" s="126">
        <f>SUMIFS('BM Database'!$L$2:$L$751,'BM Database'!$C$2:$C$751,2011,'BM Database'!$B$2:$B$751,$B37)</f>
        <v>0.43001182548079914</v>
      </c>
      <c r="G37" s="118">
        <f>SUMIFS('BM Database'!$E$2:$E$751,'BM Database'!$C$2:$C$751,2011,'BM Database'!$B$2:$B$751,B37)</f>
        <v>137856</v>
      </c>
      <c r="H37" s="118">
        <f>SUMIFS('BM Database'!$F$2:$F$751,'BM Database'!$C$2:$C$751,2011,'BM Database'!$B$2:$B$751,$B37)</f>
        <v>3807829878.9699998</v>
      </c>
      <c r="I37" s="118">
        <f>SUMIFS('BM Database'!$H$2:$H$751,'BM Database'!$C$2:$C$751,2011,'BM Database'!$B$2:$B$751,$B37)</f>
        <v>820000</v>
      </c>
      <c r="J37" s="125">
        <f>SUMIFS('BM Database'!$J$2:$J$751,'BM Database'!$C$2:$C$751,2011,'BM Database'!$B$2:$B$751,$B37)</f>
        <v>2896</v>
      </c>
      <c r="K37" s="127">
        <f t="shared" si="3"/>
        <v>1.8209902623127161</v>
      </c>
      <c r="L37" s="125">
        <f>SUMIFS('BM Database'!$D$2:$D$751,'BM Database'!$C$2:$C$751,2011,'BM Database'!$B$2:$B$751,$B37)</f>
        <v>81138099.8373781</v>
      </c>
      <c r="M37" s="85">
        <f t="shared" si="1"/>
        <v>44557129.99493479</v>
      </c>
      <c r="O37" s="127">
        <v>1.8209902623127161</v>
      </c>
      <c r="P37" s="406"/>
      <c r="Q37" s="406"/>
      <c r="R37" s="407"/>
    </row>
    <row r="38" spans="2:18" ht="14.25" customHeight="1" x14ac:dyDescent="0.25">
      <c r="B38" s="123" t="s">
        <v>123</v>
      </c>
      <c r="C38" s="124">
        <v>2011</v>
      </c>
      <c r="D38" s="125">
        <f>SUMIFS('BM Database'!$M$2:$M$751,'BM Database'!$C$2:$C$751,2011,'BM Database'!$B$2:$B$751,$B38)</f>
        <v>650000</v>
      </c>
      <c r="E38" s="126">
        <f>SUMIFS('BM Database'!$K$2:$K$751,'BM Database'!$C$2:$C$751,2011,'BM Database'!$B$2:$B$751,$B38)</f>
        <v>6.7180644886484647E-2</v>
      </c>
      <c r="F38" s="126">
        <f>SUMIFS('BM Database'!$L$2:$L$751,'BM Database'!$C$2:$C$751,2011,'BM Database'!$B$2:$B$751,$B38)</f>
        <v>8.7661646592657322E-2</v>
      </c>
      <c r="G38" s="118">
        <f>SUMIFS('BM Database'!$E$2:$E$751,'BM Database'!$C$2:$C$751,2011,'BM Database'!$B$2:$B$751,B38)</f>
        <v>1211071</v>
      </c>
      <c r="H38" s="118">
        <f>SUMIFS('BM Database'!$F$2:$F$751,'BM Database'!$C$2:$C$751,2011,'BM Database'!$B$2:$B$751,$B38)</f>
        <v>23414000000</v>
      </c>
      <c r="I38" s="118">
        <f>SUMIFS('BM Database'!$H$2:$H$751,'BM Database'!$C$2:$C$751,2011,'BM Database'!$B$2:$B$751,$B38)</f>
        <v>4407238</v>
      </c>
      <c r="J38" s="125">
        <f>SUMIFS('BM Database'!$J$2:$J$751,'BM Database'!$C$2:$C$751,2011,'BM Database'!$B$2:$B$751,$B38)</f>
        <v>117385</v>
      </c>
      <c r="K38" s="127">
        <f t="shared" si="3"/>
        <v>20.676883189432385</v>
      </c>
      <c r="L38" s="125">
        <f>SUMIFS('BM Database'!$D$2:$D$751,'BM Database'!$C$2:$C$751,2011,'BM Database'!$B$2:$B$751,$B38)</f>
        <v>1277504996.4238355</v>
      </c>
      <c r="M38" s="85">
        <f t="shared" si="1"/>
        <v>61784214.996037088</v>
      </c>
      <c r="O38" s="127">
        <v>20.676883189432385</v>
      </c>
      <c r="P38" s="406"/>
      <c r="Q38" s="406"/>
      <c r="R38" s="407"/>
    </row>
    <row r="39" spans="2:18" ht="14.25" customHeight="1" x14ac:dyDescent="0.25">
      <c r="B39" s="123" t="s">
        <v>198</v>
      </c>
      <c r="C39" s="124">
        <v>2011</v>
      </c>
      <c r="D39" s="125">
        <f>SUMIFS('BM Database'!$M$2:$M$751,'BM Database'!$C$2:$C$751,2011,'BM Database'!$B$2:$B$751,$B39)</f>
        <v>1104</v>
      </c>
      <c r="E39" s="126">
        <f>SUMIFS('BM Database'!$K$2:$K$751,'BM Database'!$C$2:$C$751,2011,'BM Database'!$B$2:$B$751,$B39)</f>
        <v>0.47984302533000356</v>
      </c>
      <c r="F39" s="126">
        <f>SUMIFS('BM Database'!$L$2:$L$751,'BM Database'!$C$2:$C$751,2011,'BM Database'!$B$2:$B$751,$B39)</f>
        <v>0.15403750189021623</v>
      </c>
      <c r="G39" s="118">
        <f>SUMIFS('BM Database'!$E$2:$E$751,'BM Database'!$C$2:$C$751,2011,'BM Database'!$B$2:$B$751,B39)</f>
        <v>305266</v>
      </c>
      <c r="H39" s="118">
        <f>SUMIFS('BM Database'!$F$2:$F$751,'BM Database'!$C$2:$C$751,2011,'BM Database'!$B$2:$B$751,$B39)</f>
        <v>7542801651</v>
      </c>
      <c r="I39" s="118">
        <f>SUMIFS('BM Database'!$H$2:$H$751,'BM Database'!$C$2:$C$751,2011,'BM Database'!$B$2:$B$751,$B39)</f>
        <v>1518168</v>
      </c>
      <c r="J39" s="125">
        <f>SUMIFS('BM Database'!$J$2:$J$751,'BM Database'!$C$2:$C$751,2011,'BM Database'!$B$2:$B$751,$B39)</f>
        <v>5606</v>
      </c>
      <c r="K39" s="127">
        <f t="shared" si="3"/>
        <v>3.7207270515003508</v>
      </c>
      <c r="L39" s="125">
        <f>SUMIFS('BM Database'!$D$2:$D$751,'BM Database'!$C$2:$C$751,2011,'BM Database'!$B$2:$B$751,$B39)</f>
        <v>160891905.60621274</v>
      </c>
      <c r="M39" s="85">
        <f t="shared" si="1"/>
        <v>43242060.86048007</v>
      </c>
      <c r="O39" s="127">
        <v>3.7207270515003508</v>
      </c>
      <c r="P39" s="406"/>
      <c r="Q39" s="406"/>
      <c r="R39" s="407"/>
    </row>
    <row r="40" spans="2:18" ht="14.25" customHeight="1" x14ac:dyDescent="0.25">
      <c r="B40" s="123" t="s">
        <v>199</v>
      </c>
      <c r="C40" s="124">
        <v>2011</v>
      </c>
      <c r="D40" s="125">
        <f>SUMIFS('BM Database'!$M$2:$M$751,'BM Database'!$C$2:$C$751,2011,'BM Database'!$B$2:$B$751,$B40)</f>
        <v>292</v>
      </c>
      <c r="E40" s="126">
        <f>SUMIFS('BM Database'!$K$2:$K$751,'BM Database'!$C$2:$C$751,2011,'BM Database'!$B$2:$B$751,$B40)</f>
        <v>0.18850267379679145</v>
      </c>
      <c r="F40" s="126">
        <f>SUMIFS('BM Database'!$L$2:$L$751,'BM Database'!$C$2:$C$751,2011,'BM Database'!$B$2:$B$751,$B40)</f>
        <v>0.12788132369722327</v>
      </c>
      <c r="G40" s="118">
        <f>SUMIFS('BM Database'!$E$2:$E$751,'BM Database'!$C$2:$C$751,2011,'BM Database'!$B$2:$B$751,B40)</f>
        <v>14826</v>
      </c>
      <c r="H40" s="118">
        <f>SUMIFS('BM Database'!$F$2:$F$751,'BM Database'!$C$2:$C$751,2011,'BM Database'!$B$2:$B$751,$B40)</f>
        <v>247768900</v>
      </c>
      <c r="I40" s="118">
        <f>SUMIFS('BM Database'!$H$2:$H$751,'BM Database'!$C$2:$C$751,2011,'BM Database'!$B$2:$B$751,$B40)</f>
        <v>66861</v>
      </c>
      <c r="J40" s="125">
        <f>SUMIFS('BM Database'!$J$2:$J$751,'BM Database'!$C$2:$C$751,2011,'BM Database'!$B$2:$B$751,$B40)</f>
        <v>748</v>
      </c>
      <c r="K40" s="127">
        <f t="shared" si="3"/>
        <v>0.22356106801401693</v>
      </c>
      <c r="L40" s="125">
        <f>SUMIFS('BM Database'!$D$2:$D$751,'BM Database'!$C$2:$C$751,2011,'BM Database'!$B$2:$B$751,$B40)</f>
        <v>10225173.942915078</v>
      </c>
      <c r="M40" s="85">
        <f t="shared" si="1"/>
        <v>45737721.839269333</v>
      </c>
      <c r="O40" s="127">
        <v>0.22356106801401693</v>
      </c>
      <c r="P40" s="406"/>
      <c r="Q40" s="406"/>
      <c r="R40" s="407"/>
    </row>
    <row r="41" spans="2:18" ht="14.25" customHeight="1" x14ac:dyDescent="0.25">
      <c r="B41" s="123" t="s">
        <v>200</v>
      </c>
      <c r="C41" s="124">
        <v>2011</v>
      </c>
      <c r="D41" s="125">
        <f>SUMIFS('BM Database'!$M$2:$M$751,'BM Database'!$C$2:$C$751,2011,'BM Database'!$B$2:$B$751,$B41)</f>
        <v>24</v>
      </c>
      <c r="E41" s="126">
        <f>SUMIFS('BM Database'!$K$2:$K$751,'BM Database'!$C$2:$C$751,2011,'BM Database'!$B$2:$B$751,$B41)</f>
        <v>0.10204081632653061</v>
      </c>
      <c r="F41" s="126">
        <f>SUMIFS('BM Database'!$L$2:$L$751,'BM Database'!$C$2:$C$751,2011,'BM Database'!$B$2:$B$751,$B41)</f>
        <v>-6.993824069437489E-2</v>
      </c>
      <c r="G41" s="118">
        <f>SUMIFS('BM Database'!$E$2:$E$751,'BM Database'!$C$2:$C$751,2011,'BM Database'!$B$2:$B$751,B41)</f>
        <v>5572</v>
      </c>
      <c r="H41" s="118">
        <f>SUMIFS('BM Database'!$F$2:$F$751,'BM Database'!$C$2:$C$751,2011,'BM Database'!$B$2:$B$751,$B41)</f>
        <v>105544154</v>
      </c>
      <c r="I41" s="118">
        <f>SUMIFS('BM Database'!$H$2:$H$751,'BM Database'!$C$2:$C$751,2011,'BM Database'!$B$2:$B$751,$B41)</f>
        <v>23000</v>
      </c>
      <c r="J41" s="125">
        <f>SUMIFS('BM Database'!$J$2:$J$751,'BM Database'!$C$2:$C$751,2011,'BM Database'!$B$2:$B$751,$B41)</f>
        <v>98</v>
      </c>
      <c r="K41" s="127">
        <f t="shared" si="3"/>
        <v>6.3503935965549776E-2</v>
      </c>
      <c r="L41" s="125">
        <f>SUMIFS('BM Database'!$D$2:$D$751,'BM Database'!$C$2:$C$751,2011,'BM Database'!$B$2:$B$751,$B41)</f>
        <v>3049240.1962675229</v>
      </c>
      <c r="M41" s="85">
        <f t="shared" si="1"/>
        <v>48016554.405725405</v>
      </c>
      <c r="O41" s="127">
        <v>6.3503935965549776E-2</v>
      </c>
      <c r="P41" s="406"/>
      <c r="Q41" s="406"/>
      <c r="R41" s="407"/>
    </row>
    <row r="42" spans="2:18" ht="14.25" customHeight="1" x14ac:dyDescent="0.25">
      <c r="B42" s="123" t="s">
        <v>201</v>
      </c>
      <c r="C42" s="124">
        <v>2011</v>
      </c>
      <c r="D42" s="125">
        <f>SUMIFS('BM Database'!$M$2:$M$751,'BM Database'!$C$2:$C$751,2011,'BM Database'!$B$2:$B$751,$B42)</f>
        <v>32</v>
      </c>
      <c r="E42" s="126">
        <f>SUMIFS('BM Database'!$K$2:$K$751,'BM Database'!$C$2:$C$751,2011,'BM Database'!$B$2:$B$751,$B42)</f>
        <v>0.35635359116022097</v>
      </c>
      <c r="F42" s="126">
        <f>SUMIFS('BM Database'!$L$2:$L$751,'BM Database'!$C$2:$C$751,2011,'BM Database'!$B$2:$B$751,$B42)</f>
        <v>1.4589160178395948E-2</v>
      </c>
      <c r="G42" s="118">
        <f>SUMIFS('BM Database'!$E$2:$E$751,'BM Database'!$C$2:$C$751,2011,'BM Database'!$B$2:$B$751,B42)</f>
        <v>26844</v>
      </c>
      <c r="H42" s="118">
        <f>SUMIFS('BM Database'!$F$2:$F$751,'BM Database'!$C$2:$C$751,2011,'BM Database'!$B$2:$B$751,$B42)</f>
        <v>710434028</v>
      </c>
      <c r="I42" s="118">
        <f>SUMIFS('BM Database'!$H$2:$H$751,'BM Database'!$C$2:$C$751,2011,'BM Database'!$B$2:$B$751,$B42)</f>
        <v>147462</v>
      </c>
      <c r="J42" s="125">
        <f>SUMIFS('BM Database'!$J$2:$J$751,'BM Database'!$C$2:$C$751,2011,'BM Database'!$B$2:$B$751,$B42)</f>
        <v>362</v>
      </c>
      <c r="K42" s="127">
        <f t="shared" si="3"/>
        <v>0.31062478758855144</v>
      </c>
      <c r="L42" s="125">
        <f>SUMIFS('BM Database'!$D$2:$D$751,'BM Database'!$C$2:$C$751,2011,'BM Database'!$B$2:$B$751,$B42)</f>
        <v>13062367.019528672</v>
      </c>
      <c r="M42" s="85">
        <f t="shared" si="1"/>
        <v>42051914.533076063</v>
      </c>
      <c r="O42" s="127">
        <v>0.31062478758855144</v>
      </c>
      <c r="P42" s="406"/>
      <c r="Q42" s="406"/>
      <c r="R42" s="407"/>
    </row>
    <row r="43" spans="2:18" ht="14.25" customHeight="1" x14ac:dyDescent="0.25">
      <c r="B43" s="123" t="s">
        <v>202</v>
      </c>
      <c r="C43" s="124">
        <v>2011</v>
      </c>
      <c r="D43" s="125">
        <f>SUMIFS('BM Database'!$M$2:$M$751,'BM Database'!$C$2:$C$751,2011,'BM Database'!$B$2:$B$751,$B43)</f>
        <v>405</v>
      </c>
      <c r="E43" s="126">
        <f>SUMIFS('BM Database'!$K$2:$K$751,'BM Database'!$C$2:$C$751,2011,'BM Database'!$B$2:$B$751,$B43)</f>
        <v>0.44302449414270501</v>
      </c>
      <c r="F43" s="126">
        <f>SUMIFS('BM Database'!$L$2:$L$751,'BM Database'!$C$2:$C$751,2011,'BM Database'!$B$2:$B$751,$B43)</f>
        <v>0.19967541323441165</v>
      </c>
      <c r="G43" s="118">
        <f>SUMIFS('BM Database'!$E$2:$E$751,'BM Database'!$C$2:$C$751,2011,'BM Database'!$B$2:$B$751,B43)</f>
        <v>87965</v>
      </c>
      <c r="H43" s="118">
        <f>SUMIFS('BM Database'!$F$2:$F$751,'BM Database'!$C$2:$C$751,2011,'BM Database'!$B$2:$B$751,$B43)</f>
        <v>1836015046</v>
      </c>
      <c r="I43" s="118">
        <f>SUMIFS('BM Database'!$H$2:$H$751,'BM Database'!$C$2:$C$751,2011,'BM Database'!$B$2:$B$751,$B43)</f>
        <v>386568</v>
      </c>
      <c r="J43" s="125">
        <f>SUMIFS('BM Database'!$J$2:$J$751,'BM Database'!$C$2:$C$751,2011,'BM Database'!$B$2:$B$751,$B43)</f>
        <v>1878</v>
      </c>
      <c r="K43" s="127">
        <f t="shared" si="3"/>
        <v>1.073417182278136</v>
      </c>
      <c r="L43" s="125">
        <f>SUMIFS('BM Database'!$D$2:$D$751,'BM Database'!$C$2:$C$751,2011,'BM Database'!$B$2:$B$751,$B43)</f>
        <v>38161808.992487192</v>
      </c>
      <c r="M43" s="85">
        <f t="shared" si="1"/>
        <v>35551703.123938799</v>
      </c>
      <c r="O43" s="127">
        <v>1.073417182278136</v>
      </c>
      <c r="P43" s="406"/>
      <c r="Q43" s="406"/>
      <c r="R43" s="407"/>
    </row>
    <row r="44" spans="2:18" ht="14.25" customHeight="1" x14ac:dyDescent="0.25">
      <c r="B44" s="123" t="s">
        <v>203</v>
      </c>
      <c r="C44" s="124">
        <v>2011</v>
      </c>
      <c r="D44" s="125">
        <f>SUMIFS('BM Database'!$M$2:$M$751,'BM Database'!$C$2:$C$751,2011,'BM Database'!$B$2:$B$751,$B44)</f>
        <v>27</v>
      </c>
      <c r="E44" s="126">
        <f>SUMIFS('BM Database'!$K$2:$K$751,'BM Database'!$C$2:$C$751,2011,'BM Database'!$B$2:$B$751,$B44)</f>
        <v>0.17391304347826086</v>
      </c>
      <c r="F44" s="126">
        <f>SUMIFS('BM Database'!$L$2:$L$751,'BM Database'!$C$2:$C$751,2011,'BM Database'!$B$2:$B$751,$B44)</f>
        <v>0.18213058419243985</v>
      </c>
      <c r="G44" s="118">
        <f>SUMIFS('BM Database'!$E$2:$E$751,'BM Database'!$C$2:$C$751,2011,'BM Database'!$B$2:$B$751,B44)</f>
        <v>9976</v>
      </c>
      <c r="H44" s="118">
        <f>SUMIFS('BM Database'!$F$2:$F$751,'BM Database'!$C$2:$C$751,2011,'BM Database'!$B$2:$B$751,$B44)</f>
        <v>231056870</v>
      </c>
      <c r="I44" s="118">
        <f>SUMIFS('BM Database'!$H$2:$H$751,'BM Database'!$C$2:$C$751,2011,'BM Database'!$B$2:$B$751,$B44)</f>
        <v>50701</v>
      </c>
      <c r="J44" s="125">
        <f>SUMIFS('BM Database'!$J$2:$J$751,'BM Database'!$C$2:$C$751,2011,'BM Database'!$B$2:$B$751,$B44)</f>
        <v>115</v>
      </c>
      <c r="K44" s="127">
        <f t="shared" si="3"/>
        <v>0.108246843914667</v>
      </c>
      <c r="L44" s="125">
        <f>SUMIFS('BM Database'!$D$2:$D$751,'BM Database'!$C$2:$C$751,2011,'BM Database'!$B$2:$B$751,$B44)</f>
        <v>4345137.198713718</v>
      </c>
      <c r="M44" s="85">
        <f t="shared" si="1"/>
        <v>40141005.885945924</v>
      </c>
      <c r="O44" s="127">
        <v>0.108246843914667</v>
      </c>
      <c r="P44" s="406"/>
      <c r="Q44" s="406"/>
      <c r="R44" s="407"/>
    </row>
    <row r="45" spans="2:18" ht="14.25" customHeight="1" x14ac:dyDescent="0.25">
      <c r="B45" s="123" t="s">
        <v>204</v>
      </c>
      <c r="C45" s="124">
        <v>2011</v>
      </c>
      <c r="D45" s="125">
        <f>SUMIFS('BM Database'!$M$2:$M$751,'BM Database'!$C$2:$C$751,2011,'BM Database'!$B$2:$B$751,$B45)</f>
        <v>144</v>
      </c>
      <c r="E45" s="126">
        <f>SUMIFS('BM Database'!$K$2:$K$751,'BM Database'!$C$2:$C$751,2011,'BM Database'!$B$2:$B$751,$B45)</f>
        <v>0.22822822822822822</v>
      </c>
      <c r="F45" s="126">
        <f>SUMIFS('BM Database'!$L$2:$L$751,'BM Database'!$C$2:$C$751,2011,'BM Database'!$B$2:$B$751,$B45)</f>
        <v>9.3415356573251312E-2</v>
      </c>
      <c r="G45" s="118">
        <f>SUMIFS('BM Database'!$E$2:$E$751,'BM Database'!$C$2:$C$751,2011,'BM Database'!$B$2:$B$751,B45)</f>
        <v>9598</v>
      </c>
      <c r="H45" s="118">
        <f>SUMIFS('BM Database'!$F$2:$F$751,'BM Database'!$C$2:$C$751,2011,'BM Database'!$B$2:$B$751,$B45)</f>
        <v>204378205</v>
      </c>
      <c r="I45" s="118">
        <f>SUMIFS('BM Database'!$H$2:$H$751,'BM Database'!$C$2:$C$751,2011,'BM Database'!$B$2:$B$751,$B45)</f>
        <v>49384</v>
      </c>
      <c r="J45" s="125">
        <f>SUMIFS('BM Database'!$J$2:$J$751,'BM Database'!$C$2:$C$751,2011,'BM Database'!$B$2:$B$751,$B45)</f>
        <v>333</v>
      </c>
      <c r="K45" s="127">
        <f t="shared" si="3"/>
        <v>0.1373865523512974</v>
      </c>
      <c r="L45" s="125">
        <f>SUMIFS('BM Database'!$D$2:$D$751,'BM Database'!$C$2:$C$751,2011,'BM Database'!$B$2:$B$751,$B45)</f>
        <v>6384445.9051290751</v>
      </c>
      <c r="M45" s="85">
        <f t="shared" si="1"/>
        <v>46470675.592790537</v>
      </c>
      <c r="O45" s="127">
        <v>0.1373865523512974</v>
      </c>
      <c r="P45" s="406"/>
      <c r="Q45" s="406"/>
      <c r="R45" s="407"/>
    </row>
    <row r="46" spans="2:18" ht="14.25" customHeight="1" x14ac:dyDescent="0.25">
      <c r="B46" s="123" t="s">
        <v>205</v>
      </c>
      <c r="C46" s="124">
        <v>2011</v>
      </c>
      <c r="D46" s="125">
        <f>SUMIFS('BM Database'!$M$2:$M$751,'BM Database'!$C$2:$C$751,2011,'BM Database'!$B$2:$B$751,$B46)</f>
        <v>421</v>
      </c>
      <c r="E46" s="126">
        <f>SUMIFS('BM Database'!$K$2:$K$751,'BM Database'!$C$2:$C$751,2011,'BM Database'!$B$2:$B$751,$B46)</f>
        <v>0.51666666666666672</v>
      </c>
      <c r="F46" s="126">
        <f>SUMIFS('BM Database'!$L$2:$L$751,'BM Database'!$C$2:$C$751,2011,'BM Database'!$B$2:$B$751,$B46)</f>
        <v>0.11804477274440341</v>
      </c>
      <c r="G46" s="118">
        <f>SUMIFS('BM Database'!$E$2:$E$751,'BM Database'!$C$2:$C$751,2011,'BM Database'!$B$2:$B$751,B46)</f>
        <v>148331</v>
      </c>
      <c r="H46" s="118">
        <f>SUMIFS('BM Database'!$F$2:$F$751,'BM Database'!$C$2:$C$751,2011,'BM Database'!$B$2:$B$751,$B46)</f>
        <v>3286890316</v>
      </c>
      <c r="I46" s="118">
        <f>SUMIFS('BM Database'!$H$2:$H$751,'BM Database'!$C$2:$C$751,2011,'BM Database'!$B$2:$B$751,$B46)</f>
        <v>719375</v>
      </c>
      <c r="J46" s="125">
        <f>SUMIFS('BM Database'!$J$2:$J$751,'BM Database'!$C$2:$C$751,2011,'BM Database'!$B$2:$B$751,$B46)</f>
        <v>2820</v>
      </c>
      <c r="K46" s="127">
        <f t="shared" si="3"/>
        <v>1.8031001900243206</v>
      </c>
      <c r="L46" s="125">
        <f>SUMIFS('BM Database'!$D$2:$D$751,'BM Database'!$C$2:$C$751,2011,'BM Database'!$B$2:$B$751,$B46)</f>
        <v>67410088.77133061</v>
      </c>
      <c r="M46" s="85">
        <f t="shared" si="1"/>
        <v>37385658.957986891</v>
      </c>
      <c r="O46" s="127">
        <v>1.8031001900243206</v>
      </c>
      <c r="P46" s="406"/>
      <c r="Q46" s="406"/>
      <c r="R46" s="407"/>
    </row>
    <row r="47" spans="2:18" ht="14.25" customHeight="1" x14ac:dyDescent="0.25">
      <c r="B47" s="123" t="s">
        <v>206</v>
      </c>
      <c r="C47" s="124">
        <v>2011</v>
      </c>
      <c r="D47" s="125">
        <f>SUMIFS('BM Database'!$M$2:$M$751,'BM Database'!$C$2:$C$751,2011,'BM Database'!$B$2:$B$751,$B47)</f>
        <v>25</v>
      </c>
      <c r="E47" s="126">
        <f>SUMIFS('BM Database'!$K$2:$K$751,'BM Database'!$C$2:$C$751,2011,'BM Database'!$B$2:$B$751,$B47)</f>
        <v>0.25283018867924528</v>
      </c>
      <c r="F47" s="126">
        <f>SUMIFS('BM Database'!$L$2:$L$751,'BM Database'!$C$2:$C$751,2011,'BM Database'!$B$2:$B$751,$B47)</f>
        <v>0.13337681395728029</v>
      </c>
      <c r="G47" s="118">
        <f>SUMIFS('BM Database'!$E$2:$E$751,'BM Database'!$C$2:$C$751,2011,'BM Database'!$B$2:$B$751,B47)</f>
        <v>6951</v>
      </c>
      <c r="H47" s="118">
        <f>SUMIFS('BM Database'!$F$2:$F$751,'BM Database'!$C$2:$C$751,2011,'BM Database'!$B$2:$B$751,$B47)</f>
        <v>199189616</v>
      </c>
      <c r="I47" s="118">
        <f>SUMIFS('BM Database'!$H$2:$H$751,'BM Database'!$C$2:$C$751,2011,'BM Database'!$B$2:$B$751,$B47)</f>
        <v>40658</v>
      </c>
      <c r="J47" s="125">
        <f>SUMIFS('BM Database'!$J$2:$J$751,'BM Database'!$C$2:$C$751,2011,'BM Database'!$B$2:$B$751,$B47)</f>
        <v>265</v>
      </c>
      <c r="K47" s="127">
        <f t="shared" si="3"/>
        <v>0.10655541160159329</v>
      </c>
      <c r="L47" s="125">
        <f>SUMIFS('BM Database'!$D$2:$D$751,'BM Database'!$C$2:$C$751,2011,'BM Database'!$B$2:$B$751,$B47)</f>
        <v>4547182.6003431696</v>
      </c>
      <c r="M47" s="85">
        <f t="shared" si="1"/>
        <v>42674346.914870128</v>
      </c>
      <c r="O47" s="127">
        <v>0.10655541160159329</v>
      </c>
      <c r="P47" s="406"/>
      <c r="Q47" s="406"/>
      <c r="R47" s="407"/>
    </row>
    <row r="48" spans="2:18" ht="14.25" customHeight="1" x14ac:dyDescent="0.25">
      <c r="B48" s="123" t="s">
        <v>207</v>
      </c>
      <c r="C48" s="124">
        <v>2011</v>
      </c>
      <c r="D48" s="125">
        <f>SUMIFS('BM Database'!$M$2:$M$751,'BM Database'!$C$2:$C$751,2011,'BM Database'!$B$2:$B$751,$B48)</f>
        <v>371</v>
      </c>
      <c r="E48" s="126">
        <f>SUMIFS('BM Database'!$K$2:$K$751,'BM Database'!$C$2:$C$751,2011,'BM Database'!$B$2:$B$751,$B48)</f>
        <v>0.4031578947368421</v>
      </c>
      <c r="F48" s="126">
        <f>SUMIFS('BM Database'!$L$2:$L$751,'BM Database'!$C$2:$C$751,2011,'BM Database'!$B$2:$B$751,$B48)</f>
        <v>1.1632841328413284</v>
      </c>
      <c r="G48" s="118">
        <f>SUMIFS('BM Database'!$E$2:$E$751,'BM Database'!$C$2:$C$751,2011,'BM Database'!$B$2:$B$751,B48)</f>
        <v>30485</v>
      </c>
      <c r="H48" s="118">
        <f>SUMIFS('BM Database'!$F$2:$F$751,'BM Database'!$C$2:$C$751,2011,'BM Database'!$B$2:$B$751,$B48)</f>
        <v>746591129</v>
      </c>
      <c r="I48" s="118">
        <f>SUMIFS('BM Database'!$H$2:$H$751,'BM Database'!$C$2:$C$751,2011,'BM Database'!$B$2:$B$751,$B48)</f>
        <v>161635</v>
      </c>
      <c r="J48" s="125">
        <f>SUMIFS('BM Database'!$J$2:$J$751,'BM Database'!$C$2:$C$751,2011,'BM Database'!$B$2:$B$751,$B48)</f>
        <v>950</v>
      </c>
      <c r="K48" s="127">
        <f t="shared" si="3"/>
        <v>0.43073831763377723</v>
      </c>
      <c r="L48" s="125">
        <f>SUMIFS('BM Database'!$D$2:$D$751,'BM Database'!$C$2:$C$751,2011,'BM Database'!$B$2:$B$751,$B48)</f>
        <v>20865449.254288323</v>
      </c>
      <c r="M48" s="85">
        <f t="shared" si="1"/>
        <v>48441126.317507155</v>
      </c>
      <c r="O48" s="127">
        <v>0.43073831763377723</v>
      </c>
      <c r="P48" s="406"/>
      <c r="Q48" s="406"/>
      <c r="R48" s="407"/>
    </row>
    <row r="49" spans="2:18" ht="14.25" customHeight="1" x14ac:dyDescent="0.25">
      <c r="B49" s="123" t="s">
        <v>208</v>
      </c>
      <c r="C49" s="124">
        <v>2011</v>
      </c>
      <c r="D49" s="125">
        <f>SUMIFS('BM Database'!$M$2:$M$751,'BM Database'!$C$2:$C$751,2011,'BM Database'!$B$2:$B$751,$B49)</f>
        <v>74</v>
      </c>
      <c r="E49" s="126">
        <f>SUMIFS('BM Database'!$K$2:$K$751,'BM Database'!$C$2:$C$751,2011,'BM Database'!$B$2:$B$751,$B49)</f>
        <v>0.56746987951807226</v>
      </c>
      <c r="F49" s="126">
        <f>SUMIFS('BM Database'!$L$2:$L$751,'BM Database'!$C$2:$C$751,2011,'BM Database'!$B$2:$B$751,$B49)</f>
        <v>0.20297333381445531</v>
      </c>
      <c r="G49" s="118">
        <f>SUMIFS('BM Database'!$E$2:$E$751,'BM Database'!$C$2:$C$751,2011,'BM Database'!$B$2:$B$751,B49)</f>
        <v>33338</v>
      </c>
      <c r="H49" s="118">
        <f>SUMIFS('BM Database'!$F$2:$F$751,'BM Database'!$C$2:$C$751,2011,'BM Database'!$B$2:$B$751,$B49)</f>
        <v>680451871</v>
      </c>
      <c r="I49" s="118">
        <f>SUMIFS('BM Database'!$H$2:$H$751,'BM Database'!$C$2:$C$751,2011,'BM Database'!$B$2:$B$751,$B49)</f>
        <v>163930</v>
      </c>
      <c r="J49" s="125">
        <f>SUMIFS('BM Database'!$J$2:$J$751,'BM Database'!$C$2:$C$751,2011,'BM Database'!$B$2:$B$751,$B49)</f>
        <v>830</v>
      </c>
      <c r="K49" s="127">
        <f t="shared" si="3"/>
        <v>0.43333605671675568</v>
      </c>
      <c r="L49" s="125">
        <f>SUMIFS('BM Database'!$D$2:$D$751,'BM Database'!$C$2:$C$751,2011,'BM Database'!$B$2:$B$751,$B49)</f>
        <v>18061885.40617615</v>
      </c>
      <c r="M49" s="85">
        <f t="shared" si="1"/>
        <v>41681012.060305104</v>
      </c>
      <c r="O49" s="127">
        <v>0.43333605671675568</v>
      </c>
      <c r="P49" s="406"/>
      <c r="Q49" s="406"/>
      <c r="R49" s="407"/>
    </row>
    <row r="50" spans="2:18" ht="14.25" customHeight="1" x14ac:dyDescent="0.25">
      <c r="B50" s="123" t="s">
        <v>209</v>
      </c>
      <c r="C50" s="124">
        <v>2011</v>
      </c>
      <c r="D50" s="125">
        <f>SUMIFS('BM Database'!$M$2:$M$751,'BM Database'!$C$2:$C$751,2011,'BM Database'!$B$2:$B$751,$B50)</f>
        <v>827</v>
      </c>
      <c r="E50" s="126">
        <f>SUMIFS('BM Database'!$K$2:$K$751,'BM Database'!$C$2:$C$751,2011,'BM Database'!$B$2:$B$751,$B50)</f>
        <v>0.24860759493670886</v>
      </c>
      <c r="F50" s="126">
        <f>SUMIFS('BM Database'!$L$2:$L$751,'BM Database'!$C$2:$C$751,2011,'BM Database'!$B$2:$B$751,$B50)</f>
        <v>9.1176658775353511E-2</v>
      </c>
      <c r="G50" s="118">
        <f>SUMIFS('BM Database'!$E$2:$E$751,'BM Database'!$C$2:$C$751,2011,'BM Database'!$B$2:$B$751,B50)</f>
        <v>51162</v>
      </c>
      <c r="H50" s="118">
        <f>SUMIFS('BM Database'!$F$2:$F$751,'BM Database'!$C$2:$C$751,2011,'BM Database'!$B$2:$B$751,$B50)</f>
        <v>1176025374</v>
      </c>
      <c r="I50" s="118">
        <f>SUMIFS('BM Database'!$H$2:$H$751,'BM Database'!$C$2:$C$751,2011,'BM Database'!$B$2:$B$751,$B50)</f>
        <v>269269</v>
      </c>
      <c r="J50" s="125">
        <f>SUMIFS('BM Database'!$J$2:$J$751,'BM Database'!$C$2:$C$751,2011,'BM Database'!$B$2:$B$751,$B50)</f>
        <v>1975</v>
      </c>
      <c r="K50" s="127">
        <f t="shared" si="3"/>
        <v>0.75929781100333427</v>
      </c>
      <c r="L50" s="125">
        <f>SUMIFS('BM Database'!$D$2:$D$751,'BM Database'!$C$2:$C$751,2011,'BM Database'!$B$2:$B$751,$B50)</f>
        <v>34631912.164299928</v>
      </c>
      <c r="M50" s="85">
        <f t="shared" si="1"/>
        <v>45610446.470980078</v>
      </c>
      <c r="O50" s="127">
        <v>0.75929781100333427</v>
      </c>
      <c r="P50" s="406"/>
      <c r="Q50" s="406"/>
      <c r="R50" s="407"/>
    </row>
    <row r="51" spans="2:18" ht="14.25" customHeight="1" x14ac:dyDescent="0.25">
      <c r="B51" s="123" t="s">
        <v>210</v>
      </c>
      <c r="C51" s="124">
        <v>2011</v>
      </c>
      <c r="D51" s="125">
        <f>SUMIFS('BM Database'!$M$2:$M$751,'BM Database'!$C$2:$C$751,2011,'BM Database'!$B$2:$B$751,$B51)</f>
        <v>133</v>
      </c>
      <c r="E51" s="126">
        <f>SUMIFS('BM Database'!$K$2:$K$751,'BM Database'!$C$2:$C$751,2011,'BM Database'!$B$2:$B$751,$B51)</f>
        <v>0.29310344827586204</v>
      </c>
      <c r="F51" s="126">
        <f>SUMIFS('BM Database'!$L$2:$L$751,'BM Database'!$C$2:$C$751,2011,'BM Database'!$B$2:$B$751,$B51)</f>
        <v>0.16720163408228772</v>
      </c>
      <c r="G51" s="118">
        <f>SUMIFS('BM Database'!$E$2:$E$751,'BM Database'!$C$2:$C$751,2011,'BM Database'!$B$2:$B$751,B51)</f>
        <v>8000</v>
      </c>
      <c r="H51" s="118">
        <f>SUMIFS('BM Database'!$F$2:$F$751,'BM Database'!$C$2:$C$751,2011,'BM Database'!$B$2:$B$751,$B51)</f>
        <v>182461223</v>
      </c>
      <c r="I51" s="118">
        <f>SUMIFS('BM Database'!$H$2:$H$751,'BM Database'!$C$2:$C$751,2011,'BM Database'!$B$2:$B$751,$B51)</f>
        <v>45651</v>
      </c>
      <c r="J51" s="125">
        <f>SUMIFS('BM Database'!$J$2:$J$751,'BM Database'!$C$2:$C$751,2011,'BM Database'!$B$2:$B$751,$B51)</f>
        <v>348</v>
      </c>
      <c r="K51" s="127">
        <f t="shared" si="3"/>
        <v>0.12458068929313641</v>
      </c>
      <c r="L51" s="125">
        <f>SUMIFS('BM Database'!$D$2:$D$751,'BM Database'!$C$2:$C$751,2011,'BM Database'!$B$2:$B$751,$B51)</f>
        <v>5692221.7591313673</v>
      </c>
      <c r="M51" s="85">
        <f t="shared" si="1"/>
        <v>45691044.0247899</v>
      </c>
      <c r="O51" s="127">
        <v>0.12458068929313641</v>
      </c>
      <c r="P51" s="406"/>
      <c r="Q51" s="406"/>
      <c r="R51" s="407"/>
    </row>
    <row r="52" spans="2:18" ht="14.25" customHeight="1" x14ac:dyDescent="0.25">
      <c r="B52" s="123" t="s">
        <v>211</v>
      </c>
      <c r="C52" s="124">
        <v>2011</v>
      </c>
      <c r="D52" s="125">
        <f>SUMIFS('BM Database'!$M$2:$M$751,'BM Database'!$C$2:$C$751,2011,'BM Database'!$B$2:$B$751,$B52)</f>
        <v>693</v>
      </c>
      <c r="E52" s="126">
        <f>SUMIFS('BM Database'!$K$2:$K$751,'BM Database'!$C$2:$C$751,2011,'BM Database'!$B$2:$B$751,$B52)</f>
        <v>0.14805194805194805</v>
      </c>
      <c r="F52" s="126">
        <f>SUMIFS('BM Database'!$L$2:$L$751,'BM Database'!$C$2:$C$751,2011,'BM Database'!$B$2:$B$751,$B52)</f>
        <v>8.6549440511532308E-2</v>
      </c>
      <c r="G52" s="118">
        <f>SUMIFS('BM Database'!$E$2:$E$751,'BM Database'!$C$2:$C$751,2011,'BM Database'!$B$2:$B$751,B52)</f>
        <v>19032</v>
      </c>
      <c r="H52" s="118">
        <f>SUMIFS('BM Database'!$F$2:$F$751,'BM Database'!$C$2:$C$751,2011,'BM Database'!$B$2:$B$751,$B52)</f>
        <v>364192396</v>
      </c>
      <c r="I52" s="118">
        <f>SUMIFS('BM Database'!$H$2:$H$751,'BM Database'!$C$2:$C$751,2011,'BM Database'!$B$2:$B$751,$B52)</f>
        <v>92162</v>
      </c>
      <c r="J52" s="125">
        <f>SUMIFS('BM Database'!$J$2:$J$751,'BM Database'!$C$2:$C$751,2011,'BM Database'!$B$2:$B$751,$B52)</f>
        <v>770</v>
      </c>
      <c r="K52" s="127">
        <f t="shared" si="3"/>
        <v>0.27778893970043933</v>
      </c>
      <c r="L52" s="125">
        <f>SUMIFS('BM Database'!$D$2:$D$751,'BM Database'!$C$2:$C$751,2011,'BM Database'!$B$2:$B$751,$B52)</f>
        <v>12170889.577818265</v>
      </c>
      <c r="M52" s="85">
        <f t="shared" si="1"/>
        <v>43813441.928044543</v>
      </c>
      <c r="O52" s="127">
        <v>0.27778893970043933</v>
      </c>
      <c r="P52" s="406"/>
      <c r="Q52" s="406"/>
      <c r="R52" s="407"/>
    </row>
    <row r="53" spans="2:18" ht="14.25" customHeight="1" x14ac:dyDescent="0.25">
      <c r="B53" s="123" t="s">
        <v>212</v>
      </c>
      <c r="C53" s="124">
        <v>2011</v>
      </c>
      <c r="D53" s="125">
        <f>SUMIFS('BM Database'!$M$2:$M$751,'BM Database'!$C$2:$C$751,2011,'BM Database'!$B$2:$B$751,$B53)</f>
        <v>330</v>
      </c>
      <c r="E53" s="126">
        <f>SUMIFS('BM Database'!$K$2:$K$751,'BM Database'!$C$2:$C$751,2011,'BM Database'!$B$2:$B$751,$B53)</f>
        <v>0.17475728155339806</v>
      </c>
      <c r="F53" s="126">
        <f>SUMIFS('BM Database'!$L$2:$L$751,'BM Database'!$C$2:$C$751,2011,'BM Database'!$B$2:$B$751,$B53)</f>
        <v>2.5012893243940175E-2</v>
      </c>
      <c r="G53" s="118">
        <f>SUMIFS('BM Database'!$E$2:$E$751,'BM Database'!$C$2:$C$751,2011,'BM Database'!$B$2:$B$751,B53)</f>
        <v>23850</v>
      </c>
      <c r="H53" s="118">
        <f>SUMIFS('BM Database'!$F$2:$F$751,'BM Database'!$C$2:$C$751,2011,'BM Database'!$B$2:$B$751,$B53)</f>
        <v>561135444</v>
      </c>
      <c r="I53" s="118">
        <f>SUMIFS('BM Database'!$H$2:$H$751,'BM Database'!$C$2:$C$751,2011,'BM Database'!$B$2:$B$751,$B53)</f>
        <v>121809</v>
      </c>
      <c r="J53" s="125">
        <f>SUMIFS('BM Database'!$J$2:$J$751,'BM Database'!$C$2:$C$751,2011,'BM Database'!$B$2:$B$751,$B53)</f>
        <v>618</v>
      </c>
      <c r="K53" s="127">
        <f t="shared" si="3"/>
        <v>0.3182351213653592</v>
      </c>
      <c r="L53" s="125">
        <f>SUMIFS('BM Database'!$D$2:$D$751,'BM Database'!$C$2:$C$751,2011,'BM Database'!$B$2:$B$751,$B53)</f>
        <v>14522541.753493039</v>
      </c>
      <c r="M53" s="85">
        <f t="shared" si="1"/>
        <v>45634629.173503473</v>
      </c>
      <c r="O53" s="127">
        <v>0.3182351213653592</v>
      </c>
      <c r="P53" s="406"/>
      <c r="Q53" s="406"/>
      <c r="R53" s="407"/>
    </row>
    <row r="54" spans="2:18" ht="14.25" customHeight="1" x14ac:dyDescent="0.25">
      <c r="B54" s="123" t="s">
        <v>213</v>
      </c>
      <c r="C54" s="124">
        <v>2011</v>
      </c>
      <c r="D54" s="125">
        <f>SUMIFS('BM Database'!$M$2:$M$751,'BM Database'!$C$2:$C$751,2011,'BM Database'!$B$2:$B$751,$B54)</f>
        <v>28</v>
      </c>
      <c r="E54" s="126">
        <f>SUMIFS('BM Database'!$K$2:$K$751,'BM Database'!$C$2:$C$751,2011,'BM Database'!$B$2:$B$751,$B54)</f>
        <v>1.3513513513513514E-2</v>
      </c>
      <c r="F54" s="126">
        <f>SUMIFS('BM Database'!$L$2:$L$751,'BM Database'!$C$2:$C$751,2011,'BM Database'!$B$2:$B$751,$B54)</f>
        <v>-4.9270359328416759E-2</v>
      </c>
      <c r="G54" s="118">
        <f>SUMIFS('BM Database'!$E$2:$E$751,'BM Database'!$C$2:$C$751,2011,'BM Database'!$B$2:$B$751,B54)</f>
        <v>6059</v>
      </c>
      <c r="H54" s="118">
        <f>SUMIFS('BM Database'!$F$2:$F$751,'BM Database'!$C$2:$C$751,2011,'BM Database'!$B$2:$B$751,$B54)</f>
        <v>114314366</v>
      </c>
      <c r="I54" s="118">
        <f>SUMIFS('BM Database'!$H$2:$H$751,'BM Database'!$C$2:$C$751,2011,'BM Database'!$B$2:$B$751,$B54)</f>
        <v>26895</v>
      </c>
      <c r="J54" s="125">
        <f>SUMIFS('BM Database'!$J$2:$J$751,'BM Database'!$C$2:$C$751,2011,'BM Database'!$B$2:$B$751,$B54)</f>
        <v>370</v>
      </c>
      <c r="K54" s="127">
        <f t="shared" si="3"/>
        <v>9.615266242619222E-2</v>
      </c>
      <c r="L54" s="125">
        <f>SUMIFS('BM Database'!$D$2:$D$751,'BM Database'!$C$2:$C$751,2011,'BM Database'!$B$2:$B$751,$B54)</f>
        <v>3398291.8676827899</v>
      </c>
      <c r="M54" s="85">
        <f t="shared" si="1"/>
        <v>35342670.519304171</v>
      </c>
      <c r="O54" s="127">
        <v>9.615266242619222E-2</v>
      </c>
      <c r="P54" s="406"/>
      <c r="Q54" s="406"/>
      <c r="R54" s="407"/>
    </row>
    <row r="55" spans="2:18" ht="14.25" customHeight="1" x14ac:dyDescent="0.25">
      <c r="B55" s="123" t="s">
        <v>214</v>
      </c>
      <c r="C55" s="124">
        <v>2011</v>
      </c>
      <c r="D55" s="125">
        <f>SUMIFS('BM Database'!$M$2:$M$751,'BM Database'!$C$2:$C$751,2011,'BM Database'!$B$2:$B$751,$B55)</f>
        <v>143</v>
      </c>
      <c r="E55" s="126">
        <f>SUMIFS('BM Database'!$K$2:$K$751,'BM Database'!$C$2:$C$751,2011,'BM Database'!$B$2:$B$751,$B55)</f>
        <v>0.61443298969072169</v>
      </c>
      <c r="F55" s="126">
        <f>SUMIFS('BM Database'!$L$2:$L$751,'BM Database'!$C$2:$C$751,2011,'BM Database'!$B$2:$B$751,$B55)</f>
        <v>0.27585238668271161</v>
      </c>
      <c r="G55" s="118">
        <f>SUMIFS('BM Database'!$E$2:$E$751,'BM Database'!$C$2:$C$751,2011,'BM Database'!$B$2:$B$751,B55)</f>
        <v>63614</v>
      </c>
      <c r="H55" s="118">
        <f>SUMIFS('BM Database'!$F$2:$F$751,'BM Database'!$C$2:$C$751,2011,'BM Database'!$B$2:$B$751,$B55)</f>
        <v>1507117575.8099999</v>
      </c>
      <c r="I55" s="118">
        <f>SUMIFS('BM Database'!$H$2:$H$751,'BM Database'!$C$2:$C$751,2011,'BM Database'!$B$2:$B$751,$B55)</f>
        <v>380100</v>
      </c>
      <c r="J55" s="125">
        <f>SUMIFS('BM Database'!$J$2:$J$751,'BM Database'!$C$2:$C$751,2011,'BM Database'!$B$2:$B$751,$B55)</f>
        <v>1455</v>
      </c>
      <c r="K55" s="127">
        <f t="shared" si="3"/>
        <v>0.85252558894565555</v>
      </c>
      <c r="L55" s="125">
        <f>SUMIFS('BM Database'!$D$2:$D$751,'BM Database'!$C$2:$C$751,2011,'BM Database'!$B$2:$B$751,$B55)</f>
        <v>43810655.006709531</v>
      </c>
      <c r="M55" s="85">
        <f t="shared" si="1"/>
        <v>51389255.14352186</v>
      </c>
      <c r="O55" s="127">
        <v>0.85252558894565555</v>
      </c>
      <c r="P55" s="406"/>
      <c r="Q55" s="406"/>
      <c r="R55" s="407"/>
    </row>
    <row r="56" spans="2:18" ht="14.25" customHeight="1" x14ac:dyDescent="0.25">
      <c r="B56" s="123" t="s">
        <v>215</v>
      </c>
      <c r="C56" s="124">
        <v>2011</v>
      </c>
      <c r="D56" s="125">
        <f>SUMIFS('BM Database'!$M$2:$M$751,'BM Database'!$C$2:$C$751,2011,'BM Database'!$B$2:$B$751,$B56)</f>
        <v>17</v>
      </c>
      <c r="E56" s="126">
        <f>SUMIFS('BM Database'!$K$2:$K$751,'BM Database'!$C$2:$C$751,2011,'BM Database'!$B$2:$B$751,$B56)</f>
        <v>0.41477272727272729</v>
      </c>
      <c r="F56" s="126">
        <f>SUMIFS('BM Database'!$L$2:$L$751,'BM Database'!$C$2:$C$751,2011,'BM Database'!$B$2:$B$751,$B56)</f>
        <v>0.11520920087249653</v>
      </c>
      <c r="G56" s="118">
        <f>SUMIFS('BM Database'!$E$2:$E$751,'BM Database'!$C$2:$C$751,2011,'BM Database'!$B$2:$B$751,B56)</f>
        <v>11248</v>
      </c>
      <c r="H56" s="118">
        <f>SUMIFS('BM Database'!$F$2:$F$751,'BM Database'!$C$2:$C$751,2011,'BM Database'!$B$2:$B$751,$B56)</f>
        <v>243474417</v>
      </c>
      <c r="I56" s="118">
        <f>SUMIFS('BM Database'!$H$2:$H$751,'BM Database'!$C$2:$C$751,2011,'BM Database'!$B$2:$B$751,$B56)</f>
        <v>53650</v>
      </c>
      <c r="J56" s="125">
        <f>SUMIFS('BM Database'!$J$2:$J$751,'BM Database'!$C$2:$C$751,2011,'BM Database'!$B$2:$B$751,$B56)</f>
        <v>176</v>
      </c>
      <c r="K56" s="127">
        <f t="shared" si="3"/>
        <v>0.12950881432985287</v>
      </c>
      <c r="L56" s="125">
        <f>SUMIFS('BM Database'!$D$2:$D$751,'BM Database'!$C$2:$C$751,2011,'BM Database'!$B$2:$B$751,$B56)</f>
        <v>6192539.1786888959</v>
      </c>
      <c r="M56" s="85">
        <f t="shared" si="1"/>
        <v>47815580.821524546</v>
      </c>
      <c r="O56" s="127">
        <v>0.12950881432985287</v>
      </c>
      <c r="P56" s="406"/>
      <c r="Q56" s="406"/>
      <c r="R56" s="407"/>
    </row>
    <row r="57" spans="2:18" ht="14.25" customHeight="1" x14ac:dyDescent="0.25">
      <c r="B57" s="123" t="s">
        <v>216</v>
      </c>
      <c r="C57" s="124">
        <v>2011</v>
      </c>
      <c r="D57" s="125">
        <f>SUMIFS('BM Database'!$M$2:$M$751,'BM Database'!$C$2:$C$751,2011,'BM Database'!$B$2:$B$751,$B57)</f>
        <v>27</v>
      </c>
      <c r="E57" s="126">
        <f>SUMIFS('BM Database'!$K$2:$K$751,'BM Database'!$C$2:$C$751,2011,'BM Database'!$B$2:$B$751,$B57)</f>
        <v>0.21019108280254778</v>
      </c>
      <c r="F57" s="126">
        <f>SUMIFS('BM Database'!$L$2:$L$751,'BM Database'!$C$2:$C$751,2011,'BM Database'!$B$2:$B$751,$B57)</f>
        <v>7.6738807203039813E-2</v>
      </c>
      <c r="G57" s="118">
        <f>SUMIFS('BM Database'!$E$2:$E$751,'BM Database'!$C$2:$C$751,2011,'BM Database'!$B$2:$B$751,B57)</f>
        <v>13035</v>
      </c>
      <c r="H57" s="118">
        <f>SUMIFS('BM Database'!$F$2:$F$751,'BM Database'!$C$2:$C$751,2011,'BM Database'!$B$2:$B$751,$B57)</f>
        <v>303545330</v>
      </c>
      <c r="I57" s="118">
        <f>SUMIFS('BM Database'!$H$2:$H$751,'BM Database'!$C$2:$C$751,2011,'BM Database'!$B$2:$B$751,$B57)</f>
        <v>74924</v>
      </c>
      <c r="J57" s="125">
        <f>SUMIFS('BM Database'!$J$2:$J$751,'BM Database'!$C$2:$C$751,2011,'BM Database'!$B$2:$B$751,$B57)</f>
        <v>314</v>
      </c>
      <c r="K57" s="127">
        <f t="shared" si="3"/>
        <v>0.17528702221995138</v>
      </c>
      <c r="L57" s="125">
        <f>SUMIFS('BM Database'!$D$2:$D$751,'BM Database'!$C$2:$C$751,2011,'BM Database'!$B$2:$B$751,$B57)</f>
        <v>7646399.5411548931</v>
      </c>
      <c r="M57" s="85">
        <f t="shared" si="1"/>
        <v>43622165.773117751</v>
      </c>
      <c r="O57" s="127">
        <v>0.17528702221995138</v>
      </c>
      <c r="P57" s="406"/>
      <c r="Q57" s="406"/>
      <c r="R57" s="407"/>
    </row>
    <row r="58" spans="2:18" ht="14.25" customHeight="1" x14ac:dyDescent="0.25">
      <c r="B58" s="123" t="s">
        <v>217</v>
      </c>
      <c r="C58" s="124">
        <v>2011</v>
      </c>
      <c r="D58" s="125">
        <f>SUMIFS('BM Database'!$M$2:$M$751,'BM Database'!$C$2:$C$751,2011,'BM Database'!$B$2:$B$751,$B58)</f>
        <v>149</v>
      </c>
      <c r="E58" s="126">
        <f>SUMIFS('BM Database'!$K$2:$K$751,'BM Database'!$C$2:$C$751,2011,'BM Database'!$B$2:$B$751,$B58)</f>
        <v>0.42249240121580545</v>
      </c>
      <c r="F58" s="126">
        <f>SUMIFS('BM Database'!$L$2:$L$751,'BM Database'!$C$2:$C$751,2011,'BM Database'!$B$2:$B$751,$B58)</f>
        <v>0.11676098710369638</v>
      </c>
      <c r="G58" s="118">
        <f>SUMIFS('BM Database'!$E$2:$E$751,'BM Database'!$C$2:$C$751,2011,'BM Database'!$B$2:$B$751,B58)</f>
        <v>53083</v>
      </c>
      <c r="H58" s="118">
        <f>SUMIFS('BM Database'!$F$2:$F$751,'BM Database'!$C$2:$C$751,2011,'BM Database'!$B$2:$B$751,$B58)</f>
        <v>1097496802</v>
      </c>
      <c r="I58" s="118">
        <f>SUMIFS('BM Database'!$H$2:$H$751,'BM Database'!$C$2:$C$751,2011,'BM Database'!$B$2:$B$751,$B58)</f>
        <v>234849</v>
      </c>
      <c r="J58" s="125">
        <f>SUMIFS('BM Database'!$J$2:$J$751,'BM Database'!$C$2:$C$751,2011,'BM Database'!$B$2:$B$751,$B58)</f>
        <v>987</v>
      </c>
      <c r="K58" s="127">
        <f t="shared" si="3"/>
        <v>0.62614957017738859</v>
      </c>
      <c r="L58" s="125">
        <f>SUMIFS('BM Database'!$D$2:$D$751,'BM Database'!$C$2:$C$751,2011,'BM Database'!$B$2:$B$751,$B58)</f>
        <v>25949761.684443824</v>
      </c>
      <c r="M58" s="85">
        <f t="shared" si="1"/>
        <v>41443391.356305234</v>
      </c>
      <c r="O58" s="127">
        <v>0.62614957017738859</v>
      </c>
      <c r="P58" s="406"/>
      <c r="Q58" s="406"/>
      <c r="R58" s="407"/>
    </row>
    <row r="59" spans="2:18" ht="14.25" customHeight="1" x14ac:dyDescent="0.25">
      <c r="B59" s="123" t="s">
        <v>218</v>
      </c>
      <c r="C59" s="124">
        <v>2011</v>
      </c>
      <c r="D59" s="125">
        <f>SUMIFS('BM Database'!$M$2:$M$751,'BM Database'!$C$2:$C$751,2011,'BM Database'!$B$2:$B$751,$B59)</f>
        <v>35</v>
      </c>
      <c r="E59" s="126">
        <f>SUMIFS('BM Database'!$K$2:$K$751,'BM Database'!$C$2:$C$751,2011,'BM Database'!$B$2:$B$751,$B59)</f>
        <v>0.12837837837837837</v>
      </c>
      <c r="F59" s="126">
        <f>SUMIFS('BM Database'!$L$2:$L$751,'BM Database'!$C$2:$C$751,2011,'BM Database'!$B$2:$B$751,$B59)</f>
        <v>5.434022575167316E-2</v>
      </c>
      <c r="G59" s="118">
        <f>SUMIFS('BM Database'!$E$2:$E$751,'BM Database'!$C$2:$C$751,2011,'BM Database'!$B$2:$B$751,B59)</f>
        <v>10555</v>
      </c>
      <c r="H59" s="118">
        <f>SUMIFS('BM Database'!$F$2:$F$751,'BM Database'!$C$2:$C$751,2011,'BM Database'!$B$2:$B$751,$B59)</f>
        <v>186403533.46000001</v>
      </c>
      <c r="I59" s="118">
        <f>SUMIFS('BM Database'!$H$2:$H$751,'BM Database'!$C$2:$C$751,2011,'BM Database'!$B$2:$B$751,$B59)</f>
        <v>43015</v>
      </c>
      <c r="J59" s="125">
        <f>SUMIFS('BM Database'!$J$2:$J$751,'BM Database'!$C$2:$C$751,2011,'BM Database'!$B$2:$B$751,$B59)</f>
        <v>148</v>
      </c>
      <c r="K59" s="127">
        <f t="shared" si="3"/>
        <v>0.11284909747320571</v>
      </c>
      <c r="L59" s="125">
        <f>SUMIFS('BM Database'!$D$2:$D$751,'BM Database'!$C$2:$C$751,2011,'BM Database'!$B$2:$B$751,$B59)</f>
        <v>5142911.4710568823</v>
      </c>
      <c r="M59" s="85">
        <f t="shared" si="1"/>
        <v>45573350.484951712</v>
      </c>
      <c r="O59" s="127">
        <v>0.11284909747320571</v>
      </c>
      <c r="P59" s="406"/>
      <c r="Q59" s="406"/>
      <c r="R59" s="407"/>
    </row>
    <row r="60" spans="2:18" ht="14.25" customHeight="1" x14ac:dyDescent="0.25">
      <c r="B60" s="123" t="s">
        <v>124</v>
      </c>
      <c r="C60" s="124">
        <v>2011</v>
      </c>
      <c r="D60" s="125">
        <f>SUMIFS('BM Database'!$M$2:$M$751,'BM Database'!$C$2:$C$751,2011,'BM Database'!$B$2:$B$751,$B60)</f>
        <v>15</v>
      </c>
      <c r="E60" s="126">
        <f>SUMIFS('BM Database'!$K$2:$K$751,'BM Database'!$C$2:$C$751,2011,'BM Database'!$B$2:$B$751,$B60)</f>
        <v>8.5271317829457363E-2</v>
      </c>
      <c r="F60" s="126">
        <f>SUMIFS('BM Database'!$L$2:$L$751,'BM Database'!$C$2:$C$751,2011,'BM Database'!$B$2:$B$751,$B60)</f>
        <v>6.6315463278586922E-2</v>
      </c>
      <c r="G60" s="118">
        <f>SUMIFS('BM Database'!$E$2:$E$751,'BM Database'!$C$2:$C$751,2011,'BM Database'!$B$2:$B$751,B60)</f>
        <v>3441</v>
      </c>
      <c r="H60" s="118">
        <f>SUMIFS('BM Database'!$F$2:$F$751,'BM Database'!$C$2:$C$751,2011,'BM Database'!$B$2:$B$751,$B60)</f>
        <v>84106262.439999998</v>
      </c>
      <c r="I60" s="118">
        <f>SUMIFS('BM Database'!$H$2:$H$751,'BM Database'!$C$2:$C$751,2011,'BM Database'!$B$2:$B$751,$B60)</f>
        <v>20600</v>
      </c>
      <c r="J60" s="125">
        <f>SUMIFS('BM Database'!$J$2:$J$751,'BM Database'!$C$2:$C$751,2011,'BM Database'!$B$2:$B$751,$B60)</f>
        <v>129</v>
      </c>
      <c r="K60" s="127">
        <f t="shared" si="3"/>
        <v>5.236167251042366E-2</v>
      </c>
      <c r="L60" s="125">
        <f>SUMIFS('BM Database'!$D$2:$D$751,'BM Database'!$C$2:$C$751,2011,'BM Database'!$B$2:$B$751,$B60)</f>
        <v>2453504.7508385535</v>
      </c>
      <c r="M60" s="85">
        <f t="shared" si="1"/>
        <v>46856882.777190387</v>
      </c>
      <c r="O60" s="127">
        <v>5.236167251042366E-2</v>
      </c>
      <c r="P60" s="406"/>
      <c r="Q60" s="406"/>
      <c r="R60" s="407"/>
    </row>
    <row r="61" spans="2:18" ht="14.25" customHeight="1" x14ac:dyDescent="0.25">
      <c r="B61" s="123" t="s">
        <v>219</v>
      </c>
      <c r="C61" s="124">
        <v>2011</v>
      </c>
      <c r="D61" s="125">
        <f>SUMIFS('BM Database'!$M$2:$M$751,'BM Database'!$C$2:$C$751,2011,'BM Database'!$B$2:$B$751,$B61)</f>
        <v>63</v>
      </c>
      <c r="E61" s="126">
        <f>SUMIFS('BM Database'!$K$2:$K$751,'BM Database'!$C$2:$C$751,2011,'BM Database'!$B$2:$B$751,$B61)</f>
        <v>0.30379746835443039</v>
      </c>
      <c r="F61" s="126">
        <f>SUMIFS('BM Database'!$L$2:$L$751,'BM Database'!$C$2:$C$751,2011,'BM Database'!$B$2:$B$751,$B61)</f>
        <v>7.3668188736681892E-2</v>
      </c>
      <c r="G61" s="118">
        <f>SUMIFS('BM Database'!$E$2:$E$751,'BM Database'!$C$2:$C$751,2011,'BM Database'!$B$2:$B$751,B61)</f>
        <v>35270</v>
      </c>
      <c r="H61" s="118">
        <f>SUMIFS('BM Database'!$F$2:$F$751,'BM Database'!$C$2:$C$751,2011,'BM Database'!$B$2:$B$751,$B61)</f>
        <v>805584296</v>
      </c>
      <c r="I61" s="118">
        <f>SUMIFS('BM Database'!$H$2:$H$751,'BM Database'!$C$2:$C$751,2011,'BM Database'!$B$2:$B$751,$B61)</f>
        <v>161697</v>
      </c>
      <c r="J61" s="125">
        <f>SUMIFS('BM Database'!$J$2:$J$751,'BM Database'!$C$2:$C$751,2011,'BM Database'!$B$2:$B$751,$B61)</f>
        <v>553</v>
      </c>
      <c r="K61" s="127">
        <f t="shared" si="3"/>
        <v>0.40381775489923238</v>
      </c>
      <c r="L61" s="125">
        <f>SUMIFS('BM Database'!$D$2:$D$751,'BM Database'!$C$2:$C$751,2011,'BM Database'!$B$2:$B$751,$B61)</f>
        <v>18750686.248129796</v>
      </c>
      <c r="M61" s="85">
        <f t="shared" si="1"/>
        <v>46433535.971712768</v>
      </c>
      <c r="O61" s="127">
        <v>0.40381775489923238</v>
      </c>
      <c r="P61" s="406"/>
      <c r="Q61" s="406"/>
      <c r="R61" s="407"/>
    </row>
    <row r="62" spans="2:18" ht="14.25" customHeight="1" x14ac:dyDescent="0.25">
      <c r="B62" s="123" t="s">
        <v>220</v>
      </c>
      <c r="C62" s="124">
        <v>2011</v>
      </c>
      <c r="D62" s="125">
        <f>SUMIFS('BM Database'!$M$2:$M$751,'BM Database'!$C$2:$C$751,2011,'BM Database'!$B$2:$B$751,$B62)</f>
        <v>806</v>
      </c>
      <c r="E62" s="126">
        <f>SUMIFS('BM Database'!$K$2:$K$751,'BM Database'!$C$2:$C$751,2011,'BM Database'!$B$2:$B$751,$B62)</f>
        <v>0.65226752792356346</v>
      </c>
      <c r="F62" s="126">
        <f>SUMIFS('BM Database'!$L$2:$L$751,'BM Database'!$C$2:$C$751,2011,'BM Database'!$B$2:$B$751,$B62)</f>
        <v>0.30908397576767793</v>
      </c>
      <c r="G62" s="118">
        <f>SUMIFS('BM Database'!$E$2:$E$751,'BM Database'!$C$2:$C$751,2011,'BM Database'!$B$2:$B$751,B62)</f>
        <v>332993</v>
      </c>
      <c r="H62" s="118">
        <f>SUMIFS('BM Database'!$F$2:$F$751,'BM Database'!$C$2:$C$751,2011,'BM Database'!$B$2:$B$751,$B62)</f>
        <v>8322749725</v>
      </c>
      <c r="I62" s="118">
        <f>SUMIFS('BM Database'!$H$2:$H$751,'BM Database'!$C$2:$C$751,2011,'BM Database'!$B$2:$B$751,$B62)</f>
        <v>2047474</v>
      </c>
      <c r="J62" s="125">
        <f>SUMIFS('BM Database'!$J$2:$J$751,'BM Database'!$C$2:$C$751,2011,'BM Database'!$B$2:$B$751,$B62)</f>
        <v>7431</v>
      </c>
      <c r="K62" s="127">
        <f t="shared" si="3"/>
        <v>4.4763754407880603</v>
      </c>
      <c r="L62" s="125">
        <f>SUMIFS('BM Database'!$D$2:$D$751,'BM Database'!$C$2:$C$751,2011,'BM Database'!$B$2:$B$751,$B62)</f>
        <v>202997847.70394787</v>
      </c>
      <c r="M62" s="85">
        <f t="shared" si="1"/>
        <v>45348709.103857107</v>
      </c>
      <c r="O62" s="127">
        <v>4.4763754407880603</v>
      </c>
      <c r="P62" s="406"/>
      <c r="Q62" s="406"/>
      <c r="R62" s="407"/>
    </row>
    <row r="63" spans="2:18" ht="14.25" customHeight="1" x14ac:dyDescent="0.25">
      <c r="B63" s="123" t="s">
        <v>125</v>
      </c>
      <c r="C63" s="124">
        <v>2011</v>
      </c>
      <c r="D63" s="125">
        <f>SUMIFS('BM Database'!$M$2:$M$751,'BM Database'!$C$2:$C$751,2011,'BM Database'!$B$2:$B$751,$B63)</f>
        <v>342</v>
      </c>
      <c r="E63" s="126">
        <f>SUMIFS('BM Database'!$K$2:$K$751,'BM Database'!$C$2:$C$751,2011,'BM Database'!$B$2:$B$751,$B63)</f>
        <v>0.16282225237449119</v>
      </c>
      <c r="F63" s="126">
        <f>SUMIFS('BM Database'!$L$2:$L$751,'BM Database'!$C$2:$C$751,2011,'BM Database'!$B$2:$B$751,$B63)</f>
        <v>2.3511166253101737E-2</v>
      </c>
      <c r="G63" s="118">
        <f>SUMIFS('BM Database'!$E$2:$E$751,'BM Database'!$C$2:$C$751,2011,'BM Database'!$B$2:$B$751,B63)</f>
        <v>32998</v>
      </c>
      <c r="H63" s="118">
        <f>SUMIFS('BM Database'!$F$2:$F$751,'BM Database'!$C$2:$C$751,2011,'BM Database'!$B$2:$B$751,$B63)</f>
        <v>693540710</v>
      </c>
      <c r="I63" s="118">
        <f>SUMIFS('BM Database'!$H$2:$H$751,'BM Database'!$C$2:$C$751,2011,'BM Database'!$B$2:$B$751,$B63)</f>
        <v>156336</v>
      </c>
      <c r="J63" s="125">
        <f>SUMIFS('BM Database'!$J$2:$J$751,'BM Database'!$C$2:$C$751,2011,'BM Database'!$B$2:$B$751,$B63)</f>
        <v>737</v>
      </c>
      <c r="K63" s="127">
        <f t="shared" si="3"/>
        <v>0.41443727333730285</v>
      </c>
      <c r="L63" s="125">
        <f>SUMIFS('BM Database'!$D$2:$D$751,'BM Database'!$C$2:$C$751,2011,'BM Database'!$B$2:$B$751,$B63)</f>
        <v>16244954.645098707</v>
      </c>
      <c r="M63" s="85">
        <f t="shared" si="1"/>
        <v>39197619.73696135</v>
      </c>
      <c r="O63" s="127">
        <v>0.41443727333730285</v>
      </c>
      <c r="P63" s="406"/>
      <c r="Q63" s="406"/>
      <c r="R63" s="407"/>
    </row>
    <row r="64" spans="2:18" ht="14.25" customHeight="1" x14ac:dyDescent="0.25">
      <c r="B64" s="123" t="s">
        <v>221</v>
      </c>
      <c r="C64" s="124">
        <v>2011</v>
      </c>
      <c r="D64" s="125">
        <f>SUMIFS('BM Database'!$M$2:$M$751,'BM Database'!$C$2:$C$751,2011,'BM Database'!$B$2:$B$751,$B64)</f>
        <v>13</v>
      </c>
      <c r="E64" s="126">
        <f>SUMIFS('BM Database'!$K$2:$K$751,'BM Database'!$C$2:$C$751,2011,'BM Database'!$B$2:$B$751,$B64)</f>
        <v>3.6363636363636362E-2</v>
      </c>
      <c r="F64" s="126">
        <f>SUMIFS('BM Database'!$L$2:$L$751,'BM Database'!$C$2:$C$751,2011,'BM Database'!$B$2:$B$751,$B64)</f>
        <v>4.9949799196787145E-2</v>
      </c>
      <c r="G64" s="118">
        <f>SUMIFS('BM Database'!$E$2:$E$751,'BM Database'!$C$2:$C$751,2011,'BM Database'!$B$2:$B$751,B64)</f>
        <v>4183</v>
      </c>
      <c r="H64" s="118">
        <f>SUMIFS('BM Database'!$F$2:$F$751,'BM Database'!$C$2:$C$751,2011,'BM Database'!$B$2:$B$751,$B64)</f>
        <v>88568831</v>
      </c>
      <c r="I64" s="118">
        <f>SUMIFS('BM Database'!$H$2:$H$751,'BM Database'!$C$2:$C$751,2011,'BM Database'!$B$2:$B$751,$B64)</f>
        <v>19991</v>
      </c>
      <c r="J64" s="125">
        <f>SUMIFS('BM Database'!$J$2:$J$751,'BM Database'!$C$2:$C$751,2011,'BM Database'!$B$2:$B$751,$B64)</f>
        <v>55</v>
      </c>
      <c r="K64" s="127">
        <f t="shared" si="3"/>
        <v>4.6056439402242189E-2</v>
      </c>
      <c r="L64" s="125">
        <f>SUMIFS('BM Database'!$D$2:$D$751,'BM Database'!$C$2:$C$751,2011,'BM Database'!$B$2:$B$751,$B64)</f>
        <v>2453303.1541925757</v>
      </c>
      <c r="M64" s="85">
        <f t="shared" si="1"/>
        <v>53267321.270022891</v>
      </c>
      <c r="O64" s="127">
        <v>4.6056439402242189E-2</v>
      </c>
      <c r="P64" s="406"/>
      <c r="Q64" s="406"/>
      <c r="R64" s="407"/>
    </row>
    <row r="65" spans="2:18" ht="14.25" customHeight="1" x14ac:dyDescent="0.25">
      <c r="B65" s="123" t="s">
        <v>222</v>
      </c>
      <c r="C65" s="124">
        <v>2011</v>
      </c>
      <c r="D65" s="125">
        <f>SUMIFS('BM Database'!$M$2:$M$751,'BM Database'!$C$2:$C$751,2011,'BM Database'!$B$2:$B$751,$B65)</f>
        <v>18</v>
      </c>
      <c r="E65" s="126">
        <f>SUMIFS('BM Database'!$K$2:$K$751,'BM Database'!$C$2:$C$751,2011,'BM Database'!$B$2:$B$751,$B65)</f>
        <v>0.10638297872340426</v>
      </c>
      <c r="F65" s="126">
        <f>SUMIFS('BM Database'!$L$2:$L$751,'BM Database'!$C$2:$C$751,2011,'BM Database'!$B$2:$B$751,$B65)</f>
        <v>2.2054962366532468E-2</v>
      </c>
      <c r="G65" s="118">
        <f>SUMIFS('BM Database'!$E$2:$E$751,'BM Database'!$C$2:$C$751,2011,'BM Database'!$B$2:$B$751,B65)</f>
        <v>5839</v>
      </c>
      <c r="H65" s="118">
        <f>SUMIFS('BM Database'!$F$2:$F$751,'BM Database'!$C$2:$C$751,2011,'BM Database'!$B$2:$B$751,$B65)</f>
        <v>106753165</v>
      </c>
      <c r="I65" s="118">
        <f>SUMIFS('BM Database'!$H$2:$H$751,'BM Database'!$C$2:$C$751,2011,'BM Database'!$B$2:$B$751,$B65)</f>
        <v>39622</v>
      </c>
      <c r="J65" s="125">
        <f>SUMIFS('BM Database'!$J$2:$J$751,'BM Database'!$C$2:$C$751,2011,'BM Database'!$B$2:$B$751,$B65)</f>
        <v>94</v>
      </c>
      <c r="K65" s="127">
        <f t="shared" si="3"/>
        <v>7.2695696377558863E-2</v>
      </c>
      <c r="L65" s="125">
        <f>SUMIFS('BM Database'!$D$2:$D$751,'BM Database'!$C$2:$C$751,2011,'BM Database'!$B$2:$B$751,$B65)</f>
        <v>2780205.509219151</v>
      </c>
      <c r="M65" s="85">
        <f t="shared" si="1"/>
        <v>38244430.520063072</v>
      </c>
      <c r="O65" s="127">
        <v>7.2695696377558863E-2</v>
      </c>
      <c r="P65" s="406"/>
      <c r="Q65" s="406"/>
      <c r="R65" s="407"/>
    </row>
    <row r="66" spans="2:18" ht="14.25" customHeight="1" x14ac:dyDescent="0.25">
      <c r="B66" s="123" t="s">
        <v>223</v>
      </c>
      <c r="C66" s="124">
        <v>2011</v>
      </c>
      <c r="D66" s="125">
        <f>SUMIFS('BM Database'!$M$2:$M$751,'BM Database'!$C$2:$C$751,2011,'BM Database'!$B$2:$B$751,$B66)</f>
        <v>536</v>
      </c>
      <c r="E66" s="126">
        <f>SUMIFS('BM Database'!$K$2:$K$751,'BM Database'!$C$2:$C$751,2011,'BM Database'!$B$2:$B$751,$B66)</f>
        <v>2.1201413427561839E-2</v>
      </c>
      <c r="F66" s="126">
        <f>SUMIFS('BM Database'!$L$2:$L$751,'BM Database'!$C$2:$C$751,2011,'BM Database'!$B$2:$B$751,$B66)</f>
        <v>9.5272993770611943E-3</v>
      </c>
      <c r="G66" s="118">
        <f>SUMIFS('BM Database'!$E$2:$E$751,'BM Database'!$C$2:$C$751,2011,'BM Database'!$B$2:$B$751,B66)</f>
        <v>2755</v>
      </c>
      <c r="H66" s="118">
        <f>SUMIFS('BM Database'!$F$2:$F$751,'BM Database'!$C$2:$C$751,2011,'BM Database'!$B$2:$B$751,$B66)</f>
        <v>72584384.75</v>
      </c>
      <c r="I66" s="118">
        <f>SUMIFS('BM Database'!$H$2:$H$751,'BM Database'!$C$2:$C$751,2011,'BM Database'!$B$2:$B$751,$B66)</f>
        <v>22753</v>
      </c>
      <c r="J66" s="125">
        <f>SUMIFS('BM Database'!$J$2:$J$751,'BM Database'!$C$2:$C$751,2011,'BM Database'!$B$2:$B$751,$B66)</f>
        <v>283</v>
      </c>
      <c r="K66" s="127">
        <f t="shared" si="3"/>
        <v>5.8416133742990053E-2</v>
      </c>
      <c r="L66" s="125">
        <f>SUMIFS('BM Database'!$D$2:$D$751,'BM Database'!$C$2:$C$751,2011,'BM Database'!$B$2:$B$751,$B66)</f>
        <v>2186042.0001315661</v>
      </c>
      <c r="M66" s="85">
        <f t="shared" si="1"/>
        <v>37421887.757059775</v>
      </c>
      <c r="O66" s="127">
        <v>5.8416133742990053E-2</v>
      </c>
      <c r="P66" s="406"/>
      <c r="Q66" s="406"/>
      <c r="R66" s="407"/>
    </row>
    <row r="67" spans="2:18" ht="14.25" customHeight="1" x14ac:dyDescent="0.25">
      <c r="B67" s="123" t="s">
        <v>224</v>
      </c>
      <c r="C67" s="124">
        <v>2011</v>
      </c>
      <c r="D67" s="125">
        <f>SUMIFS('BM Database'!$M$2:$M$751,'BM Database'!$C$2:$C$751,2011,'BM Database'!$B$2:$B$751,$B67)</f>
        <v>33</v>
      </c>
      <c r="E67" s="126">
        <f>SUMIFS('BM Database'!$K$2:$K$751,'BM Database'!$C$2:$C$751,2011,'BM Database'!$B$2:$B$751,$B67)</f>
        <v>0.37096774193548387</v>
      </c>
      <c r="F67" s="126">
        <f>SUMIFS('BM Database'!$L$2:$L$751,'BM Database'!$C$2:$C$751,2011,'BM Database'!$B$2:$B$751,$B67)</f>
        <v>0.14178534213268496</v>
      </c>
      <c r="G67" s="118">
        <f>SUMIFS('BM Database'!$E$2:$E$751,'BM Database'!$C$2:$C$751,2011,'BM Database'!$B$2:$B$751,B67)</f>
        <v>16436</v>
      </c>
      <c r="H67" s="118">
        <f>SUMIFS('BM Database'!$F$2:$F$751,'BM Database'!$C$2:$C$751,2011,'BM Database'!$B$2:$B$751,$B67)</f>
        <v>291893294</v>
      </c>
      <c r="I67" s="118">
        <f>SUMIFS('BM Database'!$H$2:$H$751,'BM Database'!$C$2:$C$751,2011,'BM Database'!$B$2:$B$751,$B67)</f>
        <v>77500</v>
      </c>
      <c r="J67" s="125">
        <f>SUMIFS('BM Database'!$J$2:$J$751,'BM Database'!$C$2:$C$751,2011,'BM Database'!$B$2:$B$751,$B67)</f>
        <v>248</v>
      </c>
      <c r="K67" s="127">
        <f t="shared" si="3"/>
        <v>0.18508459322457271</v>
      </c>
      <c r="L67" s="125">
        <f>SUMIFS('BM Database'!$D$2:$D$751,'BM Database'!$C$2:$C$751,2011,'BM Database'!$B$2:$B$751,$B67)</f>
        <v>7813719.456825518</v>
      </c>
      <c r="M67" s="85">
        <f t="shared" si="1"/>
        <v>42217017.206530683</v>
      </c>
      <c r="O67" s="127">
        <v>0.18508459322457271</v>
      </c>
      <c r="P67" s="406"/>
      <c r="Q67" s="406"/>
      <c r="R67" s="407"/>
    </row>
    <row r="68" spans="2:18" ht="14.25" customHeight="1" x14ac:dyDescent="0.25">
      <c r="B68" s="123" t="s">
        <v>126</v>
      </c>
      <c r="C68" s="124">
        <v>2011</v>
      </c>
      <c r="D68" s="125">
        <f>SUMIFS('BM Database'!$M$2:$M$751,'BM Database'!$C$2:$C$751,2011,'BM Database'!$B$2:$B$751,$B68)</f>
        <v>381</v>
      </c>
      <c r="E68" s="126">
        <f>SUMIFS('BM Database'!$K$2:$K$751,'BM Database'!$C$2:$C$751,2011,'BM Database'!$B$2:$B$751,$B68)</f>
        <v>0.19898819561551434</v>
      </c>
      <c r="F68" s="126">
        <f>SUMIFS('BM Database'!$L$2:$L$751,'BM Database'!$C$2:$C$751,2011,'BM Database'!$B$2:$B$751,$B68)</f>
        <v>1.9356820975010243E-2</v>
      </c>
      <c r="G68" s="118">
        <f>SUMIFS('BM Database'!$E$2:$E$751,'BM Database'!$C$2:$C$751,2011,'BM Database'!$B$2:$B$751,B68)</f>
        <v>49765</v>
      </c>
      <c r="H68" s="118">
        <f>SUMIFS('BM Database'!$F$2:$F$751,'BM Database'!$C$2:$C$751,2011,'BM Database'!$B$2:$B$751,$B68)</f>
        <v>943030337.75999999</v>
      </c>
      <c r="I68" s="118">
        <f>SUMIFS('BM Database'!$H$2:$H$751,'BM Database'!$C$2:$C$751,2011,'BM Database'!$B$2:$B$751,$B68)</f>
        <v>198752</v>
      </c>
      <c r="J68" s="125">
        <f>SUMIFS('BM Database'!$J$2:$J$751,'BM Database'!$C$2:$C$751,2011,'BM Database'!$B$2:$B$751,$B68)</f>
        <v>1186</v>
      </c>
      <c r="K68" s="127">
        <f t="shared" si="3"/>
        <v>0.60791853363085402</v>
      </c>
      <c r="L68" s="125">
        <f>SUMIFS('BM Database'!$D$2:$D$751,'BM Database'!$C$2:$C$751,2011,'BM Database'!$B$2:$B$751,$B68)</f>
        <v>27079192.573665217</v>
      </c>
      <c r="M68" s="85">
        <f t="shared" si="1"/>
        <v>44544114.179135218</v>
      </c>
      <c r="O68" s="127">
        <v>0.60791853363085402</v>
      </c>
      <c r="P68" s="406"/>
      <c r="Q68" s="406"/>
      <c r="R68" s="407"/>
    </row>
    <row r="69" spans="2:18" ht="14.25" customHeight="1" x14ac:dyDescent="0.25">
      <c r="B69" s="123" t="s">
        <v>225</v>
      </c>
      <c r="C69" s="124">
        <v>2011</v>
      </c>
      <c r="D69" s="125">
        <f>SUMIFS('BM Database'!$M$2:$M$751,'BM Database'!$C$2:$C$751,2011,'BM Database'!$B$2:$B$751,$B69)</f>
        <v>24</v>
      </c>
      <c r="E69" s="126">
        <f>SUMIFS('BM Database'!$K$2:$K$751,'BM Database'!$C$2:$C$751,2011,'BM Database'!$B$2:$B$751,$B69)</f>
        <v>0.3503184713375796</v>
      </c>
      <c r="F69" s="126">
        <f>SUMIFS('BM Database'!$L$2:$L$751,'BM Database'!$C$2:$C$751,2011,'BM Database'!$B$2:$B$751,$B69)</f>
        <v>0.1102880658436214</v>
      </c>
      <c r="G69" s="118">
        <f>SUMIFS('BM Database'!$E$2:$E$751,'BM Database'!$C$2:$C$751,2011,'BM Database'!$B$2:$B$751,B69)</f>
        <v>6745</v>
      </c>
      <c r="H69" s="118">
        <f>SUMIFS('BM Database'!$F$2:$F$751,'BM Database'!$C$2:$C$751,2011,'BM Database'!$B$2:$B$751,$B69)</f>
        <v>182329432</v>
      </c>
      <c r="I69" s="118">
        <f>SUMIFS('BM Database'!$H$2:$H$751,'BM Database'!$C$2:$C$751,2011,'BM Database'!$B$2:$B$751,$B69)</f>
        <v>48436</v>
      </c>
      <c r="J69" s="125">
        <f>SUMIFS('BM Database'!$J$2:$J$751,'BM Database'!$C$2:$C$751,2011,'BM Database'!$B$2:$B$751,$B69)</f>
        <v>157</v>
      </c>
      <c r="K69" s="127">
        <f t="shared" si="3"/>
        <v>9.531623030172752E-2</v>
      </c>
      <c r="L69" s="125">
        <f>SUMIFS('BM Database'!$D$2:$D$751,'BM Database'!$C$2:$C$751,2011,'BM Database'!$B$2:$B$751,$B69)</f>
        <v>4359883.8992358893</v>
      </c>
      <c r="M69" s="85">
        <f t="shared" si="1"/>
        <v>45741253.986173123</v>
      </c>
      <c r="O69" s="127">
        <v>9.531623030172752E-2</v>
      </c>
      <c r="P69" s="406"/>
      <c r="Q69" s="406"/>
      <c r="R69" s="407"/>
    </row>
    <row r="70" spans="2:18" ht="14.25" customHeight="1" x14ac:dyDescent="0.25">
      <c r="B70" s="123" t="s">
        <v>226</v>
      </c>
      <c r="C70" s="124">
        <v>2011</v>
      </c>
      <c r="D70" s="125">
        <f>SUMIFS('BM Database'!$M$2:$M$751,'BM Database'!$C$2:$C$751,2011,'BM Database'!$B$2:$B$751,$B70)</f>
        <v>630</v>
      </c>
      <c r="E70" s="126">
        <f>SUMIFS('BM Database'!$K$2:$K$751,'BM Database'!$C$2:$C$751,2011,'BM Database'!$B$2:$B$751,$B70)</f>
        <v>0.5857270649040851</v>
      </c>
      <c r="F70" s="126">
        <f>SUMIFS('BM Database'!$L$2:$L$751,'BM Database'!$C$2:$C$751,2011,'BM Database'!$B$2:$B$751,$B70)</f>
        <v>6.6582160852756894E-2</v>
      </c>
      <c r="G70" s="118">
        <f>SUMIFS('BM Database'!$E$2:$E$751,'BM Database'!$C$2:$C$751,2011,'BM Database'!$B$2:$B$751,B70)</f>
        <v>709323</v>
      </c>
      <c r="H70" s="118">
        <f>SUMIFS('BM Database'!$F$2:$F$751,'BM Database'!$C$2:$C$751,2011,'BM Database'!$B$2:$B$751,$B70)</f>
        <v>24556469348</v>
      </c>
      <c r="I70" s="118">
        <f>SUMIFS('BM Database'!$H$2:$H$751,'BM Database'!$C$2:$C$751,2011,'BM Database'!$B$2:$B$751,$B70)</f>
        <v>5018278</v>
      </c>
      <c r="J70" s="125">
        <f>SUMIFS('BM Database'!$J$2:$J$751,'BM Database'!$C$2:$C$751,2011,'BM Database'!$B$2:$B$751,$B70)</f>
        <v>10061</v>
      </c>
      <c r="K70" s="127">
        <f t="shared" si="3"/>
        <v>8.929340980953512</v>
      </c>
      <c r="L70" s="125">
        <f>SUMIFS('BM Database'!$D$2:$D$751,'BM Database'!$C$2:$C$751,2011,'BM Database'!$B$2:$B$751,$B70)</f>
        <v>685782985.10745537</v>
      </c>
      <c r="M70" s="85">
        <f t="shared" ref="M70:M79" si="4">L70/K70</f>
        <v>76801074.857623443</v>
      </c>
      <c r="O70" s="127">
        <v>8.929340980953512</v>
      </c>
      <c r="P70" s="406"/>
      <c r="Q70" s="406"/>
      <c r="R70" s="407"/>
    </row>
    <row r="71" spans="2:18" ht="14.25" customHeight="1" x14ac:dyDescent="0.25">
      <c r="B71" s="123" t="s">
        <v>227</v>
      </c>
      <c r="C71" s="124">
        <v>2011</v>
      </c>
      <c r="D71" s="125">
        <f>SUMIFS('BM Database'!$M$2:$M$751,'BM Database'!$C$2:$C$751,2011,'BM Database'!$B$2:$B$751,$B71)</f>
        <v>639</v>
      </c>
      <c r="E71" s="126">
        <f>SUMIFS('BM Database'!$K$2:$K$751,'BM Database'!$C$2:$C$751,2011,'BM Database'!$B$2:$B$751,$B71)</f>
        <v>0.44748858447488582</v>
      </c>
      <c r="F71" s="126">
        <f>SUMIFS('BM Database'!$L$2:$L$751,'BM Database'!$C$2:$C$751,2011,'BM Database'!$B$2:$B$751,$B71)</f>
        <v>0.17071287373362984</v>
      </c>
      <c r="G71" s="118">
        <f>SUMIFS('BM Database'!$E$2:$E$751,'BM Database'!$C$2:$C$751,2011,'BM Database'!$B$2:$B$751,B71)</f>
        <v>113709</v>
      </c>
      <c r="H71" s="118">
        <f>SUMIFS('BM Database'!$F$2:$F$751,'BM Database'!$C$2:$C$751,2011,'BM Database'!$B$2:$B$751,$B71)</f>
        <v>2526635929</v>
      </c>
      <c r="I71" s="118">
        <f>SUMIFS('BM Database'!$H$2:$H$751,'BM Database'!$C$2:$C$751,2011,'BM Database'!$B$2:$B$751,$B71)</f>
        <v>526513</v>
      </c>
      <c r="J71" s="125">
        <f>SUMIFS('BM Database'!$J$2:$J$751,'BM Database'!$C$2:$C$751,2011,'BM Database'!$B$2:$B$751,$B71)</f>
        <v>2409</v>
      </c>
      <c r="K71" s="127">
        <f t="shared" ref="K71:K79" si="5">EXP(LN(G71/$G$2)*$G$3+LN(H71/$H$2)*$H$3+LN(I71/$I$2)*$I$3+LN(J71/$J$2)*$J$3)</f>
        <v>1.405990407903124</v>
      </c>
      <c r="L71" s="125">
        <f>SUMIFS('BM Database'!$D$2:$D$751,'BM Database'!$C$2:$C$751,2011,'BM Database'!$B$2:$B$751,$B71)</f>
        <v>57763154.24672401</v>
      </c>
      <c r="M71" s="85">
        <f t="shared" si="4"/>
        <v>41083604.782817282</v>
      </c>
      <c r="O71" s="127">
        <v>1.405990407903124</v>
      </c>
      <c r="P71" s="406"/>
      <c r="Q71" s="406"/>
      <c r="R71" s="407"/>
    </row>
    <row r="72" spans="2:18" ht="14.25" customHeight="1" x14ac:dyDescent="0.25">
      <c r="B72" s="123" t="s">
        <v>228</v>
      </c>
      <c r="C72" s="124">
        <v>2011</v>
      </c>
      <c r="D72" s="125">
        <f>SUMIFS('BM Database'!$M$2:$M$751,'BM Database'!$C$2:$C$751,2011,'BM Database'!$B$2:$B$751,$B72)</f>
        <v>61</v>
      </c>
      <c r="E72" s="126">
        <f>SUMIFS('BM Database'!$K$2:$K$751,'BM Database'!$C$2:$C$751,2011,'BM Database'!$B$2:$B$751,$B72)</f>
        <v>0.47736625514403291</v>
      </c>
      <c r="F72" s="126">
        <f>SUMIFS('BM Database'!$L$2:$L$751,'BM Database'!$C$2:$C$751,2011,'BM Database'!$B$2:$B$751,$B72)</f>
        <v>0.31399936027295022</v>
      </c>
      <c r="G72" s="118">
        <f>SUMIFS('BM Database'!$E$2:$E$751,'BM Database'!$C$2:$C$751,2011,'BM Database'!$B$2:$B$751,B72)</f>
        <v>12324</v>
      </c>
      <c r="H72" s="118">
        <f>SUMIFS('BM Database'!$F$2:$F$751,'BM Database'!$C$2:$C$751,2011,'BM Database'!$B$2:$B$751,$B72)</f>
        <v>119660738</v>
      </c>
      <c r="I72" s="118">
        <f>SUMIFS('BM Database'!$H$2:$H$751,'BM Database'!$C$2:$C$751,2011,'BM Database'!$B$2:$B$751,$B72)</f>
        <v>28946</v>
      </c>
      <c r="J72" s="125">
        <f>SUMIFS('BM Database'!$J$2:$J$751,'BM Database'!$C$2:$C$751,2011,'BM Database'!$B$2:$B$751,$B72)</f>
        <v>243</v>
      </c>
      <c r="K72" s="127">
        <f t="shared" si="5"/>
        <v>0.12283592541549168</v>
      </c>
      <c r="L72" s="125">
        <f>SUMIFS('BM Database'!$D$2:$D$751,'BM Database'!$C$2:$C$751,2011,'BM Database'!$B$2:$B$751,$B72)</f>
        <v>4611853.6284630494</v>
      </c>
      <c r="M72" s="85">
        <f t="shared" si="4"/>
        <v>37544827.48319342</v>
      </c>
      <c r="O72" s="127">
        <v>0.12283592541549168</v>
      </c>
      <c r="P72" s="406"/>
      <c r="Q72" s="406"/>
      <c r="R72" s="407"/>
    </row>
    <row r="73" spans="2:18" ht="14.25" customHeight="1" x14ac:dyDescent="0.25">
      <c r="B73" s="123" t="s">
        <v>229</v>
      </c>
      <c r="C73" s="124">
        <v>2011</v>
      </c>
      <c r="D73" s="125">
        <f>SUMIFS('BM Database'!$M$2:$M$751,'BM Database'!$C$2:$C$751,2011,'BM Database'!$B$2:$B$751,$B73)</f>
        <v>672</v>
      </c>
      <c r="E73" s="126">
        <f>SUMIFS('BM Database'!$K$2:$K$751,'BM Database'!$C$2:$C$751,2011,'BM Database'!$B$2:$B$751,$B73)</f>
        <v>0.31841763942931256</v>
      </c>
      <c r="F73" s="126">
        <f>SUMIFS('BM Database'!$L$2:$L$751,'BM Database'!$C$2:$C$751,2011,'BM Database'!$B$2:$B$751,$B73)</f>
        <v>0.18875683492249989</v>
      </c>
      <c r="G73" s="118">
        <f>SUMIFS('BM Database'!$E$2:$E$751,'BM Database'!$C$2:$C$751,2011,'BM Database'!$B$2:$B$751,B73)</f>
        <v>52612</v>
      </c>
      <c r="H73" s="118">
        <f>SUMIFS('BM Database'!$F$2:$F$751,'BM Database'!$C$2:$C$751,2011,'BM Database'!$B$2:$B$751,$B73)</f>
        <v>1427314949</v>
      </c>
      <c r="I73" s="118">
        <f>SUMIFS('BM Database'!$H$2:$H$751,'BM Database'!$C$2:$C$751,2011,'BM Database'!$B$2:$B$751,$B73)</f>
        <v>294349</v>
      </c>
      <c r="J73" s="125">
        <f>SUMIFS('BM Database'!$J$2:$J$751,'BM Database'!$C$2:$C$751,2011,'BM Database'!$B$2:$B$751,$B73)</f>
        <v>1542</v>
      </c>
      <c r="K73" s="127">
        <f t="shared" si="5"/>
        <v>0.74490686339225054</v>
      </c>
      <c r="L73" s="125">
        <f>SUMIFS('BM Database'!$D$2:$D$751,'BM Database'!$C$2:$C$751,2011,'BM Database'!$B$2:$B$751,$B73)</f>
        <v>35711667.587207764</v>
      </c>
      <c r="M73" s="85">
        <f t="shared" si="4"/>
        <v>47941117.664803736</v>
      </c>
      <c r="O73" s="127">
        <v>0.74490686339225054</v>
      </c>
      <c r="P73" s="406"/>
      <c r="Q73" s="406"/>
      <c r="R73" s="407"/>
    </row>
    <row r="74" spans="2:18" ht="14.25" customHeight="1" x14ac:dyDescent="0.25">
      <c r="B74" s="123" t="s">
        <v>230</v>
      </c>
      <c r="C74" s="124">
        <v>2011</v>
      </c>
      <c r="D74" s="125">
        <f>SUMIFS('BM Database'!$M$2:$M$751,'BM Database'!$C$2:$C$751,2011,'BM Database'!$B$2:$B$751,$B74)</f>
        <v>86</v>
      </c>
      <c r="E74" s="126">
        <f>SUMIFS('BM Database'!$K$2:$K$751,'BM Database'!$C$2:$C$751,2011,'BM Database'!$B$2:$B$751,$B74)</f>
        <v>0.28999999999999998</v>
      </c>
      <c r="F74" s="126">
        <f>SUMIFS('BM Database'!$L$2:$L$751,'BM Database'!$C$2:$C$751,2011,'BM Database'!$B$2:$B$751,$B74)</f>
        <v>3.7312365975696926E-2</v>
      </c>
      <c r="G74" s="118">
        <f>SUMIFS('BM Database'!$E$2:$E$751,'BM Database'!$C$2:$C$751,2011,'BM Database'!$B$2:$B$751,B74)</f>
        <v>21768</v>
      </c>
      <c r="H74" s="118">
        <f>SUMIFS('BM Database'!$F$2:$F$751,'BM Database'!$C$2:$C$751,2011,'BM Database'!$B$2:$B$751,$B74)</f>
        <v>423225290</v>
      </c>
      <c r="I74" s="118">
        <f>SUMIFS('BM Database'!$H$2:$H$751,'BM Database'!$C$2:$C$751,2011,'BM Database'!$B$2:$B$751,$B74)</f>
        <v>104372</v>
      </c>
      <c r="J74" s="125">
        <f>SUMIFS('BM Database'!$J$2:$J$751,'BM Database'!$C$2:$C$751,2011,'BM Database'!$B$2:$B$751,$B74)</f>
        <v>300</v>
      </c>
      <c r="K74" s="127">
        <f t="shared" si="5"/>
        <v>0.24163348028175213</v>
      </c>
      <c r="L74" s="125">
        <f>SUMIFS('BM Database'!$D$2:$D$751,'BM Database'!$C$2:$C$751,2011,'BM Database'!$B$2:$B$751,$B74)</f>
        <v>9742828.1218489446</v>
      </c>
      <c r="M74" s="85">
        <f t="shared" si="4"/>
        <v>40320687.805715106</v>
      </c>
      <c r="O74" s="127">
        <v>0.24163348028175213</v>
      </c>
      <c r="P74" s="406"/>
      <c r="Q74" s="406"/>
      <c r="R74" s="407"/>
    </row>
    <row r="75" spans="2:18" ht="14.25" customHeight="1" x14ac:dyDescent="0.25">
      <c r="B75" s="123" t="s">
        <v>231</v>
      </c>
      <c r="C75" s="124">
        <v>2011</v>
      </c>
      <c r="D75" s="125">
        <f>SUMIFS('BM Database'!$M$2:$M$751,'BM Database'!$C$2:$C$751,2011,'BM Database'!$B$2:$B$751,$B75)</f>
        <v>14</v>
      </c>
      <c r="E75" s="126">
        <f>SUMIFS('BM Database'!$K$2:$K$751,'BM Database'!$C$2:$C$751,2011,'BM Database'!$B$2:$B$751,$B75)</f>
        <v>0.13157894736842105</v>
      </c>
      <c r="F75" s="126">
        <f>SUMIFS('BM Database'!$L$2:$L$751,'BM Database'!$C$2:$C$751,2011,'BM Database'!$B$2:$B$751,$B75)</f>
        <v>0.10582494663007014</v>
      </c>
      <c r="G75" s="118">
        <f>SUMIFS('BM Database'!$E$2:$E$751,'BM Database'!$C$2:$C$751,2011,'BM Database'!$B$2:$B$751,B75)</f>
        <v>3626</v>
      </c>
      <c r="H75" s="118">
        <f>SUMIFS('BM Database'!$F$2:$F$751,'BM Database'!$C$2:$C$751,2011,'BM Database'!$B$2:$B$751,$B75)</f>
        <v>89373924</v>
      </c>
      <c r="I75" s="118">
        <f>SUMIFS('BM Database'!$H$2:$H$751,'BM Database'!$C$2:$C$751,2011,'BM Database'!$B$2:$B$751,$B75)</f>
        <v>17539</v>
      </c>
      <c r="J75" s="125">
        <f>SUMIFS('BM Database'!$J$2:$J$751,'BM Database'!$C$2:$C$751,2011,'BM Database'!$B$2:$B$751,$B75)</f>
        <v>76</v>
      </c>
      <c r="K75" s="127">
        <f t="shared" si="5"/>
        <v>4.5405310581520274E-2</v>
      </c>
      <c r="L75" s="125">
        <f>SUMIFS('BM Database'!$D$2:$D$751,'BM Database'!$C$2:$C$751,2011,'BM Database'!$B$2:$B$751,$B75)</f>
        <v>2790384.6614300003</v>
      </c>
      <c r="M75" s="85">
        <f t="shared" si="4"/>
        <v>61455028.623142429</v>
      </c>
      <c r="O75" s="127">
        <v>4.5405310581520274E-2</v>
      </c>
      <c r="P75" s="406"/>
      <c r="Q75" s="406"/>
      <c r="R75" s="407"/>
    </row>
    <row r="76" spans="2:18" ht="14.25" customHeight="1" x14ac:dyDescent="0.25">
      <c r="B76" s="123" t="s">
        <v>127</v>
      </c>
      <c r="C76" s="124">
        <v>2011</v>
      </c>
      <c r="D76" s="125">
        <f>SUMIFS('BM Database'!$M$2:$M$751,'BM Database'!$C$2:$C$751,2011,'BM Database'!$B$2:$B$751,$B76)</f>
        <v>8</v>
      </c>
      <c r="E76" s="126">
        <f>SUMIFS('BM Database'!$K$2:$K$751,'BM Database'!$C$2:$C$751,2011,'BM Database'!$B$2:$B$751,$B76)</f>
        <v>0.22058823529411764</v>
      </c>
      <c r="F76" s="126">
        <f>SUMIFS('BM Database'!$L$2:$L$751,'BM Database'!$C$2:$C$751,2011,'BM Database'!$B$2:$B$751,$B76)</f>
        <v>-1.350621285791464E-3</v>
      </c>
      <c r="G76" s="118">
        <f>SUMIFS('BM Database'!$E$2:$E$751,'BM Database'!$C$2:$C$751,2011,'BM Database'!$B$2:$B$751,B76)</f>
        <v>3697</v>
      </c>
      <c r="H76" s="118">
        <f>SUMIFS('BM Database'!$F$2:$F$751,'BM Database'!$C$2:$C$751,2011,'BM Database'!$B$2:$B$751,$B76)</f>
        <v>144028502</v>
      </c>
      <c r="I76" s="118">
        <f>SUMIFS('BM Database'!$H$2:$H$751,'BM Database'!$C$2:$C$751,2011,'BM Database'!$B$2:$B$751,$B76)</f>
        <v>27350</v>
      </c>
      <c r="J76" s="125">
        <f>SUMIFS('BM Database'!$J$2:$J$751,'BM Database'!$C$2:$C$751,2011,'BM Database'!$B$2:$B$751,$B76)</f>
        <v>68</v>
      </c>
      <c r="K76" s="127">
        <f t="shared" si="5"/>
        <v>5.0520031728749269E-2</v>
      </c>
      <c r="L76" s="125">
        <f>SUMIFS('BM Database'!$D$2:$D$751,'BM Database'!$C$2:$C$751,2011,'BM Database'!$B$2:$B$751,$B76)</f>
        <v>2227171.6702233595</v>
      </c>
      <c r="M76" s="85">
        <f t="shared" si="4"/>
        <v>44084922.238003075</v>
      </c>
      <c r="O76" s="127">
        <v>5.0520031728749269E-2</v>
      </c>
      <c r="P76" s="406"/>
      <c r="Q76" s="406"/>
      <c r="R76" s="407"/>
    </row>
    <row r="77" spans="2:18" ht="14.25" customHeight="1" x14ac:dyDescent="0.25">
      <c r="B77" s="123" t="s">
        <v>128</v>
      </c>
      <c r="C77" s="124">
        <v>2011</v>
      </c>
      <c r="D77" s="125">
        <f>SUMIFS('BM Database'!$M$2:$M$751,'BM Database'!$C$2:$C$751,2011,'BM Database'!$B$2:$B$751,$B77)</f>
        <v>64</v>
      </c>
      <c r="E77" s="126">
        <f>SUMIFS('BM Database'!$K$2:$K$751,'BM Database'!$C$2:$C$751,2011,'BM Database'!$B$2:$B$751,$B77)</f>
        <v>0.2796116504854369</v>
      </c>
      <c r="F77" s="126">
        <f>SUMIFS('BM Database'!$L$2:$L$751,'BM Database'!$C$2:$C$751,2011,'BM Database'!$B$2:$B$751,$B77)</f>
        <v>0.10659772286580818</v>
      </c>
      <c r="G77" s="118">
        <f>SUMIFS('BM Database'!$E$2:$E$751,'BM Database'!$C$2:$C$751,2011,'BM Database'!$B$2:$B$751,B77)</f>
        <v>22257</v>
      </c>
      <c r="H77" s="118">
        <f>SUMIFS('BM Database'!$F$2:$F$751,'BM Database'!$C$2:$C$751,2011,'BM Database'!$B$2:$B$751,$B77)</f>
        <v>430635546</v>
      </c>
      <c r="I77" s="118">
        <f>SUMIFS('BM Database'!$H$2:$H$751,'BM Database'!$C$2:$C$751,2011,'BM Database'!$B$2:$B$751,$B77)</f>
        <v>94390</v>
      </c>
      <c r="J77" s="125">
        <f>SUMIFS('BM Database'!$J$2:$J$751,'BM Database'!$C$2:$C$751,2011,'BM Database'!$B$2:$B$751,$B77)</f>
        <v>515</v>
      </c>
      <c r="K77" s="127">
        <f t="shared" si="5"/>
        <v>0.27386018569786197</v>
      </c>
      <c r="L77" s="125">
        <f>SUMIFS('BM Database'!$D$2:$D$751,'BM Database'!$C$2:$C$751,2011,'BM Database'!$B$2:$B$751,$B77)</f>
        <v>12282028.782273337</v>
      </c>
      <c r="M77" s="85">
        <f t="shared" si="4"/>
        <v>44847807.106300458</v>
      </c>
      <c r="O77" s="127">
        <v>0.27386018569786197</v>
      </c>
      <c r="P77" s="406"/>
      <c r="Q77" s="406"/>
      <c r="R77" s="407"/>
    </row>
    <row r="78" spans="2:18" ht="14.25" customHeight="1" x14ac:dyDescent="0.25">
      <c r="B78" s="123" t="s">
        <v>232</v>
      </c>
      <c r="C78" s="124">
        <v>2011</v>
      </c>
      <c r="D78" s="125">
        <f>SUMIFS('BM Database'!$M$2:$M$751,'BM Database'!$C$2:$C$751,2011,'BM Database'!$B$2:$B$751,$B78)</f>
        <v>148</v>
      </c>
      <c r="E78" s="126">
        <f>SUMIFS('BM Database'!$K$2:$K$751,'BM Database'!$C$2:$C$751,2011,'BM Database'!$B$2:$B$751,$B78)</f>
        <v>0.5254716981132076</v>
      </c>
      <c r="F78" s="126">
        <f>SUMIFS('BM Database'!$L$2:$L$751,'BM Database'!$C$2:$C$751,2011,'BM Database'!$B$2:$B$751,$B78)</f>
        <v>0.31348095083034844</v>
      </c>
      <c r="G78" s="118">
        <f>SUMIFS('BM Database'!$E$2:$E$751,'BM Database'!$C$2:$C$751,2011,'BM Database'!$B$2:$B$751,B78)</f>
        <v>40337</v>
      </c>
      <c r="H78" s="118">
        <f>SUMIFS('BM Database'!$F$2:$F$751,'BM Database'!$C$2:$C$751,2011,'BM Database'!$B$2:$B$751,$B78)</f>
        <v>861945119</v>
      </c>
      <c r="I78" s="118">
        <f>SUMIFS('BM Database'!$H$2:$H$751,'BM Database'!$C$2:$C$751,2011,'BM Database'!$B$2:$B$751,$B78)</f>
        <v>208479</v>
      </c>
      <c r="J78" s="125">
        <f>SUMIFS('BM Database'!$J$2:$J$751,'BM Database'!$C$2:$C$751,2011,'BM Database'!$B$2:$B$751,$B78)</f>
        <v>1060</v>
      </c>
      <c r="K78" s="127">
        <f t="shared" si="5"/>
        <v>0.53885860864223301</v>
      </c>
      <c r="L78" s="125">
        <f>SUMIFS('BM Database'!$D$2:$D$751,'BM Database'!$C$2:$C$751,2011,'BM Database'!$B$2:$B$751,$B78)</f>
        <v>25056714.454293437</v>
      </c>
      <c r="M78" s="85">
        <f t="shared" si="4"/>
        <v>46499608.714480914</v>
      </c>
      <c r="O78" s="127">
        <v>0.53885860864223301</v>
      </c>
      <c r="P78" s="406"/>
      <c r="Q78" s="406"/>
      <c r="R78" s="407"/>
    </row>
    <row r="79" spans="2:18" ht="14.25" customHeight="1" x14ac:dyDescent="0.25">
      <c r="B79" s="123" t="s">
        <v>233</v>
      </c>
      <c r="C79" s="124">
        <v>2011</v>
      </c>
      <c r="D79" s="125">
        <f>SUMIFS('BM Database'!$M$2:$M$751,'BM Database'!$C$2:$C$751,2011,'BM Database'!$B$2:$B$751,$B79)</f>
        <v>29</v>
      </c>
      <c r="E79" s="126">
        <f>SUMIFS('BM Database'!$K$2:$K$751,'BM Database'!$C$2:$C$751,2011,'BM Database'!$B$2:$B$751,$B79)</f>
        <v>0.37751004016064255</v>
      </c>
      <c r="F79" s="126">
        <f>SUMIFS('BM Database'!$L$2:$L$751,'BM Database'!$C$2:$C$751,2011,'BM Database'!$B$2:$B$751,$B79)</f>
        <v>9.3574412908802765E-2</v>
      </c>
      <c r="G79" s="118">
        <f>SUMIFS('BM Database'!$E$2:$E$751,'BM Database'!$C$2:$C$751,2011,'BM Database'!$B$2:$B$751,B79)</f>
        <v>15181</v>
      </c>
      <c r="H79" s="118">
        <f>SUMIFS('BM Database'!$F$2:$F$751,'BM Database'!$C$2:$C$751,2011,'BM Database'!$B$2:$B$751,$B79)</f>
        <v>371114633</v>
      </c>
      <c r="I79" s="118">
        <f>SUMIFS('BM Database'!$H$2:$H$751,'BM Database'!$C$2:$C$751,2011,'BM Database'!$B$2:$B$751,$B79)</f>
        <v>81815</v>
      </c>
      <c r="J79" s="125">
        <f>SUMIFS('BM Database'!$J$2:$J$751,'BM Database'!$C$2:$C$751,2011,'BM Database'!$B$2:$B$751,$B79)</f>
        <v>249</v>
      </c>
      <c r="K79" s="127">
        <f t="shared" si="5"/>
        <v>0.18301999957566137</v>
      </c>
      <c r="L79" s="125">
        <f>SUMIFS('BM Database'!$D$2:$D$751,'BM Database'!$C$2:$C$751,2011,'BM Database'!$B$2:$B$751,$B79)</f>
        <v>11530778.058321435</v>
      </c>
      <c r="M79" s="85">
        <f t="shared" si="4"/>
        <v>63002830.756507322</v>
      </c>
      <c r="O79" s="127">
        <v>0.18301999957566137</v>
      </c>
      <c r="P79" s="406"/>
      <c r="Q79" s="406"/>
      <c r="R79" s="407"/>
    </row>
    <row r="80" spans="2:18" ht="14.25" customHeight="1" x14ac:dyDescent="0.25">
      <c r="B80" s="123"/>
      <c r="C80" s="124"/>
      <c r="P80" s="406"/>
      <c r="Q80" s="406"/>
      <c r="R80" s="407"/>
    </row>
    <row r="81" spans="2:18" ht="14.25" customHeight="1" x14ac:dyDescent="0.25">
      <c r="B81" s="123"/>
      <c r="C81" s="124"/>
      <c r="P81" s="406"/>
      <c r="Q81" s="406"/>
      <c r="R81" s="407"/>
    </row>
    <row r="82" spans="2:18" ht="14.25" customHeight="1" x14ac:dyDescent="0.25">
      <c r="B82" s="123"/>
      <c r="C82" s="124"/>
      <c r="P82" s="406"/>
      <c r="Q82" s="406"/>
      <c r="R82" s="407"/>
    </row>
    <row r="83" spans="2:18" ht="14.25" customHeight="1" x14ac:dyDescent="0.25">
      <c r="B83" s="123"/>
      <c r="C83" s="124"/>
      <c r="P83" s="406"/>
      <c r="Q83" s="406"/>
      <c r="R83" s="407"/>
    </row>
    <row r="84" spans="2:18" ht="14.25" customHeight="1" x14ac:dyDescent="0.25">
      <c r="B84" s="123"/>
      <c r="C84" s="124"/>
      <c r="P84" s="406"/>
      <c r="Q84" s="406"/>
      <c r="R84" s="407"/>
    </row>
    <row r="85" spans="2:18" ht="14.25" customHeight="1" x14ac:dyDescent="0.25">
      <c r="B85" s="123"/>
      <c r="C85" s="124"/>
      <c r="P85" s="406"/>
      <c r="Q85" s="406"/>
      <c r="R85" s="407"/>
    </row>
    <row r="86" spans="2:18" ht="14.25" customHeight="1" x14ac:dyDescent="0.25">
      <c r="B86" s="123"/>
      <c r="C86" s="124"/>
      <c r="P86" s="406"/>
      <c r="Q86" s="406"/>
      <c r="R86" s="407"/>
    </row>
    <row r="87" spans="2:18" ht="14.25" customHeight="1" x14ac:dyDescent="0.25">
      <c r="B87" s="123"/>
      <c r="C87" s="124"/>
      <c r="P87" s="406"/>
      <c r="Q87" s="406"/>
      <c r="R87" s="407"/>
    </row>
    <row r="88" spans="2:18" ht="14.25" customHeight="1" x14ac:dyDescent="0.25">
      <c r="B88" s="123"/>
      <c r="C88" s="124"/>
      <c r="P88" s="406"/>
      <c r="Q88" s="406"/>
      <c r="R88" s="407"/>
    </row>
    <row r="89" spans="2:18" ht="14.25" customHeight="1" x14ac:dyDescent="0.25">
      <c r="B89" s="123"/>
      <c r="C89" s="124"/>
      <c r="P89" s="406"/>
      <c r="Q89" s="406"/>
      <c r="R89" s="407"/>
    </row>
    <row r="90" spans="2:18" ht="14.25" customHeight="1" x14ac:dyDescent="0.25">
      <c r="B90" s="123"/>
      <c r="C90" s="124"/>
      <c r="P90" s="406"/>
      <c r="Q90" s="406"/>
      <c r="R90" s="407"/>
    </row>
    <row r="91" spans="2:18" ht="14.25" customHeight="1" x14ac:dyDescent="0.25">
      <c r="B91" s="123"/>
      <c r="C91" s="124"/>
      <c r="P91" s="406"/>
      <c r="Q91" s="406"/>
      <c r="R91" s="407"/>
    </row>
    <row r="92" spans="2:18" ht="14.25" customHeight="1" x14ac:dyDescent="0.25">
      <c r="B92" s="123"/>
      <c r="C92" s="124"/>
      <c r="P92" s="406"/>
      <c r="Q92" s="406"/>
      <c r="R92" s="407"/>
    </row>
    <row r="93" spans="2:18" ht="14.25" customHeight="1" x14ac:dyDescent="0.25">
      <c r="B93" s="123"/>
      <c r="C93" s="124"/>
      <c r="P93" s="406"/>
      <c r="Q93" s="406"/>
      <c r="R93" s="407"/>
    </row>
    <row r="94" spans="2:18" ht="14.25" customHeight="1" x14ac:dyDescent="0.25">
      <c r="B94" s="123"/>
      <c r="C94" s="124"/>
      <c r="P94" s="406"/>
      <c r="Q94" s="406"/>
      <c r="R94" s="407"/>
    </row>
    <row r="95" spans="2:18" ht="14.25" customHeight="1" x14ac:dyDescent="0.25">
      <c r="B95" s="123"/>
      <c r="C95" s="124"/>
      <c r="P95" s="406"/>
      <c r="Q95" s="406"/>
      <c r="R95" s="407"/>
    </row>
    <row r="96" spans="2:18" ht="14.25" customHeight="1" x14ac:dyDescent="0.25">
      <c r="B96" s="123"/>
      <c r="C96" s="124"/>
      <c r="P96" s="406"/>
      <c r="Q96" s="406"/>
      <c r="R96" s="407"/>
    </row>
    <row r="97" spans="2:18" ht="14.25" customHeight="1" x14ac:dyDescent="0.25">
      <c r="B97" s="123"/>
      <c r="C97" s="124"/>
      <c r="P97" s="406"/>
      <c r="Q97" s="406"/>
      <c r="R97" s="407"/>
    </row>
    <row r="98" spans="2:18" ht="14.25" customHeight="1" x14ac:dyDescent="0.25">
      <c r="B98" s="123"/>
      <c r="C98" s="124"/>
      <c r="P98" s="406"/>
      <c r="Q98" s="406"/>
      <c r="R98" s="407"/>
    </row>
    <row r="99" spans="2:18" ht="14.25" customHeight="1" x14ac:dyDescent="0.25">
      <c r="B99" s="123"/>
      <c r="C99" s="124"/>
      <c r="P99" s="406"/>
      <c r="Q99" s="406"/>
      <c r="R99" s="407"/>
    </row>
    <row r="100" spans="2:18" ht="14.25" customHeight="1" x14ac:dyDescent="0.25">
      <c r="B100" s="123"/>
      <c r="C100" s="124"/>
      <c r="P100" s="406"/>
      <c r="Q100" s="406"/>
      <c r="R100" s="407"/>
    </row>
    <row r="101" spans="2:18" ht="14.25" customHeight="1" x14ac:dyDescent="0.25">
      <c r="B101" s="123"/>
      <c r="C101" s="124"/>
      <c r="P101" s="406"/>
      <c r="Q101" s="406"/>
      <c r="R101" s="407"/>
    </row>
    <row r="102" spans="2:18" ht="14.25" customHeight="1" x14ac:dyDescent="0.25">
      <c r="B102" s="123"/>
      <c r="C102" s="124"/>
      <c r="P102" s="406"/>
      <c r="Q102" s="406"/>
      <c r="R102" s="407"/>
    </row>
    <row r="103" spans="2:18" ht="14.25" customHeight="1" x14ac:dyDescent="0.25">
      <c r="B103" s="123"/>
      <c r="C103" s="124"/>
      <c r="P103" s="406"/>
      <c r="Q103" s="406"/>
      <c r="R103" s="407"/>
    </row>
    <row r="104" spans="2:18" ht="14.25" customHeight="1" x14ac:dyDescent="0.25">
      <c r="B104" s="123"/>
      <c r="C104" s="124"/>
      <c r="P104" s="406"/>
      <c r="Q104" s="406"/>
      <c r="R104" s="407"/>
    </row>
    <row r="105" spans="2:18" ht="14.25" customHeight="1" x14ac:dyDescent="0.25">
      <c r="B105" s="123"/>
      <c r="C105" s="124"/>
      <c r="P105" s="406"/>
      <c r="Q105" s="406"/>
      <c r="R105" s="407"/>
    </row>
    <row r="106" spans="2:18" ht="14.25" customHeight="1" x14ac:dyDescent="0.25">
      <c r="B106" s="123"/>
      <c r="C106" s="124"/>
      <c r="P106" s="406"/>
      <c r="Q106" s="406"/>
      <c r="R106" s="407"/>
    </row>
    <row r="107" spans="2:18" ht="14.25" customHeight="1" x14ac:dyDescent="0.25">
      <c r="B107" s="123"/>
      <c r="C107" s="124"/>
      <c r="P107" s="406"/>
      <c r="Q107" s="406"/>
      <c r="R107" s="407"/>
    </row>
    <row r="108" spans="2:18" ht="14.25" customHeight="1" x14ac:dyDescent="0.25">
      <c r="B108" s="123"/>
      <c r="C108" s="124"/>
      <c r="P108" s="406"/>
      <c r="Q108" s="406"/>
      <c r="R108" s="407"/>
    </row>
    <row r="109" spans="2:18" ht="14.25" customHeight="1" x14ac:dyDescent="0.25">
      <c r="B109" s="123"/>
      <c r="C109" s="124"/>
      <c r="P109" s="406"/>
      <c r="Q109" s="406"/>
      <c r="R109" s="407"/>
    </row>
    <row r="110" spans="2:18" ht="14.25" customHeight="1" x14ac:dyDescent="0.25">
      <c r="B110" s="123"/>
      <c r="C110" s="124"/>
      <c r="P110" s="406"/>
      <c r="Q110" s="406"/>
      <c r="R110" s="407"/>
    </row>
    <row r="111" spans="2:18" ht="14.25" customHeight="1" x14ac:dyDescent="0.25">
      <c r="B111" s="123"/>
      <c r="C111" s="124"/>
      <c r="P111" s="406"/>
      <c r="Q111" s="406"/>
      <c r="R111" s="407"/>
    </row>
    <row r="112" spans="2:18" ht="14.25" customHeight="1" x14ac:dyDescent="0.25">
      <c r="B112" s="123"/>
      <c r="C112" s="124"/>
      <c r="P112" s="406"/>
      <c r="Q112" s="406"/>
      <c r="R112" s="407"/>
    </row>
    <row r="113" spans="2:18" ht="14.25" customHeight="1" x14ac:dyDescent="0.25">
      <c r="B113" s="123"/>
      <c r="C113" s="124"/>
      <c r="P113" s="406"/>
      <c r="Q113" s="406"/>
      <c r="R113" s="407"/>
    </row>
    <row r="114" spans="2:18" ht="14.25" customHeight="1" x14ac:dyDescent="0.25">
      <c r="B114" s="123"/>
      <c r="C114" s="124"/>
      <c r="P114" s="406"/>
      <c r="Q114" s="406"/>
      <c r="R114" s="407"/>
    </row>
    <row r="115" spans="2:18" ht="14.25" customHeight="1" x14ac:dyDescent="0.25">
      <c r="B115" s="123"/>
      <c r="C115" s="124"/>
      <c r="P115" s="406"/>
      <c r="Q115" s="406"/>
      <c r="R115" s="407"/>
    </row>
    <row r="116" spans="2:18" ht="14.25" customHeight="1" x14ac:dyDescent="0.25">
      <c r="B116" s="123"/>
      <c r="C116" s="124"/>
      <c r="P116" s="406"/>
      <c r="Q116" s="406"/>
      <c r="R116" s="407"/>
    </row>
    <row r="117" spans="2:18" ht="14.25" customHeight="1" x14ac:dyDescent="0.25">
      <c r="B117" s="123"/>
      <c r="C117" s="124"/>
      <c r="P117" s="406"/>
      <c r="Q117" s="406"/>
      <c r="R117" s="407"/>
    </row>
    <row r="118" spans="2:18" ht="14.25" customHeight="1" x14ac:dyDescent="0.25">
      <c r="B118" s="123"/>
      <c r="C118" s="124"/>
      <c r="P118" s="406"/>
      <c r="Q118" s="406"/>
      <c r="R118" s="407"/>
    </row>
    <row r="119" spans="2:18" ht="14.25" customHeight="1" x14ac:dyDescent="0.25">
      <c r="B119" s="123"/>
      <c r="C119" s="124"/>
      <c r="P119" s="406"/>
      <c r="Q119" s="406"/>
      <c r="R119" s="407"/>
    </row>
    <row r="120" spans="2:18" ht="14.25" customHeight="1" x14ac:dyDescent="0.25">
      <c r="B120" s="123"/>
      <c r="C120" s="124"/>
      <c r="P120" s="406"/>
      <c r="Q120" s="406"/>
      <c r="R120" s="407"/>
    </row>
    <row r="121" spans="2:18" ht="14.25" customHeight="1" x14ac:dyDescent="0.25">
      <c r="B121" s="123"/>
      <c r="C121" s="124"/>
      <c r="P121" s="406"/>
      <c r="Q121" s="406"/>
      <c r="R121" s="407"/>
    </row>
    <row r="122" spans="2:18" ht="14.25" customHeight="1" x14ac:dyDescent="0.25">
      <c r="B122" s="123"/>
      <c r="C122" s="124"/>
      <c r="P122" s="406"/>
      <c r="Q122" s="406"/>
      <c r="R122" s="407"/>
    </row>
    <row r="123" spans="2:18" ht="14.25" customHeight="1" x14ac:dyDescent="0.25">
      <c r="B123" s="123"/>
      <c r="C123" s="124"/>
      <c r="P123" s="406"/>
      <c r="Q123" s="406"/>
      <c r="R123" s="407"/>
    </row>
    <row r="124" spans="2:18" ht="14.25" customHeight="1" x14ac:dyDescent="0.25">
      <c r="B124" s="123"/>
      <c r="C124" s="124"/>
      <c r="P124" s="406"/>
      <c r="Q124" s="406"/>
      <c r="R124" s="407"/>
    </row>
    <row r="125" spans="2:18" ht="14.25" customHeight="1" x14ac:dyDescent="0.25">
      <c r="B125" s="123"/>
      <c r="C125" s="124"/>
      <c r="P125" s="406"/>
      <c r="Q125" s="406"/>
      <c r="R125" s="407"/>
    </row>
    <row r="126" spans="2:18" ht="14.25" customHeight="1" x14ac:dyDescent="0.25">
      <c r="B126" s="123"/>
      <c r="C126" s="124"/>
      <c r="P126" s="406"/>
      <c r="Q126" s="406"/>
      <c r="R126" s="407"/>
    </row>
    <row r="127" spans="2:18" ht="14.25" customHeight="1" x14ac:dyDescent="0.25">
      <c r="B127" s="123"/>
      <c r="C127" s="124"/>
      <c r="P127" s="406"/>
      <c r="Q127" s="406"/>
      <c r="R127" s="407"/>
    </row>
    <row r="128" spans="2:18" ht="14.25" customHeight="1" x14ac:dyDescent="0.25">
      <c r="B128" s="123"/>
      <c r="C128" s="124"/>
      <c r="P128" s="406"/>
      <c r="Q128" s="406"/>
      <c r="R128" s="407"/>
    </row>
    <row r="129" spans="2:18" ht="14.25" customHeight="1" x14ac:dyDescent="0.25">
      <c r="B129" s="123"/>
      <c r="C129" s="124"/>
      <c r="P129" s="406"/>
      <c r="Q129" s="406"/>
      <c r="R129" s="407"/>
    </row>
    <row r="130" spans="2:18" ht="14.25" customHeight="1" x14ac:dyDescent="0.25">
      <c r="B130" s="123"/>
      <c r="C130" s="124"/>
      <c r="P130" s="406"/>
      <c r="Q130" s="406"/>
      <c r="R130" s="407"/>
    </row>
    <row r="131" spans="2:18" ht="14.25" customHeight="1" x14ac:dyDescent="0.25">
      <c r="B131" s="123"/>
      <c r="C131" s="124"/>
      <c r="P131" s="406"/>
      <c r="Q131" s="406"/>
      <c r="R131" s="407"/>
    </row>
    <row r="132" spans="2:18" ht="14.25" customHeight="1" x14ac:dyDescent="0.25">
      <c r="B132" s="123"/>
      <c r="C132" s="124"/>
      <c r="P132" s="406"/>
      <c r="Q132" s="406"/>
      <c r="R132" s="407"/>
    </row>
    <row r="133" spans="2:18" ht="14.25" customHeight="1" x14ac:dyDescent="0.25">
      <c r="B133" s="123"/>
      <c r="C133" s="124"/>
      <c r="P133" s="406"/>
      <c r="Q133" s="406"/>
      <c r="R133" s="407"/>
    </row>
    <row r="134" spans="2:18" ht="14.25" customHeight="1" x14ac:dyDescent="0.25">
      <c r="B134" s="123"/>
      <c r="C134" s="124"/>
      <c r="P134" s="406"/>
      <c r="Q134" s="406"/>
      <c r="R134" s="407"/>
    </row>
    <row r="135" spans="2:18" ht="14.25" customHeight="1" x14ac:dyDescent="0.25">
      <c r="B135" s="123"/>
      <c r="C135" s="124"/>
      <c r="P135" s="406"/>
      <c r="Q135" s="406"/>
      <c r="R135" s="407"/>
    </row>
    <row r="136" spans="2:18" ht="14.25" customHeight="1" x14ac:dyDescent="0.25">
      <c r="B136" s="123"/>
      <c r="C136" s="124"/>
      <c r="P136" s="406"/>
      <c r="Q136" s="406"/>
      <c r="R136" s="407"/>
    </row>
    <row r="137" spans="2:18" ht="14.25" customHeight="1" x14ac:dyDescent="0.25">
      <c r="B137" s="123"/>
      <c r="C137" s="124"/>
      <c r="P137" s="406"/>
      <c r="Q137" s="406"/>
      <c r="R137" s="407"/>
    </row>
    <row r="138" spans="2:18" ht="14.25" customHeight="1" x14ac:dyDescent="0.25">
      <c r="B138" s="123"/>
      <c r="C138" s="124"/>
      <c r="P138" s="406"/>
      <c r="Q138" s="406"/>
      <c r="R138" s="407"/>
    </row>
    <row r="139" spans="2:18" ht="14.25" customHeight="1" x14ac:dyDescent="0.25">
      <c r="B139" s="123"/>
      <c r="C139" s="124"/>
      <c r="P139" s="406"/>
      <c r="Q139" s="406"/>
      <c r="R139" s="407"/>
    </row>
    <row r="140" spans="2:18" ht="14.25" customHeight="1" x14ac:dyDescent="0.25">
      <c r="B140" s="123"/>
      <c r="C140" s="124"/>
      <c r="P140" s="406"/>
      <c r="Q140" s="406"/>
      <c r="R140" s="407"/>
    </row>
    <row r="141" spans="2:18" ht="14.25" customHeight="1" x14ac:dyDescent="0.25">
      <c r="B141" s="123"/>
      <c r="C141" s="124"/>
      <c r="P141" s="406"/>
      <c r="Q141" s="406"/>
      <c r="R141" s="407"/>
    </row>
    <row r="142" spans="2:18" ht="14.25" customHeight="1" x14ac:dyDescent="0.25">
      <c r="B142" s="123"/>
      <c r="C142" s="124"/>
      <c r="P142" s="406"/>
      <c r="Q142" s="406"/>
      <c r="R142" s="407"/>
    </row>
    <row r="143" spans="2:18" ht="14.25" customHeight="1" x14ac:dyDescent="0.25">
      <c r="B143" s="123"/>
      <c r="C143" s="124"/>
      <c r="P143" s="406"/>
      <c r="Q143" s="406"/>
      <c r="R143" s="407"/>
    </row>
    <row r="144" spans="2:18" ht="14.25" customHeight="1" x14ac:dyDescent="0.25">
      <c r="B144" s="123"/>
      <c r="C144" s="124"/>
      <c r="P144" s="406"/>
      <c r="Q144" s="406"/>
      <c r="R144" s="407"/>
    </row>
    <row r="145" spans="2:18" ht="14.25" customHeight="1" x14ac:dyDescent="0.25">
      <c r="B145" s="123"/>
      <c r="C145" s="124"/>
      <c r="P145" s="406"/>
      <c r="Q145" s="406"/>
      <c r="R145" s="407"/>
    </row>
    <row r="146" spans="2:18" ht="14.25" customHeight="1" x14ac:dyDescent="0.25">
      <c r="B146" s="123"/>
      <c r="C146" s="124"/>
      <c r="P146" s="406"/>
      <c r="Q146" s="406"/>
      <c r="R146" s="407"/>
    </row>
    <row r="147" spans="2:18" ht="14.25" customHeight="1" x14ac:dyDescent="0.25">
      <c r="B147" s="123"/>
      <c r="C147" s="124"/>
      <c r="P147" s="406"/>
      <c r="Q147" s="406"/>
      <c r="R147" s="407"/>
    </row>
    <row r="148" spans="2:18" ht="14.25" customHeight="1" x14ac:dyDescent="0.25">
      <c r="B148" s="123"/>
      <c r="C148" s="124"/>
      <c r="P148" s="406"/>
      <c r="Q148" s="406"/>
      <c r="R148" s="407"/>
    </row>
    <row r="149" spans="2:18" ht="14.25" customHeight="1" x14ac:dyDescent="0.25">
      <c r="B149" s="123"/>
      <c r="C149" s="124"/>
      <c r="P149" s="406"/>
      <c r="Q149" s="406"/>
      <c r="R149" s="407"/>
    </row>
    <row r="150" spans="2:18" ht="14.25" customHeight="1" x14ac:dyDescent="0.25">
      <c r="B150" s="123"/>
      <c r="C150" s="124"/>
      <c r="P150" s="406"/>
      <c r="Q150" s="406"/>
      <c r="R150" s="407"/>
    </row>
    <row r="151" spans="2:18" ht="14.25" customHeight="1" x14ac:dyDescent="0.25">
      <c r="B151" s="123"/>
      <c r="C151" s="124"/>
      <c r="P151" s="406"/>
      <c r="Q151" s="406"/>
      <c r="R151" s="407"/>
    </row>
    <row r="152" spans="2:18" ht="14.25" customHeight="1" x14ac:dyDescent="0.25">
      <c r="B152" s="123"/>
      <c r="C152" s="124"/>
      <c r="P152" s="406"/>
      <c r="Q152" s="406"/>
      <c r="R152" s="407"/>
    </row>
    <row r="153" spans="2:18" ht="14.25" customHeight="1" x14ac:dyDescent="0.25">
      <c r="B153" s="123"/>
      <c r="C153" s="124"/>
      <c r="P153" s="406"/>
      <c r="Q153" s="406"/>
      <c r="R153" s="407"/>
    </row>
    <row r="154" spans="2:18" ht="14.25" customHeight="1" x14ac:dyDescent="0.25">
      <c r="B154" s="123"/>
      <c r="C154" s="124"/>
      <c r="P154" s="406"/>
      <c r="Q154" s="406"/>
      <c r="R154" s="407"/>
    </row>
    <row r="155" spans="2:18" ht="14.25" customHeight="1" x14ac:dyDescent="0.25">
      <c r="B155" s="123"/>
      <c r="C155" s="124"/>
      <c r="P155" s="406"/>
      <c r="Q155" s="406"/>
      <c r="R155" s="407"/>
    </row>
    <row r="156" spans="2:18" ht="14.25" customHeight="1" x14ac:dyDescent="0.25">
      <c r="B156" s="123"/>
      <c r="C156" s="124"/>
      <c r="P156" s="406"/>
      <c r="Q156" s="406"/>
      <c r="R156" s="407"/>
    </row>
    <row r="157" spans="2:18" ht="14.25" customHeight="1" x14ac:dyDescent="0.25">
      <c r="B157" s="123"/>
      <c r="C157" s="124"/>
      <c r="P157" s="406"/>
      <c r="Q157" s="406"/>
      <c r="R157" s="407"/>
    </row>
    <row r="158" spans="2:18" ht="14.25" customHeight="1" x14ac:dyDescent="0.25">
      <c r="B158" s="123"/>
      <c r="C158" s="124"/>
      <c r="P158" s="406"/>
      <c r="Q158" s="406"/>
      <c r="R158" s="407"/>
    </row>
    <row r="159" spans="2:18" ht="14.25" customHeight="1" x14ac:dyDescent="0.25">
      <c r="B159" s="123"/>
      <c r="C159" s="124"/>
      <c r="P159" s="406"/>
      <c r="Q159" s="406"/>
      <c r="R159" s="407"/>
    </row>
    <row r="160" spans="2:18" ht="14.25" customHeight="1" x14ac:dyDescent="0.25">
      <c r="B160" s="123"/>
      <c r="C160" s="124"/>
      <c r="P160" s="406"/>
      <c r="Q160" s="406"/>
      <c r="R160" s="407"/>
    </row>
    <row r="161" spans="2:18" ht="14.25" customHeight="1" x14ac:dyDescent="0.25">
      <c r="B161" s="123"/>
      <c r="C161" s="124"/>
      <c r="P161" s="406"/>
      <c r="Q161" s="406"/>
      <c r="R161" s="407"/>
    </row>
    <row r="162" spans="2:18" ht="14.25" customHeight="1" x14ac:dyDescent="0.25">
      <c r="B162" s="123"/>
      <c r="C162" s="124"/>
      <c r="P162" s="406"/>
      <c r="Q162" s="406"/>
      <c r="R162" s="407"/>
    </row>
    <row r="163" spans="2:18" ht="14.25" customHeight="1" x14ac:dyDescent="0.25">
      <c r="B163" s="123"/>
      <c r="C163" s="124"/>
    </row>
    <row r="164" spans="2:18" ht="14.25" customHeight="1" x14ac:dyDescent="0.25">
      <c r="B164" s="123"/>
      <c r="C164" s="124"/>
    </row>
    <row r="165" spans="2:18" ht="14.25" customHeight="1" x14ac:dyDescent="0.25">
      <c r="B165" s="123"/>
      <c r="C165" s="124"/>
    </row>
    <row r="166" spans="2:18" ht="14.25" customHeight="1" x14ac:dyDescent="0.25">
      <c r="B166" s="123"/>
      <c r="C166" s="124"/>
    </row>
    <row r="167" spans="2:18" ht="14.25" customHeight="1" x14ac:dyDescent="0.25">
      <c r="B167" s="123"/>
      <c r="C167" s="124"/>
    </row>
    <row r="168" spans="2:18" ht="14.25" customHeight="1" x14ac:dyDescent="0.25">
      <c r="B168" s="123"/>
      <c r="C168" s="124"/>
    </row>
    <row r="169" spans="2:18" ht="14.25" customHeight="1" x14ac:dyDescent="0.25">
      <c r="B169" s="123"/>
      <c r="C169" s="124"/>
    </row>
    <row r="170" spans="2:18" ht="14.25" customHeight="1" x14ac:dyDescent="0.25">
      <c r="B170" s="123"/>
      <c r="C170" s="124"/>
    </row>
    <row r="171" spans="2:18" ht="14.25" customHeight="1" x14ac:dyDescent="0.25">
      <c r="B171" s="123"/>
      <c r="C171" s="124"/>
    </row>
    <row r="172" spans="2:18" ht="14.25" customHeight="1" x14ac:dyDescent="0.25">
      <c r="B172" s="123"/>
      <c r="C172" s="124"/>
    </row>
    <row r="173" spans="2:18" ht="14.25" customHeight="1" x14ac:dyDescent="0.25">
      <c r="B173" s="123"/>
      <c r="C173" s="124"/>
    </row>
    <row r="174" spans="2:18" ht="14.25" customHeight="1" x14ac:dyDescent="0.25">
      <c r="B174" s="123"/>
      <c r="C174" s="124"/>
    </row>
    <row r="175" spans="2:18" ht="14.25" customHeight="1" x14ac:dyDescent="0.25">
      <c r="B175" s="123"/>
      <c r="C175" s="124"/>
    </row>
    <row r="176" spans="2:18" ht="14.25" customHeight="1" x14ac:dyDescent="0.25">
      <c r="B176" s="123"/>
      <c r="C176" s="124"/>
    </row>
    <row r="177" spans="2:3" ht="14.25" customHeight="1" x14ac:dyDescent="0.25">
      <c r="B177" s="123"/>
      <c r="C177" s="124"/>
    </row>
    <row r="178" spans="2:3" ht="14.25" customHeight="1" x14ac:dyDescent="0.25">
      <c r="B178" s="123"/>
      <c r="C178" s="124"/>
    </row>
    <row r="179" spans="2:3" ht="14.25" customHeight="1" x14ac:dyDescent="0.25">
      <c r="B179" s="123"/>
      <c r="C179" s="124"/>
    </row>
    <row r="180" spans="2:3" ht="14.25" customHeight="1" x14ac:dyDescent="0.25">
      <c r="B180" s="123"/>
      <c r="C180" s="124"/>
    </row>
    <row r="181" spans="2:3" ht="14.25" customHeight="1" x14ac:dyDescent="0.25">
      <c r="B181" s="123"/>
      <c r="C181" s="124"/>
    </row>
    <row r="182" spans="2:3" ht="14.25" customHeight="1" x14ac:dyDescent="0.25">
      <c r="B182" s="123"/>
      <c r="C182" s="124"/>
    </row>
    <row r="183" spans="2:3" ht="14.25" customHeight="1" x14ac:dyDescent="0.25">
      <c r="B183" s="123"/>
      <c r="C183" s="124"/>
    </row>
    <row r="184" spans="2:3" ht="14.25" customHeight="1" x14ac:dyDescent="0.25">
      <c r="B184" s="123"/>
      <c r="C184" s="124"/>
    </row>
    <row r="185" spans="2:3" ht="14.25" customHeight="1" x14ac:dyDescent="0.25">
      <c r="B185" s="123"/>
      <c r="C185" s="124"/>
    </row>
    <row r="186" spans="2:3" ht="14.25" customHeight="1" x14ac:dyDescent="0.25">
      <c r="B186" s="123"/>
      <c r="C186" s="124"/>
    </row>
    <row r="187" spans="2:3" ht="14.25" customHeight="1" x14ac:dyDescent="0.25">
      <c r="B187" s="123"/>
      <c r="C187" s="124"/>
    </row>
    <row r="188" spans="2:3" ht="14.25" customHeight="1" x14ac:dyDescent="0.25">
      <c r="B188" s="123"/>
      <c r="C188" s="124"/>
    </row>
    <row r="189" spans="2:3" ht="14.25" customHeight="1" x14ac:dyDescent="0.25">
      <c r="B189" s="123"/>
      <c r="C189" s="124"/>
    </row>
    <row r="190" spans="2:3" ht="14.25" customHeight="1" x14ac:dyDescent="0.25">
      <c r="B190" s="123"/>
      <c r="C190" s="124"/>
    </row>
    <row r="191" spans="2:3" ht="14.25" customHeight="1" x14ac:dyDescent="0.25">
      <c r="B191" s="123"/>
      <c r="C191" s="124"/>
    </row>
    <row r="192" spans="2:3" ht="14.25" customHeight="1" x14ac:dyDescent="0.25">
      <c r="B192" s="123"/>
      <c r="C192" s="124"/>
    </row>
    <row r="193" spans="2:3" ht="14.25" customHeight="1" x14ac:dyDescent="0.25">
      <c r="B193" s="123"/>
      <c r="C193" s="124"/>
    </row>
    <row r="194" spans="2:3" ht="14.25" customHeight="1" x14ac:dyDescent="0.25">
      <c r="B194" s="123"/>
      <c r="C194" s="124"/>
    </row>
    <row r="195" spans="2:3" ht="14.25" customHeight="1" x14ac:dyDescent="0.25">
      <c r="B195" s="123"/>
      <c r="C195" s="124"/>
    </row>
    <row r="196" spans="2:3" ht="14.25" customHeight="1" x14ac:dyDescent="0.25">
      <c r="B196" s="123"/>
      <c r="C196" s="124"/>
    </row>
    <row r="197" spans="2:3" ht="14.25" customHeight="1" x14ac:dyDescent="0.25">
      <c r="B197" s="123"/>
      <c r="C197" s="124"/>
    </row>
    <row r="198" spans="2:3" ht="14.25" customHeight="1" x14ac:dyDescent="0.25">
      <c r="B198" s="123"/>
      <c r="C198" s="124"/>
    </row>
    <row r="199" spans="2:3" ht="14.25" customHeight="1" x14ac:dyDescent="0.25">
      <c r="B199" s="123"/>
      <c r="C199" s="124"/>
    </row>
    <row r="200" spans="2:3" ht="14.25" customHeight="1" x14ac:dyDescent="0.25">
      <c r="B200" s="123"/>
      <c r="C200" s="124"/>
    </row>
    <row r="201" spans="2:3" ht="14.25" customHeight="1" x14ac:dyDescent="0.25">
      <c r="B201" s="123"/>
      <c r="C201" s="124"/>
    </row>
    <row r="202" spans="2:3" ht="14.25" customHeight="1" x14ac:dyDescent="0.25">
      <c r="B202" s="123"/>
      <c r="C202" s="124"/>
    </row>
    <row r="203" spans="2:3" ht="14.25" customHeight="1" x14ac:dyDescent="0.25">
      <c r="B203" s="123"/>
      <c r="C203" s="124"/>
    </row>
    <row r="204" spans="2:3" ht="14.25" customHeight="1" x14ac:dyDescent="0.25">
      <c r="B204" s="123"/>
      <c r="C204" s="124"/>
    </row>
    <row r="205" spans="2:3" ht="14.25" customHeight="1" x14ac:dyDescent="0.25">
      <c r="B205" s="123"/>
      <c r="C205" s="124"/>
    </row>
    <row r="206" spans="2:3" ht="14.25" customHeight="1" x14ac:dyDescent="0.25">
      <c r="B206" s="123"/>
      <c r="C206" s="124"/>
    </row>
    <row r="207" spans="2:3" ht="14.25" customHeight="1" x14ac:dyDescent="0.25">
      <c r="B207" s="123"/>
      <c r="C207" s="124"/>
    </row>
    <row r="208" spans="2:3" ht="14.25" customHeight="1" x14ac:dyDescent="0.25">
      <c r="B208" s="123"/>
      <c r="C208" s="124"/>
    </row>
    <row r="209" spans="2:3" ht="14.25" customHeight="1" x14ac:dyDescent="0.25">
      <c r="B209" s="123"/>
      <c r="C209" s="124"/>
    </row>
    <row r="210" spans="2:3" ht="14.25" customHeight="1" x14ac:dyDescent="0.25">
      <c r="B210" s="123"/>
      <c r="C210" s="124"/>
    </row>
    <row r="211" spans="2:3" ht="14.25" customHeight="1" x14ac:dyDescent="0.25">
      <c r="B211" s="123"/>
      <c r="C211" s="124"/>
    </row>
    <row r="212" spans="2:3" ht="14.25" customHeight="1" x14ac:dyDescent="0.25">
      <c r="B212" s="123"/>
      <c r="C212" s="124"/>
    </row>
    <row r="213" spans="2:3" ht="14.25" customHeight="1" x14ac:dyDescent="0.25">
      <c r="B213" s="123"/>
      <c r="C213" s="124"/>
    </row>
    <row r="214" spans="2:3" ht="14.25" customHeight="1" x14ac:dyDescent="0.25">
      <c r="B214" s="123"/>
      <c r="C214" s="124"/>
    </row>
    <row r="215" spans="2:3" ht="14.25" customHeight="1" x14ac:dyDescent="0.25">
      <c r="B215" s="123"/>
      <c r="C215" s="124"/>
    </row>
    <row r="216" spans="2:3" ht="14.25" customHeight="1" x14ac:dyDescent="0.25">
      <c r="B216" s="123"/>
      <c r="C216" s="124"/>
    </row>
    <row r="217" spans="2:3" ht="14.25" customHeight="1" x14ac:dyDescent="0.25">
      <c r="B217" s="123"/>
      <c r="C217" s="124"/>
    </row>
    <row r="218" spans="2:3" ht="14.25" customHeight="1" x14ac:dyDescent="0.25">
      <c r="B218" s="123"/>
      <c r="C218" s="124"/>
    </row>
    <row r="219" spans="2:3" ht="14.25" customHeight="1" x14ac:dyDescent="0.25">
      <c r="B219" s="123"/>
      <c r="C219" s="124"/>
    </row>
    <row r="220" spans="2:3" ht="14.25" customHeight="1" x14ac:dyDescent="0.25">
      <c r="B220" s="123"/>
      <c r="C220" s="124"/>
    </row>
    <row r="221" spans="2:3" ht="14.25" customHeight="1" x14ac:dyDescent="0.25">
      <c r="B221" s="123"/>
      <c r="C221" s="124"/>
    </row>
    <row r="222" spans="2:3" ht="14.25" customHeight="1" x14ac:dyDescent="0.25">
      <c r="B222" s="123"/>
      <c r="C222" s="124"/>
    </row>
    <row r="223" spans="2:3" ht="14.25" customHeight="1" x14ac:dyDescent="0.25">
      <c r="B223" s="123"/>
      <c r="C223" s="124"/>
    </row>
    <row r="224" spans="2:3" ht="14.25" customHeight="1" x14ac:dyDescent="0.25">
      <c r="B224" s="123"/>
      <c r="C224" s="124"/>
    </row>
    <row r="225" spans="2:3" ht="14.25" customHeight="1" x14ac:dyDescent="0.25">
      <c r="B225" s="123"/>
      <c r="C225" s="124"/>
    </row>
    <row r="226" spans="2:3" ht="14.25" customHeight="1" x14ac:dyDescent="0.25">
      <c r="B226" s="123"/>
      <c r="C226" s="124"/>
    </row>
    <row r="227" spans="2:3" ht="14.25" customHeight="1" x14ac:dyDescent="0.25">
      <c r="B227" s="123"/>
      <c r="C227" s="124"/>
    </row>
    <row r="228" spans="2:3" ht="14.25" customHeight="1" x14ac:dyDescent="0.25">
      <c r="B228" s="123"/>
      <c r="C228" s="124"/>
    </row>
    <row r="229" spans="2:3" ht="14.25" customHeight="1" x14ac:dyDescent="0.25">
      <c r="B229" s="123"/>
      <c r="C229" s="124"/>
    </row>
    <row r="230" spans="2:3" ht="14.25" customHeight="1" x14ac:dyDescent="0.25">
      <c r="B230" s="123"/>
      <c r="C230" s="124"/>
    </row>
    <row r="231" spans="2:3" ht="14.25" customHeight="1" x14ac:dyDescent="0.25">
      <c r="B231" s="123"/>
      <c r="C231" s="124"/>
    </row>
    <row r="232" spans="2:3" ht="14.25" customHeight="1" x14ac:dyDescent="0.25">
      <c r="B232" s="123"/>
      <c r="C232" s="124"/>
    </row>
    <row r="233" spans="2:3" ht="14.25" customHeight="1" x14ac:dyDescent="0.25">
      <c r="B233" s="123"/>
      <c r="C233" s="124"/>
    </row>
    <row r="234" spans="2:3" ht="14.25" customHeight="1" x14ac:dyDescent="0.25">
      <c r="B234" s="123"/>
      <c r="C234" s="124"/>
    </row>
    <row r="235" spans="2:3" ht="14.25" customHeight="1" x14ac:dyDescent="0.25">
      <c r="B235" s="123"/>
      <c r="C235" s="124"/>
    </row>
    <row r="236" spans="2:3" ht="14.25" customHeight="1" x14ac:dyDescent="0.25">
      <c r="B236" s="123"/>
      <c r="C236" s="124"/>
    </row>
    <row r="237" spans="2:3" ht="14.25" customHeight="1" x14ac:dyDescent="0.25">
      <c r="B237" s="123"/>
      <c r="C237" s="124"/>
    </row>
    <row r="238" spans="2:3" ht="14.25" customHeight="1" x14ac:dyDescent="0.25">
      <c r="B238" s="123"/>
      <c r="C238" s="124"/>
    </row>
    <row r="239" spans="2:3" ht="14.25" customHeight="1" x14ac:dyDescent="0.25">
      <c r="B239" s="123"/>
      <c r="C239" s="124"/>
    </row>
    <row r="240" spans="2:3" ht="14.25" customHeight="1" x14ac:dyDescent="0.25">
      <c r="B240" s="123"/>
      <c r="C240" s="124"/>
    </row>
    <row r="241" spans="2:3" ht="14.25" customHeight="1" x14ac:dyDescent="0.25">
      <c r="B241" s="123"/>
      <c r="C241" s="124"/>
    </row>
    <row r="242" spans="2:3" ht="14.25" customHeight="1" x14ac:dyDescent="0.25">
      <c r="B242" s="123"/>
      <c r="C242" s="124"/>
    </row>
    <row r="243" spans="2:3" ht="14.25" customHeight="1" x14ac:dyDescent="0.25">
      <c r="B243" s="123"/>
      <c r="C243" s="124"/>
    </row>
    <row r="244" spans="2:3" ht="14.25" customHeight="1" x14ac:dyDescent="0.25">
      <c r="B244" s="123"/>
      <c r="C244" s="124"/>
    </row>
    <row r="245" spans="2:3" ht="14.25" customHeight="1" x14ac:dyDescent="0.25">
      <c r="B245" s="123"/>
      <c r="C245" s="124"/>
    </row>
    <row r="246" spans="2:3" ht="14.25" customHeight="1" x14ac:dyDescent="0.25">
      <c r="B246" s="123"/>
      <c r="C246" s="124"/>
    </row>
    <row r="247" spans="2:3" ht="14.25" customHeight="1" x14ac:dyDescent="0.25">
      <c r="B247" s="123"/>
      <c r="C247" s="124"/>
    </row>
    <row r="248" spans="2:3" ht="14.25" customHeight="1" x14ac:dyDescent="0.25">
      <c r="B248" s="123"/>
      <c r="C248" s="124"/>
    </row>
    <row r="249" spans="2:3" ht="14.25" customHeight="1" x14ac:dyDescent="0.25">
      <c r="B249" s="123"/>
      <c r="C249" s="124"/>
    </row>
    <row r="250" spans="2:3" ht="14.25" customHeight="1" x14ac:dyDescent="0.25">
      <c r="B250" s="123"/>
      <c r="C250" s="124"/>
    </row>
    <row r="251" spans="2:3" ht="14.25" customHeight="1" x14ac:dyDescent="0.25">
      <c r="B251" s="123"/>
      <c r="C251" s="124"/>
    </row>
    <row r="252" spans="2:3" ht="14.25" customHeight="1" x14ac:dyDescent="0.25">
      <c r="B252" s="123"/>
      <c r="C252" s="124"/>
    </row>
    <row r="253" spans="2:3" ht="14.25" customHeight="1" x14ac:dyDescent="0.25">
      <c r="B253" s="123"/>
      <c r="C253" s="124"/>
    </row>
    <row r="254" spans="2:3" ht="14.25" customHeight="1" x14ac:dyDescent="0.25">
      <c r="B254" s="123"/>
      <c r="C254" s="124"/>
    </row>
    <row r="255" spans="2:3" ht="14.25" customHeight="1" x14ac:dyDescent="0.25">
      <c r="B255" s="123"/>
      <c r="C255" s="124"/>
    </row>
    <row r="256" spans="2:3" ht="14.25" customHeight="1" x14ac:dyDescent="0.25">
      <c r="B256" s="123"/>
      <c r="C256" s="124"/>
    </row>
    <row r="257" spans="2:3" ht="14.25" customHeight="1" x14ac:dyDescent="0.25">
      <c r="B257" s="123"/>
      <c r="C257" s="124"/>
    </row>
    <row r="258" spans="2:3" ht="14.25" customHeight="1" x14ac:dyDescent="0.25">
      <c r="B258" s="123"/>
      <c r="C258" s="124"/>
    </row>
    <row r="259" spans="2:3" ht="14.25" customHeight="1" x14ac:dyDescent="0.25">
      <c r="B259" s="123"/>
      <c r="C259" s="124"/>
    </row>
    <row r="260" spans="2:3" ht="14.25" customHeight="1" x14ac:dyDescent="0.25">
      <c r="B260" s="123"/>
      <c r="C260" s="124"/>
    </row>
    <row r="261" spans="2:3" ht="14.25" customHeight="1" x14ac:dyDescent="0.25">
      <c r="B261" s="123"/>
      <c r="C261" s="124"/>
    </row>
    <row r="262" spans="2:3" ht="14.25" customHeight="1" x14ac:dyDescent="0.25">
      <c r="B262" s="123"/>
      <c r="C262" s="124"/>
    </row>
    <row r="263" spans="2:3" ht="14.25" customHeight="1" x14ac:dyDescent="0.25">
      <c r="B263" s="123"/>
      <c r="C263" s="124"/>
    </row>
    <row r="264" spans="2:3" ht="14.25" customHeight="1" x14ac:dyDescent="0.25">
      <c r="B264" s="123"/>
      <c r="C264" s="124"/>
    </row>
    <row r="265" spans="2:3" ht="14.25" customHeight="1" x14ac:dyDescent="0.25">
      <c r="B265" s="123"/>
      <c r="C265" s="124"/>
    </row>
    <row r="266" spans="2:3" ht="14.25" customHeight="1" x14ac:dyDescent="0.25">
      <c r="B266" s="123"/>
      <c r="C266" s="124"/>
    </row>
    <row r="267" spans="2:3" ht="14.25" customHeight="1" x14ac:dyDescent="0.25">
      <c r="B267" s="123"/>
      <c r="C267" s="124"/>
    </row>
    <row r="268" spans="2:3" ht="14.25" customHeight="1" x14ac:dyDescent="0.25">
      <c r="B268" s="123"/>
      <c r="C268" s="124"/>
    </row>
    <row r="269" spans="2:3" ht="14.25" customHeight="1" x14ac:dyDescent="0.25">
      <c r="B269" s="123"/>
      <c r="C269" s="124"/>
    </row>
    <row r="270" spans="2:3" ht="14.25" customHeight="1" x14ac:dyDescent="0.25">
      <c r="B270" s="123"/>
      <c r="C270" s="124"/>
    </row>
    <row r="271" spans="2:3" ht="14.25" customHeight="1" x14ac:dyDescent="0.25">
      <c r="B271" s="123"/>
      <c r="C271" s="124"/>
    </row>
    <row r="272" spans="2:3" ht="14.25" customHeight="1" x14ac:dyDescent="0.25">
      <c r="B272" s="123"/>
      <c r="C272" s="124"/>
    </row>
    <row r="273" spans="2:3" ht="14.25" customHeight="1" x14ac:dyDescent="0.25">
      <c r="B273" s="123"/>
      <c r="C273" s="124"/>
    </row>
    <row r="274" spans="2:3" ht="14.25" customHeight="1" x14ac:dyDescent="0.25">
      <c r="B274" s="123"/>
      <c r="C274" s="124"/>
    </row>
    <row r="275" spans="2:3" ht="14.25" customHeight="1" x14ac:dyDescent="0.25">
      <c r="B275" s="123"/>
      <c r="C275" s="124"/>
    </row>
    <row r="276" spans="2:3" ht="14.25" customHeight="1" x14ac:dyDescent="0.25">
      <c r="B276" s="123"/>
      <c r="C276" s="124"/>
    </row>
    <row r="277" spans="2:3" ht="14.25" customHeight="1" x14ac:dyDescent="0.25">
      <c r="B277" s="123"/>
      <c r="C277" s="124"/>
    </row>
    <row r="278" spans="2:3" ht="14.25" customHeight="1" x14ac:dyDescent="0.25">
      <c r="B278" s="123"/>
      <c r="C278" s="124"/>
    </row>
    <row r="279" spans="2:3" ht="14.25" customHeight="1" x14ac:dyDescent="0.25">
      <c r="B279" s="123"/>
      <c r="C279" s="124"/>
    </row>
    <row r="280" spans="2:3" ht="14.25" customHeight="1" x14ac:dyDescent="0.25">
      <c r="B280" s="123"/>
      <c r="C280" s="124"/>
    </row>
    <row r="281" spans="2:3" ht="14.25" customHeight="1" x14ac:dyDescent="0.25">
      <c r="B281" s="123"/>
      <c r="C281" s="124"/>
    </row>
    <row r="282" spans="2:3" ht="14.25" customHeight="1" x14ac:dyDescent="0.25">
      <c r="B282" s="123"/>
      <c r="C282" s="124"/>
    </row>
    <row r="283" spans="2:3" ht="14.25" customHeight="1" x14ac:dyDescent="0.25">
      <c r="B283" s="123"/>
      <c r="C283" s="124"/>
    </row>
    <row r="284" spans="2:3" ht="14.25" customHeight="1" x14ac:dyDescent="0.25">
      <c r="B284" s="123"/>
      <c r="C284" s="124"/>
    </row>
    <row r="285" spans="2:3" ht="14.25" customHeight="1" x14ac:dyDescent="0.25">
      <c r="B285" s="123"/>
      <c r="C285" s="124"/>
    </row>
    <row r="286" spans="2:3" ht="14.25" customHeight="1" x14ac:dyDescent="0.25">
      <c r="B286" s="123"/>
      <c r="C286" s="124"/>
    </row>
    <row r="287" spans="2:3" ht="14.25" customHeight="1" x14ac:dyDescent="0.25">
      <c r="B287" s="123"/>
      <c r="C287" s="124"/>
    </row>
    <row r="288" spans="2:3" ht="14.25" customHeight="1" x14ac:dyDescent="0.25">
      <c r="B288" s="123"/>
      <c r="C288" s="124"/>
    </row>
    <row r="289" spans="2:3" ht="14.25" customHeight="1" x14ac:dyDescent="0.25">
      <c r="B289" s="123"/>
      <c r="C289" s="124"/>
    </row>
    <row r="290" spans="2:3" ht="14.25" customHeight="1" x14ac:dyDescent="0.25">
      <c r="B290" s="123"/>
      <c r="C290" s="124"/>
    </row>
    <row r="291" spans="2:3" ht="14.25" customHeight="1" x14ac:dyDescent="0.25">
      <c r="B291" s="123"/>
      <c r="C291" s="124"/>
    </row>
    <row r="292" spans="2:3" ht="14.25" customHeight="1" x14ac:dyDescent="0.25">
      <c r="B292" s="123"/>
      <c r="C292" s="124"/>
    </row>
    <row r="293" spans="2:3" ht="14.25" customHeight="1" x14ac:dyDescent="0.25">
      <c r="B293" s="123"/>
      <c r="C293" s="124"/>
    </row>
    <row r="294" spans="2:3" ht="14.25" customHeight="1" x14ac:dyDescent="0.25">
      <c r="B294" s="123"/>
      <c r="C294" s="124"/>
    </row>
    <row r="295" spans="2:3" ht="14.25" customHeight="1" x14ac:dyDescent="0.25">
      <c r="B295" s="123"/>
      <c r="C295" s="124"/>
    </row>
    <row r="296" spans="2:3" ht="14.25" customHeight="1" x14ac:dyDescent="0.25">
      <c r="B296" s="123"/>
      <c r="C296" s="124"/>
    </row>
    <row r="297" spans="2:3" ht="14.25" customHeight="1" x14ac:dyDescent="0.25">
      <c r="B297" s="123"/>
      <c r="C297" s="124"/>
    </row>
    <row r="298" spans="2:3" ht="14.25" customHeight="1" x14ac:dyDescent="0.25">
      <c r="B298" s="123"/>
      <c r="C298" s="124"/>
    </row>
    <row r="299" spans="2:3" ht="14.25" customHeight="1" x14ac:dyDescent="0.25">
      <c r="B299" s="123"/>
      <c r="C299" s="124"/>
    </row>
    <row r="300" spans="2:3" ht="14.25" customHeight="1" x14ac:dyDescent="0.25">
      <c r="B300" s="123"/>
      <c r="C300" s="124"/>
    </row>
    <row r="301" spans="2:3" ht="14.25" customHeight="1" x14ac:dyDescent="0.25">
      <c r="B301" s="123"/>
      <c r="C301" s="124"/>
    </row>
    <row r="302" spans="2:3" ht="14.25" customHeight="1" x14ac:dyDescent="0.25">
      <c r="B302" s="123"/>
      <c r="C302" s="124"/>
    </row>
    <row r="303" spans="2:3" ht="14.25" customHeight="1" x14ac:dyDescent="0.25">
      <c r="B303" s="123"/>
      <c r="C303" s="124"/>
    </row>
    <row r="304" spans="2:3" ht="14.25" customHeight="1" x14ac:dyDescent="0.25">
      <c r="B304" s="123"/>
      <c r="C304" s="124"/>
    </row>
    <row r="305" spans="2:3" ht="14.25" customHeight="1" x14ac:dyDescent="0.25">
      <c r="B305" s="123"/>
      <c r="C305" s="124"/>
    </row>
    <row r="306" spans="2:3" ht="14.25" customHeight="1" x14ac:dyDescent="0.25">
      <c r="B306" s="123"/>
      <c r="C306" s="124"/>
    </row>
    <row r="307" spans="2:3" ht="14.25" customHeight="1" x14ac:dyDescent="0.25">
      <c r="B307" s="123"/>
      <c r="C307" s="124"/>
    </row>
    <row r="308" spans="2:3" ht="14.25" customHeight="1" x14ac:dyDescent="0.25">
      <c r="B308" s="123"/>
      <c r="C308" s="124"/>
    </row>
    <row r="309" spans="2:3" ht="14.25" customHeight="1" x14ac:dyDescent="0.25">
      <c r="B309" s="123"/>
      <c r="C309" s="124"/>
    </row>
    <row r="310" spans="2:3" ht="14.25" customHeight="1" x14ac:dyDescent="0.25">
      <c r="B310" s="123"/>
      <c r="C310" s="124"/>
    </row>
    <row r="311" spans="2:3" ht="14.25" customHeight="1" x14ac:dyDescent="0.25">
      <c r="B311" s="123"/>
      <c r="C311" s="124"/>
    </row>
    <row r="312" spans="2:3" ht="14.25" customHeight="1" x14ac:dyDescent="0.25">
      <c r="B312" s="123"/>
      <c r="C312" s="124"/>
    </row>
    <row r="313" spans="2:3" ht="14.25" customHeight="1" x14ac:dyDescent="0.25">
      <c r="B313" s="123"/>
      <c r="C313" s="124"/>
    </row>
    <row r="314" spans="2:3" ht="14.25" customHeight="1" x14ac:dyDescent="0.25">
      <c r="B314" s="123"/>
      <c r="C314" s="124"/>
    </row>
    <row r="315" spans="2:3" ht="14.25" customHeight="1" x14ac:dyDescent="0.25">
      <c r="B315" s="123"/>
      <c r="C315" s="124"/>
    </row>
    <row r="316" spans="2:3" ht="14.25" customHeight="1" x14ac:dyDescent="0.25">
      <c r="B316" s="123"/>
      <c r="C316" s="124"/>
    </row>
    <row r="317" spans="2:3" ht="14.25" customHeight="1" x14ac:dyDescent="0.25">
      <c r="B317" s="123"/>
      <c r="C317" s="124"/>
    </row>
    <row r="318" spans="2:3" ht="14.25" customHeight="1" x14ac:dyDescent="0.25">
      <c r="B318" s="123"/>
      <c r="C318" s="124"/>
    </row>
    <row r="319" spans="2:3" ht="14.25" customHeight="1" x14ac:dyDescent="0.25">
      <c r="B319" s="123"/>
      <c r="C319" s="124"/>
    </row>
    <row r="320" spans="2:3" ht="14.25" customHeight="1" x14ac:dyDescent="0.25">
      <c r="B320" s="123"/>
      <c r="C320" s="124"/>
    </row>
    <row r="321" spans="2:3" ht="14.25" customHeight="1" x14ac:dyDescent="0.25">
      <c r="B321" s="123"/>
      <c r="C321" s="124"/>
    </row>
    <row r="322" spans="2:3" ht="14.25" customHeight="1" x14ac:dyDescent="0.25">
      <c r="B322" s="123"/>
      <c r="C322" s="124"/>
    </row>
    <row r="323" spans="2:3" ht="14.25" customHeight="1" x14ac:dyDescent="0.25">
      <c r="B323" s="123"/>
      <c r="C323" s="124"/>
    </row>
    <row r="324" spans="2:3" ht="14.25" customHeight="1" x14ac:dyDescent="0.25">
      <c r="B324" s="123"/>
      <c r="C324" s="124"/>
    </row>
    <row r="325" spans="2:3" ht="14.25" customHeight="1" x14ac:dyDescent="0.25">
      <c r="B325" s="123"/>
      <c r="C325" s="124"/>
    </row>
    <row r="326" spans="2:3" ht="14.25" customHeight="1" x14ac:dyDescent="0.25">
      <c r="B326" s="123"/>
      <c r="C326" s="124"/>
    </row>
    <row r="327" spans="2:3" ht="14.25" customHeight="1" x14ac:dyDescent="0.25">
      <c r="B327" s="123"/>
      <c r="C327" s="124"/>
    </row>
    <row r="328" spans="2:3" ht="14.25" customHeight="1" x14ac:dyDescent="0.25">
      <c r="B328" s="123"/>
      <c r="C328" s="124"/>
    </row>
    <row r="329" spans="2:3" ht="14.25" customHeight="1" x14ac:dyDescent="0.25">
      <c r="B329" s="123"/>
      <c r="C329" s="124"/>
    </row>
    <row r="330" spans="2:3" ht="14.25" customHeight="1" x14ac:dyDescent="0.25">
      <c r="B330" s="123"/>
      <c r="C330" s="124"/>
    </row>
    <row r="331" spans="2:3" ht="14.25" customHeight="1" x14ac:dyDescent="0.25">
      <c r="B331" s="123"/>
      <c r="C331" s="124"/>
    </row>
    <row r="332" spans="2:3" ht="14.25" customHeight="1" x14ac:dyDescent="0.25">
      <c r="B332" s="123"/>
      <c r="C332" s="124"/>
    </row>
    <row r="333" spans="2:3" ht="14.25" customHeight="1" x14ac:dyDescent="0.25">
      <c r="B333" s="123"/>
      <c r="C333" s="124"/>
    </row>
    <row r="334" spans="2:3" ht="14.25" customHeight="1" x14ac:dyDescent="0.25">
      <c r="B334" s="123"/>
      <c r="C334" s="124"/>
    </row>
    <row r="335" spans="2:3" ht="14.25" customHeight="1" x14ac:dyDescent="0.25">
      <c r="B335" s="123"/>
      <c r="C335" s="124"/>
    </row>
    <row r="336" spans="2:3" ht="14.25" customHeight="1" x14ac:dyDescent="0.25">
      <c r="B336" s="123"/>
      <c r="C336" s="124"/>
    </row>
    <row r="337" spans="2:3" ht="14.25" customHeight="1" x14ac:dyDescent="0.25">
      <c r="B337" s="123"/>
      <c r="C337" s="124"/>
    </row>
    <row r="338" spans="2:3" ht="14.25" customHeight="1" x14ac:dyDescent="0.25">
      <c r="B338" s="123"/>
      <c r="C338" s="124"/>
    </row>
    <row r="339" spans="2:3" ht="14.25" customHeight="1" x14ac:dyDescent="0.25">
      <c r="B339" s="123"/>
      <c r="C339" s="124"/>
    </row>
    <row r="340" spans="2:3" ht="14.25" customHeight="1" x14ac:dyDescent="0.25">
      <c r="B340" s="123"/>
      <c r="C340" s="124"/>
    </row>
    <row r="341" spans="2:3" ht="14.25" customHeight="1" x14ac:dyDescent="0.25">
      <c r="B341" s="123"/>
      <c r="C341" s="124"/>
    </row>
    <row r="342" spans="2:3" ht="14.25" customHeight="1" x14ac:dyDescent="0.25">
      <c r="B342" s="123"/>
      <c r="C342" s="124"/>
    </row>
    <row r="343" spans="2:3" ht="14.25" customHeight="1" x14ac:dyDescent="0.25">
      <c r="B343" s="123"/>
      <c r="C343" s="124"/>
    </row>
    <row r="344" spans="2:3" ht="14.25" customHeight="1" x14ac:dyDescent="0.25">
      <c r="B344" s="123"/>
      <c r="C344" s="124"/>
    </row>
    <row r="345" spans="2:3" ht="14.25" customHeight="1" x14ac:dyDescent="0.25">
      <c r="B345" s="123"/>
      <c r="C345" s="124"/>
    </row>
    <row r="346" spans="2:3" ht="14.25" customHeight="1" x14ac:dyDescent="0.25">
      <c r="B346" s="123"/>
      <c r="C346" s="124"/>
    </row>
    <row r="347" spans="2:3" ht="14.25" customHeight="1" x14ac:dyDescent="0.25">
      <c r="B347" s="123"/>
      <c r="C347" s="124"/>
    </row>
    <row r="348" spans="2:3" ht="14.25" customHeight="1" x14ac:dyDescent="0.25">
      <c r="B348" s="123"/>
      <c r="C348" s="124"/>
    </row>
    <row r="349" spans="2:3" ht="14.25" customHeight="1" x14ac:dyDescent="0.25">
      <c r="B349" s="123"/>
      <c r="C349" s="124"/>
    </row>
    <row r="350" spans="2:3" ht="14.25" customHeight="1" x14ac:dyDescent="0.25">
      <c r="B350" s="123"/>
      <c r="C350" s="124"/>
    </row>
    <row r="351" spans="2:3" ht="14.25" customHeight="1" x14ac:dyDescent="0.25">
      <c r="B351" s="123"/>
      <c r="C351" s="124"/>
    </row>
    <row r="352" spans="2:3" ht="14.25" customHeight="1" x14ac:dyDescent="0.25">
      <c r="B352" s="123"/>
      <c r="C352" s="124"/>
    </row>
    <row r="353" spans="2:3" ht="14.25" customHeight="1" x14ac:dyDescent="0.25">
      <c r="B353" s="123"/>
      <c r="C353" s="124"/>
    </row>
    <row r="354" spans="2:3" ht="14.25" customHeight="1" x14ac:dyDescent="0.25">
      <c r="B354" s="123"/>
      <c r="C354" s="124"/>
    </row>
    <row r="355" spans="2:3" ht="14.25" customHeight="1" x14ac:dyDescent="0.25">
      <c r="B355" s="123"/>
      <c r="C355" s="124"/>
    </row>
    <row r="356" spans="2:3" ht="14.25" customHeight="1" x14ac:dyDescent="0.25">
      <c r="B356" s="123"/>
      <c r="C356" s="124"/>
    </row>
    <row r="357" spans="2:3" ht="14.25" customHeight="1" x14ac:dyDescent="0.25">
      <c r="B357" s="123"/>
      <c r="C357" s="124"/>
    </row>
    <row r="358" spans="2:3" ht="14.25" customHeight="1" x14ac:dyDescent="0.25">
      <c r="B358" s="123"/>
      <c r="C358" s="124"/>
    </row>
    <row r="359" spans="2:3" ht="14.25" customHeight="1" x14ac:dyDescent="0.25">
      <c r="B359" s="123"/>
      <c r="C359" s="124"/>
    </row>
    <row r="360" spans="2:3" ht="14.25" customHeight="1" x14ac:dyDescent="0.25">
      <c r="B360" s="123"/>
      <c r="C360" s="124"/>
    </row>
    <row r="361" spans="2:3" ht="14.25" customHeight="1" x14ac:dyDescent="0.25">
      <c r="B361" s="123"/>
      <c r="C361" s="124"/>
    </row>
    <row r="362" spans="2:3" ht="14.25" customHeight="1" x14ac:dyDescent="0.25">
      <c r="B362" s="123"/>
      <c r="C362" s="124"/>
    </row>
    <row r="363" spans="2:3" ht="14.25" customHeight="1" x14ac:dyDescent="0.25">
      <c r="B363" s="123"/>
      <c r="C363" s="124"/>
    </row>
    <row r="364" spans="2:3" ht="14.25" customHeight="1" x14ac:dyDescent="0.25">
      <c r="B364" s="123"/>
      <c r="C364" s="124"/>
    </row>
    <row r="365" spans="2:3" ht="14.25" customHeight="1" x14ac:dyDescent="0.25">
      <c r="B365" s="123"/>
      <c r="C365" s="124"/>
    </row>
    <row r="366" spans="2:3" ht="14.25" customHeight="1" x14ac:dyDescent="0.25">
      <c r="B366" s="123"/>
      <c r="C366" s="124"/>
    </row>
    <row r="367" spans="2:3" ht="14.25" customHeight="1" x14ac:dyDescent="0.25">
      <c r="B367" s="123"/>
      <c r="C367" s="124"/>
    </row>
    <row r="368" spans="2:3" ht="14.25" customHeight="1" x14ac:dyDescent="0.25">
      <c r="B368" s="123"/>
      <c r="C368" s="124"/>
    </row>
    <row r="369" spans="2:3" ht="14.25" customHeight="1" x14ac:dyDescent="0.25">
      <c r="B369" s="123"/>
      <c r="C369" s="124"/>
    </row>
    <row r="370" spans="2:3" ht="14.25" customHeight="1" x14ac:dyDescent="0.25">
      <c r="B370" s="123"/>
      <c r="C370" s="124"/>
    </row>
    <row r="371" spans="2:3" ht="14.25" customHeight="1" x14ac:dyDescent="0.25">
      <c r="B371" s="123"/>
      <c r="C371" s="124"/>
    </row>
    <row r="372" spans="2:3" ht="14.25" customHeight="1" x14ac:dyDescent="0.25">
      <c r="B372" s="123"/>
      <c r="C372" s="124"/>
    </row>
    <row r="373" spans="2:3" ht="14.25" customHeight="1" x14ac:dyDescent="0.25">
      <c r="B373" s="123"/>
      <c r="C373" s="124"/>
    </row>
    <row r="374" spans="2:3" ht="14.25" customHeight="1" x14ac:dyDescent="0.25">
      <c r="B374" s="123"/>
      <c r="C374" s="124"/>
    </row>
    <row r="375" spans="2:3" ht="14.25" customHeight="1" x14ac:dyDescent="0.25">
      <c r="B375" s="123"/>
      <c r="C375" s="124"/>
    </row>
    <row r="376" spans="2:3" ht="14.25" customHeight="1" x14ac:dyDescent="0.25">
      <c r="B376" s="123"/>
      <c r="C376" s="124"/>
    </row>
    <row r="377" spans="2:3" ht="14.25" customHeight="1" x14ac:dyDescent="0.25">
      <c r="B377" s="123"/>
      <c r="C377" s="124"/>
    </row>
    <row r="378" spans="2:3" ht="14.25" customHeight="1" x14ac:dyDescent="0.25">
      <c r="B378" s="123"/>
      <c r="C378" s="124"/>
    </row>
    <row r="379" spans="2:3" ht="14.25" customHeight="1" x14ac:dyDescent="0.25">
      <c r="B379" s="123"/>
      <c r="C379" s="124"/>
    </row>
    <row r="380" spans="2:3" ht="14.25" customHeight="1" x14ac:dyDescent="0.25">
      <c r="B380" s="123"/>
      <c r="C380" s="124"/>
    </row>
    <row r="381" spans="2:3" ht="14.25" customHeight="1" x14ac:dyDescent="0.25">
      <c r="B381" s="123"/>
      <c r="C381" s="124"/>
    </row>
    <row r="382" spans="2:3" ht="14.25" customHeight="1" x14ac:dyDescent="0.25">
      <c r="B382" s="123"/>
      <c r="C382" s="124"/>
    </row>
    <row r="383" spans="2:3" ht="14.25" customHeight="1" x14ac:dyDescent="0.25">
      <c r="B383" s="123"/>
      <c r="C383" s="124"/>
    </row>
    <row r="384" spans="2:3" ht="14.25" customHeight="1" x14ac:dyDescent="0.25">
      <c r="B384" s="123"/>
      <c r="C384" s="124"/>
    </row>
    <row r="385" spans="2:3" ht="14.25" customHeight="1" x14ac:dyDescent="0.25">
      <c r="B385" s="123"/>
      <c r="C385" s="124"/>
    </row>
    <row r="386" spans="2:3" ht="14.25" customHeight="1" x14ac:dyDescent="0.25">
      <c r="B386" s="123"/>
      <c r="C386" s="124"/>
    </row>
    <row r="387" spans="2:3" ht="14.25" customHeight="1" x14ac:dyDescent="0.25">
      <c r="B387" s="123"/>
      <c r="C387" s="124"/>
    </row>
    <row r="388" spans="2:3" ht="14.25" customHeight="1" x14ac:dyDescent="0.25">
      <c r="B388" s="123"/>
      <c r="C388" s="124"/>
    </row>
    <row r="389" spans="2:3" ht="14.25" customHeight="1" x14ac:dyDescent="0.25">
      <c r="B389" s="123"/>
      <c r="C389" s="124"/>
    </row>
    <row r="390" spans="2:3" ht="14.25" customHeight="1" x14ac:dyDescent="0.25">
      <c r="B390" s="123"/>
      <c r="C390" s="124"/>
    </row>
    <row r="391" spans="2:3" ht="14.25" customHeight="1" x14ac:dyDescent="0.25">
      <c r="B391" s="123"/>
      <c r="C391" s="124"/>
    </row>
    <row r="392" spans="2:3" ht="14.25" customHeight="1" x14ac:dyDescent="0.25">
      <c r="B392" s="123"/>
      <c r="C392" s="124"/>
    </row>
    <row r="393" spans="2:3" ht="14.25" customHeight="1" x14ac:dyDescent="0.25">
      <c r="B393" s="123"/>
      <c r="C393" s="124"/>
    </row>
    <row r="394" spans="2:3" ht="14.25" customHeight="1" x14ac:dyDescent="0.25">
      <c r="B394" s="123"/>
      <c r="C394" s="124"/>
    </row>
    <row r="395" spans="2:3" ht="14.25" customHeight="1" x14ac:dyDescent="0.25">
      <c r="B395" s="123"/>
      <c r="C395" s="124"/>
    </row>
    <row r="396" spans="2:3" ht="14.25" customHeight="1" x14ac:dyDescent="0.25">
      <c r="B396" s="123"/>
      <c r="C396" s="124"/>
    </row>
    <row r="397" spans="2:3" ht="14.25" customHeight="1" x14ac:dyDescent="0.25">
      <c r="B397" s="123"/>
      <c r="C397" s="124"/>
    </row>
    <row r="398" spans="2:3" ht="14.25" customHeight="1" x14ac:dyDescent="0.25">
      <c r="B398" s="123"/>
      <c r="C398" s="124"/>
    </row>
    <row r="399" spans="2:3" ht="14.25" customHeight="1" x14ac:dyDescent="0.25">
      <c r="B399" s="123"/>
      <c r="C399" s="124"/>
    </row>
    <row r="400" spans="2:3" ht="14.25" customHeight="1" x14ac:dyDescent="0.25">
      <c r="B400" s="123"/>
      <c r="C400" s="124"/>
    </row>
    <row r="401" spans="2:3" ht="14.25" customHeight="1" x14ac:dyDescent="0.25">
      <c r="B401" s="123"/>
      <c r="C401" s="124"/>
    </row>
    <row r="402" spans="2:3" ht="14.25" customHeight="1" x14ac:dyDescent="0.25">
      <c r="B402" s="123"/>
      <c r="C402" s="124"/>
    </row>
    <row r="403" spans="2:3" ht="14.25" customHeight="1" x14ac:dyDescent="0.25">
      <c r="B403" s="123"/>
      <c r="C403" s="124"/>
    </row>
    <row r="404" spans="2:3" ht="14.25" customHeight="1" x14ac:dyDescent="0.25">
      <c r="B404" s="123"/>
      <c r="C404" s="124"/>
    </row>
    <row r="405" spans="2:3" ht="14.25" customHeight="1" x14ac:dyDescent="0.25">
      <c r="B405" s="123"/>
      <c r="C405" s="124"/>
    </row>
    <row r="406" spans="2:3" ht="14.25" customHeight="1" x14ac:dyDescent="0.25">
      <c r="B406" s="123"/>
      <c r="C406" s="124"/>
    </row>
    <row r="407" spans="2:3" ht="14.25" customHeight="1" x14ac:dyDescent="0.25">
      <c r="B407" s="123"/>
      <c r="C407" s="124"/>
    </row>
    <row r="408" spans="2:3" ht="14.25" customHeight="1" x14ac:dyDescent="0.25">
      <c r="B408" s="123"/>
      <c r="C408" s="124"/>
    </row>
    <row r="409" spans="2:3" ht="14.25" customHeight="1" x14ac:dyDescent="0.25">
      <c r="B409" s="123"/>
      <c r="C409" s="124"/>
    </row>
    <row r="410" spans="2:3" ht="14.25" customHeight="1" x14ac:dyDescent="0.25">
      <c r="B410" s="123"/>
      <c r="C410" s="124"/>
    </row>
    <row r="411" spans="2:3" ht="14.25" customHeight="1" x14ac:dyDescent="0.25">
      <c r="B411" s="123"/>
      <c r="C411" s="124"/>
    </row>
    <row r="412" spans="2:3" ht="14.25" customHeight="1" x14ac:dyDescent="0.25">
      <c r="B412" s="123"/>
      <c r="C412" s="124"/>
    </row>
    <row r="413" spans="2:3" ht="14.25" customHeight="1" x14ac:dyDescent="0.25">
      <c r="B413" s="123"/>
      <c r="C413" s="124"/>
    </row>
    <row r="414" spans="2:3" ht="14.25" customHeight="1" x14ac:dyDescent="0.25">
      <c r="B414" s="123"/>
      <c r="C414" s="124"/>
    </row>
    <row r="415" spans="2:3" ht="14.25" customHeight="1" x14ac:dyDescent="0.25">
      <c r="B415" s="123"/>
      <c r="C415" s="124"/>
    </row>
    <row r="416" spans="2:3" ht="14.25" customHeight="1" x14ac:dyDescent="0.25">
      <c r="B416" s="123"/>
      <c r="C416" s="124"/>
    </row>
    <row r="417" spans="2:3" ht="14.25" customHeight="1" x14ac:dyDescent="0.25">
      <c r="B417" s="123"/>
      <c r="C417" s="124"/>
    </row>
    <row r="418" spans="2:3" ht="14.25" customHeight="1" x14ac:dyDescent="0.25">
      <c r="B418" s="123"/>
      <c r="C418" s="124"/>
    </row>
    <row r="419" spans="2:3" ht="14.25" customHeight="1" x14ac:dyDescent="0.25">
      <c r="B419" s="123"/>
      <c r="C419" s="124"/>
    </row>
    <row r="420" spans="2:3" ht="14.25" customHeight="1" x14ac:dyDescent="0.25">
      <c r="B420" s="123"/>
      <c r="C420" s="124"/>
    </row>
    <row r="421" spans="2:3" ht="14.25" customHeight="1" x14ac:dyDescent="0.25">
      <c r="B421" s="123"/>
      <c r="C421" s="124"/>
    </row>
    <row r="422" spans="2:3" ht="14.25" customHeight="1" x14ac:dyDescent="0.25">
      <c r="B422" s="123"/>
      <c r="C422" s="124"/>
    </row>
    <row r="423" spans="2:3" ht="14.25" customHeight="1" x14ac:dyDescent="0.25">
      <c r="B423" s="123"/>
      <c r="C423" s="124"/>
    </row>
    <row r="424" spans="2:3" ht="14.25" customHeight="1" x14ac:dyDescent="0.25">
      <c r="B424" s="123"/>
      <c r="C424" s="124"/>
    </row>
    <row r="425" spans="2:3" ht="14.25" customHeight="1" x14ac:dyDescent="0.25">
      <c r="B425" s="123"/>
      <c r="C425" s="124"/>
    </row>
    <row r="426" spans="2:3" ht="14.25" customHeight="1" x14ac:dyDescent="0.25">
      <c r="B426" s="123"/>
      <c r="C426" s="124"/>
    </row>
    <row r="427" spans="2:3" ht="14.25" customHeight="1" x14ac:dyDescent="0.25">
      <c r="B427" s="123"/>
      <c r="C427" s="124"/>
    </row>
    <row r="428" spans="2:3" ht="14.25" customHeight="1" x14ac:dyDescent="0.25">
      <c r="B428" s="123"/>
      <c r="C428" s="124"/>
    </row>
    <row r="429" spans="2:3" ht="14.25" customHeight="1" x14ac:dyDescent="0.25">
      <c r="B429" s="123"/>
      <c r="C429" s="124"/>
    </row>
    <row r="430" spans="2:3" ht="14.25" customHeight="1" x14ac:dyDescent="0.25">
      <c r="B430" s="123"/>
      <c r="C430" s="124"/>
    </row>
    <row r="431" spans="2:3" ht="14.25" customHeight="1" x14ac:dyDescent="0.25">
      <c r="B431" s="123"/>
      <c r="C431" s="124"/>
    </row>
    <row r="432" spans="2:3" ht="14.25" customHeight="1" x14ac:dyDescent="0.25">
      <c r="B432" s="123"/>
      <c r="C432" s="124"/>
    </row>
    <row r="433" spans="2:3" ht="14.25" customHeight="1" x14ac:dyDescent="0.25">
      <c r="B433" s="123"/>
      <c r="C433" s="124"/>
    </row>
    <row r="434" spans="2:3" ht="14.25" customHeight="1" x14ac:dyDescent="0.25">
      <c r="B434" s="123"/>
      <c r="C434" s="124"/>
    </row>
    <row r="435" spans="2:3" ht="14.25" customHeight="1" x14ac:dyDescent="0.25">
      <c r="B435" s="123"/>
      <c r="C435" s="124"/>
    </row>
    <row r="436" spans="2:3" ht="14.25" customHeight="1" x14ac:dyDescent="0.25">
      <c r="B436" s="123"/>
      <c r="C436" s="124"/>
    </row>
    <row r="437" spans="2:3" ht="14.25" customHeight="1" x14ac:dyDescent="0.25">
      <c r="B437" s="123"/>
      <c r="C437" s="124"/>
    </row>
    <row r="438" spans="2:3" ht="14.25" customHeight="1" x14ac:dyDescent="0.25">
      <c r="B438" s="123"/>
      <c r="C438" s="124"/>
    </row>
    <row r="439" spans="2:3" ht="14.25" customHeight="1" x14ac:dyDescent="0.25">
      <c r="B439" s="123"/>
      <c r="C439" s="124"/>
    </row>
    <row r="440" spans="2:3" ht="14.25" customHeight="1" x14ac:dyDescent="0.25">
      <c r="B440" s="123"/>
      <c r="C440" s="124"/>
    </row>
    <row r="441" spans="2:3" ht="14.25" customHeight="1" x14ac:dyDescent="0.25">
      <c r="B441" s="123"/>
      <c r="C441" s="124"/>
    </row>
    <row r="442" spans="2:3" ht="14.25" customHeight="1" x14ac:dyDescent="0.25">
      <c r="B442" s="123"/>
      <c r="C442" s="124"/>
    </row>
    <row r="443" spans="2:3" ht="14.25" customHeight="1" x14ac:dyDescent="0.25">
      <c r="B443" s="123"/>
      <c r="C443" s="124"/>
    </row>
    <row r="444" spans="2:3" ht="14.25" customHeight="1" x14ac:dyDescent="0.25">
      <c r="B444" s="123"/>
      <c r="C444" s="124"/>
    </row>
    <row r="445" spans="2:3" ht="14.25" customHeight="1" x14ac:dyDescent="0.25">
      <c r="B445" s="123"/>
      <c r="C445" s="124"/>
    </row>
    <row r="446" spans="2:3" ht="14.25" customHeight="1" x14ac:dyDescent="0.25">
      <c r="B446" s="123"/>
      <c r="C446" s="124"/>
    </row>
    <row r="447" spans="2:3" ht="14.25" customHeight="1" x14ac:dyDescent="0.25">
      <c r="B447" s="123"/>
      <c r="C447" s="124"/>
    </row>
    <row r="448" spans="2:3" ht="14.25" customHeight="1" x14ac:dyDescent="0.25">
      <c r="B448" s="123"/>
      <c r="C448" s="124"/>
    </row>
    <row r="449" spans="2:3" ht="14.25" customHeight="1" x14ac:dyDescent="0.25">
      <c r="B449" s="123"/>
      <c r="C449" s="124"/>
    </row>
    <row r="450" spans="2:3" ht="14.25" customHeight="1" x14ac:dyDescent="0.25">
      <c r="B450" s="123"/>
      <c r="C450" s="124"/>
    </row>
    <row r="451" spans="2:3" ht="14.25" customHeight="1" x14ac:dyDescent="0.25">
      <c r="B451" s="123"/>
      <c r="C451" s="124"/>
    </row>
    <row r="452" spans="2:3" ht="14.25" customHeight="1" x14ac:dyDescent="0.25">
      <c r="B452" s="123"/>
      <c r="C452" s="124"/>
    </row>
    <row r="453" spans="2:3" ht="14.25" customHeight="1" x14ac:dyDescent="0.25">
      <c r="B453" s="123"/>
      <c r="C453" s="124"/>
    </row>
    <row r="454" spans="2:3" ht="14.25" customHeight="1" x14ac:dyDescent="0.25">
      <c r="B454" s="123"/>
      <c r="C454" s="124"/>
    </row>
    <row r="455" spans="2:3" ht="14.25" customHeight="1" x14ac:dyDescent="0.25">
      <c r="B455" s="123"/>
      <c r="C455" s="124"/>
    </row>
    <row r="456" spans="2:3" ht="14.25" customHeight="1" x14ac:dyDescent="0.25">
      <c r="B456" s="123"/>
      <c r="C456" s="124"/>
    </row>
    <row r="457" spans="2:3" ht="14.25" customHeight="1" x14ac:dyDescent="0.25">
      <c r="B457" s="123"/>
      <c r="C457" s="124"/>
    </row>
    <row r="458" spans="2:3" ht="14.25" customHeight="1" x14ac:dyDescent="0.25">
      <c r="B458" s="123"/>
      <c r="C458" s="124"/>
    </row>
    <row r="459" spans="2:3" ht="14.25" customHeight="1" x14ac:dyDescent="0.25">
      <c r="B459" s="123"/>
      <c r="C459" s="124"/>
    </row>
    <row r="460" spans="2:3" ht="14.25" customHeight="1" x14ac:dyDescent="0.25">
      <c r="B460" s="123"/>
      <c r="C460" s="124"/>
    </row>
    <row r="461" spans="2:3" ht="14.25" customHeight="1" x14ac:dyDescent="0.25">
      <c r="B461" s="123"/>
      <c r="C461" s="124"/>
    </row>
    <row r="462" spans="2:3" ht="14.25" customHeight="1" x14ac:dyDescent="0.25">
      <c r="B462" s="123"/>
      <c r="C462" s="124"/>
    </row>
    <row r="463" spans="2:3" ht="14.25" customHeight="1" x14ac:dyDescent="0.25">
      <c r="B463" s="123"/>
      <c r="C463" s="124"/>
    </row>
    <row r="464" spans="2:3" ht="14.25" customHeight="1" x14ac:dyDescent="0.25">
      <c r="B464" s="123"/>
      <c r="C464" s="124"/>
    </row>
    <row r="465" spans="2:3" ht="14.25" customHeight="1" x14ac:dyDescent="0.25">
      <c r="B465" s="123"/>
      <c r="C465" s="124"/>
    </row>
    <row r="466" spans="2:3" ht="14.25" customHeight="1" x14ac:dyDescent="0.25">
      <c r="B466" s="123"/>
      <c r="C466" s="124"/>
    </row>
    <row r="467" spans="2:3" ht="14.25" customHeight="1" x14ac:dyDescent="0.25">
      <c r="B467" s="123"/>
      <c r="C467" s="124"/>
    </row>
    <row r="468" spans="2:3" ht="14.25" customHeight="1" x14ac:dyDescent="0.25">
      <c r="B468" s="123"/>
      <c r="C468" s="124"/>
    </row>
    <row r="469" spans="2:3" ht="14.25" customHeight="1" x14ac:dyDescent="0.25">
      <c r="B469" s="123"/>
      <c r="C469" s="124"/>
    </row>
    <row r="470" spans="2:3" ht="14.25" customHeight="1" x14ac:dyDescent="0.25">
      <c r="B470" s="123"/>
      <c r="C470" s="124"/>
    </row>
    <row r="471" spans="2:3" ht="14.25" customHeight="1" x14ac:dyDescent="0.25">
      <c r="B471" s="123"/>
      <c r="C471" s="124"/>
    </row>
    <row r="472" spans="2:3" ht="14.25" customHeight="1" x14ac:dyDescent="0.25">
      <c r="B472" s="123"/>
      <c r="C472" s="124"/>
    </row>
    <row r="473" spans="2:3" ht="14.25" customHeight="1" x14ac:dyDescent="0.25">
      <c r="B473" s="123"/>
      <c r="C473" s="124"/>
    </row>
    <row r="474" spans="2:3" ht="14.25" customHeight="1" x14ac:dyDescent="0.25">
      <c r="B474" s="123"/>
      <c r="C474" s="124"/>
    </row>
    <row r="475" spans="2:3" ht="14.25" customHeight="1" x14ac:dyDescent="0.25">
      <c r="B475" s="123"/>
      <c r="C475" s="124"/>
    </row>
    <row r="476" spans="2:3" ht="14.25" customHeight="1" x14ac:dyDescent="0.25">
      <c r="B476" s="123"/>
      <c r="C476" s="124"/>
    </row>
    <row r="477" spans="2:3" ht="14.25" customHeight="1" x14ac:dyDescent="0.25">
      <c r="B477" s="123"/>
      <c r="C477" s="124"/>
    </row>
    <row r="478" spans="2:3" ht="14.25" customHeight="1" x14ac:dyDescent="0.25">
      <c r="B478" s="123"/>
      <c r="C478" s="124"/>
    </row>
    <row r="479" spans="2:3" ht="14.25" customHeight="1" x14ac:dyDescent="0.25">
      <c r="B479" s="123"/>
      <c r="C479" s="124"/>
    </row>
    <row r="480" spans="2:3" ht="14.25" customHeight="1" x14ac:dyDescent="0.25">
      <c r="B480" s="123"/>
      <c r="C480" s="124"/>
    </row>
    <row r="481" spans="2:3" ht="14.25" customHeight="1" x14ac:dyDescent="0.25">
      <c r="B481" s="123"/>
      <c r="C481" s="124"/>
    </row>
    <row r="482" spans="2:3" ht="14.25" customHeight="1" x14ac:dyDescent="0.25">
      <c r="B482" s="123"/>
      <c r="C482" s="124"/>
    </row>
    <row r="483" spans="2:3" ht="14.25" customHeight="1" x14ac:dyDescent="0.25">
      <c r="B483" s="123"/>
      <c r="C483" s="124"/>
    </row>
    <row r="484" spans="2:3" ht="14.25" customHeight="1" x14ac:dyDescent="0.25">
      <c r="B484" s="123"/>
      <c r="C484" s="124"/>
    </row>
    <row r="485" spans="2:3" ht="14.25" customHeight="1" x14ac:dyDescent="0.25">
      <c r="B485" s="123"/>
      <c r="C485" s="124"/>
    </row>
    <row r="486" spans="2:3" ht="14.25" customHeight="1" x14ac:dyDescent="0.25">
      <c r="B486" s="123"/>
      <c r="C486" s="124"/>
    </row>
    <row r="487" spans="2:3" ht="14.25" customHeight="1" x14ac:dyDescent="0.25">
      <c r="B487" s="123"/>
      <c r="C487" s="124"/>
    </row>
    <row r="488" spans="2:3" ht="14.25" customHeight="1" x14ac:dyDescent="0.25">
      <c r="B488" s="123"/>
      <c r="C488" s="124"/>
    </row>
    <row r="489" spans="2:3" ht="14.25" customHeight="1" x14ac:dyDescent="0.25">
      <c r="B489" s="123"/>
      <c r="C489" s="124"/>
    </row>
    <row r="490" spans="2:3" ht="14.25" customHeight="1" x14ac:dyDescent="0.25">
      <c r="B490" s="123"/>
      <c r="C490" s="124"/>
    </row>
    <row r="491" spans="2:3" ht="14.25" customHeight="1" x14ac:dyDescent="0.25">
      <c r="B491" s="123"/>
      <c r="C491" s="124"/>
    </row>
    <row r="492" spans="2:3" ht="14.25" customHeight="1" x14ac:dyDescent="0.25">
      <c r="B492" s="123"/>
      <c r="C492" s="124"/>
    </row>
    <row r="493" spans="2:3" ht="14.25" customHeight="1" x14ac:dyDescent="0.25">
      <c r="B493" s="123"/>
      <c r="C493" s="124"/>
    </row>
    <row r="494" spans="2:3" ht="14.25" customHeight="1" x14ac:dyDescent="0.25">
      <c r="B494" s="123"/>
      <c r="C494" s="124"/>
    </row>
    <row r="495" spans="2:3" ht="14.25" customHeight="1" x14ac:dyDescent="0.25">
      <c r="B495" s="123"/>
      <c r="C495" s="124"/>
    </row>
    <row r="496" spans="2:3" ht="14.25" customHeight="1" x14ac:dyDescent="0.25">
      <c r="B496" s="123"/>
      <c r="C496" s="124"/>
    </row>
    <row r="497" spans="2:3" ht="14.25" customHeight="1" x14ac:dyDescent="0.25">
      <c r="B497" s="123"/>
      <c r="C497" s="124"/>
    </row>
    <row r="498" spans="2:3" ht="14.25" customHeight="1" x14ac:dyDescent="0.25">
      <c r="B498" s="123"/>
      <c r="C498" s="124"/>
    </row>
    <row r="499" spans="2:3" ht="14.25" customHeight="1" x14ac:dyDescent="0.25">
      <c r="B499" s="123"/>
      <c r="C499" s="124"/>
    </row>
    <row r="500" spans="2:3" ht="14.25" customHeight="1" x14ac:dyDescent="0.25">
      <c r="B500" s="123"/>
      <c r="C500" s="124"/>
    </row>
    <row r="501" spans="2:3" ht="14.25" customHeight="1" x14ac:dyDescent="0.25">
      <c r="B501" s="123"/>
      <c r="C501" s="124"/>
    </row>
    <row r="502" spans="2:3" ht="14.25" customHeight="1" x14ac:dyDescent="0.25">
      <c r="B502" s="123"/>
      <c r="C502" s="124"/>
    </row>
    <row r="503" spans="2:3" ht="14.25" customHeight="1" x14ac:dyDescent="0.25">
      <c r="B503" s="123"/>
      <c r="C503" s="124"/>
    </row>
    <row r="504" spans="2:3" ht="14.25" customHeight="1" x14ac:dyDescent="0.25">
      <c r="B504" s="123"/>
      <c r="C504" s="124"/>
    </row>
    <row r="505" spans="2:3" ht="14.25" customHeight="1" x14ac:dyDescent="0.25">
      <c r="B505" s="123"/>
      <c r="C505" s="124"/>
    </row>
    <row r="506" spans="2:3" ht="14.25" customHeight="1" x14ac:dyDescent="0.25">
      <c r="B506" s="123"/>
      <c r="C506" s="124"/>
    </row>
    <row r="507" spans="2:3" ht="14.25" customHeight="1" x14ac:dyDescent="0.25">
      <c r="B507" s="123"/>
      <c r="C507" s="124"/>
    </row>
    <row r="508" spans="2:3" ht="14.25" customHeight="1" x14ac:dyDescent="0.25">
      <c r="B508" s="123"/>
      <c r="C508" s="124"/>
    </row>
    <row r="509" spans="2:3" ht="14.25" customHeight="1" x14ac:dyDescent="0.25">
      <c r="B509" s="123"/>
      <c r="C509" s="124"/>
    </row>
    <row r="510" spans="2:3" ht="14.25" customHeight="1" x14ac:dyDescent="0.25">
      <c r="B510" s="123"/>
      <c r="C510" s="124"/>
    </row>
    <row r="511" spans="2:3" ht="14.25" customHeight="1" x14ac:dyDescent="0.25">
      <c r="B511" s="123"/>
      <c r="C511" s="124"/>
    </row>
    <row r="512" spans="2:3" ht="14.25" customHeight="1" x14ac:dyDescent="0.25">
      <c r="B512" s="123"/>
      <c r="C512" s="124"/>
    </row>
    <row r="513" spans="2:3" ht="14.25" customHeight="1" x14ac:dyDescent="0.25">
      <c r="B513" s="123"/>
      <c r="C513" s="124"/>
    </row>
    <row r="514" spans="2:3" ht="14.25" customHeight="1" x14ac:dyDescent="0.25">
      <c r="B514" s="123"/>
      <c r="C514" s="124"/>
    </row>
    <row r="515" spans="2:3" ht="14.25" customHeight="1" x14ac:dyDescent="0.25">
      <c r="B515" s="123"/>
      <c r="C515" s="124"/>
    </row>
    <row r="516" spans="2:3" ht="14.25" customHeight="1" x14ac:dyDescent="0.25">
      <c r="B516" s="123"/>
      <c r="C516" s="124"/>
    </row>
    <row r="517" spans="2:3" ht="14.25" customHeight="1" x14ac:dyDescent="0.25">
      <c r="B517" s="123"/>
      <c r="C517" s="124"/>
    </row>
    <row r="518" spans="2:3" ht="14.25" customHeight="1" x14ac:dyDescent="0.25">
      <c r="B518" s="123"/>
      <c r="C518" s="124"/>
    </row>
    <row r="519" spans="2:3" ht="14.25" customHeight="1" x14ac:dyDescent="0.25">
      <c r="B519" s="123"/>
      <c r="C519" s="124"/>
    </row>
    <row r="520" spans="2:3" ht="14.25" customHeight="1" x14ac:dyDescent="0.25">
      <c r="B520" s="123"/>
      <c r="C520" s="124"/>
    </row>
    <row r="521" spans="2:3" ht="14.25" customHeight="1" x14ac:dyDescent="0.25">
      <c r="B521" s="123"/>
      <c r="C521" s="124"/>
    </row>
    <row r="522" spans="2:3" ht="14.25" customHeight="1" x14ac:dyDescent="0.25">
      <c r="B522" s="123"/>
      <c r="C522" s="124"/>
    </row>
    <row r="523" spans="2:3" ht="14.25" customHeight="1" x14ac:dyDescent="0.25">
      <c r="B523" s="123"/>
      <c r="C523" s="124"/>
    </row>
    <row r="524" spans="2:3" ht="14.25" customHeight="1" x14ac:dyDescent="0.25">
      <c r="B524" s="123"/>
      <c r="C524" s="124"/>
    </row>
    <row r="525" spans="2:3" ht="14.25" customHeight="1" x14ac:dyDescent="0.25">
      <c r="B525" s="123"/>
      <c r="C525" s="124"/>
    </row>
    <row r="526" spans="2:3" ht="14.25" customHeight="1" x14ac:dyDescent="0.25">
      <c r="B526" s="123"/>
      <c r="C526" s="124"/>
    </row>
    <row r="527" spans="2:3" ht="14.25" customHeight="1" x14ac:dyDescent="0.25">
      <c r="B527" s="123"/>
      <c r="C527" s="124"/>
    </row>
    <row r="528" spans="2:3" ht="14.25" customHeight="1" x14ac:dyDescent="0.25">
      <c r="B528" s="123"/>
      <c r="C528" s="124"/>
    </row>
    <row r="529" spans="2:3" ht="14.25" customHeight="1" x14ac:dyDescent="0.25">
      <c r="B529" s="123"/>
      <c r="C529" s="124"/>
    </row>
    <row r="530" spans="2:3" ht="14.25" customHeight="1" x14ac:dyDescent="0.25">
      <c r="B530" s="123"/>
      <c r="C530" s="124"/>
    </row>
    <row r="531" spans="2:3" ht="14.25" customHeight="1" x14ac:dyDescent="0.25">
      <c r="B531" s="123"/>
      <c r="C531" s="124"/>
    </row>
    <row r="532" spans="2:3" ht="14.25" customHeight="1" x14ac:dyDescent="0.25">
      <c r="B532" s="123"/>
      <c r="C532" s="124"/>
    </row>
    <row r="533" spans="2:3" ht="14.25" customHeight="1" x14ac:dyDescent="0.25">
      <c r="B533" s="123"/>
      <c r="C533" s="124"/>
    </row>
    <row r="534" spans="2:3" ht="14.25" customHeight="1" x14ac:dyDescent="0.25">
      <c r="B534" s="123"/>
      <c r="C534" s="124"/>
    </row>
    <row r="535" spans="2:3" ht="14.25" customHeight="1" x14ac:dyDescent="0.25">
      <c r="B535" s="123"/>
      <c r="C535" s="124"/>
    </row>
    <row r="536" spans="2:3" ht="14.25" customHeight="1" x14ac:dyDescent="0.25">
      <c r="B536" s="123"/>
      <c r="C536" s="124"/>
    </row>
    <row r="537" spans="2:3" ht="14.25" customHeight="1" x14ac:dyDescent="0.25">
      <c r="B537" s="123"/>
      <c r="C537" s="124"/>
    </row>
    <row r="538" spans="2:3" ht="14.25" customHeight="1" x14ac:dyDescent="0.25">
      <c r="B538" s="123"/>
      <c r="C538" s="124"/>
    </row>
    <row r="539" spans="2:3" ht="14.25" customHeight="1" x14ac:dyDescent="0.25">
      <c r="B539" s="123"/>
      <c r="C539" s="124"/>
    </row>
    <row r="540" spans="2:3" ht="14.25" customHeight="1" x14ac:dyDescent="0.25">
      <c r="B540" s="123"/>
      <c r="C540" s="124"/>
    </row>
    <row r="541" spans="2:3" ht="14.25" customHeight="1" x14ac:dyDescent="0.25">
      <c r="B541" s="123"/>
      <c r="C541" s="124"/>
    </row>
    <row r="542" spans="2:3" ht="14.25" customHeight="1" x14ac:dyDescent="0.25">
      <c r="B542" s="123"/>
      <c r="C542" s="124"/>
    </row>
    <row r="543" spans="2:3" ht="14.25" customHeight="1" x14ac:dyDescent="0.25">
      <c r="B543" s="123"/>
      <c r="C543" s="124"/>
    </row>
    <row r="544" spans="2:3" ht="14.25" customHeight="1" x14ac:dyDescent="0.25">
      <c r="B544" s="123"/>
      <c r="C544" s="124"/>
    </row>
    <row r="545" spans="2:3" ht="14.25" customHeight="1" x14ac:dyDescent="0.25">
      <c r="B545" s="123"/>
      <c r="C545" s="124"/>
    </row>
    <row r="546" spans="2:3" ht="14.25" customHeight="1" x14ac:dyDescent="0.25">
      <c r="B546" s="123"/>
      <c r="C546" s="124"/>
    </row>
    <row r="547" spans="2:3" ht="14.25" customHeight="1" x14ac:dyDescent="0.25">
      <c r="B547" s="123"/>
      <c r="C547" s="124"/>
    </row>
    <row r="548" spans="2:3" ht="14.25" customHeight="1" x14ac:dyDescent="0.25">
      <c r="B548" s="123"/>
      <c r="C548" s="124"/>
    </row>
    <row r="549" spans="2:3" ht="14.25" customHeight="1" x14ac:dyDescent="0.25">
      <c r="B549" s="123"/>
      <c r="C549" s="124"/>
    </row>
    <row r="550" spans="2:3" ht="14.25" customHeight="1" x14ac:dyDescent="0.25">
      <c r="B550" s="123"/>
      <c r="C550" s="124"/>
    </row>
    <row r="551" spans="2:3" ht="14.25" customHeight="1" x14ac:dyDescent="0.25">
      <c r="B551" s="123"/>
      <c r="C551" s="124"/>
    </row>
    <row r="552" spans="2:3" ht="14.25" customHeight="1" x14ac:dyDescent="0.25">
      <c r="B552" s="123"/>
      <c r="C552" s="124"/>
    </row>
    <row r="553" spans="2:3" ht="14.25" customHeight="1" x14ac:dyDescent="0.25">
      <c r="B553" s="123"/>
      <c r="C553" s="124"/>
    </row>
    <row r="554" spans="2:3" ht="14.25" customHeight="1" x14ac:dyDescent="0.25">
      <c r="B554" s="123"/>
      <c r="C554" s="124"/>
    </row>
    <row r="555" spans="2:3" ht="14.25" customHeight="1" x14ac:dyDescent="0.25">
      <c r="B555" s="123"/>
      <c r="C555" s="124"/>
    </row>
    <row r="556" spans="2:3" ht="14.25" customHeight="1" x14ac:dyDescent="0.25">
      <c r="B556" s="123"/>
      <c r="C556" s="124"/>
    </row>
    <row r="557" spans="2:3" ht="14.25" customHeight="1" x14ac:dyDescent="0.25">
      <c r="B557" s="123"/>
      <c r="C557" s="124"/>
    </row>
    <row r="558" spans="2:3" ht="14.25" customHeight="1" x14ac:dyDescent="0.25">
      <c r="B558" s="123"/>
      <c r="C558" s="124"/>
    </row>
    <row r="559" spans="2:3" ht="14.25" customHeight="1" x14ac:dyDescent="0.25">
      <c r="B559" s="123"/>
      <c r="C559" s="124"/>
    </row>
    <row r="560" spans="2:3" ht="14.25" customHeight="1" x14ac:dyDescent="0.25">
      <c r="B560" s="123"/>
      <c r="C560" s="124"/>
    </row>
    <row r="561" spans="2:3" ht="14.25" customHeight="1" x14ac:dyDescent="0.25">
      <c r="B561" s="123"/>
      <c r="C561" s="124"/>
    </row>
    <row r="562" spans="2:3" ht="14.25" customHeight="1" x14ac:dyDescent="0.25">
      <c r="B562" s="123"/>
      <c r="C562" s="124"/>
    </row>
    <row r="563" spans="2:3" ht="14.25" customHeight="1" x14ac:dyDescent="0.25">
      <c r="B563" s="123"/>
      <c r="C563" s="124"/>
    </row>
    <row r="564" spans="2:3" ht="14.25" customHeight="1" x14ac:dyDescent="0.25">
      <c r="B564" s="123"/>
      <c r="C564" s="124"/>
    </row>
    <row r="565" spans="2:3" ht="14.25" customHeight="1" x14ac:dyDescent="0.25">
      <c r="B565" s="123"/>
      <c r="C565" s="124"/>
    </row>
    <row r="566" spans="2:3" ht="14.25" customHeight="1" x14ac:dyDescent="0.25">
      <c r="B566" s="123"/>
      <c r="C566" s="124"/>
    </row>
    <row r="567" spans="2:3" ht="14.25" customHeight="1" x14ac:dyDescent="0.25">
      <c r="B567" s="123"/>
      <c r="C567" s="124"/>
    </row>
    <row r="568" spans="2:3" ht="14.25" customHeight="1" x14ac:dyDescent="0.25">
      <c r="B568" s="123"/>
      <c r="C568" s="124"/>
    </row>
    <row r="569" spans="2:3" ht="14.25" customHeight="1" x14ac:dyDescent="0.25">
      <c r="B569" s="123"/>
      <c r="C569" s="124"/>
    </row>
    <row r="570" spans="2:3" ht="14.25" customHeight="1" x14ac:dyDescent="0.25">
      <c r="B570" s="123"/>
      <c r="C570" s="124"/>
    </row>
    <row r="571" spans="2:3" ht="14.25" customHeight="1" x14ac:dyDescent="0.25">
      <c r="B571" s="123"/>
      <c r="C571" s="124"/>
    </row>
    <row r="572" spans="2:3" ht="14.25" customHeight="1" x14ac:dyDescent="0.25">
      <c r="B572" s="123"/>
      <c r="C572" s="124"/>
    </row>
    <row r="573" spans="2:3" ht="14.25" customHeight="1" x14ac:dyDescent="0.25">
      <c r="B573" s="123"/>
      <c r="C573" s="124"/>
    </row>
    <row r="574" spans="2:3" ht="14.25" customHeight="1" x14ac:dyDescent="0.25">
      <c r="B574" s="123"/>
      <c r="C574" s="124"/>
    </row>
    <row r="575" spans="2:3" ht="14.25" customHeight="1" x14ac:dyDescent="0.25">
      <c r="B575" s="123"/>
      <c r="C575" s="124"/>
    </row>
    <row r="576" spans="2:3" ht="14.25" customHeight="1" x14ac:dyDescent="0.25">
      <c r="B576" s="123"/>
      <c r="C576" s="124"/>
    </row>
    <row r="577" spans="2:3" ht="14.25" customHeight="1" x14ac:dyDescent="0.25">
      <c r="B577" s="123"/>
      <c r="C577" s="124"/>
    </row>
    <row r="578" spans="2:3" ht="14.25" customHeight="1" x14ac:dyDescent="0.25">
      <c r="B578" s="123"/>
      <c r="C578" s="124"/>
    </row>
    <row r="579" spans="2:3" ht="14.25" customHeight="1" x14ac:dyDescent="0.25">
      <c r="B579" s="123"/>
      <c r="C579" s="124"/>
    </row>
    <row r="580" spans="2:3" ht="14.25" customHeight="1" x14ac:dyDescent="0.25">
      <c r="B580" s="123"/>
      <c r="C580" s="124"/>
    </row>
    <row r="581" spans="2:3" ht="14.25" customHeight="1" x14ac:dyDescent="0.25">
      <c r="B581" s="123"/>
      <c r="C581" s="124"/>
    </row>
    <row r="582" spans="2:3" ht="14.25" customHeight="1" x14ac:dyDescent="0.25">
      <c r="B582" s="123"/>
      <c r="C582" s="124"/>
    </row>
    <row r="583" spans="2:3" ht="14.25" customHeight="1" x14ac:dyDescent="0.25">
      <c r="B583" s="123"/>
      <c r="C583" s="124"/>
    </row>
    <row r="584" spans="2:3" ht="14.25" customHeight="1" x14ac:dyDescent="0.25">
      <c r="B584" s="123"/>
      <c r="C584" s="124"/>
    </row>
    <row r="585" spans="2:3" ht="14.25" customHeight="1" x14ac:dyDescent="0.25">
      <c r="B585" s="123"/>
      <c r="C585" s="124"/>
    </row>
    <row r="586" spans="2:3" ht="14.25" customHeight="1" x14ac:dyDescent="0.25">
      <c r="B586" s="123"/>
      <c r="C586" s="124"/>
    </row>
    <row r="587" spans="2:3" ht="14.25" customHeight="1" x14ac:dyDescent="0.25">
      <c r="B587" s="123"/>
      <c r="C587" s="124"/>
    </row>
    <row r="588" spans="2:3" ht="14.25" customHeight="1" x14ac:dyDescent="0.25">
      <c r="B588" s="123"/>
      <c r="C588" s="124"/>
    </row>
    <row r="589" spans="2:3" ht="14.25" customHeight="1" x14ac:dyDescent="0.25">
      <c r="B589" s="123"/>
      <c r="C589" s="124"/>
    </row>
    <row r="590" spans="2:3" ht="14.25" customHeight="1" x14ac:dyDescent="0.25">
      <c r="B590" s="123"/>
      <c r="C590" s="124"/>
    </row>
    <row r="591" spans="2:3" ht="14.25" customHeight="1" x14ac:dyDescent="0.25">
      <c r="B591" s="123"/>
      <c r="C591" s="124"/>
    </row>
    <row r="592" spans="2:3" ht="14.25" customHeight="1" x14ac:dyDescent="0.25">
      <c r="B592" s="123"/>
      <c r="C592" s="124"/>
    </row>
    <row r="593" spans="2:3" ht="14.25" customHeight="1" x14ac:dyDescent="0.25">
      <c r="B593" s="123"/>
      <c r="C593" s="124"/>
    </row>
    <row r="594" spans="2:3" ht="14.25" customHeight="1" x14ac:dyDescent="0.25">
      <c r="B594" s="123"/>
      <c r="C594" s="124"/>
    </row>
    <row r="595" spans="2:3" ht="14.25" customHeight="1" x14ac:dyDescent="0.25">
      <c r="B595" s="123"/>
      <c r="C595" s="124"/>
    </row>
    <row r="596" spans="2:3" ht="14.25" customHeight="1" x14ac:dyDescent="0.25">
      <c r="B596" s="123"/>
      <c r="C596" s="124"/>
    </row>
    <row r="597" spans="2:3" ht="14.25" customHeight="1" x14ac:dyDescent="0.25">
      <c r="B597" s="123"/>
      <c r="C597" s="124"/>
    </row>
    <row r="598" spans="2:3" ht="14.25" customHeight="1" x14ac:dyDescent="0.25">
      <c r="B598" s="123"/>
      <c r="C598" s="124"/>
    </row>
    <row r="599" spans="2:3" ht="14.25" customHeight="1" x14ac:dyDescent="0.25">
      <c r="B599" s="123"/>
      <c r="C599" s="124"/>
    </row>
    <row r="600" spans="2:3" ht="14.25" customHeight="1" x14ac:dyDescent="0.25">
      <c r="B600" s="123"/>
      <c r="C600" s="124"/>
    </row>
    <row r="601" spans="2:3" ht="14.25" customHeight="1" x14ac:dyDescent="0.25">
      <c r="B601" s="123"/>
      <c r="C601" s="124"/>
    </row>
    <row r="602" spans="2:3" ht="14.25" customHeight="1" x14ac:dyDescent="0.25">
      <c r="B602" s="123"/>
      <c r="C602" s="124"/>
    </row>
    <row r="603" spans="2:3" ht="14.25" customHeight="1" x14ac:dyDescent="0.25">
      <c r="B603" s="123"/>
      <c r="C603" s="124"/>
    </row>
    <row r="604" spans="2:3" ht="14.25" customHeight="1" x14ac:dyDescent="0.25">
      <c r="B604" s="123"/>
      <c r="C604" s="124"/>
    </row>
    <row r="605" spans="2:3" ht="14.25" customHeight="1" x14ac:dyDescent="0.25">
      <c r="B605" s="123"/>
      <c r="C605" s="124"/>
    </row>
    <row r="606" spans="2:3" ht="14.25" customHeight="1" x14ac:dyDescent="0.25">
      <c r="B606" s="123"/>
      <c r="C606" s="124"/>
    </row>
    <row r="607" spans="2:3" ht="14.25" customHeight="1" x14ac:dyDescent="0.25">
      <c r="B607" s="123"/>
      <c r="C607" s="124"/>
    </row>
    <row r="608" spans="2:3" ht="14.25" customHeight="1" x14ac:dyDescent="0.25">
      <c r="B608" s="123"/>
      <c r="C608" s="124"/>
    </row>
    <row r="609" spans="2:3" ht="14.25" customHeight="1" x14ac:dyDescent="0.25">
      <c r="B609" s="123"/>
      <c r="C609" s="124"/>
    </row>
    <row r="610" spans="2:3" ht="14.25" customHeight="1" x14ac:dyDescent="0.25">
      <c r="B610" s="123"/>
      <c r="C610" s="124"/>
    </row>
    <row r="611" spans="2:3" ht="14.25" customHeight="1" x14ac:dyDescent="0.25">
      <c r="B611" s="123"/>
      <c r="C611" s="124"/>
    </row>
    <row r="612" spans="2:3" ht="14.25" customHeight="1" x14ac:dyDescent="0.25">
      <c r="B612" s="123"/>
      <c r="C612" s="124"/>
    </row>
    <row r="613" spans="2:3" ht="14.25" customHeight="1" x14ac:dyDescent="0.25">
      <c r="B613" s="123"/>
      <c r="C613" s="124"/>
    </row>
    <row r="614" spans="2:3" ht="14.25" customHeight="1" x14ac:dyDescent="0.25">
      <c r="B614" s="123"/>
      <c r="C614" s="124"/>
    </row>
    <row r="615" spans="2:3" ht="14.25" customHeight="1" x14ac:dyDescent="0.25">
      <c r="B615" s="123"/>
      <c r="C615" s="124"/>
    </row>
    <row r="616" spans="2:3" ht="14.25" customHeight="1" x14ac:dyDescent="0.25">
      <c r="B616" s="123"/>
      <c r="C616" s="124"/>
    </row>
    <row r="617" spans="2:3" ht="14.25" customHeight="1" x14ac:dyDescent="0.25">
      <c r="B617" s="123"/>
      <c r="C617" s="124"/>
    </row>
    <row r="618" spans="2:3" ht="14.25" customHeight="1" x14ac:dyDescent="0.25">
      <c r="B618" s="123"/>
      <c r="C618" s="124"/>
    </row>
    <row r="619" spans="2:3" ht="14.25" customHeight="1" x14ac:dyDescent="0.25">
      <c r="B619" s="123"/>
      <c r="C619" s="124"/>
    </row>
    <row r="620" spans="2:3" ht="14.25" customHeight="1" x14ac:dyDescent="0.25">
      <c r="B620" s="123"/>
      <c r="C620" s="124"/>
    </row>
    <row r="621" spans="2:3" ht="14.25" customHeight="1" x14ac:dyDescent="0.25">
      <c r="B621" s="123"/>
      <c r="C621" s="124"/>
    </row>
    <row r="622" spans="2:3" ht="14.25" customHeight="1" x14ac:dyDescent="0.25">
      <c r="B622" s="123"/>
      <c r="C622" s="124"/>
    </row>
    <row r="623" spans="2:3" ht="14.25" customHeight="1" x14ac:dyDescent="0.25">
      <c r="B623" s="123"/>
      <c r="C623" s="124"/>
    </row>
    <row r="624" spans="2:3" ht="14.25" customHeight="1" x14ac:dyDescent="0.25">
      <c r="B624" s="123"/>
      <c r="C624" s="124"/>
    </row>
    <row r="625" spans="2:3" ht="14.25" customHeight="1" x14ac:dyDescent="0.25">
      <c r="B625" s="123"/>
      <c r="C625" s="124"/>
    </row>
    <row r="626" spans="2:3" ht="14.25" customHeight="1" x14ac:dyDescent="0.25">
      <c r="B626" s="123"/>
      <c r="C626" s="124"/>
    </row>
    <row r="627" spans="2:3" ht="14.25" customHeight="1" x14ac:dyDescent="0.25">
      <c r="B627" s="123"/>
      <c r="C627" s="124"/>
    </row>
    <row r="628" spans="2:3" ht="14.25" customHeight="1" x14ac:dyDescent="0.25">
      <c r="B628" s="123"/>
      <c r="C628" s="124"/>
    </row>
    <row r="629" spans="2:3" ht="14.25" customHeight="1" x14ac:dyDescent="0.25">
      <c r="B629" s="123"/>
      <c r="C629" s="124"/>
    </row>
    <row r="630" spans="2:3" ht="14.25" customHeight="1" x14ac:dyDescent="0.25">
      <c r="B630" s="123"/>
      <c r="C630" s="124"/>
    </row>
    <row r="631" spans="2:3" ht="14.25" customHeight="1" x14ac:dyDescent="0.25">
      <c r="B631" s="123"/>
      <c r="C631" s="124"/>
    </row>
    <row r="632" spans="2:3" ht="14.25" customHeight="1" x14ac:dyDescent="0.25">
      <c r="B632" s="123"/>
      <c r="C632" s="124"/>
    </row>
    <row r="633" spans="2:3" ht="14.25" customHeight="1" x14ac:dyDescent="0.25">
      <c r="B633" s="123"/>
      <c r="C633" s="124"/>
    </row>
    <row r="634" spans="2:3" ht="14.25" customHeight="1" x14ac:dyDescent="0.25">
      <c r="B634" s="123"/>
      <c r="C634" s="124"/>
    </row>
    <row r="635" spans="2:3" ht="14.25" customHeight="1" x14ac:dyDescent="0.25">
      <c r="B635" s="123"/>
      <c r="C635" s="124"/>
    </row>
    <row r="636" spans="2:3" ht="14.25" customHeight="1" x14ac:dyDescent="0.25">
      <c r="B636" s="123"/>
      <c r="C636" s="124"/>
    </row>
    <row r="637" spans="2:3" ht="14.25" customHeight="1" x14ac:dyDescent="0.25">
      <c r="B637" s="123"/>
      <c r="C637" s="124"/>
    </row>
    <row r="638" spans="2:3" ht="14.25" customHeight="1" x14ac:dyDescent="0.25">
      <c r="B638" s="123"/>
      <c r="C638" s="124"/>
    </row>
    <row r="639" spans="2:3" ht="14.25" customHeight="1" x14ac:dyDescent="0.25">
      <c r="B639" s="123"/>
      <c r="C639" s="124"/>
    </row>
    <row r="640" spans="2:3" ht="14.25" customHeight="1" x14ac:dyDescent="0.25">
      <c r="B640" s="123"/>
      <c r="C640" s="124"/>
    </row>
    <row r="641" spans="2:3" ht="14.25" customHeight="1" x14ac:dyDescent="0.25">
      <c r="B641" s="123"/>
      <c r="C641" s="124"/>
    </row>
    <row r="642" spans="2:3" ht="14.25" customHeight="1" x14ac:dyDescent="0.25">
      <c r="B642" s="123"/>
      <c r="C642" s="124"/>
    </row>
    <row r="643" spans="2:3" ht="14.25" customHeight="1" x14ac:dyDescent="0.25">
      <c r="B643" s="123"/>
      <c r="C643" s="124"/>
    </row>
    <row r="644" spans="2:3" ht="14.25" customHeight="1" x14ac:dyDescent="0.25">
      <c r="B644" s="123"/>
      <c r="C644" s="124"/>
    </row>
    <row r="645" spans="2:3" ht="14.25" customHeight="1" x14ac:dyDescent="0.25">
      <c r="B645" s="123"/>
      <c r="C645" s="124"/>
    </row>
    <row r="646" spans="2:3" ht="14.25" customHeight="1" x14ac:dyDescent="0.25">
      <c r="B646" s="123"/>
      <c r="C646" s="124"/>
    </row>
    <row r="647" spans="2:3" ht="14.25" customHeight="1" x14ac:dyDescent="0.25">
      <c r="B647" s="123"/>
      <c r="C647" s="124"/>
    </row>
    <row r="648" spans="2:3" ht="14.25" customHeight="1" x14ac:dyDescent="0.25">
      <c r="B648" s="123"/>
      <c r="C648" s="124"/>
    </row>
    <row r="649" spans="2:3" ht="14.25" customHeight="1" x14ac:dyDescent="0.25">
      <c r="B649" s="123"/>
      <c r="C649" s="124"/>
    </row>
    <row r="650" spans="2:3" ht="14.25" customHeight="1" x14ac:dyDescent="0.25">
      <c r="B650" s="123"/>
      <c r="C650" s="124"/>
    </row>
    <row r="651" spans="2:3" ht="14.25" customHeight="1" x14ac:dyDescent="0.25">
      <c r="B651" s="123"/>
      <c r="C651" s="124"/>
    </row>
    <row r="652" spans="2:3" ht="14.25" customHeight="1" x14ac:dyDescent="0.25">
      <c r="B652" s="123"/>
      <c r="C652" s="124"/>
    </row>
    <row r="653" spans="2:3" ht="14.25" customHeight="1" x14ac:dyDescent="0.25">
      <c r="B653" s="123"/>
      <c r="C653" s="124"/>
    </row>
    <row r="654" spans="2:3" ht="14.25" customHeight="1" x14ac:dyDescent="0.25">
      <c r="B654" s="123"/>
      <c r="C654" s="124"/>
    </row>
    <row r="655" spans="2:3" ht="14.25" customHeight="1" x14ac:dyDescent="0.25">
      <c r="B655" s="123"/>
      <c r="C655" s="124"/>
    </row>
    <row r="656" spans="2:3" ht="14.25" customHeight="1" x14ac:dyDescent="0.25">
      <c r="B656" s="123"/>
      <c r="C656" s="124"/>
    </row>
    <row r="657" spans="2:3" ht="14.25" customHeight="1" x14ac:dyDescent="0.25">
      <c r="B657" s="123"/>
      <c r="C657" s="124"/>
    </row>
    <row r="658" spans="2:3" ht="14.25" customHeight="1" x14ac:dyDescent="0.25">
      <c r="B658" s="123"/>
      <c r="C658" s="124"/>
    </row>
    <row r="659" spans="2:3" ht="14.25" customHeight="1" x14ac:dyDescent="0.25">
      <c r="B659" s="123"/>
      <c r="C659" s="124"/>
    </row>
    <row r="660" spans="2:3" ht="14.25" customHeight="1" x14ac:dyDescent="0.25">
      <c r="B660" s="123"/>
      <c r="C660" s="124"/>
    </row>
    <row r="661" spans="2:3" ht="14.25" customHeight="1" x14ac:dyDescent="0.25">
      <c r="B661" s="123"/>
      <c r="C661" s="124"/>
    </row>
    <row r="662" spans="2:3" ht="14.25" customHeight="1" x14ac:dyDescent="0.25">
      <c r="B662" s="123"/>
      <c r="C662" s="124"/>
    </row>
    <row r="663" spans="2:3" ht="14.25" customHeight="1" x14ac:dyDescent="0.25">
      <c r="B663" s="123"/>
      <c r="C663" s="124"/>
    </row>
    <row r="664" spans="2:3" ht="14.25" customHeight="1" x14ac:dyDescent="0.25">
      <c r="B664" s="123"/>
      <c r="C664" s="124"/>
    </row>
    <row r="665" spans="2:3" ht="14.25" customHeight="1" x14ac:dyDescent="0.25">
      <c r="B665" s="123"/>
      <c r="C665" s="124"/>
    </row>
    <row r="666" spans="2:3" ht="14.25" customHeight="1" x14ac:dyDescent="0.25">
      <c r="B666" s="123"/>
      <c r="C666" s="124"/>
    </row>
    <row r="667" spans="2:3" ht="14.25" customHeight="1" x14ac:dyDescent="0.25">
      <c r="B667" s="123"/>
      <c r="C667" s="124"/>
    </row>
    <row r="668" spans="2:3" ht="14.25" customHeight="1" x14ac:dyDescent="0.25">
      <c r="B668" s="123"/>
      <c r="C668" s="124"/>
    </row>
    <row r="669" spans="2:3" ht="14.25" customHeight="1" x14ac:dyDescent="0.25">
      <c r="B669" s="123"/>
      <c r="C669" s="124"/>
    </row>
    <row r="670" spans="2:3" ht="14.25" customHeight="1" x14ac:dyDescent="0.25">
      <c r="B670" s="123"/>
      <c r="C670" s="124"/>
    </row>
    <row r="671" spans="2:3" ht="14.25" customHeight="1" x14ac:dyDescent="0.25">
      <c r="B671" s="123"/>
      <c r="C671" s="124"/>
    </row>
    <row r="672" spans="2:3" ht="14.25" customHeight="1" x14ac:dyDescent="0.25">
      <c r="B672" s="123"/>
      <c r="C672" s="124"/>
    </row>
    <row r="673" spans="2:3" ht="14.25" customHeight="1" x14ac:dyDescent="0.25">
      <c r="B673" s="123"/>
      <c r="C673" s="124"/>
    </row>
    <row r="674" spans="2:3" ht="14.25" customHeight="1" x14ac:dyDescent="0.25">
      <c r="B674" s="123"/>
      <c r="C674" s="124"/>
    </row>
    <row r="675" spans="2:3" ht="14.25" customHeight="1" x14ac:dyDescent="0.25">
      <c r="B675" s="123"/>
      <c r="C675" s="124"/>
    </row>
    <row r="676" spans="2:3" ht="14.25" customHeight="1" x14ac:dyDescent="0.25">
      <c r="B676" s="123"/>
      <c r="C676" s="124"/>
    </row>
    <row r="677" spans="2:3" ht="14.25" customHeight="1" x14ac:dyDescent="0.25">
      <c r="B677" s="123"/>
      <c r="C677" s="124"/>
    </row>
    <row r="678" spans="2:3" ht="14.25" customHeight="1" x14ac:dyDescent="0.25">
      <c r="B678" s="123"/>
      <c r="C678" s="124"/>
    </row>
    <row r="679" spans="2:3" ht="14.25" customHeight="1" x14ac:dyDescent="0.25">
      <c r="B679" s="123"/>
      <c r="C679" s="124"/>
    </row>
    <row r="680" spans="2:3" ht="14.25" customHeight="1" x14ac:dyDescent="0.25">
      <c r="B680" s="123"/>
      <c r="C680" s="124"/>
    </row>
    <row r="681" spans="2:3" ht="14.25" customHeight="1" x14ac:dyDescent="0.25">
      <c r="B681" s="123"/>
      <c r="C681" s="124"/>
    </row>
    <row r="682" spans="2:3" ht="14.25" customHeight="1" x14ac:dyDescent="0.25">
      <c r="B682" s="123"/>
      <c r="C682" s="124"/>
    </row>
    <row r="683" spans="2:3" ht="14.25" customHeight="1" x14ac:dyDescent="0.25">
      <c r="B683" s="123"/>
      <c r="C683" s="124"/>
    </row>
    <row r="684" spans="2:3" ht="14.25" customHeight="1" x14ac:dyDescent="0.25">
      <c r="B684" s="123"/>
      <c r="C684" s="124"/>
    </row>
    <row r="685" spans="2:3" ht="14.25" customHeight="1" x14ac:dyDescent="0.25">
      <c r="B685" s="123"/>
      <c r="C685" s="124"/>
    </row>
    <row r="686" spans="2:3" ht="14.25" customHeight="1" x14ac:dyDescent="0.25">
      <c r="B686" s="123"/>
      <c r="C686" s="124"/>
    </row>
    <row r="687" spans="2:3" ht="14.25" customHeight="1" x14ac:dyDescent="0.25">
      <c r="B687" s="128"/>
      <c r="C687" s="129"/>
    </row>
    <row r="688" spans="2:3" ht="14.25" customHeight="1" x14ac:dyDescent="0.25">
      <c r="B688" s="123"/>
      <c r="C688" s="124"/>
    </row>
    <row r="689" spans="2:3" ht="14.25" customHeight="1" x14ac:dyDescent="0.25">
      <c r="B689" s="123"/>
      <c r="C689" s="124"/>
    </row>
    <row r="690" spans="2:3" ht="14.25" customHeight="1" x14ac:dyDescent="0.25">
      <c r="B690" s="123"/>
      <c r="C690" s="124"/>
    </row>
    <row r="691" spans="2:3" ht="14.25" customHeight="1" x14ac:dyDescent="0.25">
      <c r="B691" s="123"/>
      <c r="C691" s="124"/>
    </row>
    <row r="692" spans="2:3" ht="14.25" customHeight="1" x14ac:dyDescent="0.25">
      <c r="B692" s="123"/>
      <c r="C692" s="124"/>
    </row>
    <row r="693" spans="2:3" ht="14.25" customHeight="1" x14ac:dyDescent="0.25">
      <c r="B693" s="123"/>
      <c r="C693" s="124"/>
    </row>
    <row r="694" spans="2:3" ht="14.25" customHeight="1" x14ac:dyDescent="0.25">
      <c r="B694" s="123"/>
      <c r="C694" s="124"/>
    </row>
    <row r="695" spans="2:3" ht="14.25" customHeight="1" x14ac:dyDescent="0.25">
      <c r="B695" s="123"/>
      <c r="C695" s="124"/>
    </row>
    <row r="696" spans="2:3" ht="14.25" customHeight="1" x14ac:dyDescent="0.25">
      <c r="B696" s="123"/>
      <c r="C696" s="124"/>
    </row>
    <row r="697" spans="2:3" ht="14.25" customHeight="1" x14ac:dyDescent="0.25">
      <c r="B697" s="123"/>
      <c r="C697" s="124"/>
    </row>
    <row r="698" spans="2:3" ht="14.25" customHeight="1" x14ac:dyDescent="0.25">
      <c r="B698" s="123"/>
      <c r="C698" s="124"/>
    </row>
    <row r="699" spans="2:3" ht="14.25" customHeight="1" x14ac:dyDescent="0.25">
      <c r="B699" s="123"/>
      <c r="C699" s="124"/>
    </row>
    <row r="700" spans="2:3" ht="14.25" customHeight="1" x14ac:dyDescent="0.25">
      <c r="B700" s="123"/>
      <c r="C700" s="124"/>
    </row>
    <row r="701" spans="2:3" ht="14.25" customHeight="1" x14ac:dyDescent="0.25">
      <c r="B701" s="123"/>
      <c r="C701" s="124"/>
    </row>
    <row r="702" spans="2:3" ht="14.25" customHeight="1" x14ac:dyDescent="0.25">
      <c r="B702" s="123"/>
      <c r="C702" s="124"/>
    </row>
    <row r="703" spans="2:3" ht="14.25" customHeight="1" x14ac:dyDescent="0.25">
      <c r="B703" s="123"/>
      <c r="C703" s="124"/>
    </row>
    <row r="704" spans="2:3" ht="14.25" customHeight="1" x14ac:dyDescent="0.25">
      <c r="B704" s="123"/>
      <c r="C704" s="124"/>
    </row>
    <row r="705" spans="2:3" ht="14.25" customHeight="1" x14ac:dyDescent="0.25">
      <c r="B705" s="123"/>
      <c r="C705" s="124"/>
    </row>
    <row r="706" spans="2:3" ht="14.25" customHeight="1" x14ac:dyDescent="0.25">
      <c r="B706" s="123"/>
      <c r="C706" s="124"/>
    </row>
    <row r="707" spans="2:3" ht="14.25" customHeight="1" x14ac:dyDescent="0.25">
      <c r="B707" s="123"/>
      <c r="C707" s="124"/>
    </row>
    <row r="708" spans="2:3" ht="14.25" customHeight="1" x14ac:dyDescent="0.25">
      <c r="B708" s="123"/>
      <c r="C708" s="124"/>
    </row>
    <row r="709" spans="2:3" ht="14.25" customHeight="1" x14ac:dyDescent="0.25">
      <c r="B709" s="123"/>
      <c r="C709" s="124"/>
    </row>
    <row r="710" spans="2:3" ht="14.25" customHeight="1" x14ac:dyDescent="0.25">
      <c r="B710" s="123"/>
      <c r="C710" s="124"/>
    </row>
    <row r="711" spans="2:3" ht="14.25" customHeight="1" x14ac:dyDescent="0.25">
      <c r="B711" s="123"/>
      <c r="C711" s="124"/>
    </row>
    <row r="712" spans="2:3" ht="14.25" customHeight="1" x14ac:dyDescent="0.25">
      <c r="B712" s="123"/>
      <c r="C712" s="124"/>
    </row>
    <row r="713" spans="2:3" ht="14.25" customHeight="1" x14ac:dyDescent="0.25">
      <c r="B713" s="123"/>
      <c r="C713" s="124"/>
    </row>
    <row r="714" spans="2:3" ht="14.25" customHeight="1" x14ac:dyDescent="0.25">
      <c r="B714" s="123"/>
      <c r="C714" s="124"/>
    </row>
    <row r="715" spans="2:3" ht="14.25" customHeight="1" x14ac:dyDescent="0.25">
      <c r="B715" s="123"/>
      <c r="C715" s="124"/>
    </row>
    <row r="716" spans="2:3" ht="14.25" customHeight="1" x14ac:dyDescent="0.25">
      <c r="B716" s="123"/>
      <c r="C716" s="124"/>
    </row>
    <row r="717" spans="2:3" ht="14.25" customHeight="1" x14ac:dyDescent="0.25">
      <c r="B717" s="123"/>
      <c r="C717" s="124"/>
    </row>
    <row r="718" spans="2:3" ht="14.25" customHeight="1" x14ac:dyDescent="0.25">
      <c r="B718" s="123"/>
      <c r="C718" s="124"/>
    </row>
    <row r="719" spans="2:3" ht="14.25" customHeight="1" x14ac:dyDescent="0.25">
      <c r="B719" s="123"/>
      <c r="C719" s="124"/>
    </row>
    <row r="720" spans="2:3" ht="14.25" customHeight="1" x14ac:dyDescent="0.25">
      <c r="B720" s="123"/>
      <c r="C720" s="124"/>
    </row>
    <row r="721" spans="2:3" ht="14.25" customHeight="1" x14ac:dyDescent="0.25">
      <c r="B721" s="123"/>
      <c r="C721" s="124"/>
    </row>
    <row r="722" spans="2:3" ht="14.25" customHeight="1" x14ac:dyDescent="0.25">
      <c r="B722" s="123"/>
      <c r="C722" s="124"/>
    </row>
    <row r="723" spans="2:3" ht="14.25" customHeight="1" x14ac:dyDescent="0.25">
      <c r="B723" s="123"/>
      <c r="C723" s="124"/>
    </row>
    <row r="724" spans="2:3" ht="14.25" customHeight="1" x14ac:dyDescent="0.25">
      <c r="B724" s="123"/>
      <c r="C724" s="124"/>
    </row>
    <row r="725" spans="2:3" ht="14.25" customHeight="1" x14ac:dyDescent="0.25">
      <c r="B725" s="123"/>
      <c r="C725" s="124"/>
    </row>
    <row r="726" spans="2:3" ht="14.25" customHeight="1" x14ac:dyDescent="0.25">
      <c r="B726" s="123"/>
      <c r="C726" s="124"/>
    </row>
    <row r="727" spans="2:3" ht="14.25" customHeight="1" x14ac:dyDescent="0.25">
      <c r="B727" s="123"/>
      <c r="C727" s="124"/>
    </row>
    <row r="728" spans="2:3" ht="14.25" customHeight="1" x14ac:dyDescent="0.25">
      <c r="B728" s="123"/>
      <c r="C728" s="124"/>
    </row>
    <row r="729" spans="2:3" ht="14.25" customHeight="1" x14ac:dyDescent="0.25">
      <c r="B729" s="123"/>
      <c r="C729" s="124"/>
    </row>
    <row r="730" spans="2:3" ht="14.25" customHeight="1" x14ac:dyDescent="0.25">
      <c r="B730" s="123"/>
      <c r="C730" s="124"/>
    </row>
    <row r="731" spans="2:3" ht="14.25" customHeight="1" x14ac:dyDescent="0.25">
      <c r="B731" s="123"/>
      <c r="C731" s="124"/>
    </row>
    <row r="732" spans="2:3" ht="14.25" customHeight="1" x14ac:dyDescent="0.25">
      <c r="B732" s="123"/>
      <c r="C732" s="124"/>
    </row>
    <row r="733" spans="2:3" ht="14.25" customHeight="1" x14ac:dyDescent="0.25">
      <c r="B733" s="123"/>
      <c r="C733" s="124"/>
    </row>
    <row r="734" spans="2:3" ht="14.25" customHeight="1" x14ac:dyDescent="0.25">
      <c r="B734" s="123"/>
      <c r="C734" s="124"/>
    </row>
    <row r="735" spans="2:3" ht="14.25" customHeight="1" x14ac:dyDescent="0.25">
      <c r="B735" s="123"/>
      <c r="C735" s="124"/>
    </row>
    <row r="736" spans="2:3" ht="14.25" customHeight="1" x14ac:dyDescent="0.25">
      <c r="B736" s="123"/>
      <c r="C736" s="124"/>
    </row>
    <row r="737" spans="2:3" ht="14.25" customHeight="1" x14ac:dyDescent="0.25">
      <c r="B737" s="123"/>
      <c r="C737" s="124"/>
    </row>
    <row r="738" spans="2:3" ht="14.25" customHeight="1" x14ac:dyDescent="0.25">
      <c r="B738" s="123"/>
      <c r="C738" s="124"/>
    </row>
    <row r="739" spans="2:3" ht="14.25" customHeight="1" x14ac:dyDescent="0.25">
      <c r="B739" s="123"/>
      <c r="C739" s="124"/>
    </row>
    <row r="740" spans="2:3" ht="14.25" customHeight="1" x14ac:dyDescent="0.25">
      <c r="B740" s="123"/>
      <c r="C740" s="124"/>
    </row>
    <row r="741" spans="2:3" ht="14.25" customHeight="1" x14ac:dyDescent="0.25">
      <c r="B741" s="123"/>
      <c r="C741" s="124"/>
    </row>
    <row r="742" spans="2:3" ht="14.25" customHeight="1" x14ac:dyDescent="0.25">
      <c r="B742" s="123"/>
      <c r="C742" s="124"/>
    </row>
    <row r="743" spans="2:3" ht="14.25" customHeight="1" x14ac:dyDescent="0.25">
      <c r="B743" s="123"/>
      <c r="C743" s="124"/>
    </row>
    <row r="744" spans="2:3" ht="14.25" customHeight="1" x14ac:dyDescent="0.25">
      <c r="B744" s="123"/>
      <c r="C744" s="124"/>
    </row>
    <row r="745" spans="2:3" ht="14.25" customHeight="1" x14ac:dyDescent="0.25">
      <c r="B745" s="123"/>
      <c r="C745" s="124"/>
    </row>
    <row r="746" spans="2:3" ht="14.25" customHeight="1" x14ac:dyDescent="0.25">
      <c r="B746" s="123"/>
      <c r="C746" s="124"/>
    </row>
    <row r="747" spans="2:3" ht="14.25" customHeight="1" x14ac:dyDescent="0.25">
      <c r="B747" s="123"/>
      <c r="C747" s="124"/>
    </row>
    <row r="748" spans="2:3" ht="14.25" customHeight="1" x14ac:dyDescent="0.25">
      <c r="B748" s="123"/>
      <c r="C748" s="124"/>
    </row>
    <row r="749" spans="2:3" ht="14.25" customHeight="1" x14ac:dyDescent="0.25">
      <c r="B749" s="123"/>
      <c r="C749" s="124"/>
    </row>
    <row r="750" spans="2:3" ht="14.25" customHeight="1" x14ac:dyDescent="0.25">
      <c r="B750" s="123"/>
      <c r="C750" s="124"/>
    </row>
    <row r="751" spans="2:3" ht="14.25" customHeight="1" x14ac:dyDescent="0.25">
      <c r="B751" s="123"/>
      <c r="C751" s="124"/>
    </row>
    <row r="752" spans="2:3" ht="14.25" customHeight="1" x14ac:dyDescent="0.25">
      <c r="B752" s="123"/>
      <c r="C752" s="124"/>
    </row>
    <row r="753" spans="2:3" ht="14.25" customHeight="1" x14ac:dyDescent="0.25">
      <c r="B753" s="123"/>
      <c r="C753" s="124"/>
    </row>
    <row r="754" spans="2:3" ht="14.25" customHeight="1" x14ac:dyDescent="0.25">
      <c r="B754" s="123"/>
      <c r="C754" s="124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79"/>
  <sheetViews>
    <sheetView workbookViewId="0">
      <selection activeCell="I38" sqref="I38"/>
    </sheetView>
  </sheetViews>
  <sheetFormatPr defaultRowHeight="12.75" x14ac:dyDescent="0.2"/>
  <cols>
    <col min="1" max="1" width="9.140625" style="85"/>
    <col min="2" max="2" width="33.28515625" style="85" bestFit="1" customWidth="1"/>
    <col min="3" max="4" width="9.140625" style="85"/>
    <col min="5" max="5" width="10.85546875" style="85" bestFit="1" customWidth="1"/>
    <col min="6" max="6" width="16.5703125" style="85" bestFit="1" customWidth="1"/>
    <col min="7" max="7" width="12" style="85" bestFit="1" customWidth="1"/>
    <col min="8" max="8" width="14.5703125" style="85" bestFit="1" customWidth="1"/>
    <col min="9" max="9" width="10" style="85" bestFit="1" customWidth="1"/>
    <col min="10" max="10" width="9.140625" style="85"/>
    <col min="11" max="11" width="17.28515625" style="85" customWidth="1"/>
    <col min="12" max="12" width="13.5703125" style="85" bestFit="1" customWidth="1"/>
    <col min="13" max="13" width="10" style="85" bestFit="1" customWidth="1"/>
    <col min="14" max="16384" width="9.140625" style="85"/>
  </cols>
  <sheetData>
    <row r="2" spans="2:13" ht="15" x14ac:dyDescent="0.25">
      <c r="F2" s="85" t="s">
        <v>328</v>
      </c>
      <c r="G2" s="118">
        <f>AVERAGE(G7:G79)</f>
        <v>65598.178082191778</v>
      </c>
      <c r="H2" s="118">
        <f t="shared" ref="H2:J2" si="0">AVERAGE(H7:H79)</f>
        <v>1614341002.7873971</v>
      </c>
      <c r="I2" s="118">
        <f>AVERAGE(I7:I79)</f>
        <v>350651.3734246575</v>
      </c>
      <c r="J2" s="118">
        <f t="shared" si="0"/>
        <v>2706.6849315068494</v>
      </c>
    </row>
    <row r="3" spans="2:13" x14ac:dyDescent="0.2">
      <c r="F3" s="85" t="s">
        <v>329</v>
      </c>
      <c r="G3" s="120">
        <f>G4/SUM(G4:J4)</f>
        <v>0.4678609062170706</v>
      </c>
      <c r="H3" s="120">
        <f>H4/SUM($G4:$J4)</f>
        <v>5.268703898840886E-2</v>
      </c>
      <c r="I3" s="120">
        <f>I4/SUM($G4:$J4)</f>
        <v>0.22655426765015807</v>
      </c>
      <c r="J3" s="120">
        <f>J4/SUM($G4:$J4)</f>
        <v>0.25289778714436251</v>
      </c>
    </row>
    <row r="4" spans="2:13" ht="15" x14ac:dyDescent="0.25">
      <c r="G4" s="404">
        <v>0.44400000000000001</v>
      </c>
      <c r="H4" s="404">
        <v>0.05</v>
      </c>
      <c r="I4" s="404">
        <v>0.215</v>
      </c>
      <c r="J4" s="405">
        <v>0.24</v>
      </c>
    </row>
    <row r="5" spans="2:13" x14ac:dyDescent="0.2">
      <c r="K5" s="85" t="s">
        <v>330</v>
      </c>
    </row>
    <row r="6" spans="2:13" ht="15" x14ac:dyDescent="0.2">
      <c r="B6" s="121" t="s">
        <v>107</v>
      </c>
      <c r="C6" s="121" t="s">
        <v>108</v>
      </c>
      <c r="D6" s="122" t="s">
        <v>297</v>
      </c>
      <c r="E6" s="122" t="s">
        <v>299</v>
      </c>
      <c r="F6" s="122" t="s">
        <v>301</v>
      </c>
      <c r="G6" s="122" t="s">
        <v>303</v>
      </c>
      <c r="H6" s="122" t="s">
        <v>304</v>
      </c>
      <c r="I6" s="122" t="s">
        <v>305</v>
      </c>
      <c r="J6" s="122" t="s">
        <v>306</v>
      </c>
      <c r="K6" s="122" t="s">
        <v>307</v>
      </c>
      <c r="L6" s="122" t="s">
        <v>331</v>
      </c>
      <c r="M6" s="122" t="s">
        <v>332</v>
      </c>
    </row>
    <row r="7" spans="2:13" ht="14.25" customHeight="1" x14ac:dyDescent="0.25">
      <c r="B7" s="123" t="s">
        <v>110</v>
      </c>
      <c r="C7" s="124">
        <v>2010</v>
      </c>
      <c r="D7" s="125">
        <f>SUMIFS('BM Database'!$M$2:$M$751,'BM Database'!$C$2:$C$751,2010,'BM Database'!$B$2:$B$751,$B7)</f>
        <v>14200</v>
      </c>
      <c r="E7" s="126">
        <f>SUMIFS('BM Database'!$K$2:$K$751,'BM Database'!$C$2:$C$751,2010,'BM Database'!$B$2:$B$751,$B7)</f>
        <v>2.1645021645021645E-3</v>
      </c>
      <c r="F7" s="126">
        <f>SUMIFS('BM Database'!$L$2:$L$751,'BM Database'!$C$2:$C$751,2010,'BM Database'!$B$2:$B$751,$B7)</f>
        <v>1.837847344354555E-2</v>
      </c>
      <c r="G7" s="118">
        <f>SUMIFS('BM Database'!$E$2:$E$751,'BM Database'!$C$2:$C$751,2010,'BM Database'!$B$2:$B$751,$B7)</f>
        <v>11612</v>
      </c>
      <c r="H7" s="118">
        <f>SUMIFS('BM Database'!$F$2:$F$751,'BM Database'!$C$2:$C$751,2010,'BM Database'!$B$2:$B$751,$B7)</f>
        <v>180583894.5</v>
      </c>
      <c r="I7" s="118">
        <f>SUMIFS('BM Database'!$H$2:$H$751,'BM Database'!$C$2:$C$751,2010,'BM Database'!$B$2:$B$751,$B7)</f>
        <v>47365</v>
      </c>
      <c r="J7" s="125">
        <f>SUMIFS('BM Database'!$J$2:$J$751,'BM Database'!$C$2:$C$751,2010,'BM Database'!$B$2:$B$751,$B7)</f>
        <v>1848</v>
      </c>
      <c r="K7" s="127">
        <f>EXP(LN(G7/$G$2)*$G$3+LN(H7/$H$2)*$H$3+LN(I7/$I$2)*$I$3+LN(J7/$J$2)*$J$3)</f>
        <v>0.22864891026904849</v>
      </c>
      <c r="L7" s="125">
        <f>SUMIFS('BM Database'!$D$2:$D$751,'BM Database'!$C$2:$C$751,2010,'BM Database'!$B$2:$B$751,$B7)</f>
        <v>19565474.819921903</v>
      </c>
      <c r="M7" s="85">
        <f>L7/K7</f>
        <v>85569945.629303187</v>
      </c>
    </row>
    <row r="8" spans="2:13" ht="14.25" customHeight="1" x14ac:dyDescent="0.25">
      <c r="B8" s="123" t="s">
        <v>112</v>
      </c>
      <c r="C8" s="124">
        <f>C7</f>
        <v>2010</v>
      </c>
      <c r="D8" s="125">
        <f>SUMIFS('BM Database'!$M$2:$M$751,'BM Database'!$C$2:$C$751,2010,'BM Database'!$B$2:$B$751,$B8)</f>
        <v>380</v>
      </c>
      <c r="E8" s="126">
        <f>SUMIFS('BM Database'!$K$2:$K$751,'BM Database'!$C$2:$C$751,2010,'BM Database'!$B$2:$B$751,$B8)</f>
        <v>0</v>
      </c>
      <c r="F8" s="126">
        <f>SUMIFS('BM Database'!$L$2:$L$751,'BM Database'!$C$2:$C$751,2010,'BM Database'!$B$2:$B$751,$B8)</f>
        <v>-8.4343991179713335E-2</v>
      </c>
      <c r="G8" s="118">
        <f>SUMIFS('BM Database'!$E$2:$E$751,'BM Database'!$C$2:$C$751,2010,'BM Database'!$B$2:$B$751,$B8)</f>
        <v>1663</v>
      </c>
      <c r="H8" s="118">
        <f>SUMIFS('BM Database'!$F$2:$F$751,'BM Database'!$C$2:$C$751,2010,'BM Database'!$B$2:$B$751,$B8)</f>
        <v>21531663.359999999</v>
      </c>
      <c r="I8" s="118">
        <f>SUMIFS('BM Database'!$H$2:$H$751,'BM Database'!$C$2:$C$751,2010,'BM Database'!$B$2:$B$751,$B8)</f>
        <v>8722</v>
      </c>
      <c r="J8" s="125">
        <f>SUMIFS('BM Database'!$J$2:$J$751,'BM Database'!$C$2:$C$751,2010,'BM Database'!$B$2:$B$751,$B8)</f>
        <v>92</v>
      </c>
      <c r="K8" s="127">
        <f t="shared" ref="K8:K69" si="1">EXP(LN(G8/$G$2)*$G$3+LN(H8/$H$2)*$H$3+LN(I8/$I$2)*$I$3+LN(J8/$J$2)*$J$3)</f>
        <v>2.6280899223391045E-2</v>
      </c>
      <c r="L8" s="125">
        <f>SUMIFS('BM Database'!$D$2:$D$751,'BM Database'!$C$2:$C$751,2010,'BM Database'!$B$2:$B$751,$B8)</f>
        <v>1459343.3391161754</v>
      </c>
      <c r="M8" s="85">
        <f t="shared" ref="M8:M69" si="2">L8/K8</f>
        <v>55528668.43373844</v>
      </c>
    </row>
    <row r="9" spans="2:13" ht="14.25" customHeight="1" x14ac:dyDescent="0.25">
      <c r="B9" s="123" t="s">
        <v>114</v>
      </c>
      <c r="C9" s="124">
        <f t="shared" ref="C9:C72" si="3">C8</f>
        <v>2010</v>
      </c>
      <c r="D9" s="125">
        <f>SUMIFS('BM Database'!$M$2:$M$751,'BM Database'!$C$2:$C$751,2010,'BM Database'!$B$2:$B$751,$B9)</f>
        <v>201</v>
      </c>
      <c r="E9" s="126">
        <f>SUMIFS('BM Database'!$K$2:$K$751,'BM Database'!$C$2:$C$751,2010,'BM Database'!$B$2:$B$751,$B9)</f>
        <v>0.23670212765957446</v>
      </c>
      <c r="F9" s="126">
        <f>SUMIFS('BM Database'!$L$2:$L$751,'BM Database'!$C$2:$C$751,2010,'BM Database'!$B$2:$B$751,$B9)</f>
        <v>3.982326608918086E-2</v>
      </c>
      <c r="G9" s="118">
        <f>SUMIFS('BM Database'!$E$2:$E$751,'BM Database'!$C$2:$C$751,2010,'BM Database'!$B$2:$B$751,$B9)</f>
        <v>35688</v>
      </c>
      <c r="H9" s="118">
        <f>SUMIFS('BM Database'!$F$2:$F$751,'BM Database'!$C$2:$C$751,2010,'BM Database'!$B$2:$B$751,$B9)</f>
        <v>1030817957</v>
      </c>
      <c r="I9" s="118">
        <f>SUMIFS('BM Database'!$H$2:$H$751,'BM Database'!$C$2:$C$751,2010,'BM Database'!$B$2:$B$751,$B9)</f>
        <v>219364</v>
      </c>
      <c r="J9" s="125">
        <f>SUMIFS('BM Database'!$J$2:$J$751,'BM Database'!$C$2:$C$751,2010,'BM Database'!$B$2:$B$751,$B9)</f>
        <v>752</v>
      </c>
      <c r="K9" s="127">
        <f t="shared" si="1"/>
        <v>0.4777816801737596</v>
      </c>
      <c r="L9" s="125">
        <f>SUMIFS('BM Database'!$D$2:$D$751,'BM Database'!$C$2:$C$751,2010,'BM Database'!$B$2:$B$751,$B9)</f>
        <v>19749895.011734098</v>
      </c>
      <c r="M9" s="85">
        <f t="shared" si="2"/>
        <v>41336651.929708689</v>
      </c>
    </row>
    <row r="10" spans="2:13" ht="14.25" customHeight="1" x14ac:dyDescent="0.25">
      <c r="B10" s="123" t="s">
        <v>177</v>
      </c>
      <c r="C10" s="124">
        <f t="shared" si="3"/>
        <v>2010</v>
      </c>
      <c r="D10" s="125">
        <f>SUMIFS('BM Database'!$M$2:$M$751,'BM Database'!$C$2:$C$751,2010,'BM Database'!$B$2:$B$751,$B10)</f>
        <v>258</v>
      </c>
      <c r="E10" s="126">
        <f>SUMIFS('BM Database'!$K$2:$K$751,'BM Database'!$C$2:$C$751,2010,'BM Database'!$B$2:$B$751,$B10)</f>
        <v>0.11874999999999999</v>
      </c>
      <c r="F10" s="126">
        <f>SUMIFS('BM Database'!$L$2:$L$751,'BM Database'!$C$2:$C$751,2010,'BM Database'!$B$2:$B$751,$B10)</f>
        <v>0.15524193548387097</v>
      </c>
      <c r="G10" s="118">
        <f>SUMIFS('BM Database'!$E$2:$E$751,'BM Database'!$C$2:$C$751,2010,'BM Database'!$B$2:$B$751,$B10)</f>
        <v>9667</v>
      </c>
      <c r="H10" s="118">
        <f>SUMIFS('BM Database'!$F$2:$F$751,'BM Database'!$C$2:$C$751,2010,'BM Database'!$B$2:$B$751,$B10)</f>
        <v>288299093</v>
      </c>
      <c r="I10" s="118">
        <f>SUMIFS('BM Database'!$H$2:$H$751,'BM Database'!$C$2:$C$751,2010,'BM Database'!$B$2:$B$751,$B10)</f>
        <v>69987</v>
      </c>
      <c r="J10" s="125">
        <f>SUMIFS('BM Database'!$J$2:$J$751,'BM Database'!$C$2:$C$751,2010,'BM Database'!$B$2:$B$751,$B10)</f>
        <v>320</v>
      </c>
      <c r="K10" s="127">
        <f t="shared" si="1"/>
        <v>0.1508148340772667</v>
      </c>
      <c r="L10" s="125">
        <f>SUMIFS('BM Database'!$D$2:$D$751,'BM Database'!$C$2:$C$751,2010,'BM Database'!$B$2:$B$751,$B10)</f>
        <v>7334375.7936032284</v>
      </c>
      <c r="M10" s="85">
        <f t="shared" si="2"/>
        <v>48631660.396520548</v>
      </c>
    </row>
    <row r="11" spans="2:13" ht="14.25" customHeight="1" x14ac:dyDescent="0.25">
      <c r="B11" s="123" t="s">
        <v>178</v>
      </c>
      <c r="C11" s="124">
        <f t="shared" si="3"/>
        <v>2010</v>
      </c>
      <c r="D11" s="125">
        <f>SUMIFS('BM Database'!$M$2:$M$751,'BM Database'!$C$2:$C$751,2010,'BM Database'!$B$2:$B$751,$B11)</f>
        <v>74</v>
      </c>
      <c r="E11" s="126">
        <f>SUMIFS('BM Database'!$K$2:$K$751,'BM Database'!$C$2:$C$751,2010,'BM Database'!$B$2:$B$751,$B11)</f>
        <v>0.4763779527559055</v>
      </c>
      <c r="F11" s="126">
        <f>SUMIFS('BM Database'!$L$2:$L$751,'BM Database'!$C$2:$C$751,2010,'BM Database'!$B$2:$B$751,$B11)</f>
        <v>0.10449454545454545</v>
      </c>
      <c r="G11" s="118">
        <f>SUMIFS('BM Database'!$E$2:$E$751,'BM Database'!$C$2:$C$751,2010,'BM Database'!$B$2:$B$751,$B11)</f>
        <v>37654</v>
      </c>
      <c r="H11" s="118">
        <f>SUMIFS('BM Database'!$F$2:$F$751,'BM Database'!$C$2:$C$751,2010,'BM Database'!$B$2:$B$751,$B11)</f>
        <v>911212372</v>
      </c>
      <c r="I11" s="118">
        <f>SUMIFS('BM Database'!$H$2:$H$751,'BM Database'!$C$2:$C$751,2010,'BM Database'!$B$2:$B$751,$B11)</f>
        <v>196464</v>
      </c>
      <c r="J11" s="125">
        <f>SUMIFS('BM Database'!$J$2:$J$751,'BM Database'!$C$2:$C$751,2010,'BM Database'!$B$2:$B$751,$B11)</f>
        <v>508</v>
      </c>
      <c r="K11" s="127">
        <f t="shared" si="1"/>
        <v>0.42990577788092499</v>
      </c>
      <c r="L11" s="125">
        <f>SUMIFS('BM Database'!$D$2:$D$751,'BM Database'!$C$2:$C$751,2010,'BM Database'!$B$2:$B$751,$B11)</f>
        <v>19277310.393909611</v>
      </c>
      <c r="M11" s="85">
        <f t="shared" si="2"/>
        <v>44840779.970277645</v>
      </c>
    </row>
    <row r="12" spans="2:13" ht="14.25" customHeight="1" x14ac:dyDescent="0.25">
      <c r="B12" s="123" t="s">
        <v>179</v>
      </c>
      <c r="C12" s="124">
        <f t="shared" si="3"/>
        <v>2010</v>
      </c>
      <c r="D12" s="125">
        <f>SUMIFS('BM Database'!$M$2:$M$751,'BM Database'!$C$2:$C$751,2010,'BM Database'!$B$2:$B$751,$B12)</f>
        <v>188</v>
      </c>
      <c r="E12" s="126">
        <f>SUMIFS('BM Database'!$K$2:$K$751,'BM Database'!$C$2:$C$751,2010,'BM Database'!$B$2:$B$751,$B12)</f>
        <v>0.48697162709901565</v>
      </c>
      <c r="F12" s="126">
        <f>SUMIFS('BM Database'!$L$2:$L$751,'BM Database'!$C$2:$C$751,2010,'BM Database'!$B$2:$B$751,$B12)</f>
        <v>0.16069140970355267</v>
      </c>
      <c r="G12" s="118">
        <f>SUMIFS('BM Database'!$E$2:$E$751,'BM Database'!$C$2:$C$751,2010,'BM Database'!$B$2:$B$751,$B12)</f>
        <v>64329</v>
      </c>
      <c r="H12" s="118">
        <f>SUMIFS('BM Database'!$F$2:$F$751,'BM Database'!$C$2:$C$751,2010,'BM Database'!$B$2:$B$751,$B12)</f>
        <v>1700835297</v>
      </c>
      <c r="I12" s="118">
        <f>SUMIFS('BM Database'!$H$2:$H$751,'BM Database'!$C$2:$C$751,2010,'BM Database'!$B$2:$B$751,$B12)</f>
        <v>378162</v>
      </c>
      <c r="J12" s="125">
        <f>SUMIFS('BM Database'!$J$2:$J$751,'BM Database'!$C$2:$C$751,2010,'BM Database'!$B$2:$B$751,$B12)</f>
        <v>1727</v>
      </c>
      <c r="K12" s="127">
        <f t="shared" si="1"/>
        <v>0.90220274885549356</v>
      </c>
      <c r="L12" s="125">
        <f>SUMIFS('BM Database'!$D$2:$D$751,'BM Database'!$C$2:$C$751,2010,'BM Database'!$B$2:$B$751,$B12)</f>
        <v>35432825.179371744</v>
      </c>
      <c r="M12" s="85">
        <f t="shared" si="2"/>
        <v>39273683.464521393</v>
      </c>
    </row>
    <row r="13" spans="2:13" ht="14.25" customHeight="1" x14ac:dyDescent="0.25">
      <c r="B13" s="123" t="s">
        <v>180</v>
      </c>
      <c r="C13" s="124">
        <f t="shared" si="3"/>
        <v>2010</v>
      </c>
      <c r="D13" s="125">
        <f>SUMIFS('BM Database'!$M$2:$M$751,'BM Database'!$C$2:$C$751,2010,'BM Database'!$B$2:$B$751,$B13)</f>
        <v>303</v>
      </c>
      <c r="E13" s="126">
        <f>SUMIFS('BM Database'!$K$2:$K$751,'BM Database'!$C$2:$C$751,2010,'BM Database'!$B$2:$B$751,$B13)</f>
        <v>0.36273627362736272</v>
      </c>
      <c r="F13" s="126">
        <f>SUMIFS('BM Database'!$L$2:$L$751,'BM Database'!$C$2:$C$751,2010,'BM Database'!$B$2:$B$751,$B13)</f>
        <v>0.16255380524192639</v>
      </c>
      <c r="G13" s="118">
        <f>SUMIFS('BM Database'!$E$2:$E$751,'BM Database'!$C$2:$C$751,2010,'BM Database'!$B$2:$B$751,$B13)</f>
        <v>50890</v>
      </c>
      <c r="H13" s="118">
        <f>SUMIFS('BM Database'!$F$2:$F$751,'BM Database'!$C$2:$C$751,2010,'BM Database'!$B$2:$B$751,$B13)</f>
        <v>1457680195</v>
      </c>
      <c r="I13" s="118">
        <f>SUMIFS('BM Database'!$H$2:$H$751,'BM Database'!$C$2:$C$751,2010,'BM Database'!$B$2:$B$751,$B13)</f>
        <v>312448</v>
      </c>
      <c r="J13" s="125">
        <f>SUMIFS('BM Database'!$J$2:$J$751,'BM Database'!$C$2:$C$751,2010,'BM Database'!$B$2:$B$751,$B13)</f>
        <v>1111</v>
      </c>
      <c r="K13" s="127">
        <f t="shared" si="1"/>
        <v>0.6869526007461092</v>
      </c>
      <c r="L13" s="125">
        <f>SUMIFS('BM Database'!$D$2:$D$751,'BM Database'!$C$2:$C$751,2010,'BM Database'!$B$2:$B$751,$B13)</f>
        <v>26188698.830746766</v>
      </c>
      <c r="M13" s="85">
        <f t="shared" si="2"/>
        <v>38123007.034696192</v>
      </c>
    </row>
    <row r="14" spans="2:13" ht="14.25" customHeight="1" x14ac:dyDescent="0.25">
      <c r="B14" s="123" t="s">
        <v>115</v>
      </c>
      <c r="C14" s="124">
        <f t="shared" si="3"/>
        <v>2010</v>
      </c>
      <c r="D14" s="125">
        <f>SUMIFS('BM Database'!$M$2:$M$751,'BM Database'!$C$2:$C$751,2010,'BM Database'!$B$2:$B$751,$B14)</f>
        <v>356</v>
      </c>
      <c r="E14" s="126">
        <f>SUMIFS('BM Database'!$K$2:$K$751,'BM Database'!$C$2:$C$751,2010,'BM Database'!$B$2:$B$751,$B14)</f>
        <v>7.0657507360157024E-2</v>
      </c>
      <c r="F14" s="126">
        <f>SUMIFS('BM Database'!$L$2:$L$751,'BM Database'!$C$2:$C$751,2010,'BM Database'!$B$2:$B$751,$B14)</f>
        <v>0.16567464389803374</v>
      </c>
      <c r="G14" s="118">
        <f>SUMIFS('BM Database'!$E$2:$E$751,'BM Database'!$C$2:$C$751,2010,'BM Database'!$B$2:$B$751,$B14)</f>
        <v>28365</v>
      </c>
      <c r="H14" s="118">
        <f>SUMIFS('BM Database'!$F$2:$F$751,'BM Database'!$C$2:$C$751,2010,'BM Database'!$B$2:$B$751,$B14)</f>
        <v>526315744</v>
      </c>
      <c r="I14" s="118">
        <f>SUMIFS('BM Database'!$H$2:$H$751,'BM Database'!$C$2:$C$751,2010,'BM Database'!$B$2:$B$751,$B14)</f>
        <v>116948</v>
      </c>
      <c r="J14" s="125">
        <f>SUMIFS('BM Database'!$J$2:$J$751,'BM Database'!$C$2:$C$751,2010,'BM Database'!$B$2:$B$751,$B14)</f>
        <v>1019</v>
      </c>
      <c r="K14" s="127">
        <f t="shared" si="1"/>
        <v>0.38785299756669067</v>
      </c>
      <c r="L14" s="125">
        <f>SUMIFS('BM Database'!$D$2:$D$751,'BM Database'!$C$2:$C$751,2010,'BM Database'!$B$2:$B$751,$B14)</f>
        <v>19744618.289316293</v>
      </c>
      <c r="M14" s="85">
        <f t="shared" si="2"/>
        <v>50907478.898422688</v>
      </c>
    </row>
    <row r="15" spans="2:13" ht="14.25" customHeight="1" x14ac:dyDescent="0.25">
      <c r="B15" s="123" t="s">
        <v>181</v>
      </c>
      <c r="C15" s="124">
        <f t="shared" si="3"/>
        <v>2010</v>
      </c>
      <c r="D15" s="125">
        <f>SUMIFS('BM Database'!$M$2:$M$751,'BM Database'!$C$2:$C$751,2010,'BM Database'!$B$2:$B$751,$B15)</f>
        <v>10</v>
      </c>
      <c r="E15" s="126">
        <f>SUMIFS('BM Database'!$K$2:$K$751,'BM Database'!$C$2:$C$751,2010,'BM Database'!$B$2:$B$751,$B15)</f>
        <v>0.46938775510204084</v>
      </c>
      <c r="F15" s="126">
        <f>SUMIFS('BM Database'!$L$2:$L$751,'BM Database'!$C$2:$C$751,2010,'BM Database'!$B$2:$B$751,$B15)</f>
        <v>0.14729777463793711</v>
      </c>
      <c r="G15" s="118">
        <f>SUMIFS('BM Database'!$E$2:$E$751,'BM Database'!$C$2:$C$751,2010,'BM Database'!$B$2:$B$751,$B15)</f>
        <v>6463</v>
      </c>
      <c r="H15" s="118">
        <f>SUMIFS('BM Database'!$F$2:$F$751,'BM Database'!$C$2:$C$751,2010,'BM Database'!$B$2:$B$751,$B15)</f>
        <v>147441430.02000001</v>
      </c>
      <c r="I15" s="118">
        <f>SUMIFS('BM Database'!$H$2:$H$751,'BM Database'!$C$2:$C$751,2010,'BM Database'!$B$2:$B$751,$B15)</f>
        <v>39945</v>
      </c>
      <c r="J15" s="125">
        <f>SUMIFS('BM Database'!$J$2:$J$751,'BM Database'!$C$2:$C$751,2010,'BM Database'!$B$2:$B$751,$B15)</f>
        <v>147</v>
      </c>
      <c r="K15" s="127">
        <f t="shared" si="1"/>
        <v>8.7231990883885044E-2</v>
      </c>
      <c r="L15" s="125">
        <f>SUMIFS('BM Database'!$D$2:$D$751,'BM Database'!$C$2:$C$751,2010,'BM Database'!$B$2:$B$751,$B15)</f>
        <v>3359144.9495768873</v>
      </c>
      <c r="M15" s="85">
        <f t="shared" si="2"/>
        <v>38508177.052249819</v>
      </c>
    </row>
    <row r="16" spans="2:13" ht="14.25" customHeight="1" x14ac:dyDescent="0.25">
      <c r="B16" s="123" t="s">
        <v>182</v>
      </c>
      <c r="C16" s="124">
        <f t="shared" si="3"/>
        <v>2010</v>
      </c>
      <c r="D16" s="125">
        <f>SUMIFS('BM Database'!$M$2:$M$751,'BM Database'!$C$2:$C$751,2010,'BM Database'!$B$2:$B$751,$B16)</f>
        <v>2</v>
      </c>
      <c r="E16" s="126">
        <f>SUMIFS('BM Database'!$K$2:$K$751,'BM Database'!$C$2:$C$751,2010,'BM Database'!$B$2:$B$751,$B16)</f>
        <v>3.7037037037037035E-2</v>
      </c>
      <c r="F16" s="126">
        <f>SUMIFS('BM Database'!$L$2:$L$751,'BM Database'!$C$2:$C$751,2010,'BM Database'!$B$2:$B$751,$B16)</f>
        <v>-5.689277899343545E-2</v>
      </c>
      <c r="G16" s="118">
        <f>SUMIFS('BM Database'!$E$2:$E$751,'BM Database'!$C$2:$C$751,2010,'BM Database'!$B$2:$B$751,$B16)</f>
        <v>1306</v>
      </c>
      <c r="H16" s="118">
        <f>SUMIFS('BM Database'!$F$2:$F$751,'BM Database'!$C$2:$C$751,2010,'BM Database'!$B$2:$B$751,$B16)</f>
        <v>25835710</v>
      </c>
      <c r="I16" s="118">
        <f>SUMIFS('BM Database'!$H$2:$H$751,'BM Database'!$C$2:$C$751,2010,'BM Database'!$B$2:$B$751,$B16)</f>
        <v>8879</v>
      </c>
      <c r="J16" s="125">
        <f>SUMIFS('BM Database'!$J$2:$J$751,'BM Database'!$C$2:$C$751,2010,'BM Database'!$B$2:$B$751,$B16)</f>
        <v>27</v>
      </c>
      <c r="K16" s="127">
        <f t="shared" si="1"/>
        <v>1.7450783186989994E-2</v>
      </c>
      <c r="L16" s="125">
        <f>SUMIFS('BM Database'!$D$2:$D$751,'BM Database'!$C$2:$C$751,2010,'BM Database'!$B$2:$B$751,$B16)</f>
        <v>761072.35044499359</v>
      </c>
      <c r="M16" s="85">
        <f t="shared" si="2"/>
        <v>43612503.936923161</v>
      </c>
    </row>
    <row r="17" spans="2:13" ht="14.25" customHeight="1" x14ac:dyDescent="0.25">
      <c r="B17" s="123" t="s">
        <v>183</v>
      </c>
      <c r="C17" s="124">
        <f t="shared" si="3"/>
        <v>2010</v>
      </c>
      <c r="D17" s="125">
        <f>SUMIFS('BM Database'!$M$2:$M$751,'BM Database'!$C$2:$C$751,2010,'BM Database'!$B$2:$B$751,$B17)</f>
        <v>57</v>
      </c>
      <c r="E17" s="126">
        <f>SUMIFS('BM Database'!$K$2:$K$751,'BM Database'!$C$2:$C$751,2010,'BM Database'!$B$2:$B$751,$B17)</f>
        <v>0.3775811209439528</v>
      </c>
      <c r="F17" s="126">
        <f>SUMIFS('BM Database'!$L$2:$L$751,'BM Database'!$C$2:$C$751,2010,'BM Database'!$B$2:$B$751,$B17)</f>
        <v>0.19457529250873729</v>
      </c>
      <c r="G17" s="118">
        <f>SUMIFS('BM Database'!$E$2:$E$751,'BM Database'!$C$2:$C$751,2010,'BM Database'!$B$2:$B$751,$B17)</f>
        <v>15533</v>
      </c>
      <c r="H17" s="118">
        <f>SUMIFS('BM Database'!$F$2:$F$751,'BM Database'!$C$2:$C$751,2010,'BM Database'!$B$2:$B$751,$B17)</f>
        <v>336639728</v>
      </c>
      <c r="I17" s="118">
        <f>SUMIFS('BM Database'!$H$2:$H$751,'BM Database'!$C$2:$C$751,2010,'BM Database'!$B$2:$B$751,$B17)</f>
        <v>70523</v>
      </c>
      <c r="J17" s="125">
        <f>SUMIFS('BM Database'!$J$2:$J$751,'BM Database'!$C$2:$C$751,2010,'BM Database'!$B$2:$B$751,$B17)</f>
        <v>339</v>
      </c>
      <c r="K17" s="127">
        <f t="shared" si="1"/>
        <v>0.19294746350985165</v>
      </c>
      <c r="L17" s="125">
        <f>SUMIFS('BM Database'!$D$2:$D$751,'BM Database'!$C$2:$C$751,2010,'BM Database'!$B$2:$B$751,$B17)</f>
        <v>7893545.4632674726</v>
      </c>
      <c r="M17" s="85">
        <f t="shared" si="2"/>
        <v>40910335.485516444</v>
      </c>
    </row>
    <row r="18" spans="2:13" ht="14.25" customHeight="1" x14ac:dyDescent="0.25">
      <c r="B18" s="123" t="s">
        <v>184</v>
      </c>
      <c r="C18" s="124">
        <f t="shared" si="3"/>
        <v>2010</v>
      </c>
      <c r="D18" s="125">
        <f>SUMIFS('BM Database'!$M$2:$M$751,'BM Database'!$C$2:$C$751,2010,'BM Database'!$B$2:$B$751,$B18)</f>
        <v>5</v>
      </c>
      <c r="E18" s="126">
        <f>SUMIFS('BM Database'!$K$2:$K$751,'BM Database'!$C$2:$C$751,2010,'BM Database'!$B$2:$B$751,$B18)</f>
        <v>0.44444444444444442</v>
      </c>
      <c r="F18" s="126">
        <f>SUMIFS('BM Database'!$L$2:$L$751,'BM Database'!$C$2:$C$751,2010,'BM Database'!$B$2:$B$751,$B18)</f>
        <v>0.31582491582491584</v>
      </c>
      <c r="G18" s="118">
        <f>SUMIFS('BM Database'!$E$2:$E$751,'BM Database'!$C$2:$C$751,2010,'BM Database'!$B$2:$B$751,$B18)</f>
        <v>1958</v>
      </c>
      <c r="H18" s="118">
        <f>SUMIFS('BM Database'!$F$2:$F$751,'BM Database'!$C$2:$C$751,2010,'BM Database'!$B$2:$B$751,$B18)</f>
        <v>28686561</v>
      </c>
      <c r="I18" s="118">
        <f>SUMIFS('BM Database'!$H$2:$H$751,'BM Database'!$C$2:$C$751,2010,'BM Database'!$B$2:$B$751,$B18)</f>
        <v>7251</v>
      </c>
      <c r="J18" s="125">
        <f>SUMIFS('BM Database'!$J$2:$J$751,'BM Database'!$C$2:$C$751,2010,'BM Database'!$B$2:$B$751,$B18)</f>
        <v>27</v>
      </c>
      <c r="K18" s="127">
        <f t="shared" si="1"/>
        <v>2.0256450002538826E-2</v>
      </c>
      <c r="L18" s="125">
        <f>SUMIFS('BM Database'!$D$2:$D$751,'BM Database'!$C$2:$C$751,2010,'BM Database'!$B$2:$B$751,$B18)</f>
        <v>1033764.6863703672</v>
      </c>
      <c r="M18" s="85">
        <f t="shared" si="2"/>
        <v>51033852.735341147</v>
      </c>
    </row>
    <row r="19" spans="2:13" ht="14.25" customHeight="1" x14ac:dyDescent="0.25">
      <c r="B19" s="123" t="s">
        <v>117</v>
      </c>
      <c r="C19" s="124">
        <f t="shared" si="3"/>
        <v>2010</v>
      </c>
      <c r="D19" s="125">
        <f>SUMIFS('BM Database'!$M$2:$M$751,'BM Database'!$C$2:$C$751,2010,'BM Database'!$B$2:$B$751,$B19)</f>
        <v>22</v>
      </c>
      <c r="E19" s="126">
        <f>SUMIFS('BM Database'!$K$2:$K$751,'BM Database'!$C$2:$C$751,2010,'BM Database'!$B$2:$B$751,$B19)</f>
        <v>0.40268456375838924</v>
      </c>
      <c r="F19" s="126">
        <f>SUMIFS('BM Database'!$L$2:$L$751,'BM Database'!$C$2:$C$751,2010,'BM Database'!$B$2:$B$751,$B19)</f>
        <v>9.8383011883888566E-2</v>
      </c>
      <c r="G19" s="118">
        <f>SUMIFS('BM Database'!$E$2:$E$751,'BM Database'!$C$2:$C$751,2010,'BM Database'!$B$2:$B$751,$B19)</f>
        <v>11205</v>
      </c>
      <c r="H19" s="118">
        <f>SUMIFS('BM Database'!$F$2:$F$751,'BM Database'!$C$2:$C$751,2010,'BM Database'!$B$2:$B$751,$B19)</f>
        <v>234677916</v>
      </c>
      <c r="I19" s="118">
        <f>SUMIFS('BM Database'!$H$2:$H$751,'BM Database'!$C$2:$C$751,2010,'BM Database'!$B$2:$B$751,$B19)</f>
        <v>62277</v>
      </c>
      <c r="J19" s="125">
        <f>SUMIFS('BM Database'!$J$2:$J$751,'BM Database'!$C$2:$C$751,2010,'BM Database'!$B$2:$B$751,$B19)</f>
        <v>149</v>
      </c>
      <c r="K19" s="127">
        <f t="shared" si="1"/>
        <v>0.12832102445301563</v>
      </c>
      <c r="L19" s="125">
        <f>SUMIFS('BM Database'!$D$2:$D$751,'BM Database'!$C$2:$C$751,2010,'BM Database'!$B$2:$B$751,$B19)</f>
        <v>4541691.3940045349</v>
      </c>
      <c r="M19" s="85">
        <f t="shared" si="2"/>
        <v>35393197.750439264</v>
      </c>
    </row>
    <row r="20" spans="2:13" ht="14.25" customHeight="1" x14ac:dyDescent="0.25">
      <c r="B20" s="123" t="s">
        <v>185</v>
      </c>
      <c r="C20" s="124">
        <f t="shared" si="3"/>
        <v>2010</v>
      </c>
      <c r="D20" s="125">
        <f>SUMIFS('BM Database'!$M$2:$M$751,'BM Database'!$C$2:$C$751,2010,'BM Database'!$B$2:$B$751,$B20)</f>
        <v>287</v>
      </c>
      <c r="E20" s="126">
        <f>SUMIFS('BM Database'!$K$2:$K$751,'BM Database'!$C$2:$C$751,2010,'BM Database'!$B$2:$B$751,$B20)</f>
        <v>0.65028062705631895</v>
      </c>
      <c r="F20" s="126">
        <f>SUMIFS('BM Database'!$L$2:$L$751,'BM Database'!$C$2:$C$751,2010,'BM Database'!$B$2:$B$751,$B20)</f>
        <v>0.17260025686884084</v>
      </c>
      <c r="G20" s="118">
        <f>SUMIFS('BM Database'!$E$2:$E$751,'BM Database'!$C$2:$C$751,2010,'BM Database'!$B$2:$B$751,$B20)</f>
        <v>192960</v>
      </c>
      <c r="H20" s="118">
        <f>SUMIFS('BM Database'!$F$2:$F$751,'BM Database'!$C$2:$C$751,2010,'BM Database'!$B$2:$B$751,$B20)</f>
        <v>7658093088</v>
      </c>
      <c r="I20" s="118">
        <f>SUMIFS('BM Database'!$H$2:$H$751,'BM Database'!$C$2:$C$751,2010,'BM Database'!$B$2:$B$751,$B20)</f>
        <v>1610300</v>
      </c>
      <c r="J20" s="125">
        <f>SUMIFS('BM Database'!$J$2:$J$751,'BM Database'!$C$2:$C$751,2010,'BM Database'!$B$2:$B$751,$B20)</f>
        <v>5167</v>
      </c>
      <c r="K20" s="127">
        <f t="shared" si="1"/>
        <v>2.9912389145136205</v>
      </c>
      <c r="L20" s="125">
        <f>SUMIFS('BM Database'!$D$2:$D$751,'BM Database'!$C$2:$C$751,2010,'BM Database'!$B$2:$B$751,$B20)</f>
        <v>133030985.3287117</v>
      </c>
      <c r="M20" s="85">
        <f t="shared" si="2"/>
        <v>44473540.60661608</v>
      </c>
    </row>
    <row r="21" spans="2:13" ht="14.25" customHeight="1" x14ac:dyDescent="0.25">
      <c r="B21" s="123" t="s">
        <v>104</v>
      </c>
      <c r="C21" s="124">
        <f t="shared" si="3"/>
        <v>2010</v>
      </c>
      <c r="D21" s="125">
        <f>SUMIFS('BM Database'!$M$2:$M$751,'BM Database'!$C$2:$C$751,2010,'BM Database'!$B$2:$B$751,$B21)</f>
        <v>96</v>
      </c>
      <c r="E21" s="126">
        <f>SUMIFS('BM Database'!$K$2:$K$751,'BM Database'!$C$2:$C$751,2010,'BM Database'!$B$2:$B$751,$B21)</f>
        <v>0.30753968253968256</v>
      </c>
      <c r="F21" s="126">
        <f>SUMIFS('BM Database'!$L$2:$L$751,'BM Database'!$C$2:$C$751,2010,'BM Database'!$B$2:$B$751,$B21)</f>
        <v>2.919296085372736E-2</v>
      </c>
      <c r="G21" s="118">
        <f>SUMIFS('BM Database'!$E$2:$E$751,'BM Database'!$C$2:$C$751,2010,'BM Database'!$B$2:$B$751,$B21)</f>
        <v>39892</v>
      </c>
      <c r="H21" s="118">
        <f>SUMIFS('BM Database'!$F$2:$F$751,'BM Database'!$C$2:$C$751,2010,'BM Database'!$B$2:$B$751,$B21)</f>
        <v>922359613.10000002</v>
      </c>
      <c r="I21" s="118">
        <f>SUMIFS('BM Database'!$H$2:$H$751,'BM Database'!$C$2:$C$751,2010,'BM Database'!$B$2:$B$751,$B21)</f>
        <v>236974</v>
      </c>
      <c r="J21" s="125">
        <f>SUMIFS('BM Database'!$J$2:$J$751,'BM Database'!$C$2:$C$751,2010,'BM Database'!$B$2:$B$751,$B21)</f>
        <v>1008</v>
      </c>
      <c r="K21" s="127">
        <f t="shared" si="1"/>
        <v>0.54839070061839001</v>
      </c>
      <c r="L21" s="125">
        <f>SUMIFS('BM Database'!$D$2:$D$751,'BM Database'!$C$2:$C$751,2010,'BM Database'!$B$2:$B$751,$B21)</f>
        <v>22733797.777271636</v>
      </c>
      <c r="M21" s="85">
        <f t="shared" si="2"/>
        <v>41455476.454352677</v>
      </c>
    </row>
    <row r="22" spans="2:13" ht="14.25" customHeight="1" x14ac:dyDescent="0.25">
      <c r="B22" s="123" t="s">
        <v>119</v>
      </c>
      <c r="C22" s="124">
        <f t="shared" si="3"/>
        <v>2010</v>
      </c>
      <c r="D22" s="125">
        <f>SUMIFS('BM Database'!$M$2:$M$751,'BM Database'!$C$2:$C$751,2010,'BM Database'!$B$2:$B$751,$B22)</f>
        <v>120</v>
      </c>
      <c r="E22" s="126">
        <f>SUMIFS('BM Database'!$K$2:$K$751,'BM Database'!$C$2:$C$751,2010,'BM Database'!$B$2:$B$751,$B22)</f>
        <v>0.39525021204410515</v>
      </c>
      <c r="F22" s="126">
        <f>SUMIFS('BM Database'!$L$2:$L$751,'BM Database'!$C$2:$C$751,2010,'BM Database'!$B$2:$B$751,$B22)</f>
        <v>5.3881312474452825E-2</v>
      </c>
      <c r="G22" s="118">
        <f>SUMIFS('BM Database'!$E$2:$E$751,'BM Database'!$C$2:$C$751,2010,'BM Database'!$B$2:$B$751,$B22)</f>
        <v>84866</v>
      </c>
      <c r="H22" s="118">
        <f>SUMIFS('BM Database'!$F$2:$F$751,'BM Database'!$C$2:$C$751,2010,'BM Database'!$B$2:$B$751,$B22)</f>
        <v>2310814488.4099998</v>
      </c>
      <c r="I22" s="118">
        <f>SUMIFS('BM Database'!$H$2:$H$751,'BM Database'!$C$2:$C$751,2010,'BM Database'!$B$2:$B$751,$B22)</f>
        <v>656700</v>
      </c>
      <c r="J22" s="125">
        <f>SUMIFS('BM Database'!$J$2:$J$751,'BM Database'!$C$2:$C$751,2010,'BM Database'!$B$2:$B$751,$B22)</f>
        <v>1179</v>
      </c>
      <c r="K22" s="127">
        <f t="shared" si="1"/>
        <v>1.0739666085904109</v>
      </c>
      <c r="L22" s="125">
        <f>SUMIFS('BM Database'!$D$2:$D$751,'BM Database'!$C$2:$C$751,2010,'BM Database'!$B$2:$B$751,$B22)</f>
        <v>57667382.40620365</v>
      </c>
      <c r="M22" s="85">
        <f t="shared" si="2"/>
        <v>53695694.023385435</v>
      </c>
    </row>
    <row r="23" spans="2:13" ht="14.25" customHeight="1" x14ac:dyDescent="0.25">
      <c r="B23" s="123" t="s">
        <v>186</v>
      </c>
      <c r="C23" s="124">
        <f t="shared" si="3"/>
        <v>2010</v>
      </c>
      <c r="D23" s="125">
        <f>SUMIFS('BM Database'!$M$2:$M$751,'BM Database'!$C$2:$C$751,2010,'BM Database'!$B$2:$B$751,$B23)</f>
        <v>1887</v>
      </c>
      <c r="E23" s="126">
        <f>SUMIFS('BM Database'!$K$2:$K$751,'BM Database'!$C$2:$C$751,2010,'BM Database'!$B$2:$B$751,$B23)</f>
        <v>0.22324159021406728</v>
      </c>
      <c r="F23" s="126">
        <f>SUMIFS('BM Database'!$L$2:$L$751,'BM Database'!$C$2:$C$751,2010,'BM Database'!$B$2:$B$751,$B23)</f>
        <v>6.9322144081319065E-2</v>
      </c>
      <c r="G23" s="118">
        <f>SUMIFS('BM Database'!$E$2:$E$751,'BM Database'!$C$2:$C$751,2010,'BM Database'!$B$2:$B$751,$B23)</f>
        <v>18061</v>
      </c>
      <c r="H23" s="118">
        <f>SUMIFS('BM Database'!$F$2:$F$751,'BM Database'!$C$2:$C$751,2010,'BM Database'!$B$2:$B$751,$B23)</f>
        <v>485068466.80000001</v>
      </c>
      <c r="I23" s="118">
        <f>SUMIFS('BM Database'!$H$2:$H$751,'BM Database'!$C$2:$C$751,2010,'BM Database'!$B$2:$B$751,$B23)</f>
        <v>98167</v>
      </c>
      <c r="J23" s="125">
        <f>SUMIFS('BM Database'!$J$2:$J$751,'BM Database'!$C$2:$C$751,2010,'BM Database'!$B$2:$B$751,$B23)</f>
        <v>327</v>
      </c>
      <c r="K23" s="127">
        <f t="shared" si="1"/>
        <v>0.22543352096650238</v>
      </c>
      <c r="L23" s="125">
        <f>SUMIFS('BM Database'!$D$2:$D$751,'BM Database'!$C$2:$C$751,2010,'BM Database'!$B$2:$B$751,$B23)</f>
        <v>11173055.640626997</v>
      </c>
      <c r="M23" s="85">
        <f t="shared" si="2"/>
        <v>49562529.976574443</v>
      </c>
    </row>
    <row r="24" spans="2:13" ht="14.25" customHeight="1" x14ac:dyDescent="0.25">
      <c r="B24" s="123" t="s">
        <v>187</v>
      </c>
      <c r="C24" s="124">
        <f t="shared" si="3"/>
        <v>2010</v>
      </c>
      <c r="D24" s="125">
        <f>SUMIFS('BM Database'!$M$2:$M$751,'BM Database'!$C$2:$C$751,2010,'BM Database'!$B$2:$B$751,$B24)</f>
        <v>99</v>
      </c>
      <c r="E24" s="126">
        <f>SUMIFS('BM Database'!$K$2:$K$751,'BM Database'!$C$2:$C$751,2010,'BM Database'!$B$2:$B$751,$B24)</f>
        <v>8.0291970802919707E-2</v>
      </c>
      <c r="F24" s="126">
        <f>SUMIFS('BM Database'!$L$2:$L$751,'BM Database'!$C$2:$C$751,2010,'BM Database'!$B$2:$B$751,$B24)</f>
        <v>-7.8195488721804519E-3</v>
      </c>
      <c r="G24" s="118">
        <f>SUMIFS('BM Database'!$E$2:$E$751,'BM Database'!$C$2:$C$751,2010,'BM Database'!$B$2:$B$751,$B24)</f>
        <v>3300</v>
      </c>
      <c r="H24" s="118">
        <f>SUMIFS('BM Database'!$F$2:$F$751,'BM Database'!$C$2:$C$751,2010,'BM Database'!$B$2:$B$751,$B24)</f>
        <v>59959618</v>
      </c>
      <c r="I24" s="118">
        <f>SUMIFS('BM Database'!$H$2:$H$751,'BM Database'!$C$2:$C$751,2010,'BM Database'!$B$2:$B$751,$B24)</f>
        <v>15590</v>
      </c>
      <c r="J24" s="125">
        <f>SUMIFS('BM Database'!$J$2:$J$751,'BM Database'!$C$2:$C$751,2010,'BM Database'!$B$2:$B$751,$B24)</f>
        <v>137</v>
      </c>
      <c r="K24" s="127">
        <f t="shared" si="1"/>
        <v>4.8216766317499556E-2</v>
      </c>
      <c r="L24" s="125">
        <f>SUMIFS('BM Database'!$D$2:$D$751,'BM Database'!$C$2:$C$751,2010,'BM Database'!$B$2:$B$751,$B24)</f>
        <v>1847254.4329020681</v>
      </c>
      <c r="M24" s="85">
        <f t="shared" si="2"/>
        <v>38311454.16800037</v>
      </c>
    </row>
    <row r="25" spans="2:13" ht="14.25" customHeight="1" x14ac:dyDescent="0.25">
      <c r="B25" s="123" t="s">
        <v>188</v>
      </c>
      <c r="C25" s="124">
        <f t="shared" si="3"/>
        <v>2010</v>
      </c>
      <c r="D25" s="125">
        <f>SUMIFS('BM Database'!$M$2:$M$751,'BM Database'!$C$2:$C$751,2010,'BM Database'!$B$2:$B$751,$B25)</f>
        <v>104</v>
      </c>
      <c r="E25" s="126">
        <f>SUMIFS('BM Database'!$K$2:$K$751,'BM Database'!$C$2:$C$751,2010,'BM Database'!$B$2:$B$751,$B25)</f>
        <v>0.54411764705882348</v>
      </c>
      <c r="F25" s="126">
        <f>SUMIFS('BM Database'!$L$2:$L$751,'BM Database'!$C$2:$C$751,2010,'BM Database'!$B$2:$B$751,$B25)</f>
        <v>6.8822522351150842E-2</v>
      </c>
      <c r="G25" s="118">
        <f>SUMIFS('BM Database'!$E$2:$E$751,'BM Database'!$C$2:$C$751,2010,'BM Database'!$B$2:$B$751,$B25)</f>
        <v>28183</v>
      </c>
      <c r="H25" s="118">
        <f>SUMIFS('BM Database'!$F$2:$F$751,'BM Database'!$C$2:$C$751,2010,'BM Database'!$B$2:$B$751,$B25)</f>
        <v>587451344</v>
      </c>
      <c r="I25" s="118">
        <f>SUMIFS('BM Database'!$H$2:$H$751,'BM Database'!$C$2:$C$751,2010,'BM Database'!$B$2:$B$751,$B25)</f>
        <v>143420</v>
      </c>
      <c r="J25" s="125">
        <f>SUMIFS('BM Database'!$J$2:$J$751,'BM Database'!$C$2:$C$751,2010,'BM Database'!$B$2:$B$751,$B25)</f>
        <v>476</v>
      </c>
      <c r="K25" s="127">
        <f t="shared" si="1"/>
        <v>0.33600872367416501</v>
      </c>
      <c r="L25" s="125">
        <f>SUMIFS('BM Database'!$D$2:$D$751,'BM Database'!$C$2:$C$751,2010,'BM Database'!$B$2:$B$751,$B25)</f>
        <v>13805399.585565588</v>
      </c>
      <c r="M25" s="85">
        <f t="shared" si="2"/>
        <v>41086432.026547574</v>
      </c>
    </row>
    <row r="26" spans="2:13" ht="14.25" customHeight="1" x14ac:dyDescent="0.25">
      <c r="B26" s="123" t="s">
        <v>189</v>
      </c>
      <c r="C26" s="124">
        <f t="shared" si="3"/>
        <v>2010</v>
      </c>
      <c r="D26" s="125">
        <f>SUMIFS('BM Database'!$M$2:$M$751,'BM Database'!$C$2:$C$751,2010,'BM Database'!$B$2:$B$751,$B26)</f>
        <v>44</v>
      </c>
      <c r="E26" s="126">
        <f>SUMIFS('BM Database'!$K$2:$K$751,'BM Database'!$C$2:$C$751,2010,'BM Database'!$B$2:$B$751,$B26)</f>
        <v>0.33212996389891697</v>
      </c>
      <c r="F26" s="126">
        <f>SUMIFS('BM Database'!$L$2:$L$751,'BM Database'!$C$2:$C$751,2010,'BM Database'!$B$2:$B$751,$B26)</f>
        <v>8.2648227799858448E-2</v>
      </c>
      <c r="G26" s="118">
        <f>SUMIFS('BM Database'!$E$2:$E$751,'BM Database'!$C$2:$C$751,2010,'BM Database'!$B$2:$B$751,$B26)</f>
        <v>19579</v>
      </c>
      <c r="H26" s="118">
        <f>SUMIFS('BM Database'!$F$2:$F$751,'BM Database'!$C$2:$C$751,2010,'BM Database'!$B$2:$B$751,$B26)</f>
        <v>567392652</v>
      </c>
      <c r="I26" s="118">
        <f>SUMIFS('BM Database'!$H$2:$H$751,'BM Database'!$C$2:$C$751,2010,'BM Database'!$B$2:$B$751,$B26)</f>
        <v>111673</v>
      </c>
      <c r="J26" s="125">
        <f>SUMIFS('BM Database'!$J$2:$J$751,'BM Database'!$C$2:$C$751,2010,'BM Database'!$B$2:$B$751,$B26)</f>
        <v>277</v>
      </c>
      <c r="K26" s="127">
        <f t="shared" si="1"/>
        <v>0.23305620144953049</v>
      </c>
      <c r="L26" s="125">
        <f>SUMIFS('BM Database'!$D$2:$D$751,'BM Database'!$C$2:$C$751,2010,'BM Database'!$B$2:$B$751,$B26)</f>
        <v>11628721.154802226</v>
      </c>
      <c r="M26" s="85">
        <f t="shared" si="2"/>
        <v>49896639.01872392</v>
      </c>
    </row>
    <row r="27" spans="2:13" ht="14.25" customHeight="1" x14ac:dyDescent="0.25">
      <c r="B27" s="123" t="s">
        <v>120</v>
      </c>
      <c r="C27" s="124">
        <f t="shared" si="3"/>
        <v>2010</v>
      </c>
      <c r="D27" s="125">
        <f>SUMIFS('BM Database'!$M$2:$M$751,'BM Database'!$C$2:$C$751,2010,'BM Database'!$B$2:$B$751,$B27)</f>
        <v>26</v>
      </c>
      <c r="E27" s="126">
        <f>SUMIFS('BM Database'!$K$2:$K$751,'BM Database'!$C$2:$C$751,2010,'BM Database'!$B$2:$B$751,$B27)</f>
        <v>9.5238095238095233E-2</v>
      </c>
      <c r="F27" s="126">
        <f>SUMIFS('BM Database'!$L$2:$L$751,'BM Database'!$C$2:$C$751,2010,'BM Database'!$B$2:$B$751,$B27)</f>
        <v>-1.1262441068622316E-2</v>
      </c>
      <c r="G27" s="118">
        <f>SUMIFS('BM Database'!$E$2:$E$751,'BM Database'!$C$2:$C$751,2010,'BM Database'!$B$2:$B$751,$B27)</f>
        <v>3777</v>
      </c>
      <c r="H27" s="118">
        <f>SUMIFS('BM Database'!$F$2:$F$751,'BM Database'!$C$2:$C$751,2010,'BM Database'!$B$2:$B$751,$B27)</f>
        <v>79959168</v>
      </c>
      <c r="I27" s="118">
        <f>SUMIFS('BM Database'!$H$2:$H$751,'BM Database'!$C$2:$C$751,2010,'BM Database'!$B$2:$B$751,$B27)</f>
        <v>18859</v>
      </c>
      <c r="J27" s="125">
        <f>SUMIFS('BM Database'!$J$2:$J$751,'BM Database'!$C$2:$C$751,2010,'BM Database'!$B$2:$B$751,$B27)</f>
        <v>84</v>
      </c>
      <c r="K27" s="127">
        <f t="shared" si="1"/>
        <v>4.810834913135284E-2</v>
      </c>
      <c r="L27" s="125">
        <f>SUMIFS('BM Database'!$D$2:$D$751,'BM Database'!$C$2:$C$751,2010,'BM Database'!$B$2:$B$751,$B27)</f>
        <v>2312989.3863134636</v>
      </c>
      <c r="M27" s="85">
        <f t="shared" si="2"/>
        <v>48078751.985402428</v>
      </c>
    </row>
    <row r="28" spans="2:13" ht="14.25" customHeight="1" x14ac:dyDescent="0.25">
      <c r="B28" s="123" t="s">
        <v>190</v>
      </c>
      <c r="C28" s="124">
        <f t="shared" si="3"/>
        <v>2010</v>
      </c>
      <c r="D28" s="125">
        <f>SUMIFS('BM Database'!$M$2:$M$751,'BM Database'!$C$2:$C$751,2010,'BM Database'!$B$2:$B$751,$B28)</f>
        <v>410</v>
      </c>
      <c r="E28" s="126">
        <f>SUMIFS('BM Database'!$K$2:$K$751,'BM Database'!$C$2:$C$751,2010,'BM Database'!$B$2:$B$751,$B28)</f>
        <v>0.22563559322033899</v>
      </c>
      <c r="F28" s="126">
        <f>SUMIFS('BM Database'!$L$2:$L$751,'BM Database'!$C$2:$C$751,2010,'BM Database'!$B$2:$B$751,$B28)</f>
        <v>1.6813485589994563E-2</v>
      </c>
      <c r="G28" s="118">
        <f>SUMIFS('BM Database'!$E$2:$E$751,'BM Database'!$C$2:$C$751,2010,'BM Database'!$B$2:$B$751,$B28)</f>
        <v>46710</v>
      </c>
      <c r="H28" s="118">
        <f>SUMIFS('BM Database'!$F$2:$F$751,'BM Database'!$C$2:$C$751,2010,'BM Database'!$B$2:$B$751,$B28)</f>
        <v>921289657</v>
      </c>
      <c r="I28" s="118">
        <f>SUMIFS('BM Database'!$H$2:$H$751,'BM Database'!$C$2:$C$751,2010,'BM Database'!$B$2:$B$751,$B28)</f>
        <v>206940</v>
      </c>
      <c r="J28" s="125">
        <f>SUMIFS('BM Database'!$J$2:$J$751,'BM Database'!$C$2:$C$751,2010,'BM Database'!$B$2:$B$751,$B28)</f>
        <v>944</v>
      </c>
      <c r="K28" s="127">
        <f t="shared" si="1"/>
        <v>0.56309857268329933</v>
      </c>
      <c r="L28" s="125">
        <f>SUMIFS('BM Database'!$D$2:$D$751,'BM Database'!$C$2:$C$751,2010,'BM Database'!$B$2:$B$751,$B28)</f>
        <v>23492982.680338666</v>
      </c>
      <c r="M28" s="85">
        <f t="shared" si="2"/>
        <v>41720906.107768998</v>
      </c>
    </row>
    <row r="29" spans="2:13" ht="14.25" customHeight="1" x14ac:dyDescent="0.25">
      <c r="B29" s="123" t="s">
        <v>191</v>
      </c>
      <c r="C29" s="124">
        <f t="shared" si="3"/>
        <v>2010</v>
      </c>
      <c r="D29" s="125">
        <f>SUMIFS('BM Database'!$M$2:$M$751,'BM Database'!$C$2:$C$751,2010,'BM Database'!$B$2:$B$751,$B29)</f>
        <v>69</v>
      </c>
      <c r="E29" s="126">
        <f>SUMIFS('BM Database'!$K$2:$K$751,'BM Database'!$C$2:$C$751,2010,'BM Database'!$B$2:$B$751,$B29)</f>
        <v>0.28215767634854771</v>
      </c>
      <c r="F29" s="126">
        <f>SUMIFS('BM Database'!$L$2:$L$751,'BM Database'!$C$2:$C$751,2010,'BM Database'!$B$2:$B$751,$B29)</f>
        <v>0.18949798038084248</v>
      </c>
      <c r="G29" s="118">
        <f>SUMIFS('BM Database'!$E$2:$E$751,'BM Database'!$C$2:$C$751,2010,'BM Database'!$B$2:$B$751,$B29)</f>
        <v>10151</v>
      </c>
      <c r="H29" s="118">
        <f>SUMIFS('BM Database'!$F$2:$F$751,'BM Database'!$C$2:$C$751,2010,'BM Database'!$B$2:$B$751,$B29)</f>
        <v>186559007.97</v>
      </c>
      <c r="I29" s="118">
        <f>SUMIFS('BM Database'!$H$2:$H$751,'BM Database'!$C$2:$C$751,2010,'BM Database'!$B$2:$B$751,$B29)</f>
        <v>57081</v>
      </c>
      <c r="J29" s="125">
        <f>SUMIFS('BM Database'!$J$2:$J$751,'BM Database'!$C$2:$C$751,2010,'BM Database'!$B$2:$B$751,$B29)</f>
        <v>241</v>
      </c>
      <c r="K29" s="127">
        <f t="shared" si="1"/>
        <v>0.13403415940506494</v>
      </c>
      <c r="L29" s="125">
        <f>SUMIFS('BM Database'!$D$2:$D$751,'BM Database'!$C$2:$C$751,2010,'BM Database'!$B$2:$B$751,$B29)</f>
        <v>4710022.6437607361</v>
      </c>
      <c r="M29" s="85">
        <f t="shared" si="2"/>
        <v>35140464.674580202</v>
      </c>
    </row>
    <row r="30" spans="2:13" ht="14.25" customHeight="1" x14ac:dyDescent="0.25">
      <c r="B30" s="123" t="s">
        <v>192</v>
      </c>
      <c r="C30" s="124">
        <f t="shared" si="3"/>
        <v>2010</v>
      </c>
      <c r="D30" s="125">
        <f>SUMIFS('BM Database'!$M$2:$M$751,'BM Database'!$C$2:$C$751,2010,'BM Database'!$B$2:$B$751,$B30)</f>
        <v>93</v>
      </c>
      <c r="E30" s="126">
        <f>SUMIFS('BM Database'!$K$2:$K$751,'BM Database'!$C$2:$C$751,2010,'BM Database'!$B$2:$B$751,$B30)</f>
        <v>0.59906103286384982</v>
      </c>
      <c r="F30" s="126">
        <f>SUMIFS('BM Database'!$L$2:$L$751,'BM Database'!$C$2:$C$751,2010,'BM Database'!$B$2:$B$751,$B30)</f>
        <v>0.21622784991749766</v>
      </c>
      <c r="G30" s="118">
        <f>SUMIFS('BM Database'!$E$2:$E$751,'BM Database'!$C$2:$C$751,2010,'BM Database'!$B$2:$B$751,$B30)</f>
        <v>50250</v>
      </c>
      <c r="H30" s="118">
        <f>SUMIFS('BM Database'!$F$2:$F$751,'BM Database'!$C$2:$C$751,2010,'BM Database'!$B$2:$B$751,$B30)</f>
        <v>1614445248.05</v>
      </c>
      <c r="I30" s="118">
        <f>SUMIFS('BM Database'!$H$2:$H$751,'BM Database'!$C$2:$C$751,2010,'BM Database'!$B$2:$B$751,$B30)</f>
        <v>285955</v>
      </c>
      <c r="J30" s="125">
        <f>SUMIFS('BM Database'!$J$2:$J$751,'BM Database'!$C$2:$C$751,2010,'BM Database'!$B$2:$B$751,$B30)</f>
        <v>1065</v>
      </c>
      <c r="K30" s="127">
        <f t="shared" si="1"/>
        <v>0.66577936746693078</v>
      </c>
      <c r="L30" s="125">
        <f>SUMIFS('BM Database'!$D$2:$D$751,'BM Database'!$C$2:$C$751,2010,'BM Database'!$B$2:$B$751,$B30)</f>
        <v>32578827.468639091</v>
      </c>
      <c r="M30" s="85">
        <f t="shared" si="2"/>
        <v>48933369.011705339</v>
      </c>
    </row>
    <row r="31" spans="2:13" ht="14.25" customHeight="1" x14ac:dyDescent="0.25">
      <c r="B31" s="123" t="s">
        <v>193</v>
      </c>
      <c r="C31" s="124">
        <f t="shared" si="3"/>
        <v>2010</v>
      </c>
      <c r="D31" s="125">
        <f>SUMIFS('BM Database'!$M$2:$M$751,'BM Database'!$C$2:$C$751,2010,'BM Database'!$B$2:$B$751,$B31)</f>
        <v>1252</v>
      </c>
      <c r="E31" s="126">
        <f>SUMIFS('BM Database'!$K$2:$K$751,'BM Database'!$C$2:$C$751,2010,'BM Database'!$B$2:$B$751,$B31)</f>
        <v>5.1654091700522348E-2</v>
      </c>
      <c r="F31" s="126">
        <f>SUMIFS('BM Database'!$L$2:$L$751,'BM Database'!$C$2:$C$751,2010,'BM Database'!$B$2:$B$751,$B31)</f>
        <v>5.7283306581059387E-2</v>
      </c>
      <c r="G31" s="118">
        <f>SUMIFS('BM Database'!$E$2:$E$751,'BM Database'!$C$2:$C$751,2010,'BM Database'!$B$2:$B$751,$B31)</f>
        <v>20971</v>
      </c>
      <c r="H31" s="118">
        <f>SUMIFS('BM Database'!$F$2:$F$751,'BM Database'!$C$2:$C$751,2010,'BM Database'!$B$2:$B$751,$B31)</f>
        <v>345304603</v>
      </c>
      <c r="I31" s="118">
        <f>SUMIFS('BM Database'!$H$2:$H$751,'BM Database'!$C$2:$C$751,2010,'BM Database'!$B$2:$B$751,$B31)</f>
        <v>114709</v>
      </c>
      <c r="J31" s="125">
        <f>SUMIFS('BM Database'!$J$2:$J$751,'BM Database'!$C$2:$C$751,2010,'BM Database'!$B$2:$B$751,$B31)</f>
        <v>1723</v>
      </c>
      <c r="K31" s="127">
        <f t="shared" si="1"/>
        <v>0.37449287702440137</v>
      </c>
      <c r="L31" s="125">
        <f>SUMIFS('BM Database'!$D$2:$D$751,'BM Database'!$C$2:$C$751,2010,'BM Database'!$B$2:$B$751,$B31)</f>
        <v>12921033.205977928</v>
      </c>
      <c r="M31" s="85">
        <f t="shared" si="2"/>
        <v>34502747.578656919</v>
      </c>
    </row>
    <row r="32" spans="2:13" ht="14.25" customHeight="1" x14ac:dyDescent="0.25">
      <c r="B32" s="123" t="s">
        <v>121</v>
      </c>
      <c r="C32" s="124">
        <f t="shared" si="3"/>
        <v>2010</v>
      </c>
      <c r="D32" s="125">
        <f>SUMIFS('BM Database'!$M$2:$M$751,'BM Database'!$C$2:$C$751,2010,'BM Database'!$B$2:$B$751,$B32)</f>
        <v>280</v>
      </c>
      <c r="E32" s="126">
        <f>SUMIFS('BM Database'!$K$2:$K$751,'BM Database'!$C$2:$C$751,2010,'BM Database'!$B$2:$B$751,$B32)</f>
        <v>0.38817663817663817</v>
      </c>
      <c r="F32" s="126">
        <f>SUMIFS('BM Database'!$L$2:$L$751,'BM Database'!$C$2:$C$751,2010,'BM Database'!$B$2:$B$751,$B32)</f>
        <v>0.20049756869840551</v>
      </c>
      <c r="G32" s="118">
        <f>SUMIFS('BM Database'!$E$2:$E$751,'BM Database'!$C$2:$C$751,2010,'BM Database'!$B$2:$B$751,$B32)</f>
        <v>20790</v>
      </c>
      <c r="H32" s="118">
        <f>SUMIFS('BM Database'!$F$2:$F$751,'BM Database'!$C$2:$C$751,2010,'BM Database'!$B$2:$B$751,$B32)</f>
        <v>510209689.68000001</v>
      </c>
      <c r="I32" s="118">
        <f>SUMIFS('BM Database'!$H$2:$H$751,'BM Database'!$C$2:$C$751,2010,'BM Database'!$B$2:$B$751,$B32)</f>
        <v>122494</v>
      </c>
      <c r="J32" s="125">
        <f>SUMIFS('BM Database'!$J$2:$J$751,'BM Database'!$C$2:$C$751,2010,'BM Database'!$B$2:$B$751,$B32)</f>
        <v>1404</v>
      </c>
      <c r="K32" s="127">
        <f t="shared" si="1"/>
        <v>0.3669345751074134</v>
      </c>
      <c r="L32" s="125">
        <f>SUMIFS('BM Database'!$D$2:$D$751,'BM Database'!$C$2:$C$751,2010,'BM Database'!$B$2:$B$751,$B32)</f>
        <v>13020053.603601057</v>
      </c>
      <c r="M32" s="85">
        <f t="shared" si="2"/>
        <v>35483310.886660583</v>
      </c>
    </row>
    <row r="33" spans="2:13" ht="14.25" customHeight="1" x14ac:dyDescent="0.25">
      <c r="B33" s="123" t="s">
        <v>194</v>
      </c>
      <c r="C33" s="124">
        <f t="shared" si="3"/>
        <v>2010</v>
      </c>
      <c r="D33" s="125">
        <f>SUMIFS('BM Database'!$M$2:$M$751,'BM Database'!$C$2:$C$751,2010,'BM Database'!$B$2:$B$751,$B33)</f>
        <v>93</v>
      </c>
      <c r="E33" s="126">
        <f>SUMIFS('BM Database'!$K$2:$K$751,'BM Database'!$C$2:$C$751,2010,'BM Database'!$B$2:$B$751,$B33)</f>
        <v>0.16176470588235295</v>
      </c>
      <c r="F33" s="126">
        <f>SUMIFS('BM Database'!$L$2:$L$751,'BM Database'!$C$2:$C$751,2010,'BM Database'!$B$2:$B$751,$B33)</f>
        <v>2.7352297592997812E-2</v>
      </c>
      <c r="G33" s="118">
        <f>SUMIFS('BM Database'!$E$2:$E$751,'BM Database'!$C$2:$C$751,2010,'BM Database'!$B$2:$B$751,$B33)</f>
        <v>2734</v>
      </c>
      <c r="H33" s="118">
        <f>SUMIFS('BM Database'!$F$2:$F$751,'BM Database'!$C$2:$C$751,2010,'BM Database'!$B$2:$B$751,$B33)</f>
        <v>72819055</v>
      </c>
      <c r="I33" s="118">
        <f>SUMIFS('BM Database'!$H$2:$H$751,'BM Database'!$C$2:$C$751,2010,'BM Database'!$B$2:$B$751,$B33)</f>
        <v>22617</v>
      </c>
      <c r="J33" s="125">
        <f>SUMIFS('BM Database'!$J$2:$J$751,'BM Database'!$C$2:$C$751,2010,'BM Database'!$B$2:$B$751,$B33)</f>
        <v>68</v>
      </c>
      <c r="K33" s="127">
        <f t="shared" si="1"/>
        <v>4.0652464634264161E-2</v>
      </c>
      <c r="L33" s="125">
        <f>SUMIFS('BM Database'!$D$2:$D$751,'BM Database'!$C$2:$C$751,2010,'BM Database'!$B$2:$B$751,$B33)</f>
        <v>1148684.2396931099</v>
      </c>
      <c r="M33" s="85">
        <f t="shared" si="2"/>
        <v>28256201.684877302</v>
      </c>
    </row>
    <row r="34" spans="2:13" ht="14.25" customHeight="1" x14ac:dyDescent="0.25">
      <c r="B34" s="123" t="s">
        <v>195</v>
      </c>
      <c r="C34" s="124">
        <f t="shared" si="3"/>
        <v>2010</v>
      </c>
      <c r="D34" s="125">
        <f>SUMIFS('BM Database'!$M$2:$M$751,'BM Database'!$C$2:$C$751,2010,'BM Database'!$B$2:$B$751,$B34)</f>
        <v>426</v>
      </c>
      <c r="E34" s="126">
        <f>SUMIFS('BM Database'!$K$2:$K$751,'BM Database'!$C$2:$C$751,2010,'BM Database'!$B$2:$B$751,$B34)</f>
        <v>0.54816983894582727</v>
      </c>
      <c r="F34" s="126">
        <f>SUMIFS('BM Database'!$L$2:$L$751,'BM Database'!$C$2:$C$751,2010,'BM Database'!$B$2:$B$751,$B34)</f>
        <v>4.7919097280977527E-2</v>
      </c>
      <c r="G34" s="118">
        <f>SUMIFS('BM Database'!$E$2:$E$751,'BM Database'!$C$2:$C$751,2010,'BM Database'!$B$2:$B$751,$B34)</f>
        <v>234464</v>
      </c>
      <c r="H34" s="118">
        <f>SUMIFS('BM Database'!$F$2:$F$751,'BM Database'!$C$2:$C$751,2010,'BM Database'!$B$2:$B$751,$B34)</f>
        <v>4818803039</v>
      </c>
      <c r="I34" s="118">
        <f>SUMIFS('BM Database'!$H$2:$H$751,'BM Database'!$C$2:$C$751,2010,'BM Database'!$B$2:$B$751,$B34)</f>
        <v>1318006.26</v>
      </c>
      <c r="J34" s="125">
        <f>SUMIFS('BM Database'!$J$2:$J$751,'BM Database'!$C$2:$C$751,2010,'BM Database'!$B$2:$B$751,$B34)</f>
        <v>3415</v>
      </c>
      <c r="K34" s="127">
        <f t="shared" si="1"/>
        <v>2.7519829117029038</v>
      </c>
      <c r="L34" s="125">
        <f>SUMIFS('BM Database'!$D$2:$D$751,'BM Database'!$C$2:$C$751,2010,'BM Database'!$B$2:$B$751,$B34)</f>
        <v>103181562.84395273</v>
      </c>
      <c r="M34" s="85">
        <f t="shared" si="2"/>
        <v>37493533.26474867</v>
      </c>
    </row>
    <row r="35" spans="2:13" ht="14.25" customHeight="1" x14ac:dyDescent="0.25">
      <c r="B35" s="123" t="s">
        <v>196</v>
      </c>
      <c r="C35" s="124">
        <f t="shared" si="3"/>
        <v>2010</v>
      </c>
      <c r="D35" s="125">
        <f>SUMIFS('BM Database'!$M$2:$M$751,'BM Database'!$C$2:$C$751,2010,'BM Database'!$B$2:$B$751,$B35)</f>
        <v>9</v>
      </c>
      <c r="E35" s="126">
        <f>SUMIFS('BM Database'!$K$2:$K$751,'BM Database'!$C$2:$C$751,2010,'BM Database'!$B$2:$B$751,$B35)</f>
        <v>0.14285714285714285</v>
      </c>
      <c r="F35" s="126">
        <f>SUMIFS('BM Database'!$L$2:$L$751,'BM Database'!$C$2:$C$751,2010,'BM Database'!$B$2:$B$751,$B35)</f>
        <v>7.9535299374441468E-2</v>
      </c>
      <c r="G35" s="118">
        <f>SUMIFS('BM Database'!$E$2:$E$751,'BM Database'!$C$2:$C$751,2010,'BM Database'!$B$2:$B$751,$B35)</f>
        <v>1196</v>
      </c>
      <c r="H35" s="118">
        <f>SUMIFS('BM Database'!$F$2:$F$751,'BM Database'!$C$2:$C$751,2010,'BM Database'!$B$2:$B$751,$B35)</f>
        <v>24291392</v>
      </c>
      <c r="I35" s="118">
        <f>SUMIFS('BM Database'!$H$2:$H$751,'BM Database'!$C$2:$C$751,2010,'BM Database'!$B$2:$B$751,$B35)</f>
        <v>7653</v>
      </c>
      <c r="J35" s="125">
        <f>SUMIFS('BM Database'!$J$2:$J$751,'BM Database'!$C$2:$C$751,2010,'BM Database'!$B$2:$B$751,$B35)</f>
        <v>21</v>
      </c>
      <c r="K35" s="127">
        <f t="shared" si="1"/>
        <v>1.5146218722794928E-2</v>
      </c>
      <c r="L35" s="125">
        <f>SUMIFS('BM Database'!$D$2:$D$751,'BM Database'!$C$2:$C$751,2010,'BM Database'!$B$2:$B$751,$B35)</f>
        <v>515158.52749134926</v>
      </c>
      <c r="M35" s="85">
        <f t="shared" si="2"/>
        <v>34012352.318406716</v>
      </c>
    </row>
    <row r="36" spans="2:13" ht="14.25" customHeight="1" x14ac:dyDescent="0.25">
      <c r="B36" s="123" t="s">
        <v>197</v>
      </c>
      <c r="C36" s="124">
        <f t="shared" si="3"/>
        <v>2010</v>
      </c>
      <c r="D36" s="125">
        <f>SUMIFS('BM Database'!$M$2:$M$751,'BM Database'!$C$2:$C$751,2010,'BM Database'!$B$2:$B$751,$B36)</f>
        <v>8</v>
      </c>
      <c r="E36" s="126">
        <f>SUMIFS('BM Database'!$K$2:$K$751,'BM Database'!$C$2:$C$751,2010,'BM Database'!$B$2:$B$751,$B36)</f>
        <v>0.15151515151515152</v>
      </c>
      <c r="F36" s="126">
        <f>SUMIFS('BM Database'!$L$2:$L$751,'BM Database'!$C$2:$C$751,2010,'BM Database'!$B$2:$B$751,$B36)</f>
        <v>7.1206829646876219E-2</v>
      </c>
      <c r="G36" s="118">
        <f>SUMIFS('BM Database'!$E$2:$E$751,'BM Database'!$C$2:$C$751,2010,'BM Database'!$B$2:$B$751,$B36)</f>
        <v>5496</v>
      </c>
      <c r="H36" s="118">
        <f>SUMIFS('BM Database'!$F$2:$F$751,'BM Database'!$C$2:$C$751,2010,'BM Database'!$B$2:$B$751,$B36)</f>
        <v>158272196</v>
      </c>
      <c r="I36" s="118">
        <f>SUMIFS('BM Database'!$H$2:$H$751,'BM Database'!$C$2:$C$751,2010,'BM Database'!$B$2:$B$751,$B36)</f>
        <v>40003</v>
      </c>
      <c r="J36" s="125">
        <f>SUMIFS('BM Database'!$J$2:$J$751,'BM Database'!$C$2:$C$751,2010,'BM Database'!$B$2:$B$751,$B36)</f>
        <v>66</v>
      </c>
      <c r="K36" s="127">
        <f t="shared" si="1"/>
        <v>6.6306769484898401E-2</v>
      </c>
      <c r="L36" s="125">
        <f>SUMIFS('BM Database'!$D$2:$D$751,'BM Database'!$C$2:$C$751,2010,'BM Database'!$B$2:$B$751,$B36)</f>
        <v>1333721.9842165229</v>
      </c>
      <c r="M36" s="85">
        <f t="shared" si="2"/>
        <v>20114416.590907551</v>
      </c>
    </row>
    <row r="37" spans="2:13" ht="14.25" customHeight="1" x14ac:dyDescent="0.25">
      <c r="B37" s="123" t="s">
        <v>122</v>
      </c>
      <c r="C37" s="124">
        <f t="shared" si="3"/>
        <v>2010</v>
      </c>
      <c r="D37" s="125">
        <f>SUMIFS('BM Database'!$M$2:$M$751,'BM Database'!$C$2:$C$751,2010,'BM Database'!$B$2:$B$751,$B37)</f>
        <v>269</v>
      </c>
      <c r="E37" s="126">
        <f>SUMIFS('BM Database'!$K$2:$K$751,'BM Database'!$C$2:$C$751,2010,'BM Database'!$B$2:$B$751,$B37)</f>
        <v>0.71448813319164006</v>
      </c>
      <c r="F37" s="126">
        <f>SUMIFS('BM Database'!$L$2:$L$751,'BM Database'!$C$2:$C$751,2010,'BM Database'!$B$2:$B$751,$B37)</f>
        <v>0.43001182548079914</v>
      </c>
      <c r="G37" s="118">
        <f>SUMIFS('BM Database'!$E$2:$E$751,'BM Database'!$C$2:$C$751,2010,'BM Database'!$B$2:$B$751,$B37)</f>
        <v>134228</v>
      </c>
      <c r="H37" s="118">
        <f>SUMIFS('BM Database'!$F$2:$F$751,'BM Database'!$C$2:$C$751,2010,'BM Database'!$B$2:$B$751,$B37)</f>
        <v>3748744754</v>
      </c>
      <c r="I37" s="118">
        <f>SUMIFS('BM Database'!$H$2:$H$751,'BM Database'!$C$2:$C$751,2010,'BM Database'!$B$2:$B$751,$B37)</f>
        <v>799130</v>
      </c>
      <c r="J37" s="125">
        <f>SUMIFS('BM Database'!$J$2:$J$751,'BM Database'!$C$2:$C$751,2010,'BM Database'!$B$2:$B$751,$B37)</f>
        <v>2823</v>
      </c>
      <c r="K37" s="127">
        <f t="shared" si="1"/>
        <v>1.7800363271225532</v>
      </c>
      <c r="L37" s="125">
        <f>SUMIFS('BM Database'!$D$2:$D$751,'BM Database'!$C$2:$C$751,2010,'BM Database'!$B$2:$B$751,$B37)</f>
        <v>75995029.697921634</v>
      </c>
      <c r="M37" s="85">
        <f t="shared" si="2"/>
        <v>42692965.609734699</v>
      </c>
    </row>
    <row r="38" spans="2:13" ht="14.25" customHeight="1" x14ac:dyDescent="0.25">
      <c r="B38" s="123" t="s">
        <v>123</v>
      </c>
      <c r="C38" s="124">
        <f t="shared" si="3"/>
        <v>2010</v>
      </c>
      <c r="D38" s="125">
        <f>SUMIFS('BM Database'!$M$2:$M$751,'BM Database'!$C$2:$C$751,2010,'BM Database'!$B$2:$B$751,$B38)</f>
        <v>650000</v>
      </c>
      <c r="E38" s="126">
        <f>SUMIFS('BM Database'!$K$2:$K$751,'BM Database'!$C$2:$C$751,2010,'BM Database'!$B$2:$B$751,$B38)</f>
        <v>3.527096203306291E-2</v>
      </c>
      <c r="F38" s="126">
        <f>SUMIFS('BM Database'!$L$2:$L$751,'BM Database'!$C$2:$C$751,2010,'BM Database'!$B$2:$B$751,$B38)</f>
        <v>8.7661646592657322E-2</v>
      </c>
      <c r="G38" s="118">
        <f>SUMIFS('BM Database'!$E$2:$E$751,'BM Database'!$C$2:$C$751,2010,'BM Database'!$B$2:$B$751,$B38)</f>
        <v>1203030</v>
      </c>
      <c r="H38" s="118">
        <f>SUMIFS('BM Database'!$F$2:$F$751,'BM Database'!$C$2:$C$751,2010,'BM Database'!$B$2:$B$751,$B38)</f>
        <v>21663000000</v>
      </c>
      <c r="I38" s="118">
        <f>SUMIFS('BM Database'!$H$2:$H$751,'BM Database'!$C$2:$C$751,2010,'BM Database'!$B$2:$B$751,$B38)</f>
        <v>4407238</v>
      </c>
      <c r="J38" s="125">
        <f>SUMIFS('BM Database'!$J$2:$J$751,'BM Database'!$C$2:$C$751,2010,'BM Database'!$B$2:$B$751,$B38)</f>
        <v>120921</v>
      </c>
      <c r="K38" s="127">
        <f t="shared" si="1"/>
        <v>20.742032135481089</v>
      </c>
      <c r="L38" s="125">
        <f>SUMIFS('BM Database'!$D$2:$D$751,'BM Database'!$C$2:$C$751,2010,'BM Database'!$B$2:$B$751,$B38)</f>
        <v>1249591522.0390115</v>
      </c>
      <c r="M38" s="85">
        <f t="shared" si="2"/>
        <v>60244411.631272815</v>
      </c>
    </row>
    <row r="39" spans="2:13" ht="14.25" customHeight="1" x14ac:dyDescent="0.25">
      <c r="B39" s="123" t="s">
        <v>198</v>
      </c>
      <c r="C39" s="124">
        <f t="shared" si="3"/>
        <v>2010</v>
      </c>
      <c r="D39" s="125">
        <f>SUMIFS('BM Database'!$M$2:$M$751,'BM Database'!$C$2:$C$751,2010,'BM Database'!$B$2:$B$751,$B39)</f>
        <v>1104</v>
      </c>
      <c r="E39" s="126">
        <f>SUMIFS('BM Database'!$K$2:$K$751,'BM Database'!$C$2:$C$751,2010,'BM Database'!$B$2:$B$751,$B39)</f>
        <v>0.50258588843738461</v>
      </c>
      <c r="F39" s="126">
        <f>SUMIFS('BM Database'!$L$2:$L$751,'BM Database'!$C$2:$C$751,2010,'BM Database'!$B$2:$B$751,$B39)</f>
        <v>0.15403750189021623</v>
      </c>
      <c r="G39" s="118">
        <f>SUMIFS('BM Database'!$E$2:$E$751,'BM Database'!$C$2:$C$751,2010,'BM Database'!$B$2:$B$751,$B39)</f>
        <v>300664</v>
      </c>
      <c r="H39" s="118">
        <f>SUMIFS('BM Database'!$F$2:$F$751,'BM Database'!$C$2:$C$751,2010,'BM Database'!$B$2:$B$751,$B39)</f>
        <v>7530979620</v>
      </c>
      <c r="I39" s="118">
        <f>SUMIFS('BM Database'!$H$2:$H$751,'BM Database'!$C$2:$C$751,2010,'BM Database'!$B$2:$B$751,$B39)</f>
        <v>1518168</v>
      </c>
      <c r="J39" s="125">
        <f>SUMIFS('BM Database'!$J$2:$J$751,'BM Database'!$C$2:$C$751,2010,'BM Database'!$B$2:$B$751,$B39)</f>
        <v>5414</v>
      </c>
      <c r="K39" s="127">
        <f t="shared" si="1"/>
        <v>3.6721178997011701</v>
      </c>
      <c r="L39" s="125">
        <f>SUMIFS('BM Database'!$D$2:$D$751,'BM Database'!$C$2:$C$751,2010,'BM Database'!$B$2:$B$751,$B39)</f>
        <v>156810179.33310923</v>
      </c>
      <c r="M39" s="85">
        <f t="shared" si="2"/>
        <v>42702926.108627975</v>
      </c>
    </row>
    <row r="40" spans="2:13" ht="14.25" customHeight="1" x14ac:dyDescent="0.25">
      <c r="B40" s="123" t="s">
        <v>199</v>
      </c>
      <c r="C40" s="124">
        <f t="shared" si="3"/>
        <v>2010</v>
      </c>
      <c r="D40" s="125">
        <f>SUMIFS('BM Database'!$M$2:$M$751,'BM Database'!$C$2:$C$751,2010,'BM Database'!$B$2:$B$751,$B40)</f>
        <v>292</v>
      </c>
      <c r="E40" s="126">
        <f>SUMIFS('BM Database'!$K$2:$K$751,'BM Database'!$C$2:$C$751,2010,'BM Database'!$B$2:$B$751,$B40)</f>
        <v>0.18592297476759628</v>
      </c>
      <c r="F40" s="126">
        <f>SUMIFS('BM Database'!$L$2:$L$751,'BM Database'!$C$2:$C$751,2010,'BM Database'!$B$2:$B$751,$B40)</f>
        <v>0.12788132369722327</v>
      </c>
      <c r="G40" s="118">
        <f>SUMIFS('BM Database'!$E$2:$E$751,'BM Database'!$C$2:$C$751,2010,'BM Database'!$B$2:$B$751,$B40)</f>
        <v>14707</v>
      </c>
      <c r="H40" s="118">
        <f>SUMIFS('BM Database'!$F$2:$F$751,'BM Database'!$C$2:$C$751,2010,'BM Database'!$B$2:$B$751,$B40)</f>
        <v>245715888</v>
      </c>
      <c r="I40" s="118">
        <f>SUMIFS('BM Database'!$H$2:$H$751,'BM Database'!$C$2:$C$751,2010,'BM Database'!$B$2:$B$751,$B40)</f>
        <v>66861</v>
      </c>
      <c r="J40" s="125">
        <f>SUMIFS('BM Database'!$J$2:$J$751,'BM Database'!$C$2:$C$751,2010,'BM Database'!$B$2:$B$751,$B40)</f>
        <v>753</v>
      </c>
      <c r="K40" s="127">
        <f t="shared" si="1"/>
        <v>0.22363449545899283</v>
      </c>
      <c r="L40" s="125">
        <f>SUMIFS('BM Database'!$D$2:$D$751,'BM Database'!$C$2:$C$751,2010,'BM Database'!$B$2:$B$751,$B40)</f>
        <v>9700920.8947733082</v>
      </c>
      <c r="M40" s="85">
        <f t="shared" si="2"/>
        <v>43378463.930007331</v>
      </c>
    </row>
    <row r="41" spans="2:13" ht="14.25" customHeight="1" x14ac:dyDescent="0.25">
      <c r="B41" s="123" t="s">
        <v>200</v>
      </c>
      <c r="C41" s="124">
        <f t="shared" si="3"/>
        <v>2010</v>
      </c>
      <c r="D41" s="125">
        <f>SUMIFS('BM Database'!$M$2:$M$751,'BM Database'!$C$2:$C$751,2010,'BM Database'!$B$2:$B$751,$B41)</f>
        <v>24</v>
      </c>
      <c r="E41" s="126">
        <f>SUMIFS('BM Database'!$K$2:$K$751,'BM Database'!$C$2:$C$751,2010,'BM Database'!$B$2:$B$751,$B41)</f>
        <v>0.10204081632653061</v>
      </c>
      <c r="F41" s="126">
        <f>SUMIFS('BM Database'!$L$2:$L$751,'BM Database'!$C$2:$C$751,2010,'BM Database'!$B$2:$B$751,$B41)</f>
        <v>-6.993824069437489E-2</v>
      </c>
      <c r="G41" s="118">
        <f>SUMIFS('BM Database'!$E$2:$E$751,'BM Database'!$C$2:$C$751,2010,'BM Database'!$B$2:$B$751,$B41)</f>
        <v>5580</v>
      </c>
      <c r="H41" s="118">
        <f>SUMIFS('BM Database'!$F$2:$F$751,'BM Database'!$C$2:$C$751,2010,'BM Database'!$B$2:$B$751,$B41)</f>
        <v>108826235.3</v>
      </c>
      <c r="I41" s="118">
        <f>SUMIFS('BM Database'!$H$2:$H$751,'BM Database'!$C$2:$C$751,2010,'BM Database'!$B$2:$B$751,$B41)</f>
        <v>23000</v>
      </c>
      <c r="J41" s="125">
        <f>SUMIFS('BM Database'!$J$2:$J$751,'BM Database'!$C$2:$C$751,2010,'BM Database'!$B$2:$B$751,$B41)</f>
        <v>98</v>
      </c>
      <c r="K41" s="127">
        <f t="shared" si="1"/>
        <v>6.3830995188965067E-2</v>
      </c>
      <c r="L41" s="125">
        <f>SUMIFS('BM Database'!$D$2:$D$751,'BM Database'!$C$2:$C$751,2010,'BM Database'!$B$2:$B$751,$B41)</f>
        <v>2700288.1453162953</v>
      </c>
      <c r="M41" s="85">
        <f t="shared" si="2"/>
        <v>42303713.694614522</v>
      </c>
    </row>
    <row r="42" spans="2:13" ht="14.25" customHeight="1" x14ac:dyDescent="0.25">
      <c r="B42" s="123" t="s">
        <v>201</v>
      </c>
      <c r="C42" s="124">
        <f t="shared" si="3"/>
        <v>2010</v>
      </c>
      <c r="D42" s="125">
        <f>SUMIFS('BM Database'!$M$2:$M$751,'BM Database'!$C$2:$C$751,2010,'BM Database'!$B$2:$B$751,$B42)</f>
        <v>32</v>
      </c>
      <c r="E42" s="126">
        <f>SUMIFS('BM Database'!$K$2:$K$751,'BM Database'!$C$2:$C$751,2010,'BM Database'!$B$2:$B$751,$B42)</f>
        <v>0.35457063711911357</v>
      </c>
      <c r="F42" s="126">
        <f>SUMIFS('BM Database'!$L$2:$L$751,'BM Database'!$C$2:$C$751,2010,'BM Database'!$B$2:$B$751,$B42)</f>
        <v>1.4589160178395948E-2</v>
      </c>
      <c r="G42" s="118">
        <f>SUMIFS('BM Database'!$E$2:$E$751,'BM Database'!$C$2:$C$751,2010,'BM Database'!$B$2:$B$751,$B42)</f>
        <v>26944</v>
      </c>
      <c r="H42" s="118">
        <f>SUMIFS('BM Database'!$F$2:$F$751,'BM Database'!$C$2:$C$751,2010,'BM Database'!$B$2:$B$751,$B42)</f>
        <v>704481097</v>
      </c>
      <c r="I42" s="118">
        <f>SUMIFS('BM Database'!$H$2:$H$751,'BM Database'!$C$2:$C$751,2010,'BM Database'!$B$2:$B$751,$B42)</f>
        <v>147462</v>
      </c>
      <c r="J42" s="125">
        <f>SUMIFS('BM Database'!$J$2:$J$751,'BM Database'!$C$2:$C$751,2010,'BM Database'!$B$2:$B$751,$B42)</f>
        <v>361</v>
      </c>
      <c r="K42" s="127">
        <f t="shared" si="1"/>
        <v>0.311697996408898</v>
      </c>
      <c r="L42" s="125">
        <f>SUMIFS('BM Database'!$D$2:$D$751,'BM Database'!$C$2:$C$751,2010,'BM Database'!$B$2:$B$751,$B42)</f>
        <v>12717014.158428948</v>
      </c>
      <c r="M42" s="85">
        <f t="shared" si="2"/>
        <v>40799152.721361279</v>
      </c>
    </row>
    <row r="43" spans="2:13" ht="14.25" customHeight="1" x14ac:dyDescent="0.25">
      <c r="B43" s="123" t="s">
        <v>202</v>
      </c>
      <c r="C43" s="124">
        <f t="shared" si="3"/>
        <v>2010</v>
      </c>
      <c r="D43" s="125">
        <f>SUMIFS('BM Database'!$M$2:$M$751,'BM Database'!$C$2:$C$751,2010,'BM Database'!$B$2:$B$751,$B43)</f>
        <v>405</v>
      </c>
      <c r="E43" s="126">
        <f>SUMIFS('BM Database'!$K$2:$K$751,'BM Database'!$C$2:$C$751,2010,'BM Database'!$B$2:$B$751,$B43)</f>
        <v>0.44158628081457663</v>
      </c>
      <c r="F43" s="126">
        <f>SUMIFS('BM Database'!$L$2:$L$751,'BM Database'!$C$2:$C$751,2010,'BM Database'!$B$2:$B$751,$B43)</f>
        <v>0.19967541323441165</v>
      </c>
      <c r="G43" s="118">
        <f>SUMIFS('BM Database'!$E$2:$E$751,'BM Database'!$C$2:$C$751,2010,'BM Database'!$B$2:$B$751,$B43)</f>
        <v>86611</v>
      </c>
      <c r="H43" s="118">
        <f>SUMIFS('BM Database'!$F$2:$F$751,'BM Database'!$C$2:$C$751,2010,'BM Database'!$B$2:$B$751,$B43)</f>
        <v>1867408458</v>
      </c>
      <c r="I43" s="118">
        <f>SUMIFS('BM Database'!$H$2:$H$751,'BM Database'!$C$2:$C$751,2010,'BM Database'!$B$2:$B$751,$B43)</f>
        <v>386568</v>
      </c>
      <c r="J43" s="125">
        <f>SUMIFS('BM Database'!$J$2:$J$751,'BM Database'!$C$2:$C$751,2010,'BM Database'!$B$2:$B$751,$B43)</f>
        <v>1866</v>
      </c>
      <c r="K43" s="127">
        <f t="shared" si="1"/>
        <v>1.0679213317106457</v>
      </c>
      <c r="L43" s="125">
        <f>SUMIFS('BM Database'!$D$2:$D$751,'BM Database'!$C$2:$C$751,2010,'BM Database'!$B$2:$B$751,$B43)</f>
        <v>37144504.234530732</v>
      </c>
      <c r="M43" s="85">
        <f t="shared" si="2"/>
        <v>34782060.374270216</v>
      </c>
    </row>
    <row r="44" spans="2:13" ht="14.25" customHeight="1" x14ac:dyDescent="0.25">
      <c r="B44" s="123" t="s">
        <v>203</v>
      </c>
      <c r="C44" s="124">
        <f t="shared" si="3"/>
        <v>2010</v>
      </c>
      <c r="D44" s="125">
        <f>SUMIFS('BM Database'!$M$2:$M$751,'BM Database'!$C$2:$C$751,2010,'BM Database'!$B$2:$B$751,$B44)</f>
        <v>27</v>
      </c>
      <c r="E44" s="126">
        <f>SUMIFS('BM Database'!$K$2:$K$751,'BM Database'!$C$2:$C$751,2010,'BM Database'!$B$2:$B$751,$B44)</f>
        <v>0.17391304347826086</v>
      </c>
      <c r="F44" s="126">
        <f>SUMIFS('BM Database'!$L$2:$L$751,'BM Database'!$C$2:$C$751,2010,'BM Database'!$B$2:$B$751,$B44)</f>
        <v>0.18213058419243985</v>
      </c>
      <c r="G44" s="118">
        <f>SUMIFS('BM Database'!$E$2:$E$751,'BM Database'!$C$2:$C$751,2010,'BM Database'!$B$2:$B$751,$B44)</f>
        <v>9571</v>
      </c>
      <c r="H44" s="118">
        <f>SUMIFS('BM Database'!$F$2:$F$751,'BM Database'!$C$2:$C$751,2010,'BM Database'!$B$2:$B$751,$B44)</f>
        <v>258268674</v>
      </c>
      <c r="I44" s="118">
        <f>SUMIFS('BM Database'!$H$2:$H$751,'BM Database'!$C$2:$C$751,2010,'BM Database'!$B$2:$B$751,$B44)</f>
        <v>50701</v>
      </c>
      <c r="J44" s="125">
        <f>SUMIFS('BM Database'!$J$2:$J$751,'BM Database'!$C$2:$C$751,2010,'BM Database'!$B$2:$B$751,$B44)</f>
        <v>115</v>
      </c>
      <c r="K44" s="127">
        <f t="shared" si="1"/>
        <v>0.10709778016833038</v>
      </c>
      <c r="L44" s="125">
        <f>SUMIFS('BM Database'!$D$2:$D$751,'BM Database'!$C$2:$C$751,2010,'BM Database'!$B$2:$B$751,$B44)</f>
        <v>3966977.940373892</v>
      </c>
      <c r="M44" s="85">
        <f t="shared" si="2"/>
        <v>37040711.153292023</v>
      </c>
    </row>
    <row r="45" spans="2:13" ht="14.25" customHeight="1" x14ac:dyDescent="0.25">
      <c r="B45" s="123" t="s">
        <v>204</v>
      </c>
      <c r="C45" s="124">
        <f t="shared" si="3"/>
        <v>2010</v>
      </c>
      <c r="D45" s="125">
        <f>SUMIFS('BM Database'!$M$2:$M$751,'BM Database'!$C$2:$C$751,2010,'BM Database'!$B$2:$B$751,$B45)</f>
        <v>144</v>
      </c>
      <c r="E45" s="126">
        <f>SUMIFS('BM Database'!$K$2:$K$751,'BM Database'!$C$2:$C$751,2010,'BM Database'!$B$2:$B$751,$B45)</f>
        <v>0.18873239436619718</v>
      </c>
      <c r="F45" s="126">
        <f>SUMIFS('BM Database'!$L$2:$L$751,'BM Database'!$C$2:$C$751,2010,'BM Database'!$B$2:$B$751,$B45)</f>
        <v>9.3415356573251312E-2</v>
      </c>
      <c r="G45" s="118">
        <f>SUMIFS('BM Database'!$E$2:$E$751,'BM Database'!$C$2:$C$751,2010,'BM Database'!$B$2:$B$751,$B45)</f>
        <v>9439</v>
      </c>
      <c r="H45" s="118">
        <f>SUMIFS('BM Database'!$F$2:$F$751,'BM Database'!$C$2:$C$751,2010,'BM Database'!$B$2:$B$751,$B45)</f>
        <v>201597611</v>
      </c>
      <c r="I45" s="118">
        <f>SUMIFS('BM Database'!$H$2:$H$751,'BM Database'!$C$2:$C$751,2010,'BM Database'!$B$2:$B$751,$B45)</f>
        <v>49384</v>
      </c>
      <c r="J45" s="125">
        <f>SUMIFS('BM Database'!$J$2:$J$751,'BM Database'!$C$2:$C$751,2010,'BM Database'!$B$2:$B$751,$B45)</f>
        <v>355</v>
      </c>
      <c r="K45" s="127">
        <f t="shared" si="1"/>
        <v>0.13883592185586308</v>
      </c>
      <c r="L45" s="125">
        <f>SUMIFS('BM Database'!$D$2:$D$751,'BM Database'!$C$2:$C$751,2010,'BM Database'!$B$2:$B$751,$B45)</f>
        <v>6240363.3188335644</v>
      </c>
      <c r="M45" s="85">
        <f t="shared" si="2"/>
        <v>44947757.290884674</v>
      </c>
    </row>
    <row r="46" spans="2:13" ht="14.25" customHeight="1" x14ac:dyDescent="0.25">
      <c r="B46" s="123" t="s">
        <v>205</v>
      </c>
      <c r="C46" s="124">
        <f t="shared" si="3"/>
        <v>2010</v>
      </c>
      <c r="D46" s="125">
        <f>SUMIFS('BM Database'!$M$2:$M$751,'BM Database'!$C$2:$C$751,2010,'BM Database'!$B$2:$B$751,$B46)</f>
        <v>421</v>
      </c>
      <c r="E46" s="126">
        <f>SUMIFS('BM Database'!$K$2:$K$751,'BM Database'!$C$2:$C$751,2010,'BM Database'!$B$2:$B$751,$B46)</f>
        <v>0.50829127613554437</v>
      </c>
      <c r="F46" s="126">
        <f>SUMIFS('BM Database'!$L$2:$L$751,'BM Database'!$C$2:$C$751,2010,'BM Database'!$B$2:$B$751,$B46)</f>
        <v>0.11804477274440341</v>
      </c>
      <c r="G46" s="118">
        <f>SUMIFS('BM Database'!$E$2:$E$751,'BM Database'!$C$2:$C$751,2010,'BM Database'!$B$2:$B$751,$B46)</f>
        <v>146974</v>
      </c>
      <c r="H46" s="118">
        <f>SUMIFS('BM Database'!$F$2:$F$751,'BM Database'!$C$2:$C$751,2010,'BM Database'!$B$2:$B$751,$B46)</f>
        <v>3346831943</v>
      </c>
      <c r="I46" s="118">
        <f>SUMIFS('BM Database'!$H$2:$H$751,'BM Database'!$C$2:$C$751,2010,'BM Database'!$B$2:$B$751,$B46)</f>
        <v>719375</v>
      </c>
      <c r="J46" s="125">
        <f>SUMIFS('BM Database'!$J$2:$J$751,'BM Database'!$C$2:$C$751,2010,'BM Database'!$B$2:$B$751,$B46)</f>
        <v>2774</v>
      </c>
      <c r="K46" s="127">
        <f t="shared" si="1"/>
        <v>1.7947267772568598</v>
      </c>
      <c r="L46" s="125">
        <f>SUMIFS('BM Database'!$D$2:$D$751,'BM Database'!$C$2:$C$751,2010,'BM Database'!$B$2:$B$751,$B46)</f>
        <v>61932499.758798346</v>
      </c>
      <c r="M46" s="85">
        <f t="shared" si="2"/>
        <v>34508037.960774586</v>
      </c>
    </row>
    <row r="47" spans="2:13" ht="14.25" customHeight="1" x14ac:dyDescent="0.25">
      <c r="B47" s="123" t="s">
        <v>206</v>
      </c>
      <c r="C47" s="124">
        <f t="shared" si="3"/>
        <v>2010</v>
      </c>
      <c r="D47" s="125">
        <f>SUMIFS('BM Database'!$M$2:$M$751,'BM Database'!$C$2:$C$751,2010,'BM Database'!$B$2:$B$751,$B47)</f>
        <v>25</v>
      </c>
      <c r="E47" s="126">
        <f>SUMIFS('BM Database'!$K$2:$K$751,'BM Database'!$C$2:$C$751,2010,'BM Database'!$B$2:$B$751,$B47)</f>
        <v>0.25503355704697989</v>
      </c>
      <c r="F47" s="126">
        <f>SUMIFS('BM Database'!$L$2:$L$751,'BM Database'!$C$2:$C$751,2010,'BM Database'!$B$2:$B$751,$B47)</f>
        <v>0.13337681395728029</v>
      </c>
      <c r="G47" s="118">
        <f>SUMIFS('BM Database'!$E$2:$E$751,'BM Database'!$C$2:$C$751,2010,'BM Database'!$B$2:$B$751,$B47)</f>
        <v>6914</v>
      </c>
      <c r="H47" s="118">
        <f>SUMIFS('BM Database'!$F$2:$F$751,'BM Database'!$C$2:$C$751,2010,'BM Database'!$B$2:$B$751,$B47)</f>
        <v>205510058</v>
      </c>
      <c r="I47" s="118">
        <f>SUMIFS('BM Database'!$H$2:$H$751,'BM Database'!$C$2:$C$751,2010,'BM Database'!$B$2:$B$751,$B47)</f>
        <v>40658</v>
      </c>
      <c r="J47" s="125">
        <f>SUMIFS('BM Database'!$J$2:$J$751,'BM Database'!$C$2:$C$751,2010,'BM Database'!$B$2:$B$751,$B47)</f>
        <v>149</v>
      </c>
      <c r="K47" s="127">
        <f t="shared" si="1"/>
        <v>9.2300711035767466E-2</v>
      </c>
      <c r="L47" s="125">
        <f>SUMIFS('BM Database'!$D$2:$D$751,'BM Database'!$C$2:$C$751,2010,'BM Database'!$B$2:$B$751,$B47)</f>
        <v>4321979.9104985241</v>
      </c>
      <c r="M47" s="85">
        <f t="shared" si="2"/>
        <v>46824990.425303578</v>
      </c>
    </row>
    <row r="48" spans="2:13" ht="14.25" customHeight="1" x14ac:dyDescent="0.25">
      <c r="B48" s="123" t="s">
        <v>207</v>
      </c>
      <c r="C48" s="124">
        <f t="shared" si="3"/>
        <v>2010</v>
      </c>
      <c r="D48" s="125">
        <f>SUMIFS('BM Database'!$M$2:$M$751,'BM Database'!$C$2:$C$751,2010,'BM Database'!$B$2:$B$751,$B48)</f>
        <v>371</v>
      </c>
      <c r="E48" s="126">
        <f>SUMIFS('BM Database'!$K$2:$K$751,'BM Database'!$C$2:$C$751,2010,'BM Database'!$B$2:$B$751,$B48)</f>
        <v>0.38592750533049042</v>
      </c>
      <c r="F48" s="126">
        <f>SUMIFS('BM Database'!$L$2:$L$751,'BM Database'!$C$2:$C$751,2010,'BM Database'!$B$2:$B$751,$B48)</f>
        <v>1.1632841328413284</v>
      </c>
      <c r="G48" s="118">
        <f>SUMIFS('BM Database'!$E$2:$E$751,'BM Database'!$C$2:$C$751,2010,'BM Database'!$B$2:$B$751,$B48)</f>
        <v>29142</v>
      </c>
      <c r="H48" s="118">
        <f>SUMIFS('BM Database'!$F$2:$F$751,'BM Database'!$C$2:$C$751,2010,'BM Database'!$B$2:$B$751,$B48)</f>
        <v>718110957</v>
      </c>
      <c r="I48" s="118">
        <f>SUMIFS('BM Database'!$H$2:$H$751,'BM Database'!$C$2:$C$751,2010,'BM Database'!$B$2:$B$751,$B48)</f>
        <v>147307</v>
      </c>
      <c r="J48" s="125">
        <f>SUMIFS('BM Database'!$J$2:$J$751,'BM Database'!$C$2:$C$751,2010,'BM Database'!$B$2:$B$751,$B48)</f>
        <v>938</v>
      </c>
      <c r="K48" s="127">
        <f t="shared" si="1"/>
        <v>0.41198242396652829</v>
      </c>
      <c r="L48" s="125">
        <f>SUMIFS('BM Database'!$D$2:$D$751,'BM Database'!$C$2:$C$751,2010,'BM Database'!$B$2:$B$751,$B48)</f>
        <v>19555467.40771218</v>
      </c>
      <c r="M48" s="85">
        <f t="shared" si="2"/>
        <v>47466751.662447073</v>
      </c>
    </row>
    <row r="49" spans="2:13" ht="14.25" customHeight="1" x14ac:dyDescent="0.25">
      <c r="B49" s="123" t="s">
        <v>208</v>
      </c>
      <c r="C49" s="124">
        <f t="shared" si="3"/>
        <v>2010</v>
      </c>
      <c r="D49" s="125">
        <f>SUMIFS('BM Database'!$M$2:$M$751,'BM Database'!$C$2:$C$751,2010,'BM Database'!$B$2:$B$751,$B49)</f>
        <v>74</v>
      </c>
      <c r="E49" s="126">
        <f>SUMIFS('BM Database'!$K$2:$K$751,'BM Database'!$C$2:$C$751,2010,'BM Database'!$B$2:$B$751,$B49)</f>
        <v>0.450046685340803</v>
      </c>
      <c r="F49" s="126">
        <f>SUMIFS('BM Database'!$L$2:$L$751,'BM Database'!$C$2:$C$751,2010,'BM Database'!$B$2:$B$751,$B49)</f>
        <v>0.20297333381445531</v>
      </c>
      <c r="G49" s="118">
        <f>SUMIFS('BM Database'!$E$2:$E$751,'BM Database'!$C$2:$C$751,2010,'BM Database'!$B$2:$B$751,$B49)</f>
        <v>32911</v>
      </c>
      <c r="H49" s="118">
        <f>SUMIFS('BM Database'!$F$2:$F$751,'BM Database'!$C$2:$C$751,2010,'BM Database'!$B$2:$B$751,$B49)</f>
        <v>681230183</v>
      </c>
      <c r="I49" s="118">
        <f>SUMIFS('BM Database'!$H$2:$H$751,'BM Database'!$C$2:$C$751,2010,'BM Database'!$B$2:$B$751,$B49)</f>
        <v>163930</v>
      </c>
      <c r="J49" s="125">
        <f>SUMIFS('BM Database'!$J$2:$J$751,'BM Database'!$C$2:$C$751,2010,'BM Database'!$B$2:$B$751,$B49)</f>
        <v>1071</v>
      </c>
      <c r="K49" s="127">
        <f t="shared" si="1"/>
        <v>0.46075397383287853</v>
      </c>
      <c r="L49" s="125">
        <f>SUMIFS('BM Database'!$D$2:$D$751,'BM Database'!$C$2:$C$751,2010,'BM Database'!$B$2:$B$751,$B49)</f>
        <v>18455359.211977653</v>
      </c>
      <c r="M49" s="85">
        <f t="shared" si="2"/>
        <v>40054693.524296448</v>
      </c>
    </row>
    <row r="50" spans="2:13" ht="14.25" customHeight="1" x14ac:dyDescent="0.25">
      <c r="B50" s="123" t="s">
        <v>209</v>
      </c>
      <c r="C50" s="124">
        <f t="shared" si="3"/>
        <v>2010</v>
      </c>
      <c r="D50" s="125">
        <f>SUMIFS('BM Database'!$M$2:$M$751,'BM Database'!$C$2:$C$751,2010,'BM Database'!$B$2:$B$751,$B50)</f>
        <v>827</v>
      </c>
      <c r="E50" s="126">
        <f>SUMIFS('BM Database'!$K$2:$K$751,'BM Database'!$C$2:$C$751,2010,'BM Database'!$B$2:$B$751,$B50)</f>
        <v>0.24564102564102563</v>
      </c>
      <c r="F50" s="126">
        <f>SUMIFS('BM Database'!$L$2:$L$751,'BM Database'!$C$2:$C$751,2010,'BM Database'!$B$2:$B$751,$B50)</f>
        <v>9.1176658775353511E-2</v>
      </c>
      <c r="G50" s="118">
        <f>SUMIFS('BM Database'!$E$2:$E$751,'BM Database'!$C$2:$C$751,2010,'BM Database'!$B$2:$B$751,$B50)</f>
        <v>51048</v>
      </c>
      <c r="H50" s="118">
        <f>SUMIFS('BM Database'!$F$2:$F$751,'BM Database'!$C$2:$C$751,2010,'BM Database'!$B$2:$B$751,$B50)</f>
        <v>1183703863</v>
      </c>
      <c r="I50" s="118">
        <f>SUMIFS('BM Database'!$H$2:$H$751,'BM Database'!$C$2:$C$751,2010,'BM Database'!$B$2:$B$751,$B50)</f>
        <v>268958</v>
      </c>
      <c r="J50" s="125">
        <f>SUMIFS('BM Database'!$J$2:$J$751,'BM Database'!$C$2:$C$751,2010,'BM Database'!$B$2:$B$751,$B50)</f>
        <v>1950</v>
      </c>
      <c r="K50" s="127">
        <f t="shared" si="1"/>
        <v>0.75828714053881596</v>
      </c>
      <c r="L50" s="125">
        <f>SUMIFS('BM Database'!$D$2:$D$751,'BM Database'!$C$2:$C$751,2010,'BM Database'!$B$2:$B$751,$B50)</f>
        <v>34292152.94831872</v>
      </c>
      <c r="M50" s="85">
        <f t="shared" si="2"/>
        <v>45223176.175652601</v>
      </c>
    </row>
    <row r="51" spans="2:13" ht="14.25" customHeight="1" x14ac:dyDescent="0.25">
      <c r="B51" s="123" t="s">
        <v>210</v>
      </c>
      <c r="C51" s="124">
        <f t="shared" si="3"/>
        <v>2010</v>
      </c>
      <c r="D51" s="125">
        <f>SUMIFS('BM Database'!$M$2:$M$751,'BM Database'!$C$2:$C$751,2010,'BM Database'!$B$2:$B$751,$B51)</f>
        <v>133</v>
      </c>
      <c r="E51" s="126">
        <f>SUMIFS('BM Database'!$K$2:$K$751,'BM Database'!$C$2:$C$751,2010,'BM Database'!$B$2:$B$751,$B51)</f>
        <v>0.2953216374269006</v>
      </c>
      <c r="F51" s="126">
        <f>SUMIFS('BM Database'!$L$2:$L$751,'BM Database'!$C$2:$C$751,2010,'BM Database'!$B$2:$B$751,$B51)</f>
        <v>0.16720163408228772</v>
      </c>
      <c r="G51" s="118">
        <f>SUMIFS('BM Database'!$E$2:$E$751,'BM Database'!$C$2:$C$751,2010,'BM Database'!$B$2:$B$751,$B51)</f>
        <v>7882</v>
      </c>
      <c r="H51" s="118">
        <f>SUMIFS('BM Database'!$F$2:$F$751,'BM Database'!$C$2:$C$751,2010,'BM Database'!$B$2:$B$751,$B51)</f>
        <v>177316883</v>
      </c>
      <c r="I51" s="118">
        <f>SUMIFS('BM Database'!$H$2:$H$751,'BM Database'!$C$2:$C$751,2010,'BM Database'!$B$2:$B$751,$B51)</f>
        <v>45154</v>
      </c>
      <c r="J51" s="125">
        <f>SUMIFS('BM Database'!$J$2:$J$751,'BM Database'!$C$2:$C$751,2010,'BM Database'!$B$2:$B$751,$B51)</f>
        <v>342</v>
      </c>
      <c r="K51" s="127">
        <f t="shared" si="1"/>
        <v>0.12303494584903417</v>
      </c>
      <c r="L51" s="125">
        <f>SUMIFS('BM Database'!$D$2:$D$751,'BM Database'!$C$2:$C$751,2010,'BM Database'!$B$2:$B$751,$B51)</f>
        <v>5559610.3030520203</v>
      </c>
      <c r="M51" s="85">
        <f t="shared" si="2"/>
        <v>45187245.499126323</v>
      </c>
    </row>
    <row r="52" spans="2:13" ht="14.25" customHeight="1" x14ac:dyDescent="0.25">
      <c r="B52" s="123" t="s">
        <v>211</v>
      </c>
      <c r="C52" s="124">
        <f t="shared" si="3"/>
        <v>2010</v>
      </c>
      <c r="D52" s="125">
        <f>SUMIFS('BM Database'!$M$2:$M$751,'BM Database'!$C$2:$C$751,2010,'BM Database'!$B$2:$B$751,$B52)</f>
        <v>693</v>
      </c>
      <c r="E52" s="126">
        <f>SUMIFS('BM Database'!$K$2:$K$751,'BM Database'!$C$2:$C$751,2010,'BM Database'!$B$2:$B$751,$B52)</f>
        <v>0.140625</v>
      </c>
      <c r="F52" s="126">
        <f>SUMIFS('BM Database'!$L$2:$L$751,'BM Database'!$C$2:$C$751,2010,'BM Database'!$B$2:$B$751,$B52)</f>
        <v>8.6549440511532308E-2</v>
      </c>
      <c r="G52" s="118">
        <f>SUMIFS('BM Database'!$E$2:$E$751,'BM Database'!$C$2:$C$751,2010,'BM Database'!$B$2:$B$751,$B52)</f>
        <v>18940</v>
      </c>
      <c r="H52" s="118">
        <f>SUMIFS('BM Database'!$F$2:$F$751,'BM Database'!$C$2:$C$751,2010,'BM Database'!$B$2:$B$751,$B52)</f>
        <v>364476577</v>
      </c>
      <c r="I52" s="118">
        <f>SUMIFS('BM Database'!$H$2:$H$751,'BM Database'!$C$2:$C$751,2010,'BM Database'!$B$2:$B$751,$B52)</f>
        <v>92162</v>
      </c>
      <c r="J52" s="125">
        <f>SUMIFS('BM Database'!$J$2:$J$751,'BM Database'!$C$2:$C$751,2010,'BM Database'!$B$2:$B$751,$B52)</f>
        <v>768</v>
      </c>
      <c r="K52" s="127">
        <f t="shared" si="1"/>
        <v>0.27778020960601485</v>
      </c>
      <c r="L52" s="125">
        <f>SUMIFS('BM Database'!$D$2:$D$751,'BM Database'!$C$2:$C$751,2010,'BM Database'!$B$2:$B$751,$B52)</f>
        <v>11914858.32303939</v>
      </c>
      <c r="M52" s="85">
        <f t="shared" si="2"/>
        <v>42893114.451668963</v>
      </c>
    </row>
    <row r="53" spans="2:13" ht="14.25" customHeight="1" x14ac:dyDescent="0.25">
      <c r="B53" s="123" t="s">
        <v>212</v>
      </c>
      <c r="C53" s="124">
        <f t="shared" si="3"/>
        <v>2010</v>
      </c>
      <c r="D53" s="125">
        <f>SUMIFS('BM Database'!$M$2:$M$751,'BM Database'!$C$2:$C$751,2010,'BM Database'!$B$2:$B$751,$B53)</f>
        <v>330</v>
      </c>
      <c r="E53" s="126">
        <f>SUMIFS('BM Database'!$K$2:$K$751,'BM Database'!$C$2:$C$751,2010,'BM Database'!$B$2:$B$751,$B53)</f>
        <v>0.15875613747954173</v>
      </c>
      <c r="F53" s="126">
        <f>SUMIFS('BM Database'!$L$2:$L$751,'BM Database'!$C$2:$C$751,2010,'BM Database'!$B$2:$B$751,$B53)</f>
        <v>2.5012893243940175E-2</v>
      </c>
      <c r="G53" s="118">
        <f>SUMIFS('BM Database'!$E$2:$E$751,'BM Database'!$C$2:$C$751,2010,'BM Database'!$B$2:$B$751,$B53)</f>
        <v>23754</v>
      </c>
      <c r="H53" s="118">
        <f>SUMIFS('BM Database'!$F$2:$F$751,'BM Database'!$C$2:$C$751,2010,'BM Database'!$B$2:$B$751,$B53)</f>
        <v>562643058</v>
      </c>
      <c r="I53" s="118">
        <f>SUMIFS('BM Database'!$H$2:$H$751,'BM Database'!$C$2:$C$751,2010,'BM Database'!$B$2:$B$751,$B53)</f>
        <v>121809</v>
      </c>
      <c r="J53" s="125">
        <f>SUMIFS('BM Database'!$J$2:$J$751,'BM Database'!$C$2:$C$751,2010,'BM Database'!$B$2:$B$751,$B53)</f>
        <v>611</v>
      </c>
      <c r="K53" s="127">
        <f t="shared" si="1"/>
        <v>0.31767100344453342</v>
      </c>
      <c r="L53" s="125">
        <f>SUMIFS('BM Database'!$D$2:$D$751,'BM Database'!$C$2:$C$751,2010,'BM Database'!$B$2:$B$751,$B53)</f>
        <v>13848410.78750072</v>
      </c>
      <c r="M53" s="85">
        <f t="shared" si="2"/>
        <v>43593562.639779009</v>
      </c>
    </row>
    <row r="54" spans="2:13" ht="14.25" customHeight="1" x14ac:dyDescent="0.25">
      <c r="B54" s="123" t="s">
        <v>213</v>
      </c>
      <c r="C54" s="124">
        <f t="shared" si="3"/>
        <v>2010</v>
      </c>
      <c r="D54" s="125">
        <f>SUMIFS('BM Database'!$M$2:$M$751,'BM Database'!$C$2:$C$751,2010,'BM Database'!$B$2:$B$751,$B54)</f>
        <v>28</v>
      </c>
      <c r="E54" s="126">
        <f>SUMIFS('BM Database'!$K$2:$K$751,'BM Database'!$C$2:$C$751,2010,'BM Database'!$B$2:$B$751,$B54)</f>
        <v>1.3513513513513514E-2</v>
      </c>
      <c r="F54" s="126">
        <f>SUMIFS('BM Database'!$L$2:$L$751,'BM Database'!$C$2:$C$751,2010,'BM Database'!$B$2:$B$751,$B54)</f>
        <v>-4.9270359328416759E-2</v>
      </c>
      <c r="G54" s="118">
        <f>SUMIFS('BM Database'!$E$2:$E$751,'BM Database'!$C$2:$C$751,2010,'BM Database'!$B$2:$B$751,$B54)</f>
        <v>6026</v>
      </c>
      <c r="H54" s="118">
        <f>SUMIFS('BM Database'!$F$2:$F$751,'BM Database'!$C$2:$C$751,2010,'BM Database'!$B$2:$B$751,$B54)</f>
        <v>121642982</v>
      </c>
      <c r="I54" s="118">
        <f>SUMIFS('BM Database'!$H$2:$H$751,'BM Database'!$C$2:$C$751,2010,'BM Database'!$B$2:$B$751,$B54)</f>
        <v>26895</v>
      </c>
      <c r="J54" s="125">
        <f>SUMIFS('BM Database'!$J$2:$J$751,'BM Database'!$C$2:$C$751,2010,'BM Database'!$B$2:$B$751,$B54)</f>
        <v>370</v>
      </c>
      <c r="K54" s="127">
        <f t="shared" si="1"/>
        <v>9.6496641887467163E-2</v>
      </c>
      <c r="L54" s="125">
        <f>SUMIFS('BM Database'!$D$2:$D$751,'BM Database'!$C$2:$C$751,2010,'BM Database'!$B$2:$B$751,$B54)</f>
        <v>3184884.5126112467</v>
      </c>
      <c r="M54" s="85">
        <f t="shared" si="2"/>
        <v>33005133.13536245</v>
      </c>
    </row>
    <row r="55" spans="2:13" ht="14.25" customHeight="1" x14ac:dyDescent="0.25">
      <c r="B55" s="123" t="s">
        <v>214</v>
      </c>
      <c r="C55" s="124">
        <f t="shared" si="3"/>
        <v>2010</v>
      </c>
      <c r="D55" s="125">
        <f>SUMIFS('BM Database'!$M$2:$M$751,'BM Database'!$C$2:$C$751,2010,'BM Database'!$B$2:$B$751,$B55)</f>
        <v>143</v>
      </c>
      <c r="E55" s="126">
        <f>SUMIFS('BM Database'!$K$2:$K$751,'BM Database'!$C$2:$C$751,2010,'BM Database'!$B$2:$B$751,$B55)</f>
        <v>0.61570535093815149</v>
      </c>
      <c r="F55" s="126">
        <f>SUMIFS('BM Database'!$L$2:$L$751,'BM Database'!$C$2:$C$751,2010,'BM Database'!$B$2:$B$751,$B55)</f>
        <v>0.27585238668271161</v>
      </c>
      <c r="G55" s="118">
        <f>SUMIFS('BM Database'!$E$2:$E$751,'BM Database'!$C$2:$C$751,2010,'BM Database'!$B$2:$B$751,$B55)</f>
        <v>62674</v>
      </c>
      <c r="H55" s="118">
        <f>SUMIFS('BM Database'!$F$2:$F$751,'BM Database'!$C$2:$C$751,2010,'BM Database'!$B$2:$B$751,$B55)</f>
        <v>1593218181.73</v>
      </c>
      <c r="I55" s="118">
        <f>SUMIFS('BM Database'!$H$2:$H$751,'BM Database'!$C$2:$C$751,2010,'BM Database'!$B$2:$B$751,$B55)</f>
        <v>363987</v>
      </c>
      <c r="J55" s="125">
        <f>SUMIFS('BM Database'!$J$2:$J$751,'BM Database'!$C$2:$C$751,2010,'BM Database'!$B$2:$B$751,$B55)</f>
        <v>1439</v>
      </c>
      <c r="K55" s="127">
        <f t="shared" si="1"/>
        <v>0.84084538816295951</v>
      </c>
      <c r="L55" s="125">
        <f>SUMIFS('BM Database'!$D$2:$D$751,'BM Database'!$C$2:$C$751,2010,'BM Database'!$B$2:$B$751,$B55)</f>
        <v>40532487.834517606</v>
      </c>
      <c r="M55" s="85">
        <f t="shared" si="2"/>
        <v>48204448.053251654</v>
      </c>
    </row>
    <row r="56" spans="2:13" ht="14.25" customHeight="1" x14ac:dyDescent="0.25">
      <c r="B56" s="123" t="s">
        <v>215</v>
      </c>
      <c r="C56" s="124">
        <f t="shared" si="3"/>
        <v>2010</v>
      </c>
      <c r="D56" s="125">
        <f>SUMIFS('BM Database'!$M$2:$M$751,'BM Database'!$C$2:$C$751,2010,'BM Database'!$B$2:$B$751,$B56)</f>
        <v>17</v>
      </c>
      <c r="E56" s="126">
        <f>SUMIFS('BM Database'!$K$2:$K$751,'BM Database'!$C$2:$C$751,2010,'BM Database'!$B$2:$B$751,$B56)</f>
        <v>0.41477272727272729</v>
      </c>
      <c r="F56" s="126">
        <f>SUMIFS('BM Database'!$L$2:$L$751,'BM Database'!$C$2:$C$751,2010,'BM Database'!$B$2:$B$751,$B56)</f>
        <v>0.11520920087249653</v>
      </c>
      <c r="G56" s="118">
        <f>SUMIFS('BM Database'!$E$2:$E$751,'BM Database'!$C$2:$C$751,2010,'BM Database'!$B$2:$B$751,$B56)</f>
        <v>11256</v>
      </c>
      <c r="H56" s="118">
        <f>SUMIFS('BM Database'!$F$2:$F$751,'BM Database'!$C$2:$C$751,2010,'BM Database'!$B$2:$B$751,$B56)</f>
        <v>245699092</v>
      </c>
      <c r="I56" s="118">
        <f>SUMIFS('BM Database'!$H$2:$H$751,'BM Database'!$C$2:$C$751,2010,'BM Database'!$B$2:$B$751,$B56)</f>
        <v>53650</v>
      </c>
      <c r="J56" s="125">
        <f>SUMIFS('BM Database'!$J$2:$J$751,'BM Database'!$C$2:$C$751,2010,'BM Database'!$B$2:$B$751,$B56)</f>
        <v>176</v>
      </c>
      <c r="K56" s="127">
        <f t="shared" si="1"/>
        <v>0.12998422881913541</v>
      </c>
      <c r="L56" s="125">
        <f>SUMIFS('BM Database'!$D$2:$D$751,'BM Database'!$C$2:$C$751,2010,'BM Database'!$B$2:$B$751,$B56)</f>
        <v>5826454.6094433172</v>
      </c>
      <c r="M56" s="85">
        <f t="shared" si="2"/>
        <v>44824319.553031698</v>
      </c>
    </row>
    <row r="57" spans="2:13" ht="14.25" customHeight="1" x14ac:dyDescent="0.25">
      <c r="B57" s="123" t="s">
        <v>216</v>
      </c>
      <c r="C57" s="124">
        <f t="shared" si="3"/>
        <v>2010</v>
      </c>
      <c r="D57" s="125">
        <f>SUMIFS('BM Database'!$M$2:$M$751,'BM Database'!$C$2:$C$751,2010,'BM Database'!$B$2:$B$751,$B57)</f>
        <v>27</v>
      </c>
      <c r="E57" s="126">
        <f>SUMIFS('BM Database'!$K$2:$K$751,'BM Database'!$C$2:$C$751,2010,'BM Database'!$B$2:$B$751,$B57)</f>
        <v>0.20766773162939298</v>
      </c>
      <c r="F57" s="126">
        <f>SUMIFS('BM Database'!$L$2:$L$751,'BM Database'!$C$2:$C$751,2010,'BM Database'!$B$2:$B$751,$B57)</f>
        <v>7.6738807203039813E-2</v>
      </c>
      <c r="G57" s="118">
        <f>SUMIFS('BM Database'!$E$2:$E$751,'BM Database'!$C$2:$C$751,2010,'BM Database'!$B$2:$B$751,$B57)</f>
        <v>12862</v>
      </c>
      <c r="H57" s="118">
        <f>SUMIFS('BM Database'!$F$2:$F$751,'BM Database'!$C$2:$C$751,2010,'BM Database'!$B$2:$B$751,$B57)</f>
        <v>305338215</v>
      </c>
      <c r="I57" s="118">
        <f>SUMIFS('BM Database'!$H$2:$H$751,'BM Database'!$C$2:$C$751,2010,'BM Database'!$B$2:$B$751,$B57)</f>
        <v>74924</v>
      </c>
      <c r="J57" s="125">
        <f>SUMIFS('BM Database'!$J$2:$J$751,'BM Database'!$C$2:$C$751,2010,'BM Database'!$B$2:$B$751,$B57)</f>
        <v>313</v>
      </c>
      <c r="K57" s="127">
        <f t="shared" si="1"/>
        <v>0.17460558926576902</v>
      </c>
      <c r="L57" s="125">
        <f>SUMIFS('BM Database'!$D$2:$D$751,'BM Database'!$C$2:$C$751,2010,'BM Database'!$B$2:$B$751,$B57)</f>
        <v>7222971.0305563081</v>
      </c>
      <c r="M57" s="85">
        <f t="shared" si="2"/>
        <v>41367352.906224251</v>
      </c>
    </row>
    <row r="58" spans="2:13" ht="14.25" customHeight="1" x14ac:dyDescent="0.25">
      <c r="B58" s="123" t="s">
        <v>217</v>
      </c>
      <c r="C58" s="124">
        <f t="shared" si="3"/>
        <v>2010</v>
      </c>
      <c r="D58" s="125">
        <f>SUMIFS('BM Database'!$M$2:$M$751,'BM Database'!$C$2:$C$751,2010,'BM Database'!$B$2:$B$751,$B58)</f>
        <v>149</v>
      </c>
      <c r="E58" s="126">
        <f>SUMIFS('BM Database'!$K$2:$K$751,'BM Database'!$C$2:$C$751,2010,'BM Database'!$B$2:$B$751,$B58)</f>
        <v>0.41151832460732984</v>
      </c>
      <c r="F58" s="126">
        <f>SUMIFS('BM Database'!$L$2:$L$751,'BM Database'!$C$2:$C$751,2010,'BM Database'!$B$2:$B$751,$B58)</f>
        <v>0.11676098710369638</v>
      </c>
      <c r="G58" s="118">
        <f>SUMIFS('BM Database'!$E$2:$E$751,'BM Database'!$C$2:$C$751,2010,'BM Database'!$B$2:$B$751,$B58)</f>
        <v>52710</v>
      </c>
      <c r="H58" s="118">
        <f>SUMIFS('BM Database'!$F$2:$F$751,'BM Database'!$C$2:$C$751,2010,'BM Database'!$B$2:$B$751,$B58)</f>
        <v>1128809412</v>
      </c>
      <c r="I58" s="118">
        <f>SUMIFS('BM Database'!$H$2:$H$751,'BM Database'!$C$2:$C$751,2010,'BM Database'!$B$2:$B$751,$B58)</f>
        <v>233000</v>
      </c>
      <c r="J58" s="125">
        <f>SUMIFS('BM Database'!$J$2:$J$751,'BM Database'!$C$2:$C$751,2010,'BM Database'!$B$2:$B$751,$B58)</f>
        <v>955</v>
      </c>
      <c r="K58" s="127">
        <f t="shared" si="1"/>
        <v>0.62048329388038925</v>
      </c>
      <c r="L58" s="125">
        <f>SUMIFS('BM Database'!$D$2:$D$751,'BM Database'!$C$2:$C$751,2010,'BM Database'!$B$2:$B$751,$B58)</f>
        <v>24359592.637155838</v>
      </c>
      <c r="M58" s="85">
        <f t="shared" si="2"/>
        <v>39259062.858591072</v>
      </c>
    </row>
    <row r="59" spans="2:13" ht="14.25" customHeight="1" x14ac:dyDescent="0.25">
      <c r="B59" s="123" t="s">
        <v>218</v>
      </c>
      <c r="C59" s="124">
        <f t="shared" si="3"/>
        <v>2010</v>
      </c>
      <c r="D59" s="125">
        <f>SUMIFS('BM Database'!$M$2:$M$751,'BM Database'!$C$2:$C$751,2010,'BM Database'!$B$2:$B$751,$B59)</f>
        <v>35</v>
      </c>
      <c r="E59" s="126">
        <f>SUMIFS('BM Database'!$K$2:$K$751,'BM Database'!$C$2:$C$751,2010,'BM Database'!$B$2:$B$751,$B59)</f>
        <v>0.12837837837837837</v>
      </c>
      <c r="F59" s="126">
        <f>SUMIFS('BM Database'!$L$2:$L$751,'BM Database'!$C$2:$C$751,2010,'BM Database'!$B$2:$B$751,$B59)</f>
        <v>5.434022575167316E-2</v>
      </c>
      <c r="G59" s="118">
        <f>SUMIFS('BM Database'!$E$2:$E$751,'BM Database'!$C$2:$C$751,2010,'BM Database'!$B$2:$B$751,$B59)</f>
        <v>10475</v>
      </c>
      <c r="H59" s="118">
        <f>SUMIFS('BM Database'!$F$2:$F$751,'BM Database'!$C$2:$C$751,2010,'BM Database'!$B$2:$B$751,$B59)</f>
        <v>185435680</v>
      </c>
      <c r="I59" s="118">
        <f>SUMIFS('BM Database'!$H$2:$H$751,'BM Database'!$C$2:$C$751,2010,'BM Database'!$B$2:$B$751,$B59)</f>
        <v>43015</v>
      </c>
      <c r="J59" s="125">
        <f>SUMIFS('BM Database'!$J$2:$J$751,'BM Database'!$C$2:$C$751,2010,'BM Database'!$B$2:$B$751,$B59)</f>
        <v>148</v>
      </c>
      <c r="K59" s="127">
        <f t="shared" si="1"/>
        <v>0.11273838497501251</v>
      </c>
      <c r="L59" s="125">
        <f>SUMIFS('BM Database'!$D$2:$D$751,'BM Database'!$C$2:$C$751,2010,'BM Database'!$B$2:$B$751,$B59)</f>
        <v>4666619.4288629666</v>
      </c>
      <c r="M59" s="85">
        <f t="shared" si="2"/>
        <v>41393350.010267422</v>
      </c>
    </row>
    <row r="60" spans="2:13" ht="14.25" customHeight="1" x14ac:dyDescent="0.25">
      <c r="B60" s="123" t="s">
        <v>124</v>
      </c>
      <c r="C60" s="124">
        <f t="shared" si="3"/>
        <v>2010</v>
      </c>
      <c r="D60" s="125">
        <f>SUMIFS('BM Database'!$M$2:$M$751,'BM Database'!$C$2:$C$751,2010,'BM Database'!$B$2:$B$751,$B60)</f>
        <v>15</v>
      </c>
      <c r="E60" s="126">
        <f>SUMIFS('BM Database'!$K$2:$K$751,'BM Database'!$C$2:$C$751,2010,'BM Database'!$B$2:$B$751,$B60)</f>
        <v>8.5271317829457363E-2</v>
      </c>
      <c r="F60" s="126">
        <f>SUMIFS('BM Database'!$L$2:$L$751,'BM Database'!$C$2:$C$751,2010,'BM Database'!$B$2:$B$751,$B60)</f>
        <v>6.6315463278586922E-2</v>
      </c>
      <c r="G60" s="118">
        <f>SUMIFS('BM Database'!$E$2:$E$751,'BM Database'!$C$2:$C$751,2010,'BM Database'!$B$2:$B$751,$B60)</f>
        <v>3377</v>
      </c>
      <c r="H60" s="118">
        <f>SUMIFS('BM Database'!$F$2:$F$751,'BM Database'!$C$2:$C$751,2010,'BM Database'!$B$2:$B$751,$B60)</f>
        <v>83932778.170000002</v>
      </c>
      <c r="I60" s="118">
        <f>SUMIFS('BM Database'!$H$2:$H$751,'BM Database'!$C$2:$C$751,2010,'BM Database'!$B$2:$B$751,$B60)</f>
        <v>20600</v>
      </c>
      <c r="J60" s="125">
        <f>SUMIFS('BM Database'!$J$2:$J$751,'BM Database'!$C$2:$C$751,2010,'BM Database'!$B$2:$B$751,$B60)</f>
        <v>129</v>
      </c>
      <c r="K60" s="127">
        <f t="shared" si="1"/>
        <v>5.2046346918331217E-2</v>
      </c>
      <c r="L60" s="125">
        <f>SUMIFS('BM Database'!$D$2:$D$751,'BM Database'!$C$2:$C$751,2010,'BM Database'!$B$2:$B$751,$B60)</f>
        <v>2340175.6579640047</v>
      </c>
      <c r="M60" s="85">
        <f t="shared" si="2"/>
        <v>44963302.835376762</v>
      </c>
    </row>
    <row r="61" spans="2:13" ht="14.25" customHeight="1" x14ac:dyDescent="0.25">
      <c r="B61" s="123" t="s">
        <v>219</v>
      </c>
      <c r="C61" s="124">
        <f t="shared" si="3"/>
        <v>2010</v>
      </c>
      <c r="D61" s="125">
        <f>SUMIFS('BM Database'!$M$2:$M$751,'BM Database'!$C$2:$C$751,2010,'BM Database'!$B$2:$B$751,$B61)</f>
        <v>63</v>
      </c>
      <c r="E61" s="126">
        <f>SUMIFS('BM Database'!$K$2:$K$751,'BM Database'!$C$2:$C$751,2010,'BM Database'!$B$2:$B$751,$B61)</f>
        <v>0.30434782608695654</v>
      </c>
      <c r="F61" s="126">
        <f>SUMIFS('BM Database'!$L$2:$L$751,'BM Database'!$C$2:$C$751,2010,'BM Database'!$B$2:$B$751,$B61)</f>
        <v>7.3668188736681892E-2</v>
      </c>
      <c r="G61" s="118">
        <f>SUMIFS('BM Database'!$E$2:$E$751,'BM Database'!$C$2:$C$751,2010,'BM Database'!$B$2:$B$751,$B61)</f>
        <v>35012</v>
      </c>
      <c r="H61" s="118">
        <f>SUMIFS('BM Database'!$F$2:$F$751,'BM Database'!$C$2:$C$751,2010,'BM Database'!$B$2:$B$751,$B61)</f>
        <v>792968780</v>
      </c>
      <c r="I61" s="118">
        <f>SUMIFS('BM Database'!$H$2:$H$751,'BM Database'!$C$2:$C$751,2010,'BM Database'!$B$2:$B$751,$B61)</f>
        <v>161348</v>
      </c>
      <c r="J61" s="125">
        <f>SUMIFS('BM Database'!$J$2:$J$751,'BM Database'!$C$2:$C$751,2010,'BM Database'!$B$2:$B$751,$B61)</f>
        <v>552</v>
      </c>
      <c r="K61" s="127">
        <f t="shared" si="1"/>
        <v>0.4028652543374906</v>
      </c>
      <c r="L61" s="125">
        <f>SUMIFS('BM Database'!$D$2:$D$751,'BM Database'!$C$2:$C$751,2010,'BM Database'!$B$2:$B$751,$B61)</f>
        <v>17802682.151107021</v>
      </c>
      <c r="M61" s="85">
        <f t="shared" si="2"/>
        <v>44190165.221330442</v>
      </c>
    </row>
    <row r="62" spans="2:13" ht="14.25" customHeight="1" x14ac:dyDescent="0.25">
      <c r="B62" s="123" t="s">
        <v>220</v>
      </c>
      <c r="C62" s="124">
        <f t="shared" si="3"/>
        <v>2010</v>
      </c>
      <c r="D62" s="125">
        <f>SUMIFS('BM Database'!$M$2:$M$751,'BM Database'!$C$2:$C$751,2010,'BM Database'!$B$2:$B$751,$B62)</f>
        <v>806</v>
      </c>
      <c r="E62" s="126">
        <f>SUMIFS('BM Database'!$K$2:$K$751,'BM Database'!$C$2:$C$751,2010,'BM Database'!$B$2:$B$751,$B62)</f>
        <v>0.65438287494919389</v>
      </c>
      <c r="F62" s="126">
        <f>SUMIFS('BM Database'!$L$2:$L$751,'BM Database'!$C$2:$C$751,2010,'BM Database'!$B$2:$B$751,$B62)</f>
        <v>0.30908397576767793</v>
      </c>
      <c r="G62" s="118">
        <f>SUMIFS('BM Database'!$E$2:$E$751,'BM Database'!$C$2:$C$751,2010,'BM Database'!$B$2:$B$751,$B62)</f>
        <v>325540</v>
      </c>
      <c r="H62" s="118">
        <f>SUMIFS('BM Database'!$F$2:$F$751,'BM Database'!$C$2:$C$751,2010,'BM Database'!$B$2:$B$751,$B62)</f>
        <v>8263543864</v>
      </c>
      <c r="I62" s="118">
        <f>SUMIFS('BM Database'!$H$2:$H$751,'BM Database'!$C$2:$C$751,2010,'BM Database'!$B$2:$B$751,$B62)</f>
        <v>2047474</v>
      </c>
      <c r="J62" s="125">
        <f>SUMIFS('BM Database'!$J$2:$J$751,'BM Database'!$C$2:$C$751,2010,'BM Database'!$B$2:$B$751,$B62)</f>
        <v>7381</v>
      </c>
      <c r="K62" s="127">
        <f t="shared" si="1"/>
        <v>4.432624691286339</v>
      </c>
      <c r="L62" s="125">
        <f>SUMIFS('BM Database'!$D$2:$D$751,'BM Database'!$C$2:$C$751,2010,'BM Database'!$B$2:$B$751,$B62)</f>
        <v>191478533.97319573</v>
      </c>
      <c r="M62" s="85">
        <f t="shared" si="2"/>
        <v>43197551.633370757</v>
      </c>
    </row>
    <row r="63" spans="2:13" ht="14.25" customHeight="1" x14ac:dyDescent="0.25">
      <c r="B63" s="123" t="s">
        <v>125</v>
      </c>
      <c r="C63" s="124">
        <f t="shared" si="3"/>
        <v>2010</v>
      </c>
      <c r="D63" s="125">
        <f>SUMIFS('BM Database'!$M$2:$M$751,'BM Database'!$C$2:$C$751,2010,'BM Database'!$B$2:$B$751,$B63)</f>
        <v>342</v>
      </c>
      <c r="E63" s="126">
        <f>SUMIFS('BM Database'!$K$2:$K$751,'BM Database'!$C$2:$C$751,2010,'BM Database'!$B$2:$B$751,$B63)</f>
        <v>0.15961800818553887</v>
      </c>
      <c r="F63" s="126">
        <f>SUMIFS('BM Database'!$L$2:$L$751,'BM Database'!$C$2:$C$751,2010,'BM Database'!$B$2:$B$751,$B63)</f>
        <v>2.3511166253101737E-2</v>
      </c>
      <c r="G63" s="118">
        <f>SUMIFS('BM Database'!$E$2:$E$751,'BM Database'!$C$2:$C$751,2010,'BM Database'!$B$2:$B$751,$B63)</f>
        <v>32870</v>
      </c>
      <c r="H63" s="118">
        <f>SUMIFS('BM Database'!$F$2:$F$751,'BM Database'!$C$2:$C$751,2010,'BM Database'!$B$2:$B$751,$B63)</f>
        <v>674907898</v>
      </c>
      <c r="I63" s="118">
        <f>SUMIFS('BM Database'!$H$2:$H$751,'BM Database'!$C$2:$C$751,2010,'BM Database'!$B$2:$B$751,$B63)</f>
        <v>156336</v>
      </c>
      <c r="J63" s="125">
        <f>SUMIFS('BM Database'!$J$2:$J$751,'BM Database'!$C$2:$C$751,2010,'BM Database'!$B$2:$B$751,$B63)</f>
        <v>733</v>
      </c>
      <c r="K63" s="127">
        <f t="shared" si="1"/>
        <v>0.41370137366479875</v>
      </c>
      <c r="L63" s="125">
        <f>SUMIFS('BM Database'!$D$2:$D$751,'BM Database'!$C$2:$C$751,2010,'BM Database'!$B$2:$B$751,$B63)</f>
        <v>15270419.707457937</v>
      </c>
      <c r="M63" s="85">
        <f t="shared" si="2"/>
        <v>36911696.889434993</v>
      </c>
    </row>
    <row r="64" spans="2:13" ht="14.25" customHeight="1" x14ac:dyDescent="0.25">
      <c r="B64" s="123" t="s">
        <v>221</v>
      </c>
      <c r="C64" s="124">
        <f t="shared" si="3"/>
        <v>2010</v>
      </c>
      <c r="D64" s="125">
        <f>SUMIFS('BM Database'!$M$2:$M$751,'BM Database'!$C$2:$C$751,2010,'BM Database'!$B$2:$B$751,$B64)</f>
        <v>13</v>
      </c>
      <c r="E64" s="126">
        <f>SUMIFS('BM Database'!$K$2:$K$751,'BM Database'!$C$2:$C$751,2010,'BM Database'!$B$2:$B$751,$B64)</f>
        <v>3.6363636363636362E-2</v>
      </c>
      <c r="F64" s="126">
        <f>SUMIFS('BM Database'!$L$2:$L$751,'BM Database'!$C$2:$C$751,2010,'BM Database'!$B$2:$B$751,$B64)</f>
        <v>4.9949799196787145E-2</v>
      </c>
      <c r="G64" s="118">
        <f>SUMIFS('BM Database'!$E$2:$E$751,'BM Database'!$C$2:$C$751,2010,'BM Database'!$B$2:$B$751,$B64)</f>
        <v>4155</v>
      </c>
      <c r="H64" s="118">
        <f>SUMIFS('BM Database'!$F$2:$F$751,'BM Database'!$C$2:$C$751,2010,'BM Database'!$B$2:$B$751,$B64)</f>
        <v>94435422</v>
      </c>
      <c r="I64" s="118">
        <f>SUMIFS('BM Database'!$H$2:$H$751,'BM Database'!$C$2:$C$751,2010,'BM Database'!$B$2:$B$751,$B64)</f>
        <v>19991</v>
      </c>
      <c r="J64" s="125">
        <f>SUMIFS('BM Database'!$J$2:$J$751,'BM Database'!$C$2:$C$751,2010,'BM Database'!$B$2:$B$751,$B64)</f>
        <v>55</v>
      </c>
      <c r="K64" s="127">
        <f t="shared" si="1"/>
        <v>4.6198936297006457E-2</v>
      </c>
      <c r="L64" s="125">
        <f>SUMIFS('BM Database'!$D$2:$D$751,'BM Database'!$C$2:$C$751,2010,'BM Database'!$B$2:$B$751,$B64)</f>
        <v>2281189.6241578069</v>
      </c>
      <c r="M64" s="85">
        <f t="shared" si="2"/>
        <v>49377535.653469592</v>
      </c>
    </row>
    <row r="65" spans="2:13" ht="14.25" customHeight="1" x14ac:dyDescent="0.25">
      <c r="B65" s="123" t="s">
        <v>222</v>
      </c>
      <c r="C65" s="124">
        <f t="shared" si="3"/>
        <v>2010</v>
      </c>
      <c r="D65" s="125">
        <f>SUMIFS('BM Database'!$M$2:$M$751,'BM Database'!$C$2:$C$751,2010,'BM Database'!$B$2:$B$751,$B65)</f>
        <v>18</v>
      </c>
      <c r="E65" s="126">
        <f>SUMIFS('BM Database'!$K$2:$K$751,'BM Database'!$C$2:$C$751,2010,'BM Database'!$B$2:$B$751,$B65)</f>
        <v>0.10638297872340426</v>
      </c>
      <c r="F65" s="126">
        <f>SUMIFS('BM Database'!$L$2:$L$751,'BM Database'!$C$2:$C$751,2010,'BM Database'!$B$2:$B$751,$B65)</f>
        <v>2.2054962366532468E-2</v>
      </c>
      <c r="G65" s="118">
        <f>SUMIFS('BM Database'!$E$2:$E$751,'BM Database'!$C$2:$C$751,2010,'BM Database'!$B$2:$B$751,$B65)</f>
        <v>5818</v>
      </c>
      <c r="H65" s="118">
        <f>SUMIFS('BM Database'!$F$2:$F$751,'BM Database'!$C$2:$C$751,2010,'BM Database'!$B$2:$B$751,$B65)</f>
        <v>105964407</v>
      </c>
      <c r="I65" s="118">
        <f>SUMIFS('BM Database'!$H$2:$H$751,'BM Database'!$C$2:$C$751,2010,'BM Database'!$B$2:$B$751,$B65)</f>
        <v>39622</v>
      </c>
      <c r="J65" s="125">
        <f>SUMIFS('BM Database'!$J$2:$J$751,'BM Database'!$C$2:$C$751,2010,'BM Database'!$B$2:$B$751,$B65)</f>
        <v>94</v>
      </c>
      <c r="K65" s="127">
        <f t="shared" si="1"/>
        <v>7.2752121972594924E-2</v>
      </c>
      <c r="L65" s="125">
        <f>SUMIFS('BM Database'!$D$2:$D$751,'BM Database'!$C$2:$C$751,2010,'BM Database'!$B$2:$B$751,$B65)</f>
        <v>2732170.1072530239</v>
      </c>
      <c r="M65" s="85">
        <f t="shared" si="2"/>
        <v>37554507.458658151</v>
      </c>
    </row>
    <row r="66" spans="2:13" ht="14.25" customHeight="1" x14ac:dyDescent="0.25">
      <c r="B66" s="123" t="s">
        <v>223</v>
      </c>
      <c r="C66" s="124">
        <f t="shared" si="3"/>
        <v>2010</v>
      </c>
      <c r="D66" s="125">
        <f>SUMIFS('BM Database'!$M$2:$M$751,'BM Database'!$C$2:$C$751,2010,'BM Database'!$B$2:$B$751,$B66)</f>
        <v>536</v>
      </c>
      <c r="E66" s="126">
        <f>SUMIFS('BM Database'!$K$2:$K$751,'BM Database'!$C$2:$C$751,2010,'BM Database'!$B$2:$B$751,$B66)</f>
        <v>2.843601895734597E-2</v>
      </c>
      <c r="F66" s="126">
        <f>SUMIFS('BM Database'!$L$2:$L$751,'BM Database'!$C$2:$C$751,2010,'BM Database'!$B$2:$B$751,$B66)</f>
        <v>9.5272993770611943E-3</v>
      </c>
      <c r="G66" s="118">
        <f>SUMIFS('BM Database'!$E$2:$E$751,'BM Database'!$C$2:$C$751,2010,'BM Database'!$B$2:$B$751,$B66)</f>
        <v>2754</v>
      </c>
      <c r="H66" s="118">
        <f>SUMIFS('BM Database'!$F$2:$F$751,'BM Database'!$C$2:$C$751,2010,'BM Database'!$B$2:$B$751,$B66)</f>
        <v>70574452</v>
      </c>
      <c r="I66" s="118">
        <f>SUMIFS('BM Database'!$H$2:$H$751,'BM Database'!$C$2:$C$751,2010,'BM Database'!$B$2:$B$751,$B66)</f>
        <v>22753</v>
      </c>
      <c r="J66" s="125">
        <f>SUMIFS('BM Database'!$J$2:$J$751,'BM Database'!$C$2:$C$751,2010,'BM Database'!$B$2:$B$751,$B66)</f>
        <v>211</v>
      </c>
      <c r="K66" s="127">
        <f t="shared" si="1"/>
        <v>5.4301241529207123E-2</v>
      </c>
      <c r="L66" s="125">
        <f>SUMIFS('BM Database'!$D$2:$D$751,'BM Database'!$C$2:$C$751,2010,'BM Database'!$B$2:$B$751,$B66)</f>
        <v>2110754.9388105166</v>
      </c>
      <c r="M66" s="85">
        <f t="shared" si="2"/>
        <v>38871209.559273161</v>
      </c>
    </row>
    <row r="67" spans="2:13" ht="14.25" customHeight="1" x14ac:dyDescent="0.25">
      <c r="B67" s="123" t="s">
        <v>224</v>
      </c>
      <c r="C67" s="124">
        <f t="shared" si="3"/>
        <v>2010</v>
      </c>
      <c r="D67" s="125">
        <f>SUMIFS('BM Database'!$M$2:$M$751,'BM Database'!$C$2:$C$751,2010,'BM Database'!$B$2:$B$751,$B67)</f>
        <v>33</v>
      </c>
      <c r="E67" s="126">
        <f>SUMIFS('BM Database'!$K$2:$K$751,'BM Database'!$C$2:$C$751,2010,'BM Database'!$B$2:$B$751,$B67)</f>
        <v>0.36032388663967613</v>
      </c>
      <c r="F67" s="126">
        <f>SUMIFS('BM Database'!$L$2:$L$751,'BM Database'!$C$2:$C$751,2010,'BM Database'!$B$2:$B$751,$B67)</f>
        <v>0.14178534213268496</v>
      </c>
      <c r="G67" s="118">
        <f>SUMIFS('BM Database'!$E$2:$E$751,'BM Database'!$C$2:$C$751,2010,'BM Database'!$B$2:$B$751,$B67)</f>
        <v>16419</v>
      </c>
      <c r="H67" s="118">
        <f>SUMIFS('BM Database'!$F$2:$F$751,'BM Database'!$C$2:$C$751,2010,'BM Database'!$B$2:$B$751,$B67)</f>
        <v>294869479</v>
      </c>
      <c r="I67" s="118">
        <f>SUMIFS('BM Database'!$H$2:$H$751,'BM Database'!$C$2:$C$751,2010,'BM Database'!$B$2:$B$751,$B67)</f>
        <v>77500</v>
      </c>
      <c r="J67" s="125">
        <f>SUMIFS('BM Database'!$J$2:$J$751,'BM Database'!$C$2:$C$751,2010,'BM Database'!$B$2:$B$751,$B67)</f>
        <v>247</v>
      </c>
      <c r="K67" s="127">
        <f t="shared" si="1"/>
        <v>0.18543303211744047</v>
      </c>
      <c r="L67" s="125">
        <f>SUMIFS('BM Database'!$D$2:$D$751,'BM Database'!$C$2:$C$751,2010,'BM Database'!$B$2:$B$751,$B67)</f>
        <v>7528315.288035146</v>
      </c>
      <c r="M67" s="85">
        <f t="shared" si="2"/>
        <v>40598566.512503721</v>
      </c>
    </row>
    <row r="68" spans="2:13" ht="14.25" customHeight="1" x14ac:dyDescent="0.25">
      <c r="B68" s="123" t="s">
        <v>126</v>
      </c>
      <c r="C68" s="124">
        <f t="shared" si="3"/>
        <v>2010</v>
      </c>
      <c r="D68" s="125">
        <f>SUMIFS('BM Database'!$M$2:$M$751,'BM Database'!$C$2:$C$751,2010,'BM Database'!$B$2:$B$751,$B68)</f>
        <v>381</v>
      </c>
      <c r="E68" s="126">
        <f>SUMIFS('BM Database'!$K$2:$K$751,'BM Database'!$C$2:$C$751,2010,'BM Database'!$B$2:$B$751,$B68)</f>
        <v>0.19864176570458403</v>
      </c>
      <c r="F68" s="126">
        <f>SUMIFS('BM Database'!$L$2:$L$751,'BM Database'!$C$2:$C$751,2010,'BM Database'!$B$2:$B$751,$B68)</f>
        <v>1.9356820975010243E-2</v>
      </c>
      <c r="G68" s="118">
        <f>SUMIFS('BM Database'!$E$2:$E$751,'BM Database'!$C$2:$C$751,2010,'BM Database'!$B$2:$B$751,$B68)</f>
        <v>49508</v>
      </c>
      <c r="H68" s="118">
        <f>SUMIFS('BM Database'!$F$2:$F$751,'BM Database'!$C$2:$C$751,2010,'BM Database'!$B$2:$B$751,$B68)</f>
        <v>931409728</v>
      </c>
      <c r="I68" s="118">
        <f>SUMIFS('BM Database'!$H$2:$H$751,'BM Database'!$C$2:$C$751,2010,'BM Database'!$B$2:$B$751,$B68)</f>
        <v>198752</v>
      </c>
      <c r="J68" s="125">
        <f>SUMIFS('BM Database'!$J$2:$J$751,'BM Database'!$C$2:$C$751,2010,'BM Database'!$B$2:$B$751,$B68)</f>
        <v>1178</v>
      </c>
      <c r="K68" s="127">
        <f t="shared" si="1"/>
        <v>0.6067433189080077</v>
      </c>
      <c r="L68" s="125">
        <f>SUMIFS('BM Database'!$D$2:$D$751,'BM Database'!$C$2:$C$751,2010,'BM Database'!$B$2:$B$751,$B68)</f>
        <v>26858944.733075738</v>
      </c>
      <c r="M68" s="85">
        <f t="shared" si="2"/>
        <v>44267392.645402983</v>
      </c>
    </row>
    <row r="69" spans="2:13" ht="14.25" customHeight="1" x14ac:dyDescent="0.25">
      <c r="B69" s="123" t="s">
        <v>225</v>
      </c>
      <c r="C69" s="124">
        <f t="shared" si="3"/>
        <v>2010</v>
      </c>
      <c r="D69" s="125">
        <f>SUMIFS('BM Database'!$M$2:$M$751,'BM Database'!$C$2:$C$751,2010,'BM Database'!$B$2:$B$751,$B69)</f>
        <v>24</v>
      </c>
      <c r="E69" s="126">
        <f>SUMIFS('BM Database'!$K$2:$K$751,'BM Database'!$C$2:$C$751,2010,'BM Database'!$B$2:$B$751,$B69)</f>
        <v>0.34615384615384615</v>
      </c>
      <c r="F69" s="126">
        <f>SUMIFS('BM Database'!$L$2:$L$751,'BM Database'!$C$2:$C$751,2010,'BM Database'!$B$2:$B$751,$B69)</f>
        <v>0.1102880658436214</v>
      </c>
      <c r="G69" s="118">
        <f>SUMIFS('BM Database'!$E$2:$E$751,'BM Database'!$C$2:$C$751,2010,'BM Database'!$B$2:$B$751,$B69)</f>
        <v>6700</v>
      </c>
      <c r="H69" s="118">
        <f>SUMIFS('BM Database'!$F$2:$F$751,'BM Database'!$C$2:$C$751,2010,'BM Database'!$B$2:$B$751,$B69)</f>
        <v>192156166</v>
      </c>
      <c r="I69" s="118">
        <f>SUMIFS('BM Database'!$H$2:$H$751,'BM Database'!$C$2:$C$751,2010,'BM Database'!$B$2:$B$751,$B69)</f>
        <v>48436</v>
      </c>
      <c r="J69" s="125">
        <f>SUMIFS('BM Database'!$J$2:$J$751,'BM Database'!$C$2:$C$751,2010,'BM Database'!$B$2:$B$751,$B69)</f>
        <v>156</v>
      </c>
      <c r="K69" s="127">
        <f t="shared" si="1"/>
        <v>9.5399212645855089E-2</v>
      </c>
      <c r="L69" s="125">
        <f>SUMIFS('BM Database'!$D$2:$D$751,'BM Database'!$C$2:$C$751,2010,'BM Database'!$B$2:$B$751,$B69)</f>
        <v>4351075.7239771504</v>
      </c>
      <c r="M69" s="85">
        <f t="shared" si="2"/>
        <v>45609136.630187862</v>
      </c>
    </row>
    <row r="70" spans="2:13" ht="14.25" customHeight="1" x14ac:dyDescent="0.25">
      <c r="B70" s="123" t="s">
        <v>226</v>
      </c>
      <c r="C70" s="124">
        <f t="shared" si="3"/>
        <v>2010</v>
      </c>
      <c r="D70" s="125">
        <f>SUMIFS('BM Database'!$M$2:$M$751,'BM Database'!$C$2:$C$751,2010,'BM Database'!$B$2:$B$751,$B70)</f>
        <v>630</v>
      </c>
      <c r="E70" s="126">
        <f>SUMIFS('BM Database'!$K$2:$K$751,'BM Database'!$C$2:$C$751,2010,'BM Database'!$B$2:$B$751,$B70)</f>
        <v>0.57817817817817818</v>
      </c>
      <c r="F70" s="126">
        <f>SUMIFS('BM Database'!$L$2:$L$751,'BM Database'!$C$2:$C$751,2010,'BM Database'!$B$2:$B$751,$B70)</f>
        <v>6.6582160852756894E-2</v>
      </c>
      <c r="G70" s="118">
        <f>SUMIFS('BM Database'!$E$2:$E$751,'BM Database'!$C$2:$C$751,2010,'BM Database'!$B$2:$B$751,$B70)</f>
        <v>700386</v>
      </c>
      <c r="H70" s="118">
        <f>SUMIFS('BM Database'!$F$2:$F$751,'BM Database'!$C$2:$C$751,2010,'BM Database'!$B$2:$B$751,$B70)</f>
        <v>24580686671</v>
      </c>
      <c r="I70" s="118">
        <f>SUMIFS('BM Database'!$H$2:$H$751,'BM Database'!$C$2:$C$751,2010,'BM Database'!$B$2:$B$751,$B70)</f>
        <v>5018278</v>
      </c>
      <c r="J70" s="125">
        <f>SUMIFS('BM Database'!$J$2:$J$751,'BM Database'!$C$2:$C$751,2010,'BM Database'!$B$2:$B$751,$B70)</f>
        <v>9990</v>
      </c>
      <c r="K70" s="127">
        <f t="shared" ref="K70:K79" si="4">EXP(LN(G70/$G$2)*$G$3+LN(H70/$H$2)*$H$3+LN(I70/$I$2)*$I$3+LN(J70/$J$2)*$J$3)</f>
        <v>8.8864144190795518</v>
      </c>
      <c r="L70" s="125">
        <f>SUMIFS('BM Database'!$D$2:$D$751,'BM Database'!$C$2:$C$751,2010,'BM Database'!$B$2:$B$751,$B70)</f>
        <v>628377809.41049719</v>
      </c>
      <c r="M70" s="85">
        <f t="shared" ref="M70:M79" si="5">L70/K70</f>
        <v>70712188.265870243</v>
      </c>
    </row>
    <row r="71" spans="2:13" ht="14.25" customHeight="1" x14ac:dyDescent="0.25">
      <c r="B71" s="123" t="s">
        <v>227</v>
      </c>
      <c r="C71" s="124">
        <f t="shared" si="3"/>
        <v>2010</v>
      </c>
      <c r="D71" s="125">
        <f>SUMIFS('BM Database'!$M$2:$M$751,'BM Database'!$C$2:$C$751,2010,'BM Database'!$B$2:$B$751,$B71)</f>
        <v>639</v>
      </c>
      <c r="E71" s="126">
        <f>SUMIFS('BM Database'!$K$2:$K$751,'BM Database'!$C$2:$C$751,2010,'BM Database'!$B$2:$B$751,$B71)</f>
        <v>0.4463276836158192</v>
      </c>
      <c r="F71" s="126">
        <f>SUMIFS('BM Database'!$L$2:$L$751,'BM Database'!$C$2:$C$751,2010,'BM Database'!$B$2:$B$751,$B71)</f>
        <v>0.17071287373362984</v>
      </c>
      <c r="G71" s="118">
        <f>SUMIFS('BM Database'!$E$2:$E$751,'BM Database'!$C$2:$C$751,2010,'BM Database'!$B$2:$B$751,$B71)</f>
        <v>112569</v>
      </c>
      <c r="H71" s="118">
        <f>SUMIFS('BM Database'!$F$2:$F$751,'BM Database'!$C$2:$C$751,2010,'BM Database'!$B$2:$B$751,$B71)</f>
        <v>2517857267</v>
      </c>
      <c r="I71" s="118">
        <f>SUMIFS('BM Database'!$H$2:$H$751,'BM Database'!$C$2:$C$751,2010,'BM Database'!$B$2:$B$751,$B71)</f>
        <v>509726</v>
      </c>
      <c r="J71" s="125">
        <f>SUMIFS('BM Database'!$J$2:$J$751,'BM Database'!$C$2:$C$751,2010,'BM Database'!$B$2:$B$751,$B71)</f>
        <v>2301</v>
      </c>
      <c r="K71" s="127">
        <f t="shared" si="4"/>
        <v>1.3767915009170861</v>
      </c>
      <c r="L71" s="125">
        <f>SUMIFS('BM Database'!$D$2:$D$751,'BM Database'!$C$2:$C$751,2010,'BM Database'!$B$2:$B$751,$B71)</f>
        <v>55770127.531059273</v>
      </c>
      <c r="M71" s="85">
        <f t="shared" si="5"/>
        <v>40507315.373395734</v>
      </c>
    </row>
    <row r="72" spans="2:13" ht="14.25" customHeight="1" x14ac:dyDescent="0.25">
      <c r="B72" s="123" t="s">
        <v>228</v>
      </c>
      <c r="C72" s="124">
        <f t="shared" si="3"/>
        <v>2010</v>
      </c>
      <c r="D72" s="125">
        <f>SUMIFS('BM Database'!$M$2:$M$751,'BM Database'!$C$2:$C$751,2010,'BM Database'!$B$2:$B$751,$B72)</f>
        <v>61</v>
      </c>
      <c r="E72" s="126">
        <f>SUMIFS('BM Database'!$K$2:$K$751,'BM Database'!$C$2:$C$751,2010,'BM Database'!$B$2:$B$751,$B72)</f>
        <v>0.47916666666666669</v>
      </c>
      <c r="F72" s="126">
        <f>SUMIFS('BM Database'!$L$2:$L$751,'BM Database'!$C$2:$C$751,2010,'BM Database'!$B$2:$B$751,$B72)</f>
        <v>0.31399936027295022</v>
      </c>
      <c r="G72" s="118">
        <f>SUMIFS('BM Database'!$E$2:$E$751,'BM Database'!$C$2:$C$751,2010,'BM Database'!$B$2:$B$751,$B72)</f>
        <v>12046</v>
      </c>
      <c r="H72" s="118">
        <f>SUMIFS('BM Database'!$F$2:$F$751,'BM Database'!$C$2:$C$751,2010,'BM Database'!$B$2:$B$751,$B72)</f>
        <v>118820900.25</v>
      </c>
      <c r="I72" s="118">
        <f>SUMIFS('BM Database'!$H$2:$H$751,'BM Database'!$C$2:$C$751,2010,'BM Database'!$B$2:$B$751,$B72)</f>
        <v>27340</v>
      </c>
      <c r="J72" s="125">
        <f>SUMIFS('BM Database'!$J$2:$J$751,'BM Database'!$C$2:$C$751,2010,'BM Database'!$B$2:$B$751,$B72)</f>
        <v>240</v>
      </c>
      <c r="K72" s="127">
        <f t="shared" si="4"/>
        <v>0.11989093533538608</v>
      </c>
      <c r="L72" s="125">
        <f>SUMIFS('BM Database'!$D$2:$D$751,'BM Database'!$C$2:$C$751,2010,'BM Database'!$B$2:$B$751,$B72)</f>
        <v>4373826.5054084398</v>
      </c>
      <c r="M72" s="85">
        <f t="shared" si="5"/>
        <v>36481711.42524647</v>
      </c>
    </row>
    <row r="73" spans="2:13" ht="14.25" customHeight="1" x14ac:dyDescent="0.25">
      <c r="B73" s="123" t="s">
        <v>229</v>
      </c>
      <c r="C73" s="124">
        <f t="shared" ref="C73:C79" si="6">C72</f>
        <v>2010</v>
      </c>
      <c r="D73" s="125">
        <f>SUMIFS('BM Database'!$M$2:$M$751,'BM Database'!$C$2:$C$751,2010,'BM Database'!$B$2:$B$751,$B73)</f>
        <v>672</v>
      </c>
      <c r="E73" s="126">
        <f>SUMIFS('BM Database'!$K$2:$K$751,'BM Database'!$C$2:$C$751,2010,'BM Database'!$B$2:$B$751,$B73)</f>
        <v>0.3154492566257272</v>
      </c>
      <c r="F73" s="126">
        <f>SUMIFS('BM Database'!$L$2:$L$751,'BM Database'!$C$2:$C$751,2010,'BM Database'!$B$2:$B$751,$B73)</f>
        <v>0.18875683492249989</v>
      </c>
      <c r="G73" s="118">
        <f>SUMIFS('BM Database'!$E$2:$E$751,'BM Database'!$C$2:$C$751,2010,'BM Database'!$B$2:$B$751,$B73)</f>
        <v>51914</v>
      </c>
      <c r="H73" s="118">
        <f>SUMIFS('BM Database'!$F$2:$F$751,'BM Database'!$C$2:$C$751,2010,'BM Database'!$B$2:$B$751,$B73)</f>
        <v>1415659467</v>
      </c>
      <c r="I73" s="118">
        <f>SUMIFS('BM Database'!$H$2:$H$751,'BM Database'!$C$2:$C$751,2010,'BM Database'!$B$2:$B$751,$B73)</f>
        <v>283517</v>
      </c>
      <c r="J73" s="125">
        <f>SUMIFS('BM Database'!$J$2:$J$751,'BM Database'!$C$2:$C$751,2010,'BM Database'!$B$2:$B$751,$B73)</f>
        <v>1547</v>
      </c>
      <c r="K73" s="127">
        <f t="shared" si="4"/>
        <v>0.73638652105257452</v>
      </c>
      <c r="L73" s="125">
        <f>SUMIFS('BM Database'!$D$2:$D$751,'BM Database'!$C$2:$C$751,2010,'BM Database'!$B$2:$B$751,$B73)</f>
        <v>31197781.218435593</v>
      </c>
      <c r="M73" s="85">
        <f t="shared" si="5"/>
        <v>42366040.559572138</v>
      </c>
    </row>
    <row r="74" spans="2:13" ht="14.25" customHeight="1" x14ac:dyDescent="0.25">
      <c r="B74" s="123" t="s">
        <v>230</v>
      </c>
      <c r="C74" s="124">
        <f t="shared" si="6"/>
        <v>2010</v>
      </c>
      <c r="D74" s="125">
        <f>SUMIFS('BM Database'!$M$2:$M$751,'BM Database'!$C$2:$C$751,2010,'BM Database'!$B$2:$B$751,$B74)</f>
        <v>86</v>
      </c>
      <c r="E74" s="126">
        <f>SUMIFS('BM Database'!$K$2:$K$751,'BM Database'!$C$2:$C$751,2010,'BM Database'!$B$2:$B$751,$B74)</f>
        <v>0.25396825396825395</v>
      </c>
      <c r="F74" s="126">
        <f>SUMIFS('BM Database'!$L$2:$L$751,'BM Database'!$C$2:$C$751,2010,'BM Database'!$B$2:$B$751,$B74)</f>
        <v>3.7312365975696926E-2</v>
      </c>
      <c r="G74" s="118">
        <f>SUMIFS('BM Database'!$E$2:$E$751,'BM Database'!$C$2:$C$751,2010,'BM Database'!$B$2:$B$751,$B74)</f>
        <v>21411</v>
      </c>
      <c r="H74" s="118">
        <f>SUMIFS('BM Database'!$F$2:$F$751,'BM Database'!$C$2:$C$751,2010,'BM Database'!$B$2:$B$751,$B74)</f>
        <v>417555177</v>
      </c>
      <c r="I74" s="118">
        <f>SUMIFS('BM Database'!$H$2:$H$751,'BM Database'!$C$2:$C$751,2010,'BM Database'!$B$2:$B$751,$B74)</f>
        <v>104372</v>
      </c>
      <c r="J74" s="125">
        <f>SUMIFS('BM Database'!$J$2:$J$751,'BM Database'!$C$2:$C$751,2010,'BM Database'!$B$2:$B$751,$B74)</f>
        <v>441</v>
      </c>
      <c r="K74" s="127">
        <f t="shared" si="4"/>
        <v>0.2648752815897617</v>
      </c>
      <c r="L74" s="125">
        <f>SUMIFS('BM Database'!$D$2:$D$751,'BM Database'!$C$2:$C$751,2010,'BM Database'!$B$2:$B$751,$B74)</f>
        <v>9111984.1927487087</v>
      </c>
      <c r="M74" s="85">
        <f t="shared" si="5"/>
        <v>34401036.359675616</v>
      </c>
    </row>
    <row r="75" spans="2:13" ht="14.25" customHeight="1" x14ac:dyDescent="0.25">
      <c r="B75" s="123" t="s">
        <v>231</v>
      </c>
      <c r="C75" s="124">
        <f t="shared" si="6"/>
        <v>2010</v>
      </c>
      <c r="D75" s="125">
        <f>SUMIFS('BM Database'!$M$2:$M$751,'BM Database'!$C$2:$C$751,2010,'BM Database'!$B$2:$B$751,$B75)</f>
        <v>14</v>
      </c>
      <c r="E75" s="126">
        <f>SUMIFS('BM Database'!$K$2:$K$751,'BM Database'!$C$2:$C$751,2010,'BM Database'!$B$2:$B$751,$B75)</f>
        <v>0.13157894736842105</v>
      </c>
      <c r="F75" s="126">
        <f>SUMIFS('BM Database'!$L$2:$L$751,'BM Database'!$C$2:$C$751,2010,'BM Database'!$B$2:$B$751,$B75)</f>
        <v>0.10582494663007014</v>
      </c>
      <c r="G75" s="118">
        <f>SUMIFS('BM Database'!$E$2:$E$751,'BM Database'!$C$2:$C$751,2010,'BM Database'!$B$2:$B$751,$B75)</f>
        <v>3613</v>
      </c>
      <c r="H75" s="118">
        <f>SUMIFS('BM Database'!$F$2:$F$751,'BM Database'!$C$2:$C$751,2010,'BM Database'!$B$2:$B$751,$B75)</f>
        <v>95579103.439999998</v>
      </c>
      <c r="I75" s="118">
        <f>SUMIFS('BM Database'!$H$2:$H$751,'BM Database'!$C$2:$C$751,2010,'BM Database'!$B$2:$B$751,$B75)</f>
        <v>17452</v>
      </c>
      <c r="J75" s="125">
        <f>SUMIFS('BM Database'!$J$2:$J$751,'BM Database'!$C$2:$C$751,2010,'BM Database'!$B$2:$B$751,$B75)</f>
        <v>76</v>
      </c>
      <c r="K75" s="127">
        <f t="shared" si="4"/>
        <v>4.5568242135024618E-2</v>
      </c>
      <c r="L75" s="125">
        <f>SUMIFS('BM Database'!$D$2:$D$751,'BM Database'!$C$2:$C$751,2010,'BM Database'!$B$2:$B$751,$B75)</f>
        <v>2400388.0260377405</v>
      </c>
      <c r="M75" s="85">
        <f t="shared" si="5"/>
        <v>52676774.735463336</v>
      </c>
    </row>
    <row r="76" spans="2:13" ht="14.25" customHeight="1" x14ac:dyDescent="0.25">
      <c r="B76" s="123" t="s">
        <v>127</v>
      </c>
      <c r="C76" s="124">
        <f t="shared" si="6"/>
        <v>2010</v>
      </c>
      <c r="D76" s="125">
        <f>SUMIFS('BM Database'!$M$2:$M$751,'BM Database'!$C$2:$C$751,2010,'BM Database'!$B$2:$B$751,$B76)</f>
        <v>8</v>
      </c>
      <c r="E76" s="126">
        <f>SUMIFS('BM Database'!$K$2:$K$751,'BM Database'!$C$2:$C$751,2010,'BM Database'!$B$2:$B$751,$B76)</f>
        <v>0.2</v>
      </c>
      <c r="F76" s="126">
        <f>SUMIFS('BM Database'!$L$2:$L$751,'BM Database'!$C$2:$C$751,2010,'BM Database'!$B$2:$B$751,$B76)</f>
        <v>-1.350621285791464E-3</v>
      </c>
      <c r="G76" s="118">
        <f>SUMIFS('BM Database'!$E$2:$E$751,'BM Database'!$C$2:$C$751,2010,'BM Database'!$B$2:$B$751,$B76)</f>
        <v>3770</v>
      </c>
      <c r="H76" s="118">
        <f>SUMIFS('BM Database'!$F$2:$F$751,'BM Database'!$C$2:$C$751,2010,'BM Database'!$B$2:$B$751,$B76)</f>
        <v>138131785.69999999</v>
      </c>
      <c r="I76" s="118">
        <f>SUMIFS('BM Database'!$H$2:$H$751,'BM Database'!$C$2:$C$751,2010,'BM Database'!$B$2:$B$751,$B76)</f>
        <v>26561</v>
      </c>
      <c r="J76" s="125">
        <f>SUMIFS('BM Database'!$J$2:$J$751,'BM Database'!$C$2:$C$751,2010,'BM Database'!$B$2:$B$751,$B76)</f>
        <v>65</v>
      </c>
      <c r="K76" s="127">
        <f t="shared" si="4"/>
        <v>5.0105226204147528E-2</v>
      </c>
      <c r="L76" s="125">
        <f>SUMIFS('BM Database'!$D$2:$D$751,'BM Database'!$C$2:$C$751,2010,'BM Database'!$B$2:$B$751,$B76)</f>
        <v>2193774.947484225</v>
      </c>
      <c r="M76" s="85">
        <f t="shared" si="5"/>
        <v>43783355.822922766</v>
      </c>
    </row>
    <row r="77" spans="2:13" ht="14.25" customHeight="1" x14ac:dyDescent="0.25">
      <c r="B77" s="123" t="s">
        <v>128</v>
      </c>
      <c r="C77" s="124">
        <f t="shared" si="6"/>
        <v>2010</v>
      </c>
      <c r="D77" s="125">
        <f>SUMIFS('BM Database'!$M$2:$M$751,'BM Database'!$C$2:$C$751,2010,'BM Database'!$B$2:$B$751,$B77)</f>
        <v>64</v>
      </c>
      <c r="E77" s="126">
        <f>SUMIFS('BM Database'!$K$2:$K$751,'BM Database'!$C$2:$C$751,2010,'BM Database'!$B$2:$B$751,$B77)</f>
        <v>0.2796116504854369</v>
      </c>
      <c r="F77" s="126">
        <f>SUMIFS('BM Database'!$L$2:$L$751,'BM Database'!$C$2:$C$751,2010,'BM Database'!$B$2:$B$751,$B77)</f>
        <v>0.10659772286580818</v>
      </c>
      <c r="G77" s="118">
        <f>SUMIFS('BM Database'!$E$2:$E$751,'BM Database'!$C$2:$C$751,2010,'BM Database'!$B$2:$B$751,$B77)</f>
        <v>22007</v>
      </c>
      <c r="H77" s="118">
        <f>SUMIFS('BM Database'!$F$2:$F$751,'BM Database'!$C$2:$C$751,2010,'BM Database'!$B$2:$B$751,$B77)</f>
        <v>473069663</v>
      </c>
      <c r="I77" s="118">
        <f>SUMIFS('BM Database'!$H$2:$H$751,'BM Database'!$C$2:$C$751,2010,'BM Database'!$B$2:$B$751,$B77)</f>
        <v>94390</v>
      </c>
      <c r="J77" s="125">
        <f>SUMIFS('BM Database'!$J$2:$J$751,'BM Database'!$C$2:$C$751,2010,'BM Database'!$B$2:$B$751,$B77)</f>
        <v>515</v>
      </c>
      <c r="K77" s="127">
        <f t="shared" si="4"/>
        <v>0.27455088788237642</v>
      </c>
      <c r="L77" s="125">
        <f>SUMIFS('BM Database'!$D$2:$D$751,'BM Database'!$C$2:$C$751,2010,'BM Database'!$B$2:$B$751,$B77)</f>
        <v>11501723.357033849</v>
      </c>
      <c r="M77" s="85">
        <f t="shared" si="5"/>
        <v>41892865.274438441</v>
      </c>
    </row>
    <row r="78" spans="2:13" ht="14.25" customHeight="1" x14ac:dyDescent="0.25">
      <c r="B78" s="123" t="s">
        <v>232</v>
      </c>
      <c r="C78" s="124">
        <f t="shared" si="6"/>
        <v>2010</v>
      </c>
      <c r="D78" s="125">
        <f>SUMIFS('BM Database'!$M$2:$M$751,'BM Database'!$C$2:$C$751,2010,'BM Database'!$B$2:$B$751,$B78)</f>
        <v>148</v>
      </c>
      <c r="E78" s="126">
        <f>SUMIFS('BM Database'!$K$2:$K$751,'BM Database'!$C$2:$C$751,2010,'BM Database'!$B$2:$B$751,$B78)</f>
        <v>0.5252140818268316</v>
      </c>
      <c r="F78" s="126">
        <f>SUMIFS('BM Database'!$L$2:$L$751,'BM Database'!$C$2:$C$751,2010,'BM Database'!$B$2:$B$751,$B78)</f>
        <v>0.31348095083034844</v>
      </c>
      <c r="G78" s="118">
        <f>SUMIFS('BM Database'!$E$2:$E$751,'BM Database'!$C$2:$C$751,2010,'BM Database'!$B$2:$B$751,$B78)</f>
        <v>39669</v>
      </c>
      <c r="H78" s="118">
        <f>SUMIFS('BM Database'!$F$2:$F$751,'BM Database'!$C$2:$C$751,2010,'BM Database'!$B$2:$B$751,$B78)</f>
        <v>851053371</v>
      </c>
      <c r="I78" s="118">
        <f>SUMIFS('BM Database'!$H$2:$H$751,'BM Database'!$C$2:$C$751,2010,'BM Database'!$B$2:$B$751,$B78)</f>
        <v>192475</v>
      </c>
      <c r="J78" s="125">
        <f>SUMIFS('BM Database'!$J$2:$J$751,'BM Database'!$C$2:$C$751,2010,'BM Database'!$B$2:$B$751,$B78)</f>
        <v>1051</v>
      </c>
      <c r="K78" s="127">
        <f t="shared" si="4"/>
        <v>0.52509063408464585</v>
      </c>
      <c r="L78" s="125">
        <f>SUMIFS('BM Database'!$D$2:$D$751,'BM Database'!$C$2:$C$751,2010,'BM Database'!$B$2:$B$751,$B78)</f>
        <v>24830058.97450795</v>
      </c>
      <c r="M78" s="85">
        <f t="shared" si="5"/>
        <v>47287186.940198377</v>
      </c>
    </row>
    <row r="79" spans="2:13" ht="14.25" customHeight="1" x14ac:dyDescent="0.25">
      <c r="B79" s="123" t="s">
        <v>233</v>
      </c>
      <c r="C79" s="124">
        <f t="shared" si="6"/>
        <v>2010</v>
      </c>
      <c r="D79" s="125">
        <f>SUMIFS('BM Database'!$M$2:$M$751,'BM Database'!$C$2:$C$751,2010,'BM Database'!$B$2:$B$751,$B79)</f>
        <v>29</v>
      </c>
      <c r="E79" s="126">
        <f>SUMIFS('BM Database'!$K$2:$K$751,'BM Database'!$C$2:$C$751,2010,'BM Database'!$B$2:$B$751,$B79)</f>
        <v>0.375</v>
      </c>
      <c r="F79" s="126">
        <f>SUMIFS('BM Database'!$L$2:$L$751,'BM Database'!$C$2:$C$751,2010,'BM Database'!$B$2:$B$751,$B79)</f>
        <v>9.3574412908802765E-2</v>
      </c>
      <c r="G79" s="118">
        <f>SUMIFS('BM Database'!$E$2:$E$751,'BM Database'!$C$2:$C$751,2010,'BM Database'!$B$2:$B$751,$B79)</f>
        <v>15074</v>
      </c>
      <c r="H79" s="118">
        <f>SUMIFS('BM Database'!$F$2:$F$751,'BM Database'!$C$2:$C$751,2010,'BM Database'!$B$2:$B$751,$B79)</f>
        <v>371077515</v>
      </c>
      <c r="I79" s="118">
        <f>SUMIFS('BM Database'!$H$2:$H$751,'BM Database'!$C$2:$C$751,2010,'BM Database'!$B$2:$B$751,$B79)</f>
        <v>81815</v>
      </c>
      <c r="J79" s="125">
        <f>SUMIFS('BM Database'!$J$2:$J$751,'BM Database'!$C$2:$C$751,2010,'BM Database'!$B$2:$B$751,$B79)</f>
        <v>248</v>
      </c>
      <c r="K79" s="127">
        <f t="shared" si="4"/>
        <v>0.18274934015695177</v>
      </c>
      <c r="L79" s="125">
        <f>SUMIFS('BM Database'!$D$2:$D$751,'BM Database'!$C$2:$C$751,2010,'BM Database'!$B$2:$B$751,$B79)</f>
        <v>11059078.340255765</v>
      </c>
      <c r="M79" s="85">
        <f t="shared" si="5"/>
        <v>60515011.056991108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E28"/>
  <sheetViews>
    <sheetView zoomScaleNormal="100" workbookViewId="0">
      <selection activeCell="B15" sqref="B15"/>
    </sheetView>
  </sheetViews>
  <sheetFormatPr defaultRowHeight="15" x14ac:dyDescent="0.25"/>
  <cols>
    <col min="1" max="1" width="43.85546875" customWidth="1"/>
    <col min="3" max="3" width="5.42578125" customWidth="1"/>
    <col min="4" max="4" width="42.5703125" customWidth="1"/>
    <col min="5" max="5" width="12.7109375" customWidth="1"/>
  </cols>
  <sheetData>
    <row r="1" spans="1:5" ht="15.75" x14ac:dyDescent="0.25">
      <c r="A1" s="714" t="s">
        <v>441</v>
      </c>
      <c r="B1" s="714"/>
      <c r="C1" s="714"/>
      <c r="D1" s="714"/>
      <c r="E1" s="714"/>
    </row>
    <row r="2" spans="1:5" ht="26.25" x14ac:dyDescent="0.4">
      <c r="A2" s="715" t="s">
        <v>84</v>
      </c>
      <c r="B2" s="715"/>
      <c r="C2" s="715"/>
      <c r="D2" s="715"/>
      <c r="E2" s="715"/>
    </row>
    <row r="4" spans="1:5" x14ac:dyDescent="0.25">
      <c r="A4" s="716" t="s">
        <v>85</v>
      </c>
      <c r="B4" s="716"/>
      <c r="C4" s="25"/>
      <c r="D4" s="716" t="s">
        <v>86</v>
      </c>
      <c r="E4" s="716"/>
    </row>
    <row r="5" spans="1:5" ht="26.25" x14ac:dyDescent="0.25">
      <c r="A5" s="24" t="s">
        <v>87</v>
      </c>
      <c r="B5" s="639" t="s">
        <v>88</v>
      </c>
      <c r="C5" s="25"/>
      <c r="D5" s="24" t="s">
        <v>87</v>
      </c>
      <c r="E5" s="639" t="s">
        <v>88</v>
      </c>
    </row>
    <row r="6" spans="1:5" x14ac:dyDescent="0.25">
      <c r="A6" s="24"/>
      <c r="B6" s="21"/>
      <c r="C6" s="25"/>
      <c r="D6" s="24"/>
      <c r="E6" s="21"/>
    </row>
    <row r="7" spans="1:5" x14ac:dyDescent="0.25">
      <c r="A7" s="202" t="s">
        <v>89</v>
      </c>
      <c r="B7" s="21"/>
      <c r="C7" s="25"/>
      <c r="D7" s="202" t="s">
        <v>89</v>
      </c>
      <c r="E7" s="21"/>
    </row>
    <row r="8" spans="1:5" x14ac:dyDescent="0.25">
      <c r="A8" s="202" t="s">
        <v>816</v>
      </c>
      <c r="B8" s="23" t="s">
        <v>92</v>
      </c>
      <c r="C8" s="25"/>
      <c r="D8" s="202" t="s">
        <v>816</v>
      </c>
      <c r="E8" s="23" t="s">
        <v>92</v>
      </c>
    </row>
    <row r="9" spans="1:5" x14ac:dyDescent="0.25">
      <c r="A9" s="202" t="s">
        <v>90</v>
      </c>
      <c r="B9" s="640" t="s">
        <v>91</v>
      </c>
      <c r="C9" s="25"/>
      <c r="D9" s="202" t="s">
        <v>90</v>
      </c>
      <c r="E9" s="640" t="s">
        <v>92</v>
      </c>
    </row>
    <row r="10" spans="1:5" x14ac:dyDescent="0.25">
      <c r="A10" s="21" t="s">
        <v>93</v>
      </c>
      <c r="B10" s="640" t="s">
        <v>91</v>
      </c>
      <c r="C10" s="25"/>
      <c r="D10" s="21" t="s">
        <v>93</v>
      </c>
      <c r="E10" s="640" t="s">
        <v>91</v>
      </c>
    </row>
    <row r="11" spans="1:5" x14ac:dyDescent="0.25">
      <c r="A11" s="21" t="s">
        <v>94</v>
      </c>
      <c r="B11" s="640" t="s">
        <v>92</v>
      </c>
      <c r="C11" s="25"/>
      <c r="D11" s="21" t="s">
        <v>94</v>
      </c>
      <c r="E11" s="640" t="s">
        <v>91</v>
      </c>
    </row>
    <row r="12" spans="1:5" x14ac:dyDescent="0.25">
      <c r="A12" s="21" t="s">
        <v>95</v>
      </c>
      <c r="B12" s="640" t="s">
        <v>92</v>
      </c>
      <c r="C12" s="25"/>
      <c r="D12" s="21" t="s">
        <v>95</v>
      </c>
      <c r="E12" s="640" t="s">
        <v>91</v>
      </c>
    </row>
    <row r="13" spans="1:5" x14ac:dyDescent="0.25">
      <c r="A13" s="21"/>
      <c r="B13" s="23"/>
      <c r="C13" s="25"/>
      <c r="D13" s="21"/>
      <c r="E13" s="23"/>
    </row>
    <row r="14" spans="1:5" x14ac:dyDescent="0.25">
      <c r="A14" s="24" t="s">
        <v>96</v>
      </c>
      <c r="B14" s="23"/>
      <c r="C14" s="25"/>
      <c r="D14" s="24" t="s">
        <v>96</v>
      </c>
      <c r="E14" s="23"/>
    </row>
    <row r="15" spans="1:5" x14ac:dyDescent="0.25">
      <c r="A15" s="21"/>
      <c r="B15" s="23"/>
      <c r="C15" s="25"/>
      <c r="D15" s="21"/>
      <c r="E15" s="23"/>
    </row>
    <row r="16" spans="1:5" x14ac:dyDescent="0.25">
      <c r="A16" s="21" t="s">
        <v>817</v>
      </c>
      <c r="B16" s="640" t="s">
        <v>91</v>
      </c>
      <c r="C16" s="25"/>
      <c r="D16" s="21" t="s">
        <v>817</v>
      </c>
      <c r="E16" s="640" t="s">
        <v>91</v>
      </c>
    </row>
    <row r="17" spans="1:5" x14ac:dyDescent="0.25">
      <c r="A17" s="202" t="s">
        <v>541</v>
      </c>
      <c r="B17" s="640" t="s">
        <v>91</v>
      </c>
      <c r="C17" s="25"/>
      <c r="D17" s="202" t="s">
        <v>541</v>
      </c>
      <c r="E17" s="640" t="s">
        <v>92</v>
      </c>
    </row>
    <row r="18" spans="1:5" x14ac:dyDescent="0.25">
      <c r="A18" s="202" t="s">
        <v>98</v>
      </c>
      <c r="B18" s="640" t="s">
        <v>92</v>
      </c>
      <c r="C18" s="25"/>
      <c r="D18" s="202" t="s">
        <v>99</v>
      </c>
      <c r="E18" s="640" t="s">
        <v>91</v>
      </c>
    </row>
    <row r="19" spans="1:5" x14ac:dyDescent="0.25">
      <c r="A19" s="641" t="s">
        <v>818</v>
      </c>
      <c r="B19" s="642" t="s">
        <v>92</v>
      </c>
      <c r="C19" s="643"/>
      <c r="D19" s="641" t="s">
        <v>818</v>
      </c>
      <c r="E19" s="642" t="s">
        <v>91</v>
      </c>
    </row>
    <row r="22" spans="1:5" x14ac:dyDescent="0.25">
      <c r="A22" s="202" t="s">
        <v>100</v>
      </c>
      <c r="B22" s="21"/>
      <c r="C22" s="21"/>
      <c r="D22" s="21"/>
      <c r="E22" s="21"/>
    </row>
    <row r="23" spans="1:5" x14ac:dyDescent="0.25">
      <c r="A23" s="202" t="s">
        <v>445</v>
      </c>
      <c r="B23" s="21"/>
      <c r="C23" s="21"/>
      <c r="D23" s="21"/>
      <c r="E23" s="21"/>
    </row>
    <row r="24" spans="1:5" x14ac:dyDescent="0.25">
      <c r="A24" s="202" t="s">
        <v>542</v>
      </c>
      <c r="B24" s="21"/>
      <c r="C24" s="21"/>
      <c r="D24" s="21"/>
      <c r="E24" s="21"/>
    </row>
    <row r="25" spans="1:5" x14ac:dyDescent="0.25">
      <c r="A25" s="202" t="s">
        <v>101</v>
      </c>
      <c r="B25" s="21"/>
      <c r="C25" s="21"/>
      <c r="D25" s="21"/>
      <c r="E25" s="21"/>
    </row>
    <row r="26" spans="1:5" x14ac:dyDescent="0.25">
      <c r="A26" s="202" t="s">
        <v>394</v>
      </c>
      <c r="B26" s="21"/>
      <c r="C26" s="21"/>
      <c r="D26" s="21"/>
      <c r="E26" s="21"/>
    </row>
    <row r="27" spans="1:5" x14ac:dyDescent="0.25">
      <c r="A27" s="202" t="s">
        <v>102</v>
      </c>
      <c r="B27" s="21"/>
      <c r="C27" s="21"/>
      <c r="D27" s="21"/>
      <c r="E27" s="21"/>
    </row>
    <row r="28" spans="1:5" x14ac:dyDescent="0.25">
      <c r="A28" s="641" t="s">
        <v>819</v>
      </c>
    </row>
  </sheetData>
  <mergeCells count="4">
    <mergeCell ref="A1:E1"/>
    <mergeCell ref="A2:E2"/>
    <mergeCell ref="A4:B4"/>
    <mergeCell ref="D4:E4"/>
  </mergeCells>
  <printOptions horizontalCentered="1"/>
  <pageMargins left="0.7" right="0.7" top="0.75" bottom="0.75" header="0.3" footer="0.3"/>
  <pageSetup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79"/>
  <sheetViews>
    <sheetView topLeftCell="A61" workbookViewId="0">
      <selection activeCell="K79" sqref="K79"/>
    </sheetView>
  </sheetViews>
  <sheetFormatPr defaultRowHeight="12.75" x14ac:dyDescent="0.2"/>
  <cols>
    <col min="1" max="1" width="9.140625" style="85"/>
    <col min="2" max="2" width="33.28515625" style="85" bestFit="1" customWidth="1"/>
    <col min="3" max="4" width="9.140625" style="85"/>
    <col min="5" max="5" width="10.85546875" style="85" bestFit="1" customWidth="1"/>
    <col min="6" max="6" width="16.5703125" style="85" bestFit="1" customWidth="1"/>
    <col min="7" max="7" width="12" style="85" bestFit="1" customWidth="1"/>
    <col min="8" max="8" width="14.5703125" style="85" bestFit="1" customWidth="1"/>
    <col min="9" max="9" width="10" style="85" bestFit="1" customWidth="1"/>
    <col min="10" max="10" width="9.140625" style="85"/>
    <col min="11" max="11" width="17.28515625" style="85" customWidth="1"/>
    <col min="12" max="12" width="13.5703125" style="85" bestFit="1" customWidth="1"/>
    <col min="13" max="13" width="10" style="85" bestFit="1" customWidth="1"/>
    <col min="14" max="16384" width="9.140625" style="85"/>
  </cols>
  <sheetData>
    <row r="2" spans="2:13" ht="15" x14ac:dyDescent="0.25">
      <c r="F2" s="85" t="s">
        <v>328</v>
      </c>
      <c r="G2" s="118">
        <f>AVERAGE(G7:G79)</f>
        <v>65049</v>
      </c>
      <c r="H2" s="118">
        <f t="shared" ref="H2:J2" si="0">AVERAGE(H7:H79)</f>
        <v>1613766652.01863</v>
      </c>
      <c r="I2" s="118">
        <f>AVERAGE(I7:I79)</f>
        <v>349609.57890410954</v>
      </c>
      <c r="J2" s="118">
        <f t="shared" si="0"/>
        <v>2696.0958904109589</v>
      </c>
    </row>
    <row r="3" spans="2:13" x14ac:dyDescent="0.2">
      <c r="F3" s="85" t="s">
        <v>329</v>
      </c>
      <c r="G3" s="120">
        <f>G4/SUM(G4:J4)</f>
        <v>0.4678609062170706</v>
      </c>
      <c r="H3" s="120">
        <f>H4/SUM($G4:$J4)</f>
        <v>5.268703898840886E-2</v>
      </c>
      <c r="I3" s="120">
        <f>I4/SUM($G4:$J4)</f>
        <v>0.22655426765015807</v>
      </c>
      <c r="J3" s="120">
        <f>J4/SUM($G4:$J4)</f>
        <v>0.25289778714436251</v>
      </c>
    </row>
    <row r="4" spans="2:13" ht="15" x14ac:dyDescent="0.25">
      <c r="G4" s="404">
        <v>0.44400000000000001</v>
      </c>
      <c r="H4" s="404">
        <v>0.05</v>
      </c>
      <c r="I4" s="404">
        <v>0.215</v>
      </c>
      <c r="J4" s="405">
        <v>0.24</v>
      </c>
    </row>
    <row r="5" spans="2:13" x14ac:dyDescent="0.2">
      <c r="K5" s="85" t="s">
        <v>330</v>
      </c>
    </row>
    <row r="6" spans="2:13" ht="15" x14ac:dyDescent="0.2">
      <c r="B6" s="121" t="s">
        <v>107</v>
      </c>
      <c r="C6" s="121" t="s">
        <v>108</v>
      </c>
      <c r="D6" s="122" t="s">
        <v>297</v>
      </c>
      <c r="E6" s="122" t="s">
        <v>299</v>
      </c>
      <c r="F6" s="122" t="s">
        <v>301</v>
      </c>
      <c r="G6" s="122" t="s">
        <v>303</v>
      </c>
      <c r="H6" s="122" t="s">
        <v>304</v>
      </c>
      <c r="I6" s="122" t="s">
        <v>305</v>
      </c>
      <c r="J6" s="122" t="s">
        <v>306</v>
      </c>
      <c r="K6" s="122" t="s">
        <v>307</v>
      </c>
      <c r="L6" s="122" t="s">
        <v>331</v>
      </c>
      <c r="M6" s="122" t="s">
        <v>332</v>
      </c>
    </row>
    <row r="7" spans="2:13" ht="14.25" customHeight="1" x14ac:dyDescent="0.25">
      <c r="B7" s="123" t="s">
        <v>110</v>
      </c>
      <c r="C7" s="124">
        <v>2009</v>
      </c>
      <c r="D7" s="125">
        <f>SUMIFS('BM Database'!$M$2:$M$751,'BM Database'!$C$2:$C$751,2009,'BM Database'!$B$2:$B$751,$B7)</f>
        <v>14200</v>
      </c>
      <c r="E7" s="126">
        <f>SUMIFS('BM Database'!$K$2:$K$751,'BM Database'!$C$2:$C$751,2009,'BM Database'!$B$2:$B$751,$B7)</f>
        <v>2.1680216802168022E-3</v>
      </c>
      <c r="F7" s="126">
        <f>SUMIFS('BM Database'!$L$2:$L$751,'BM Database'!$C$2:$C$751,2009,'BM Database'!$B$2:$B$751,$B7)</f>
        <v>1.837847344354555E-2</v>
      </c>
      <c r="G7" s="118">
        <f>SUMIFS('BM Database'!$E$2:$E$751,'BM Database'!$C$2:$C$751,2009,'BM Database'!$B$2:$B$751,$B7)</f>
        <v>11688</v>
      </c>
      <c r="H7" s="118">
        <f>SUMIFS('BM Database'!$F$2:$F$751,'BM Database'!$C$2:$C$751,2009,'BM Database'!$B$2:$B$751,$B7)</f>
        <v>186826562</v>
      </c>
      <c r="I7" s="118">
        <f>SUMIFS('BM Database'!$H$2:$H$751,'BM Database'!$C$2:$C$751,2009,'BM Database'!$B$2:$B$751,$B7)</f>
        <v>47365</v>
      </c>
      <c r="J7" s="125">
        <f>SUMIFS('BM Database'!$J$2:$J$751,'BM Database'!$C$2:$C$751,2009,'BM Database'!$B$2:$B$751,$B7)</f>
        <v>1845</v>
      </c>
      <c r="K7" s="127">
        <f>EXP(LN(G7/$G$2)*$G$3+LN(H7/$H$2)*$H$3+LN(I7/$I$2)*$I$3+LN(J7/$J$2)*$J$3)</f>
        <v>0.23095827240468875</v>
      </c>
      <c r="L7" s="125">
        <f>SUMIFS('BM Database'!$D$2:$D$751,'BM Database'!$C$2:$C$751,2009,'BM Database'!$B$2:$B$751,$B7)</f>
        <v>18352760.443005122</v>
      </c>
      <c r="M7" s="85">
        <f>L7/K7</f>
        <v>79463533.615488455</v>
      </c>
    </row>
    <row r="8" spans="2:13" ht="14.25" customHeight="1" x14ac:dyDescent="0.25">
      <c r="B8" s="123" t="s">
        <v>112</v>
      </c>
      <c r="C8" s="124">
        <f>C7</f>
        <v>2009</v>
      </c>
      <c r="D8" s="125">
        <f>SUMIFS('BM Database'!$M$2:$M$751,'BM Database'!$C$2:$C$751,2009,'BM Database'!$B$2:$B$751,$B8)</f>
        <v>380</v>
      </c>
      <c r="E8" s="126">
        <f>SUMIFS('BM Database'!$K$2:$K$751,'BM Database'!$C$2:$C$751,2009,'BM Database'!$B$2:$B$751,$B8)</f>
        <v>0</v>
      </c>
      <c r="F8" s="126">
        <f>SUMIFS('BM Database'!$L$2:$L$751,'BM Database'!$C$2:$C$751,2009,'BM Database'!$B$2:$B$751,$B8)</f>
        <v>-8.4343991179713335E-2</v>
      </c>
      <c r="G8" s="118">
        <f>SUMIFS('BM Database'!$E$2:$E$751,'BM Database'!$C$2:$C$751,2009,'BM Database'!$B$2:$B$751,$B8)</f>
        <v>1670</v>
      </c>
      <c r="H8" s="118">
        <f>SUMIFS('BM Database'!$F$2:$F$751,'BM Database'!$C$2:$C$751,2009,'BM Database'!$B$2:$B$751,$B8)</f>
        <v>24810879.390000001</v>
      </c>
      <c r="I8" s="118">
        <f>SUMIFS('BM Database'!$H$2:$H$751,'BM Database'!$C$2:$C$751,2009,'BM Database'!$B$2:$B$751,$B8)</f>
        <v>8722</v>
      </c>
      <c r="J8" s="125">
        <f>SUMIFS('BM Database'!$J$2:$J$751,'BM Database'!$C$2:$C$751,2009,'BM Database'!$B$2:$B$751,$B8)</f>
        <v>92</v>
      </c>
      <c r="K8" s="127">
        <f t="shared" ref="K8:K69" si="1">EXP(LN(G8/$G$2)*$G$3+LN(H8/$H$2)*$H$3+LN(I8/$I$2)*$I$3+LN(J8/$J$2)*$J$3)</f>
        <v>2.6679458843832264E-2</v>
      </c>
      <c r="L8" s="125">
        <f>SUMIFS('BM Database'!$D$2:$D$751,'BM Database'!$C$2:$C$751,2009,'BM Database'!$B$2:$B$751,$B8)</f>
        <v>1292989.359478642</v>
      </c>
      <c r="M8" s="85">
        <f t="shared" ref="M8:M69" si="2">L8/K8</f>
        <v>48463852.548401833</v>
      </c>
    </row>
    <row r="9" spans="2:13" ht="14.25" customHeight="1" x14ac:dyDescent="0.25">
      <c r="B9" s="123" t="s">
        <v>114</v>
      </c>
      <c r="C9" s="124">
        <f t="shared" ref="C9:C72" si="3">C8</f>
        <v>2009</v>
      </c>
      <c r="D9" s="125">
        <f>SUMIFS('BM Database'!$M$2:$M$751,'BM Database'!$C$2:$C$751,2009,'BM Database'!$B$2:$B$751,$B9)</f>
        <v>201</v>
      </c>
      <c r="E9" s="126">
        <f>SUMIFS('BM Database'!$K$2:$K$751,'BM Database'!$C$2:$C$751,2009,'BM Database'!$B$2:$B$751,$B9)</f>
        <v>0.23568575233022637</v>
      </c>
      <c r="F9" s="126">
        <f>SUMIFS('BM Database'!$L$2:$L$751,'BM Database'!$C$2:$C$751,2009,'BM Database'!$B$2:$B$751,$B9)</f>
        <v>3.982326608918086E-2</v>
      </c>
      <c r="G9" s="118">
        <f>SUMIFS('BM Database'!$E$2:$E$751,'BM Database'!$C$2:$C$751,2009,'BM Database'!$B$2:$B$751,$B9)</f>
        <v>35580</v>
      </c>
      <c r="H9" s="118">
        <f>SUMIFS('BM Database'!$F$2:$F$751,'BM Database'!$C$2:$C$751,2009,'BM Database'!$B$2:$B$751,$B9)</f>
        <v>1014894015</v>
      </c>
      <c r="I9" s="118">
        <f>SUMIFS('BM Database'!$H$2:$H$751,'BM Database'!$C$2:$C$751,2009,'BM Database'!$B$2:$B$751,$B9)</f>
        <v>219364</v>
      </c>
      <c r="J9" s="125">
        <f>SUMIFS('BM Database'!$J$2:$J$751,'BM Database'!$C$2:$C$751,2009,'BM Database'!$B$2:$B$751,$B9)</f>
        <v>751</v>
      </c>
      <c r="K9" s="127">
        <f t="shared" si="1"/>
        <v>0.47923766023823461</v>
      </c>
      <c r="L9" s="125">
        <f>SUMIFS('BM Database'!$D$2:$D$751,'BM Database'!$C$2:$C$751,2009,'BM Database'!$B$2:$B$751,$B9)</f>
        <v>19001587.179082662</v>
      </c>
      <c r="M9" s="85">
        <f t="shared" si="2"/>
        <v>39649611.780586593</v>
      </c>
    </row>
    <row r="10" spans="2:13" ht="14.25" customHeight="1" x14ac:dyDescent="0.25">
      <c r="B10" s="123" t="s">
        <v>177</v>
      </c>
      <c r="C10" s="124">
        <f t="shared" si="3"/>
        <v>2009</v>
      </c>
      <c r="D10" s="125">
        <f>SUMIFS('BM Database'!$M$2:$M$751,'BM Database'!$C$2:$C$751,2009,'BM Database'!$B$2:$B$751,$B10)</f>
        <v>258</v>
      </c>
      <c r="E10" s="126">
        <f>SUMIFS('BM Database'!$K$2:$K$751,'BM Database'!$C$2:$C$751,2009,'BM Database'!$B$2:$B$751,$B10)</f>
        <v>0.11874999999999999</v>
      </c>
      <c r="F10" s="126">
        <f>SUMIFS('BM Database'!$L$2:$L$751,'BM Database'!$C$2:$C$751,2009,'BM Database'!$B$2:$B$751,$B10)</f>
        <v>0.15524193548387097</v>
      </c>
      <c r="G10" s="118">
        <f>SUMIFS('BM Database'!$E$2:$E$751,'BM Database'!$C$2:$C$751,2009,'BM Database'!$B$2:$B$751,$B10)</f>
        <v>9614</v>
      </c>
      <c r="H10" s="118">
        <f>SUMIFS('BM Database'!$F$2:$F$751,'BM Database'!$C$2:$C$751,2009,'BM Database'!$B$2:$B$751,$B10)</f>
        <v>270197028</v>
      </c>
      <c r="I10" s="118">
        <f>SUMIFS('BM Database'!$H$2:$H$751,'BM Database'!$C$2:$C$751,2009,'BM Database'!$B$2:$B$751,$B10)</f>
        <v>69987</v>
      </c>
      <c r="J10" s="125">
        <f>SUMIFS('BM Database'!$J$2:$J$751,'BM Database'!$C$2:$C$751,2009,'BM Database'!$B$2:$B$751,$B10)</f>
        <v>320</v>
      </c>
      <c r="K10" s="127">
        <f t="shared" si="1"/>
        <v>0.15075885968528552</v>
      </c>
      <c r="L10" s="125">
        <f>SUMIFS('BM Database'!$D$2:$D$751,'BM Database'!$C$2:$C$751,2009,'BM Database'!$B$2:$B$751,$B10)</f>
        <v>7411148.1021712702</v>
      </c>
      <c r="M10" s="85">
        <f t="shared" si="2"/>
        <v>49158955.683548585</v>
      </c>
    </row>
    <row r="11" spans="2:13" ht="14.25" customHeight="1" x14ac:dyDescent="0.25">
      <c r="B11" s="123" t="s">
        <v>178</v>
      </c>
      <c r="C11" s="124">
        <f t="shared" si="3"/>
        <v>2009</v>
      </c>
      <c r="D11" s="125">
        <f>SUMIFS('BM Database'!$M$2:$M$751,'BM Database'!$C$2:$C$751,2009,'BM Database'!$B$2:$B$751,$B11)</f>
        <v>74</v>
      </c>
      <c r="E11" s="126">
        <f>SUMIFS('BM Database'!$K$2:$K$751,'BM Database'!$C$2:$C$751,2009,'BM Database'!$B$2:$B$751,$B11)</f>
        <v>0.50831792975970425</v>
      </c>
      <c r="F11" s="126">
        <f>SUMIFS('BM Database'!$L$2:$L$751,'BM Database'!$C$2:$C$751,2009,'BM Database'!$B$2:$B$751,$B11)</f>
        <v>0.10449454545454545</v>
      </c>
      <c r="G11" s="118">
        <f>SUMIFS('BM Database'!$E$2:$E$751,'BM Database'!$C$2:$C$751,2009,'BM Database'!$B$2:$B$751,$B11)</f>
        <v>37668</v>
      </c>
      <c r="H11" s="118">
        <f>SUMIFS('BM Database'!$F$2:$F$751,'BM Database'!$C$2:$C$751,2009,'BM Database'!$B$2:$B$751,$B11)</f>
        <v>954349490</v>
      </c>
      <c r="I11" s="118">
        <f>SUMIFS('BM Database'!$H$2:$H$751,'BM Database'!$C$2:$C$751,2009,'BM Database'!$B$2:$B$751,$B11)</f>
        <v>196464</v>
      </c>
      <c r="J11" s="125">
        <f>SUMIFS('BM Database'!$J$2:$J$751,'BM Database'!$C$2:$C$751,2009,'BM Database'!$B$2:$B$751,$B11)</f>
        <v>541</v>
      </c>
      <c r="K11" s="127">
        <f t="shared" si="1"/>
        <v>0.44041229720013947</v>
      </c>
      <c r="L11" s="125">
        <f>SUMIFS('BM Database'!$D$2:$D$751,'BM Database'!$C$2:$C$751,2009,'BM Database'!$B$2:$B$751,$B11)</f>
        <v>18710613.808169097</v>
      </c>
      <c r="M11" s="85">
        <f t="shared" si="2"/>
        <v>42484312.82940837</v>
      </c>
    </row>
    <row r="12" spans="2:13" ht="14.25" customHeight="1" x14ac:dyDescent="0.25">
      <c r="B12" s="123" t="s">
        <v>179</v>
      </c>
      <c r="C12" s="124">
        <f t="shared" si="3"/>
        <v>2009</v>
      </c>
      <c r="D12" s="125">
        <f>SUMIFS('BM Database'!$M$2:$M$751,'BM Database'!$C$2:$C$751,2009,'BM Database'!$B$2:$B$751,$B12)</f>
        <v>188</v>
      </c>
      <c r="E12" s="126">
        <f>SUMIFS('BM Database'!$K$2:$K$751,'BM Database'!$C$2:$C$751,2009,'BM Database'!$B$2:$B$751,$B12)</f>
        <v>0.38067520372526192</v>
      </c>
      <c r="F12" s="126">
        <f>SUMIFS('BM Database'!$L$2:$L$751,'BM Database'!$C$2:$C$751,2009,'BM Database'!$B$2:$B$751,$B12)</f>
        <v>0.16069140970355267</v>
      </c>
      <c r="G12" s="118">
        <f>SUMIFS('BM Database'!$E$2:$E$751,'BM Database'!$C$2:$C$751,2009,'BM Database'!$B$2:$B$751,$B12)</f>
        <v>63558</v>
      </c>
      <c r="H12" s="118">
        <f>SUMIFS('BM Database'!$F$2:$F$751,'BM Database'!$C$2:$C$751,2009,'BM Database'!$B$2:$B$751,$B12)</f>
        <v>1654209046</v>
      </c>
      <c r="I12" s="118">
        <f>SUMIFS('BM Database'!$H$2:$H$751,'BM Database'!$C$2:$C$751,2009,'BM Database'!$B$2:$B$751,$B12)</f>
        <v>378162</v>
      </c>
      <c r="J12" s="125">
        <f>SUMIFS('BM Database'!$J$2:$J$751,'BM Database'!$C$2:$C$751,2009,'BM Database'!$B$2:$B$751,$B12)</f>
        <v>1718</v>
      </c>
      <c r="K12" s="127">
        <f t="shared" si="1"/>
        <v>0.89967139618572756</v>
      </c>
      <c r="L12" s="125">
        <f>SUMIFS('BM Database'!$D$2:$D$751,'BM Database'!$C$2:$C$751,2009,'BM Database'!$B$2:$B$751,$B12)</f>
        <v>34498779.76196751</v>
      </c>
      <c r="M12" s="85">
        <f t="shared" si="2"/>
        <v>38345978.218524583</v>
      </c>
    </row>
    <row r="13" spans="2:13" ht="14.25" customHeight="1" x14ac:dyDescent="0.25">
      <c r="B13" s="123" t="s">
        <v>180</v>
      </c>
      <c r="C13" s="124">
        <f t="shared" si="3"/>
        <v>2009</v>
      </c>
      <c r="D13" s="125">
        <f>SUMIFS('BM Database'!$M$2:$M$751,'BM Database'!$C$2:$C$751,2009,'BM Database'!$B$2:$B$751,$B13)</f>
        <v>303</v>
      </c>
      <c r="E13" s="126">
        <f>SUMIFS('BM Database'!$K$2:$K$751,'BM Database'!$C$2:$C$751,2009,'BM Database'!$B$2:$B$751,$B13)</f>
        <v>0.35927601809954751</v>
      </c>
      <c r="F13" s="126">
        <f>SUMIFS('BM Database'!$L$2:$L$751,'BM Database'!$C$2:$C$751,2009,'BM Database'!$B$2:$B$751,$B13)</f>
        <v>0.16255380524192639</v>
      </c>
      <c r="G13" s="118">
        <f>SUMIFS('BM Database'!$E$2:$E$751,'BM Database'!$C$2:$C$751,2009,'BM Database'!$B$2:$B$751,$B13)</f>
        <v>50201</v>
      </c>
      <c r="H13" s="118">
        <f>SUMIFS('BM Database'!$F$2:$F$751,'BM Database'!$C$2:$C$751,2009,'BM Database'!$B$2:$B$751,$B13)</f>
        <v>1418249796</v>
      </c>
      <c r="I13" s="118">
        <f>SUMIFS('BM Database'!$H$2:$H$751,'BM Database'!$C$2:$C$751,2009,'BM Database'!$B$2:$B$751,$B13)</f>
        <v>312448</v>
      </c>
      <c r="J13" s="125">
        <f>SUMIFS('BM Database'!$J$2:$J$751,'BM Database'!$C$2:$C$751,2009,'BM Database'!$B$2:$B$751,$B13)</f>
        <v>1105</v>
      </c>
      <c r="K13" s="127">
        <f t="shared" si="1"/>
        <v>0.68450152051231405</v>
      </c>
      <c r="L13" s="125">
        <f>SUMIFS('BM Database'!$D$2:$D$751,'BM Database'!$C$2:$C$751,2009,'BM Database'!$B$2:$B$751,$B13)</f>
        <v>26682424.091810785</v>
      </c>
      <c r="M13" s="85">
        <f t="shared" si="2"/>
        <v>38980810.549318239</v>
      </c>
    </row>
    <row r="14" spans="2:13" ht="14.25" customHeight="1" x14ac:dyDescent="0.25">
      <c r="B14" s="123" t="s">
        <v>115</v>
      </c>
      <c r="C14" s="124">
        <f t="shared" si="3"/>
        <v>2009</v>
      </c>
      <c r="D14" s="125">
        <f>SUMIFS('BM Database'!$M$2:$M$751,'BM Database'!$C$2:$C$751,2009,'BM Database'!$B$2:$B$751,$B14)</f>
        <v>356</v>
      </c>
      <c r="E14" s="126">
        <f>SUMIFS('BM Database'!$K$2:$K$751,'BM Database'!$C$2:$C$751,2009,'BM Database'!$B$2:$B$751,$B14)</f>
        <v>6.8181818181818177E-2</v>
      </c>
      <c r="F14" s="126">
        <f>SUMIFS('BM Database'!$L$2:$L$751,'BM Database'!$C$2:$C$751,2009,'BM Database'!$B$2:$B$751,$B14)</f>
        <v>0.16567464389803374</v>
      </c>
      <c r="G14" s="118">
        <f>SUMIFS('BM Database'!$E$2:$E$751,'BM Database'!$C$2:$C$751,2009,'BM Database'!$B$2:$B$751,$B14)</f>
        <v>28291</v>
      </c>
      <c r="H14" s="118">
        <f>SUMIFS('BM Database'!$F$2:$F$751,'BM Database'!$C$2:$C$751,2009,'BM Database'!$B$2:$B$751,$B14)</f>
        <v>527100793</v>
      </c>
      <c r="I14" s="118">
        <f>SUMIFS('BM Database'!$H$2:$H$751,'BM Database'!$C$2:$C$751,2009,'BM Database'!$B$2:$B$751,$B14)</f>
        <v>116948</v>
      </c>
      <c r="J14" s="125">
        <f>SUMIFS('BM Database'!$J$2:$J$751,'BM Database'!$C$2:$C$751,2009,'BM Database'!$B$2:$B$751,$B14)</f>
        <v>1012</v>
      </c>
      <c r="K14" s="127">
        <f t="shared" si="1"/>
        <v>0.38891351819778613</v>
      </c>
      <c r="L14" s="125">
        <f>SUMIFS('BM Database'!$D$2:$D$751,'BM Database'!$C$2:$C$751,2009,'BM Database'!$B$2:$B$751,$B14)</f>
        <v>18577622.153941233</v>
      </c>
      <c r="M14" s="85">
        <f t="shared" si="2"/>
        <v>47768003.128380291</v>
      </c>
    </row>
    <row r="15" spans="2:13" ht="14.25" customHeight="1" x14ac:dyDescent="0.25">
      <c r="B15" s="123" t="s">
        <v>181</v>
      </c>
      <c r="C15" s="124">
        <f t="shared" si="3"/>
        <v>2009</v>
      </c>
      <c r="D15" s="125">
        <f>SUMIFS('BM Database'!$M$2:$M$751,'BM Database'!$C$2:$C$751,2009,'BM Database'!$B$2:$B$751,$B15)</f>
        <v>10</v>
      </c>
      <c r="E15" s="126">
        <f>SUMIFS('BM Database'!$K$2:$K$751,'BM Database'!$C$2:$C$751,2009,'BM Database'!$B$2:$B$751,$B15)</f>
        <v>0.4726027397260274</v>
      </c>
      <c r="F15" s="126">
        <f>SUMIFS('BM Database'!$L$2:$L$751,'BM Database'!$C$2:$C$751,2009,'BM Database'!$B$2:$B$751,$B15)</f>
        <v>0.14729777463793711</v>
      </c>
      <c r="G15" s="118">
        <f>SUMIFS('BM Database'!$E$2:$E$751,'BM Database'!$C$2:$C$751,2009,'BM Database'!$B$2:$B$751,$B15)</f>
        <v>6382</v>
      </c>
      <c r="H15" s="118">
        <f>SUMIFS('BM Database'!$F$2:$F$751,'BM Database'!$C$2:$C$751,2009,'BM Database'!$B$2:$B$751,$B15)</f>
        <v>154225799.30000001</v>
      </c>
      <c r="I15" s="118">
        <f>SUMIFS('BM Database'!$H$2:$H$751,'BM Database'!$C$2:$C$751,2009,'BM Database'!$B$2:$B$751,$B15)</f>
        <v>39945</v>
      </c>
      <c r="J15" s="125">
        <f>SUMIFS('BM Database'!$J$2:$J$751,'BM Database'!$C$2:$C$751,2009,'BM Database'!$B$2:$B$751,$B15)</f>
        <v>146</v>
      </c>
      <c r="K15" s="127">
        <f t="shared" si="1"/>
        <v>8.72634671305582E-2</v>
      </c>
      <c r="L15" s="125">
        <f>SUMIFS('BM Database'!$D$2:$D$751,'BM Database'!$C$2:$C$751,2009,'BM Database'!$B$2:$B$751,$B15)</f>
        <v>3291031.1037819278</v>
      </c>
      <c r="M15" s="85">
        <f t="shared" si="2"/>
        <v>37713733.043154135</v>
      </c>
    </row>
    <row r="16" spans="2:13" ht="14.25" customHeight="1" x14ac:dyDescent="0.25">
      <c r="B16" s="123" t="s">
        <v>182</v>
      </c>
      <c r="C16" s="124">
        <f t="shared" si="3"/>
        <v>2009</v>
      </c>
      <c r="D16" s="125">
        <f>SUMIFS('BM Database'!$M$2:$M$751,'BM Database'!$C$2:$C$751,2009,'BM Database'!$B$2:$B$751,$B16)</f>
        <v>2</v>
      </c>
      <c r="E16" s="126">
        <f>SUMIFS('BM Database'!$K$2:$K$751,'BM Database'!$C$2:$C$751,2009,'BM Database'!$B$2:$B$751,$B16)</f>
        <v>3.7037037037037035E-2</v>
      </c>
      <c r="F16" s="126">
        <f>SUMIFS('BM Database'!$L$2:$L$751,'BM Database'!$C$2:$C$751,2009,'BM Database'!$B$2:$B$751,$B16)</f>
        <v>-5.689277899343545E-2</v>
      </c>
      <c r="G16" s="118">
        <f>SUMIFS('BM Database'!$E$2:$E$751,'BM Database'!$C$2:$C$751,2009,'BM Database'!$B$2:$B$751,$B16)</f>
        <v>1326</v>
      </c>
      <c r="H16" s="118">
        <f>SUMIFS('BM Database'!$F$2:$F$751,'BM Database'!$C$2:$C$751,2009,'BM Database'!$B$2:$B$751,$B16)</f>
        <v>28674687</v>
      </c>
      <c r="I16" s="118">
        <f>SUMIFS('BM Database'!$H$2:$H$751,'BM Database'!$C$2:$C$751,2009,'BM Database'!$B$2:$B$751,$B16)</f>
        <v>8879</v>
      </c>
      <c r="J16" s="125">
        <f>SUMIFS('BM Database'!$J$2:$J$751,'BM Database'!$C$2:$C$751,2009,'BM Database'!$B$2:$B$751,$B16)</f>
        <v>27</v>
      </c>
      <c r="K16" s="127">
        <f t="shared" si="1"/>
        <v>1.7771668512404134E-2</v>
      </c>
      <c r="L16" s="125">
        <f>SUMIFS('BM Database'!$D$2:$D$751,'BM Database'!$C$2:$C$751,2009,'BM Database'!$B$2:$B$751,$B16)</f>
        <v>714220.21766533318</v>
      </c>
      <c r="M16" s="85">
        <f t="shared" si="2"/>
        <v>40188697.936090089</v>
      </c>
    </row>
    <row r="17" spans="2:13" ht="14.25" customHeight="1" x14ac:dyDescent="0.25">
      <c r="B17" s="123" t="s">
        <v>183</v>
      </c>
      <c r="C17" s="124">
        <f t="shared" si="3"/>
        <v>2009</v>
      </c>
      <c r="D17" s="125">
        <f>SUMIFS('BM Database'!$M$2:$M$751,'BM Database'!$C$2:$C$751,2009,'BM Database'!$B$2:$B$751,$B17)</f>
        <v>57</v>
      </c>
      <c r="E17" s="126">
        <f>SUMIFS('BM Database'!$K$2:$K$751,'BM Database'!$C$2:$C$751,2009,'BM Database'!$B$2:$B$751,$B17)</f>
        <v>0.36982248520710059</v>
      </c>
      <c r="F17" s="126">
        <f>SUMIFS('BM Database'!$L$2:$L$751,'BM Database'!$C$2:$C$751,2009,'BM Database'!$B$2:$B$751,$B17)</f>
        <v>0.19457529250873729</v>
      </c>
      <c r="G17" s="118">
        <f>SUMIFS('BM Database'!$E$2:$E$751,'BM Database'!$C$2:$C$751,2009,'BM Database'!$B$2:$B$751,$B17)</f>
        <v>14908</v>
      </c>
      <c r="H17" s="118">
        <f>SUMIFS('BM Database'!$F$2:$F$751,'BM Database'!$C$2:$C$751,2009,'BM Database'!$B$2:$B$751,$B17)</f>
        <v>306783697</v>
      </c>
      <c r="I17" s="118">
        <f>SUMIFS('BM Database'!$H$2:$H$751,'BM Database'!$C$2:$C$751,2009,'BM Database'!$B$2:$B$751,$B17)</f>
        <v>70523</v>
      </c>
      <c r="J17" s="125">
        <f>SUMIFS('BM Database'!$J$2:$J$751,'BM Database'!$C$2:$C$751,2009,'BM Database'!$B$2:$B$751,$B17)</f>
        <v>338</v>
      </c>
      <c r="K17" s="127">
        <f t="shared" si="1"/>
        <v>0.18927117825499612</v>
      </c>
      <c r="L17" s="125">
        <f>SUMIFS('BM Database'!$D$2:$D$751,'BM Database'!$C$2:$C$751,2009,'BM Database'!$B$2:$B$751,$B17)</f>
        <v>7541471.5189333335</v>
      </c>
      <c r="M17" s="85">
        <f t="shared" si="2"/>
        <v>39844796.172680162</v>
      </c>
    </row>
    <row r="18" spans="2:13" ht="14.25" customHeight="1" x14ac:dyDescent="0.25">
      <c r="B18" s="123" t="s">
        <v>184</v>
      </c>
      <c r="C18" s="124">
        <f t="shared" si="3"/>
        <v>2009</v>
      </c>
      <c r="D18" s="125">
        <f>SUMIFS('BM Database'!$M$2:$M$751,'BM Database'!$C$2:$C$751,2009,'BM Database'!$B$2:$B$751,$B18)</f>
        <v>5</v>
      </c>
      <c r="E18" s="126">
        <f>SUMIFS('BM Database'!$K$2:$K$751,'BM Database'!$C$2:$C$751,2009,'BM Database'!$B$2:$B$751,$B18)</f>
        <v>0.44444444444444442</v>
      </c>
      <c r="F18" s="126">
        <f>SUMIFS('BM Database'!$L$2:$L$751,'BM Database'!$C$2:$C$751,2009,'BM Database'!$B$2:$B$751,$B18)</f>
        <v>0.31582491582491584</v>
      </c>
      <c r="G18" s="118">
        <f>SUMIFS('BM Database'!$E$2:$E$751,'BM Database'!$C$2:$C$751,2009,'BM Database'!$B$2:$B$751,$B18)</f>
        <v>1941</v>
      </c>
      <c r="H18" s="118">
        <f>SUMIFS('BM Database'!$F$2:$F$751,'BM Database'!$C$2:$C$751,2009,'BM Database'!$B$2:$B$751,$B18)</f>
        <v>29476112</v>
      </c>
      <c r="I18" s="118">
        <f>SUMIFS('BM Database'!$H$2:$H$751,'BM Database'!$C$2:$C$751,2009,'BM Database'!$B$2:$B$751,$B18)</f>
        <v>7251</v>
      </c>
      <c r="J18" s="125">
        <f>SUMIFS('BM Database'!$J$2:$J$751,'BM Database'!$C$2:$C$751,2009,'BM Database'!$B$2:$B$751,$B18)</f>
        <v>27</v>
      </c>
      <c r="K18" s="127">
        <f t="shared" si="1"/>
        <v>2.0316664285793321E-2</v>
      </c>
      <c r="L18" s="125">
        <f>SUMIFS('BM Database'!$D$2:$D$751,'BM Database'!$C$2:$C$751,2009,'BM Database'!$B$2:$B$751,$B18)</f>
        <v>966598.57681022002</v>
      </c>
      <c r="M18" s="85">
        <f t="shared" si="2"/>
        <v>47576637.739991896</v>
      </c>
    </row>
    <row r="19" spans="2:13" ht="14.25" customHeight="1" x14ac:dyDescent="0.25">
      <c r="B19" s="123" t="s">
        <v>117</v>
      </c>
      <c r="C19" s="124">
        <f t="shared" si="3"/>
        <v>2009</v>
      </c>
      <c r="D19" s="125">
        <f>SUMIFS('BM Database'!$M$2:$M$751,'BM Database'!$C$2:$C$751,2009,'BM Database'!$B$2:$B$751,$B19)</f>
        <v>22</v>
      </c>
      <c r="E19" s="126">
        <f>SUMIFS('BM Database'!$K$2:$K$751,'BM Database'!$C$2:$C$751,2009,'BM Database'!$B$2:$B$751,$B19)</f>
        <v>0.39455782312925169</v>
      </c>
      <c r="F19" s="126">
        <f>SUMIFS('BM Database'!$L$2:$L$751,'BM Database'!$C$2:$C$751,2009,'BM Database'!$B$2:$B$751,$B19)</f>
        <v>9.8383011883888566E-2</v>
      </c>
      <c r="G19" s="118">
        <f>SUMIFS('BM Database'!$E$2:$E$751,'BM Database'!$C$2:$C$751,2009,'BM Database'!$B$2:$B$751,$B19)</f>
        <v>11112</v>
      </c>
      <c r="H19" s="118">
        <f>SUMIFS('BM Database'!$F$2:$F$751,'BM Database'!$C$2:$C$751,2009,'BM Database'!$B$2:$B$751,$B19)</f>
        <v>231256859</v>
      </c>
      <c r="I19" s="118">
        <f>SUMIFS('BM Database'!$H$2:$H$751,'BM Database'!$C$2:$C$751,2009,'BM Database'!$B$2:$B$751,$B19)</f>
        <v>61745</v>
      </c>
      <c r="J19" s="125">
        <f>SUMIFS('BM Database'!$J$2:$J$751,'BM Database'!$C$2:$C$751,2009,'BM Database'!$B$2:$B$751,$B19)</f>
        <v>147</v>
      </c>
      <c r="K19" s="127">
        <f t="shared" si="1"/>
        <v>0.12775550425194515</v>
      </c>
      <c r="L19" s="125">
        <f>SUMIFS('BM Database'!$D$2:$D$751,'BM Database'!$C$2:$C$751,2009,'BM Database'!$B$2:$B$751,$B19)</f>
        <v>5005524.0521517806</v>
      </c>
      <c r="M19" s="85">
        <f t="shared" si="2"/>
        <v>39180496.225669026</v>
      </c>
    </row>
    <row r="20" spans="2:13" ht="14.25" customHeight="1" x14ac:dyDescent="0.25">
      <c r="B20" s="123" t="s">
        <v>185</v>
      </c>
      <c r="C20" s="124">
        <f t="shared" si="3"/>
        <v>2009</v>
      </c>
      <c r="D20" s="125">
        <f>SUMIFS('BM Database'!$M$2:$M$751,'BM Database'!$C$2:$C$751,2009,'BM Database'!$B$2:$B$751,$B20)</f>
        <v>287</v>
      </c>
      <c r="E20" s="126">
        <f>SUMIFS('BM Database'!$K$2:$K$751,'BM Database'!$C$2:$C$751,2009,'BM Database'!$B$2:$B$751,$B20)</f>
        <v>0.65396226415094338</v>
      </c>
      <c r="F20" s="126">
        <f>SUMIFS('BM Database'!$L$2:$L$751,'BM Database'!$C$2:$C$751,2009,'BM Database'!$B$2:$B$751,$B20)</f>
        <v>0.17260025686884084</v>
      </c>
      <c r="G20" s="118">
        <f>SUMIFS('BM Database'!$E$2:$E$751,'BM Database'!$C$2:$C$751,2009,'BM Database'!$B$2:$B$751,$B20)</f>
        <v>189738</v>
      </c>
      <c r="H20" s="118">
        <f>SUMIFS('BM Database'!$F$2:$F$751,'BM Database'!$C$2:$C$751,2009,'BM Database'!$B$2:$B$751,$B20)</f>
        <v>7747244745</v>
      </c>
      <c r="I20" s="118">
        <f>SUMIFS('BM Database'!$H$2:$H$751,'BM Database'!$C$2:$C$751,2009,'BM Database'!$B$2:$B$751,$B20)</f>
        <v>1610300</v>
      </c>
      <c r="J20" s="125">
        <f>SUMIFS('BM Database'!$J$2:$J$751,'BM Database'!$C$2:$C$751,2009,'BM Database'!$B$2:$B$751,$B20)</f>
        <v>5300</v>
      </c>
      <c r="K20" s="127">
        <f t="shared" si="1"/>
        <v>3.0055605453176417</v>
      </c>
      <c r="L20" s="125">
        <f>SUMIFS('BM Database'!$D$2:$D$751,'BM Database'!$C$2:$C$751,2009,'BM Database'!$B$2:$B$751,$B20)</f>
        <v>138468574.72687754</v>
      </c>
      <c r="M20" s="85">
        <f t="shared" si="2"/>
        <v>46070798.654379971</v>
      </c>
    </row>
    <row r="21" spans="2:13" ht="14.25" customHeight="1" x14ac:dyDescent="0.25">
      <c r="B21" s="123" t="s">
        <v>104</v>
      </c>
      <c r="C21" s="124">
        <f t="shared" si="3"/>
        <v>2009</v>
      </c>
      <c r="D21" s="125">
        <f>SUMIFS('BM Database'!$M$2:$M$751,'BM Database'!$C$2:$C$751,2009,'BM Database'!$B$2:$B$751,$B21)</f>
        <v>96</v>
      </c>
      <c r="E21" s="126">
        <f>SUMIFS('BM Database'!$K$2:$K$751,'BM Database'!$C$2:$C$751,2009,'BM Database'!$B$2:$B$751,$B21)</f>
        <v>0.27058823529411763</v>
      </c>
      <c r="F21" s="126">
        <f>SUMIFS('BM Database'!$L$2:$L$751,'BM Database'!$C$2:$C$751,2009,'BM Database'!$B$2:$B$751,$B21)</f>
        <v>2.919296085372736E-2</v>
      </c>
      <c r="G21" s="118">
        <f>SUMIFS('BM Database'!$E$2:$E$751,'BM Database'!$C$2:$C$751,2009,'BM Database'!$B$2:$B$751,$B21)</f>
        <v>40079</v>
      </c>
      <c r="H21" s="118">
        <f>SUMIFS('BM Database'!$F$2:$F$751,'BM Database'!$C$2:$C$751,2009,'BM Database'!$B$2:$B$751,$B21)</f>
        <v>881754991</v>
      </c>
      <c r="I21" s="118">
        <f>SUMIFS('BM Database'!$H$2:$H$751,'BM Database'!$C$2:$C$751,2009,'BM Database'!$B$2:$B$751,$B21)</f>
        <v>236974</v>
      </c>
      <c r="J21" s="125">
        <f>SUMIFS('BM Database'!$J$2:$J$751,'BM Database'!$C$2:$C$751,2009,'BM Database'!$B$2:$B$751,$B21)</f>
        <v>935</v>
      </c>
      <c r="K21" s="127">
        <f t="shared" si="1"/>
        <v>0.54099468802630246</v>
      </c>
      <c r="L21" s="125">
        <f>SUMIFS('BM Database'!$D$2:$D$751,'BM Database'!$C$2:$C$751,2009,'BM Database'!$B$2:$B$751,$B21)</f>
        <v>21095547.152040951</v>
      </c>
      <c r="M21" s="85">
        <f t="shared" si="2"/>
        <v>38994000.530769192</v>
      </c>
    </row>
    <row r="22" spans="2:13" ht="14.25" customHeight="1" x14ac:dyDescent="0.25">
      <c r="B22" s="123" t="s">
        <v>119</v>
      </c>
      <c r="C22" s="124">
        <f t="shared" si="3"/>
        <v>2009</v>
      </c>
      <c r="D22" s="125">
        <f>SUMIFS('BM Database'!$M$2:$M$751,'BM Database'!$C$2:$C$751,2009,'BM Database'!$B$2:$B$751,$B22)</f>
        <v>120</v>
      </c>
      <c r="E22" s="126">
        <f>SUMIFS('BM Database'!$K$2:$K$751,'BM Database'!$C$2:$C$751,2009,'BM Database'!$B$2:$B$751,$B22)</f>
        <v>0.36734693877551022</v>
      </c>
      <c r="F22" s="126">
        <f>SUMIFS('BM Database'!$L$2:$L$751,'BM Database'!$C$2:$C$751,2009,'BM Database'!$B$2:$B$751,$B22)</f>
        <v>5.3881312474452825E-2</v>
      </c>
      <c r="G22" s="118">
        <f>SUMIFS('BM Database'!$E$2:$E$751,'BM Database'!$C$2:$C$751,2009,'BM Database'!$B$2:$B$751,$B22)</f>
        <v>84726</v>
      </c>
      <c r="H22" s="118">
        <f>SUMIFS('BM Database'!$F$2:$F$751,'BM Database'!$C$2:$C$751,2009,'BM Database'!$B$2:$B$751,$B22)</f>
        <v>2217497147</v>
      </c>
      <c r="I22" s="118">
        <f>SUMIFS('BM Database'!$H$2:$H$751,'BM Database'!$C$2:$C$751,2009,'BM Database'!$B$2:$B$751,$B22)</f>
        <v>656700</v>
      </c>
      <c r="J22" s="125">
        <f>SUMIFS('BM Database'!$J$2:$J$751,'BM Database'!$C$2:$C$751,2009,'BM Database'!$B$2:$B$751,$B22)</f>
        <v>1127</v>
      </c>
      <c r="K22" s="127">
        <f t="shared" si="1"/>
        <v>1.0646271147531294</v>
      </c>
      <c r="L22" s="125">
        <f>SUMIFS('BM Database'!$D$2:$D$751,'BM Database'!$C$2:$C$751,2009,'BM Database'!$B$2:$B$751,$B22)</f>
        <v>53150680.951385736</v>
      </c>
      <c r="M22" s="85">
        <f t="shared" si="2"/>
        <v>49924222.495226003</v>
      </c>
    </row>
    <row r="23" spans="2:13" ht="14.25" customHeight="1" x14ac:dyDescent="0.25">
      <c r="B23" s="123" t="s">
        <v>186</v>
      </c>
      <c r="C23" s="124">
        <f t="shared" si="3"/>
        <v>2009</v>
      </c>
      <c r="D23" s="125">
        <f>SUMIFS('BM Database'!$M$2:$M$751,'BM Database'!$C$2:$C$751,2009,'BM Database'!$B$2:$B$751,$B23)</f>
        <v>1887</v>
      </c>
      <c r="E23" s="126">
        <f>SUMIFS('BM Database'!$K$2:$K$751,'BM Database'!$C$2:$C$751,2009,'BM Database'!$B$2:$B$751,$B23)</f>
        <v>0.22324159021406728</v>
      </c>
      <c r="F23" s="126">
        <f>SUMIFS('BM Database'!$L$2:$L$751,'BM Database'!$C$2:$C$751,2009,'BM Database'!$B$2:$B$751,$B23)</f>
        <v>6.9322144081319065E-2</v>
      </c>
      <c r="G23" s="118">
        <f>SUMIFS('BM Database'!$E$2:$E$751,'BM Database'!$C$2:$C$751,2009,'BM Database'!$B$2:$B$751,$B23)</f>
        <v>17752</v>
      </c>
      <c r="H23" s="118">
        <f>SUMIFS('BM Database'!$F$2:$F$751,'BM Database'!$C$2:$C$751,2009,'BM Database'!$B$2:$B$751,$B23)</f>
        <v>475824221</v>
      </c>
      <c r="I23" s="118">
        <f>SUMIFS('BM Database'!$H$2:$H$751,'BM Database'!$C$2:$C$751,2009,'BM Database'!$B$2:$B$751,$B23)</f>
        <v>98167</v>
      </c>
      <c r="J23" s="125">
        <f>SUMIFS('BM Database'!$J$2:$J$751,'BM Database'!$C$2:$C$751,2009,'BM Database'!$B$2:$B$751,$B23)</f>
        <v>327</v>
      </c>
      <c r="K23" s="127">
        <f t="shared" si="1"/>
        <v>0.22465262000609698</v>
      </c>
      <c r="L23" s="125">
        <f>SUMIFS('BM Database'!$D$2:$D$751,'BM Database'!$C$2:$C$751,2009,'BM Database'!$B$2:$B$751,$B23)</f>
        <v>10596346.59979425</v>
      </c>
      <c r="M23" s="85">
        <f t="shared" si="2"/>
        <v>47167696.506306805</v>
      </c>
    </row>
    <row r="24" spans="2:13" ht="14.25" customHeight="1" x14ac:dyDescent="0.25">
      <c r="B24" s="123" t="s">
        <v>187</v>
      </c>
      <c r="C24" s="124">
        <f t="shared" si="3"/>
        <v>2009</v>
      </c>
      <c r="D24" s="125">
        <f>SUMIFS('BM Database'!$M$2:$M$751,'BM Database'!$C$2:$C$751,2009,'BM Database'!$B$2:$B$751,$B24)</f>
        <v>99</v>
      </c>
      <c r="E24" s="126">
        <f>SUMIFS('BM Database'!$K$2:$K$751,'BM Database'!$C$2:$C$751,2009,'BM Database'!$B$2:$B$751,$B24)</f>
        <v>8.0291970802919707E-2</v>
      </c>
      <c r="F24" s="126">
        <f>SUMIFS('BM Database'!$L$2:$L$751,'BM Database'!$C$2:$C$751,2009,'BM Database'!$B$2:$B$751,$B24)</f>
        <v>-7.8195488721804519E-3</v>
      </c>
      <c r="G24" s="118">
        <f>SUMIFS('BM Database'!$E$2:$E$751,'BM Database'!$C$2:$C$751,2009,'BM Database'!$B$2:$B$751,$B24)</f>
        <v>3383</v>
      </c>
      <c r="H24" s="118">
        <f>SUMIFS('BM Database'!$F$2:$F$751,'BM Database'!$C$2:$C$751,2009,'BM Database'!$B$2:$B$751,$B24)</f>
        <v>65264543</v>
      </c>
      <c r="I24" s="118">
        <f>SUMIFS('BM Database'!$H$2:$H$751,'BM Database'!$C$2:$C$751,2009,'BM Database'!$B$2:$B$751,$B24)</f>
        <v>15590</v>
      </c>
      <c r="J24" s="125">
        <f>SUMIFS('BM Database'!$J$2:$J$751,'BM Database'!$C$2:$C$751,2009,'BM Database'!$B$2:$B$751,$B24)</f>
        <v>137</v>
      </c>
      <c r="K24" s="127">
        <f t="shared" si="1"/>
        <v>4.9274803854678487E-2</v>
      </c>
      <c r="L24" s="125">
        <f>SUMIFS('BM Database'!$D$2:$D$751,'BM Database'!$C$2:$C$751,2009,'BM Database'!$B$2:$B$751,$B24)</f>
        <v>1861555.9472441785</v>
      </c>
      <c r="M24" s="85">
        <f t="shared" si="2"/>
        <v>37779063.570385568</v>
      </c>
    </row>
    <row r="25" spans="2:13" ht="14.25" customHeight="1" x14ac:dyDescent="0.25">
      <c r="B25" s="123" t="s">
        <v>188</v>
      </c>
      <c r="C25" s="124">
        <f t="shared" si="3"/>
        <v>2009</v>
      </c>
      <c r="D25" s="125">
        <f>SUMIFS('BM Database'!$M$2:$M$751,'BM Database'!$C$2:$C$751,2009,'BM Database'!$B$2:$B$751,$B25)</f>
        <v>104</v>
      </c>
      <c r="E25" s="126">
        <f>SUMIFS('BM Database'!$K$2:$K$751,'BM Database'!$C$2:$C$751,2009,'BM Database'!$B$2:$B$751,$B25)</f>
        <v>0.52183406113537123</v>
      </c>
      <c r="F25" s="126">
        <f>SUMIFS('BM Database'!$L$2:$L$751,'BM Database'!$C$2:$C$751,2009,'BM Database'!$B$2:$B$751,$B25)</f>
        <v>6.8822522351150842E-2</v>
      </c>
      <c r="G25" s="118">
        <f>SUMIFS('BM Database'!$E$2:$E$751,'BM Database'!$C$2:$C$751,2009,'BM Database'!$B$2:$B$751,$B25)</f>
        <v>28202</v>
      </c>
      <c r="H25" s="118">
        <f>SUMIFS('BM Database'!$F$2:$F$751,'BM Database'!$C$2:$C$751,2009,'BM Database'!$B$2:$B$751,$B25)</f>
        <v>565404881.51999998</v>
      </c>
      <c r="I25" s="118">
        <f>SUMIFS('BM Database'!$H$2:$H$751,'BM Database'!$C$2:$C$751,2009,'BM Database'!$B$2:$B$751,$B25)</f>
        <v>142300</v>
      </c>
      <c r="J25" s="125">
        <f>SUMIFS('BM Database'!$J$2:$J$751,'BM Database'!$C$2:$C$751,2009,'BM Database'!$B$2:$B$751,$B25)</f>
        <v>458</v>
      </c>
      <c r="K25" s="127">
        <f t="shared" si="1"/>
        <v>0.33346221810662263</v>
      </c>
      <c r="L25" s="125">
        <f>SUMIFS('BM Database'!$D$2:$D$751,'BM Database'!$C$2:$C$751,2009,'BM Database'!$B$2:$B$751,$B25)</f>
        <v>12867955.127186358</v>
      </c>
      <c r="M25" s="85">
        <f t="shared" si="2"/>
        <v>38588944.799353257</v>
      </c>
    </row>
    <row r="26" spans="2:13" ht="14.25" customHeight="1" x14ac:dyDescent="0.25">
      <c r="B26" s="123" t="s">
        <v>189</v>
      </c>
      <c r="C26" s="124">
        <f t="shared" si="3"/>
        <v>2009</v>
      </c>
      <c r="D26" s="125">
        <f>SUMIFS('BM Database'!$M$2:$M$751,'BM Database'!$C$2:$C$751,2009,'BM Database'!$B$2:$B$751,$B26)</f>
        <v>44</v>
      </c>
      <c r="E26" s="126">
        <f>SUMIFS('BM Database'!$K$2:$K$751,'BM Database'!$C$2:$C$751,2009,'BM Database'!$B$2:$B$751,$B26)</f>
        <v>0.33333333333333331</v>
      </c>
      <c r="F26" s="126">
        <f>SUMIFS('BM Database'!$L$2:$L$751,'BM Database'!$C$2:$C$751,2009,'BM Database'!$B$2:$B$751,$B26)</f>
        <v>8.2648227799858448E-2</v>
      </c>
      <c r="G26" s="118">
        <f>SUMIFS('BM Database'!$E$2:$E$751,'BM Database'!$C$2:$C$751,2009,'BM Database'!$B$2:$B$751,$B26)</f>
        <v>19531</v>
      </c>
      <c r="H26" s="118">
        <f>SUMIFS('BM Database'!$F$2:$F$751,'BM Database'!$C$2:$C$751,2009,'BM Database'!$B$2:$B$751,$B26)</f>
        <v>549506615</v>
      </c>
      <c r="I26" s="118">
        <f>SUMIFS('BM Database'!$H$2:$H$751,'BM Database'!$C$2:$C$751,2009,'BM Database'!$B$2:$B$751,$B26)</f>
        <v>111673</v>
      </c>
      <c r="J26" s="125">
        <f>SUMIFS('BM Database'!$J$2:$J$751,'BM Database'!$C$2:$C$751,2009,'BM Database'!$B$2:$B$751,$B26)</f>
        <v>276</v>
      </c>
      <c r="K26" s="127">
        <f t="shared" si="1"/>
        <v>0.23349168991365715</v>
      </c>
      <c r="L26" s="125">
        <f>SUMIFS('BM Database'!$D$2:$D$751,'BM Database'!$C$2:$C$751,2009,'BM Database'!$B$2:$B$751,$B26)</f>
        <v>11095953.779958246</v>
      </c>
      <c r="M26" s="85">
        <f t="shared" si="2"/>
        <v>47521835.933696039</v>
      </c>
    </row>
    <row r="27" spans="2:13" ht="14.25" customHeight="1" x14ac:dyDescent="0.25">
      <c r="B27" s="123" t="s">
        <v>120</v>
      </c>
      <c r="C27" s="124">
        <f t="shared" si="3"/>
        <v>2009</v>
      </c>
      <c r="D27" s="125">
        <f>SUMIFS('BM Database'!$M$2:$M$751,'BM Database'!$C$2:$C$751,2009,'BM Database'!$B$2:$B$751,$B27)</f>
        <v>26</v>
      </c>
      <c r="E27" s="126">
        <f>SUMIFS('BM Database'!$K$2:$K$751,'BM Database'!$C$2:$C$751,2009,'BM Database'!$B$2:$B$751,$B27)</f>
        <v>9.5238095238095233E-2</v>
      </c>
      <c r="F27" s="126">
        <f>SUMIFS('BM Database'!$L$2:$L$751,'BM Database'!$C$2:$C$751,2009,'BM Database'!$B$2:$B$751,$B27)</f>
        <v>-1.1262441068622316E-2</v>
      </c>
      <c r="G27" s="118">
        <f>SUMIFS('BM Database'!$E$2:$E$751,'BM Database'!$C$2:$C$751,2009,'BM Database'!$B$2:$B$751,$B27)</f>
        <v>3768</v>
      </c>
      <c r="H27" s="118">
        <f>SUMIFS('BM Database'!$F$2:$F$751,'BM Database'!$C$2:$C$751,2009,'BM Database'!$B$2:$B$751,$B27)</f>
        <v>82558537</v>
      </c>
      <c r="I27" s="118">
        <f>SUMIFS('BM Database'!$H$2:$H$751,'BM Database'!$C$2:$C$751,2009,'BM Database'!$B$2:$B$751,$B27)</f>
        <v>18859</v>
      </c>
      <c r="J27" s="125">
        <f>SUMIFS('BM Database'!$J$2:$J$751,'BM Database'!$C$2:$C$751,2009,'BM Database'!$B$2:$B$751,$B27)</f>
        <v>84</v>
      </c>
      <c r="K27" s="127">
        <f t="shared" si="1"/>
        <v>4.8406912671509324E-2</v>
      </c>
      <c r="L27" s="125">
        <f>SUMIFS('BM Database'!$D$2:$D$751,'BM Database'!$C$2:$C$751,2009,'BM Database'!$B$2:$B$751,$B27)</f>
        <v>2291479.6576406653</v>
      </c>
      <c r="M27" s="85">
        <f t="shared" si="2"/>
        <v>47337860.052978612</v>
      </c>
    </row>
    <row r="28" spans="2:13" ht="14.25" customHeight="1" x14ac:dyDescent="0.25">
      <c r="B28" s="123" t="s">
        <v>190</v>
      </c>
      <c r="C28" s="124">
        <f t="shared" si="3"/>
        <v>2009</v>
      </c>
      <c r="D28" s="125">
        <f>SUMIFS('BM Database'!$M$2:$M$751,'BM Database'!$C$2:$C$751,2009,'BM Database'!$B$2:$B$751,$B28)</f>
        <v>410</v>
      </c>
      <c r="E28" s="126">
        <f>SUMIFS('BM Database'!$K$2:$K$751,'BM Database'!$C$2:$C$751,2009,'BM Database'!$B$2:$B$751,$B28)</f>
        <v>0.22563559322033899</v>
      </c>
      <c r="F28" s="126">
        <f>SUMIFS('BM Database'!$L$2:$L$751,'BM Database'!$C$2:$C$751,2009,'BM Database'!$B$2:$B$751,$B28)</f>
        <v>1.6813485589994563E-2</v>
      </c>
      <c r="G28" s="118">
        <f>SUMIFS('BM Database'!$E$2:$E$751,'BM Database'!$C$2:$C$751,2009,'BM Database'!$B$2:$B$751,$B28)</f>
        <v>46539</v>
      </c>
      <c r="H28" s="118">
        <f>SUMIFS('BM Database'!$F$2:$F$751,'BM Database'!$C$2:$C$751,2009,'BM Database'!$B$2:$B$751,$B28)</f>
        <v>957230159.16999996</v>
      </c>
      <c r="I28" s="118">
        <f>SUMIFS('BM Database'!$H$2:$H$751,'BM Database'!$C$2:$C$751,2009,'BM Database'!$B$2:$B$751,$B28)</f>
        <v>206940</v>
      </c>
      <c r="J28" s="125">
        <f>SUMIFS('BM Database'!$J$2:$J$751,'BM Database'!$C$2:$C$751,2009,'BM Database'!$B$2:$B$751,$B28)</f>
        <v>944</v>
      </c>
      <c r="K28" s="127">
        <f t="shared" si="1"/>
        <v>0.56644080880756464</v>
      </c>
      <c r="L28" s="125">
        <f>SUMIFS('BM Database'!$D$2:$D$751,'BM Database'!$C$2:$C$751,2009,'BM Database'!$B$2:$B$751,$B28)</f>
        <v>25837369.183760699</v>
      </c>
      <c r="M28" s="85">
        <f t="shared" si="2"/>
        <v>45613537.693641625</v>
      </c>
    </row>
    <row r="29" spans="2:13" ht="14.25" customHeight="1" x14ac:dyDescent="0.25">
      <c r="B29" s="123" t="s">
        <v>191</v>
      </c>
      <c r="C29" s="124">
        <f t="shared" si="3"/>
        <v>2009</v>
      </c>
      <c r="D29" s="125">
        <f>SUMIFS('BM Database'!$M$2:$M$751,'BM Database'!$C$2:$C$751,2009,'BM Database'!$B$2:$B$751,$B29)</f>
        <v>69</v>
      </c>
      <c r="E29" s="126">
        <f>SUMIFS('BM Database'!$K$2:$K$751,'BM Database'!$C$2:$C$751,2009,'BM Database'!$B$2:$B$751,$B29)</f>
        <v>0.19186046511627908</v>
      </c>
      <c r="F29" s="126">
        <f>SUMIFS('BM Database'!$L$2:$L$751,'BM Database'!$C$2:$C$751,2009,'BM Database'!$B$2:$B$751,$B29)</f>
        <v>0.18949798038084248</v>
      </c>
      <c r="G29" s="118">
        <f>SUMIFS('BM Database'!$E$2:$E$751,'BM Database'!$C$2:$C$751,2009,'BM Database'!$B$2:$B$751,$B29)</f>
        <v>10073</v>
      </c>
      <c r="H29" s="118">
        <f>SUMIFS('BM Database'!$F$2:$F$751,'BM Database'!$C$2:$C$751,2009,'BM Database'!$B$2:$B$751,$B29)</f>
        <v>179672015.21000001</v>
      </c>
      <c r="I29" s="118">
        <f>SUMIFS('BM Database'!$H$2:$H$751,'BM Database'!$C$2:$C$751,2009,'BM Database'!$B$2:$B$751,$B29)</f>
        <v>53374</v>
      </c>
      <c r="J29" s="125">
        <f>SUMIFS('BM Database'!$J$2:$J$751,'BM Database'!$C$2:$C$751,2009,'BM Database'!$B$2:$B$751,$B29)</f>
        <v>172</v>
      </c>
      <c r="K29" s="127">
        <f t="shared" si="1"/>
        <v>0.12121985520463703</v>
      </c>
      <c r="L29" s="125">
        <f>SUMIFS('BM Database'!$D$2:$D$751,'BM Database'!$C$2:$C$751,2009,'BM Database'!$B$2:$B$751,$B29)</f>
        <v>4592397.8926641429</v>
      </c>
      <c r="M29" s="85">
        <f t="shared" si="2"/>
        <v>37884865.354042016</v>
      </c>
    </row>
    <row r="30" spans="2:13" ht="14.25" customHeight="1" x14ac:dyDescent="0.25">
      <c r="B30" s="123" t="s">
        <v>192</v>
      </c>
      <c r="C30" s="124">
        <f t="shared" si="3"/>
        <v>2009</v>
      </c>
      <c r="D30" s="125">
        <f>SUMIFS('BM Database'!$M$2:$M$751,'BM Database'!$C$2:$C$751,2009,'BM Database'!$B$2:$B$751,$B30)</f>
        <v>93</v>
      </c>
      <c r="E30" s="126">
        <f>SUMIFS('BM Database'!$K$2:$K$751,'BM Database'!$C$2:$C$751,2009,'BM Database'!$B$2:$B$751,$B30)</f>
        <v>0.59830667920978364</v>
      </c>
      <c r="F30" s="126">
        <f>SUMIFS('BM Database'!$L$2:$L$751,'BM Database'!$C$2:$C$751,2009,'BM Database'!$B$2:$B$751,$B30)</f>
        <v>0.21622784991749766</v>
      </c>
      <c r="G30" s="118">
        <f>SUMIFS('BM Database'!$E$2:$E$751,'BM Database'!$C$2:$C$751,2009,'BM Database'!$B$2:$B$751,$B30)</f>
        <v>49299</v>
      </c>
      <c r="H30" s="118">
        <f>SUMIFS('BM Database'!$F$2:$F$751,'BM Database'!$C$2:$C$751,2009,'BM Database'!$B$2:$B$751,$B30)</f>
        <v>1485530568</v>
      </c>
      <c r="I30" s="118">
        <f>SUMIFS('BM Database'!$H$2:$H$751,'BM Database'!$C$2:$C$751,2009,'BM Database'!$B$2:$B$751,$B30)</f>
        <v>285750</v>
      </c>
      <c r="J30" s="125">
        <f>SUMIFS('BM Database'!$J$2:$J$751,'BM Database'!$C$2:$C$751,2009,'BM Database'!$B$2:$B$751,$B30)</f>
        <v>1063</v>
      </c>
      <c r="K30" s="127">
        <f t="shared" si="1"/>
        <v>0.6602470771558423</v>
      </c>
      <c r="L30" s="125">
        <f>SUMIFS('BM Database'!$D$2:$D$751,'BM Database'!$C$2:$C$751,2009,'BM Database'!$B$2:$B$751,$B30)</f>
        <v>31452881.454976421</v>
      </c>
      <c r="M30" s="85">
        <f t="shared" si="2"/>
        <v>47638047.245080642</v>
      </c>
    </row>
    <row r="31" spans="2:13" ht="14.25" customHeight="1" x14ac:dyDescent="0.25">
      <c r="B31" s="123" t="s">
        <v>193</v>
      </c>
      <c r="C31" s="124">
        <f t="shared" si="3"/>
        <v>2009</v>
      </c>
      <c r="D31" s="125">
        <f>SUMIFS('BM Database'!$M$2:$M$751,'BM Database'!$C$2:$C$751,2009,'BM Database'!$B$2:$B$751,$B31)</f>
        <v>1252</v>
      </c>
      <c r="E31" s="126">
        <f>SUMIFS('BM Database'!$K$2:$K$751,'BM Database'!$C$2:$C$751,2009,'BM Database'!$B$2:$B$751,$B31)</f>
        <v>5.0837666088965915E-2</v>
      </c>
      <c r="F31" s="126">
        <f>SUMIFS('BM Database'!$L$2:$L$751,'BM Database'!$C$2:$C$751,2009,'BM Database'!$B$2:$B$751,$B31)</f>
        <v>5.7283306581059387E-2</v>
      </c>
      <c r="G31" s="118">
        <f>SUMIFS('BM Database'!$E$2:$E$751,'BM Database'!$C$2:$C$751,2009,'BM Database'!$B$2:$B$751,$B31)</f>
        <v>20911</v>
      </c>
      <c r="H31" s="118">
        <f>SUMIFS('BM Database'!$F$2:$F$751,'BM Database'!$C$2:$C$751,2009,'BM Database'!$B$2:$B$751,$B31)</f>
        <v>338528028</v>
      </c>
      <c r="I31" s="118">
        <f>SUMIFS('BM Database'!$H$2:$H$751,'BM Database'!$C$2:$C$751,2009,'BM Database'!$B$2:$B$751,$B31)</f>
        <v>114709</v>
      </c>
      <c r="J31" s="125">
        <f>SUMIFS('BM Database'!$J$2:$J$751,'BM Database'!$C$2:$C$751,2009,'BM Database'!$B$2:$B$751,$B31)</f>
        <v>1731</v>
      </c>
      <c r="K31" s="127">
        <f t="shared" si="1"/>
        <v>0.37614587517846354</v>
      </c>
      <c r="L31" s="125">
        <f>SUMIFS('BM Database'!$D$2:$D$751,'BM Database'!$C$2:$C$751,2009,'BM Database'!$B$2:$B$751,$B31)</f>
        <v>12813993.407968614</v>
      </c>
      <c r="M31" s="85">
        <f t="shared" si="2"/>
        <v>34066553.041127928</v>
      </c>
    </row>
    <row r="32" spans="2:13" ht="14.25" customHeight="1" x14ac:dyDescent="0.25">
      <c r="B32" s="123" t="s">
        <v>121</v>
      </c>
      <c r="C32" s="124">
        <f t="shared" si="3"/>
        <v>2009</v>
      </c>
      <c r="D32" s="125">
        <f>SUMIFS('BM Database'!$M$2:$M$751,'BM Database'!$C$2:$C$751,2009,'BM Database'!$B$2:$B$751,$B32)</f>
        <v>280</v>
      </c>
      <c r="E32" s="126">
        <f>SUMIFS('BM Database'!$K$2:$K$751,'BM Database'!$C$2:$C$751,2009,'BM Database'!$B$2:$B$751,$B32)</f>
        <v>0.35289801907556861</v>
      </c>
      <c r="F32" s="126">
        <f>SUMIFS('BM Database'!$L$2:$L$751,'BM Database'!$C$2:$C$751,2009,'BM Database'!$B$2:$B$751,$B32)</f>
        <v>0.20049756869840551</v>
      </c>
      <c r="G32" s="118">
        <f>SUMIFS('BM Database'!$E$2:$E$751,'BM Database'!$C$2:$C$751,2009,'BM Database'!$B$2:$B$751,$B32)</f>
        <v>21184</v>
      </c>
      <c r="H32" s="118">
        <f>SUMIFS('BM Database'!$F$2:$F$751,'BM Database'!$C$2:$C$751,2009,'BM Database'!$B$2:$B$751,$B32)</f>
        <v>493699000</v>
      </c>
      <c r="I32" s="118">
        <f>SUMIFS('BM Database'!$H$2:$H$751,'BM Database'!$C$2:$C$751,2009,'BM Database'!$B$2:$B$751,$B32)</f>
        <v>122494</v>
      </c>
      <c r="J32" s="125">
        <f>SUMIFS('BM Database'!$J$2:$J$751,'BM Database'!$C$2:$C$751,2009,'BM Database'!$B$2:$B$751,$B32)</f>
        <v>1363</v>
      </c>
      <c r="K32" s="127">
        <f t="shared" si="1"/>
        <v>0.36883758144118384</v>
      </c>
      <c r="L32" s="125">
        <f>SUMIFS('BM Database'!$D$2:$D$751,'BM Database'!$C$2:$C$751,2009,'BM Database'!$B$2:$B$751,$B32)</f>
        <v>12941168.252482666</v>
      </c>
      <c r="M32" s="85">
        <f t="shared" si="2"/>
        <v>35086360.239964619</v>
      </c>
    </row>
    <row r="33" spans="2:13" ht="14.25" customHeight="1" x14ac:dyDescent="0.25">
      <c r="B33" s="123" t="s">
        <v>194</v>
      </c>
      <c r="C33" s="124">
        <f t="shared" si="3"/>
        <v>2009</v>
      </c>
      <c r="D33" s="125">
        <f>SUMIFS('BM Database'!$M$2:$M$751,'BM Database'!$C$2:$C$751,2009,'BM Database'!$B$2:$B$751,$B33)</f>
        <v>93</v>
      </c>
      <c r="E33" s="126">
        <f>SUMIFS('BM Database'!$K$2:$K$751,'BM Database'!$C$2:$C$751,2009,'BM Database'!$B$2:$B$751,$B33)</f>
        <v>0.16176470588235295</v>
      </c>
      <c r="F33" s="126">
        <f>SUMIFS('BM Database'!$L$2:$L$751,'BM Database'!$C$2:$C$751,2009,'BM Database'!$B$2:$B$751,$B33)</f>
        <v>2.7352297592997812E-2</v>
      </c>
      <c r="G33" s="118">
        <f>SUMIFS('BM Database'!$E$2:$E$751,'BM Database'!$C$2:$C$751,2009,'BM Database'!$B$2:$B$751,$B33)</f>
        <v>2764</v>
      </c>
      <c r="H33" s="118">
        <f>SUMIFS('BM Database'!$F$2:$F$751,'BM Database'!$C$2:$C$751,2009,'BM Database'!$B$2:$B$751,$B33)</f>
        <v>77414752</v>
      </c>
      <c r="I33" s="118">
        <f>SUMIFS('BM Database'!$H$2:$H$751,'BM Database'!$C$2:$C$751,2009,'BM Database'!$B$2:$B$751,$B33)</f>
        <v>22617</v>
      </c>
      <c r="J33" s="125">
        <f>SUMIFS('BM Database'!$J$2:$J$751,'BM Database'!$C$2:$C$751,2009,'BM Database'!$B$2:$B$751,$B33)</f>
        <v>68</v>
      </c>
      <c r="K33" s="127">
        <f t="shared" si="1"/>
        <v>4.1223449618090317E-2</v>
      </c>
      <c r="L33" s="125">
        <f>SUMIFS('BM Database'!$D$2:$D$751,'BM Database'!$C$2:$C$751,2009,'BM Database'!$B$2:$B$751,$B33)</f>
        <v>1195268.856704761</v>
      </c>
      <c r="M33" s="85">
        <f t="shared" si="2"/>
        <v>28994877.133723289</v>
      </c>
    </row>
    <row r="34" spans="2:13" ht="14.25" customHeight="1" x14ac:dyDescent="0.25">
      <c r="B34" s="123" t="s">
        <v>195</v>
      </c>
      <c r="C34" s="124">
        <f t="shared" si="3"/>
        <v>2009</v>
      </c>
      <c r="D34" s="125">
        <f>SUMIFS('BM Database'!$M$2:$M$751,'BM Database'!$C$2:$C$751,2009,'BM Database'!$B$2:$B$751,$B34)</f>
        <v>426</v>
      </c>
      <c r="E34" s="126">
        <f>SUMIFS('BM Database'!$K$2:$K$751,'BM Database'!$C$2:$C$751,2009,'BM Database'!$B$2:$B$751,$B34)</f>
        <v>0.54802259887005644</v>
      </c>
      <c r="F34" s="126">
        <f>SUMIFS('BM Database'!$L$2:$L$751,'BM Database'!$C$2:$C$751,2009,'BM Database'!$B$2:$B$751,$B34)</f>
        <v>4.7919097280977527E-2</v>
      </c>
      <c r="G34" s="118">
        <f>SUMIFS('BM Database'!$E$2:$E$751,'BM Database'!$C$2:$C$751,2009,'BM Database'!$B$2:$B$751,$B34)</f>
        <v>234666</v>
      </c>
      <c r="H34" s="118">
        <f>SUMIFS('BM Database'!$F$2:$F$751,'BM Database'!$C$2:$C$751,2009,'BM Database'!$B$2:$B$751,$B34)</f>
        <v>5279120084</v>
      </c>
      <c r="I34" s="118">
        <f>SUMIFS('BM Database'!$H$2:$H$751,'BM Database'!$C$2:$C$751,2009,'BM Database'!$B$2:$B$751,$B34)</f>
        <v>1318006.26</v>
      </c>
      <c r="J34" s="125">
        <f>SUMIFS('BM Database'!$J$2:$J$751,'BM Database'!$C$2:$C$751,2009,'BM Database'!$B$2:$B$751,$B34)</f>
        <v>3363</v>
      </c>
      <c r="K34" s="127">
        <f t="shared" si="1"/>
        <v>2.7711669176389533</v>
      </c>
      <c r="L34" s="125">
        <f>SUMIFS('BM Database'!$D$2:$D$751,'BM Database'!$C$2:$C$751,2009,'BM Database'!$B$2:$B$751,$B34)</f>
        <v>101243095.98409882</v>
      </c>
      <c r="M34" s="85">
        <f t="shared" si="2"/>
        <v>36534463.275982812</v>
      </c>
    </row>
    <row r="35" spans="2:13" ht="14.25" customHeight="1" x14ac:dyDescent="0.25">
      <c r="B35" s="123" t="s">
        <v>196</v>
      </c>
      <c r="C35" s="124">
        <f t="shared" si="3"/>
        <v>2009</v>
      </c>
      <c r="D35" s="125">
        <f>SUMIFS('BM Database'!$M$2:$M$751,'BM Database'!$C$2:$C$751,2009,'BM Database'!$B$2:$B$751,$B35)</f>
        <v>9</v>
      </c>
      <c r="E35" s="126">
        <f>SUMIFS('BM Database'!$K$2:$K$751,'BM Database'!$C$2:$C$751,2009,'BM Database'!$B$2:$B$751,$B35)</f>
        <v>0.14285714285714285</v>
      </c>
      <c r="F35" s="126">
        <f>SUMIFS('BM Database'!$L$2:$L$751,'BM Database'!$C$2:$C$751,2009,'BM Database'!$B$2:$B$751,$B35)</f>
        <v>7.9535299374441468E-2</v>
      </c>
      <c r="G35" s="118">
        <f>SUMIFS('BM Database'!$E$2:$E$751,'BM Database'!$C$2:$C$751,2009,'BM Database'!$B$2:$B$751,$B35)</f>
        <v>1184</v>
      </c>
      <c r="H35" s="118">
        <f>SUMIFS('BM Database'!$F$2:$F$751,'BM Database'!$C$2:$C$751,2009,'BM Database'!$B$2:$B$751,$B35)</f>
        <v>26230086</v>
      </c>
      <c r="I35" s="118">
        <f>SUMIFS('BM Database'!$H$2:$H$751,'BM Database'!$C$2:$C$751,2009,'BM Database'!$B$2:$B$751,$B35)</f>
        <v>7653</v>
      </c>
      <c r="J35" s="125">
        <f>SUMIFS('BM Database'!$J$2:$J$751,'BM Database'!$C$2:$C$751,2009,'BM Database'!$B$2:$B$751,$B35)</f>
        <v>21</v>
      </c>
      <c r="K35" s="127">
        <f t="shared" si="1"/>
        <v>1.5221304253477367E-2</v>
      </c>
      <c r="L35" s="125">
        <f>SUMIFS('BM Database'!$D$2:$D$751,'BM Database'!$C$2:$C$751,2009,'BM Database'!$B$2:$B$751,$B35)</f>
        <v>485477.70045184169</v>
      </c>
      <c r="M35" s="85">
        <f t="shared" si="2"/>
        <v>31894619.039687902</v>
      </c>
    </row>
    <row r="36" spans="2:13" ht="14.25" customHeight="1" x14ac:dyDescent="0.25">
      <c r="B36" s="123" t="s">
        <v>197</v>
      </c>
      <c r="C36" s="124">
        <f t="shared" si="3"/>
        <v>2009</v>
      </c>
      <c r="D36" s="125">
        <f>SUMIFS('BM Database'!$M$2:$M$751,'BM Database'!$C$2:$C$751,2009,'BM Database'!$B$2:$B$751,$B36)</f>
        <v>8</v>
      </c>
      <c r="E36" s="126">
        <f>SUMIFS('BM Database'!$K$2:$K$751,'BM Database'!$C$2:$C$751,2009,'BM Database'!$B$2:$B$751,$B36)</f>
        <v>0.15151515151515152</v>
      </c>
      <c r="F36" s="126">
        <f>SUMIFS('BM Database'!$L$2:$L$751,'BM Database'!$C$2:$C$751,2009,'BM Database'!$B$2:$B$751,$B36)</f>
        <v>7.1206829646876219E-2</v>
      </c>
      <c r="G36" s="118">
        <f>SUMIFS('BM Database'!$E$2:$E$751,'BM Database'!$C$2:$C$751,2009,'BM Database'!$B$2:$B$751,$B36)</f>
        <v>5453</v>
      </c>
      <c r="H36" s="118">
        <f>SUMIFS('BM Database'!$F$2:$F$751,'BM Database'!$C$2:$C$751,2009,'BM Database'!$B$2:$B$751,$B36)</f>
        <v>179636985</v>
      </c>
      <c r="I36" s="118">
        <f>SUMIFS('BM Database'!$H$2:$H$751,'BM Database'!$C$2:$C$751,2009,'BM Database'!$B$2:$B$751,$B36)</f>
        <v>40003</v>
      </c>
      <c r="J36" s="125">
        <f>SUMIFS('BM Database'!$J$2:$J$751,'BM Database'!$C$2:$C$751,2009,'BM Database'!$B$2:$B$751,$B36)</f>
        <v>66</v>
      </c>
      <c r="K36" s="127">
        <f t="shared" si="1"/>
        <v>6.6880400879898688E-2</v>
      </c>
      <c r="L36" s="125">
        <f>SUMIFS('BM Database'!$D$2:$D$751,'BM Database'!$C$2:$C$751,2009,'BM Database'!$B$2:$B$751,$B36)</f>
        <v>1279133.9236986113</v>
      </c>
      <c r="M36" s="85">
        <f t="shared" si="2"/>
        <v>19125691.635665163</v>
      </c>
    </row>
    <row r="37" spans="2:13" ht="14.25" customHeight="1" x14ac:dyDescent="0.25">
      <c r="B37" s="123" t="s">
        <v>122</v>
      </c>
      <c r="C37" s="124">
        <f t="shared" si="3"/>
        <v>2009</v>
      </c>
      <c r="D37" s="125">
        <f>SUMIFS('BM Database'!$M$2:$M$751,'BM Database'!$C$2:$C$751,2009,'BM Database'!$B$2:$B$751,$B37)</f>
        <v>269</v>
      </c>
      <c r="E37" s="126">
        <f>SUMIFS('BM Database'!$K$2:$K$751,'BM Database'!$C$2:$C$751,2009,'BM Database'!$B$2:$B$751,$B37)</f>
        <v>0.70518358531317493</v>
      </c>
      <c r="F37" s="126">
        <f>SUMIFS('BM Database'!$L$2:$L$751,'BM Database'!$C$2:$C$751,2009,'BM Database'!$B$2:$B$751,$B37)</f>
        <v>0.43001182548079914</v>
      </c>
      <c r="G37" s="118">
        <f>SUMIFS('BM Database'!$E$2:$E$751,'BM Database'!$C$2:$C$751,2009,'BM Database'!$B$2:$B$751,$B37)</f>
        <v>131027</v>
      </c>
      <c r="H37" s="118">
        <f>SUMIFS('BM Database'!$F$2:$F$751,'BM Database'!$C$2:$C$751,2009,'BM Database'!$B$2:$B$751,$B37)</f>
        <v>3724190759</v>
      </c>
      <c r="I37" s="118">
        <f>SUMIFS('BM Database'!$H$2:$H$751,'BM Database'!$C$2:$C$751,2009,'BM Database'!$B$2:$B$751,$B37)</f>
        <v>784900</v>
      </c>
      <c r="J37" s="125">
        <f>SUMIFS('BM Database'!$J$2:$J$751,'BM Database'!$C$2:$C$751,2009,'BM Database'!$B$2:$B$751,$B37)</f>
        <v>2778</v>
      </c>
      <c r="K37" s="127">
        <f t="shared" si="1"/>
        <v>1.7550164033372901</v>
      </c>
      <c r="L37" s="125">
        <f>SUMIFS('BM Database'!$D$2:$D$751,'BM Database'!$C$2:$C$751,2009,'BM Database'!$B$2:$B$751,$B37)</f>
        <v>72607942.474069178</v>
      </c>
      <c r="M37" s="85">
        <f t="shared" si="2"/>
        <v>41371660.308131561</v>
      </c>
    </row>
    <row r="38" spans="2:13" ht="14.25" customHeight="1" x14ac:dyDescent="0.25">
      <c r="B38" s="123" t="s">
        <v>123</v>
      </c>
      <c r="C38" s="124">
        <f t="shared" si="3"/>
        <v>2009</v>
      </c>
      <c r="D38" s="125">
        <f>SUMIFS('BM Database'!$M$2:$M$751,'BM Database'!$C$2:$C$751,2009,'BM Database'!$B$2:$B$751,$B38)</f>
        <v>650000</v>
      </c>
      <c r="E38" s="126">
        <f>SUMIFS('BM Database'!$K$2:$K$751,'BM Database'!$C$2:$C$751,2009,'BM Database'!$B$2:$B$751,$B38)</f>
        <v>3.5271221532091099E-2</v>
      </c>
      <c r="F38" s="126">
        <f>SUMIFS('BM Database'!$L$2:$L$751,'BM Database'!$C$2:$C$751,2009,'BM Database'!$B$2:$B$751,$B38)</f>
        <v>8.7661646592657322E-2</v>
      </c>
      <c r="G38" s="118">
        <f>SUMIFS('BM Database'!$E$2:$E$751,'BM Database'!$C$2:$C$751,2009,'BM Database'!$B$2:$B$751,$B38)</f>
        <v>1193767</v>
      </c>
      <c r="H38" s="118">
        <f>SUMIFS('BM Database'!$F$2:$F$751,'BM Database'!$C$2:$C$751,2009,'BM Database'!$B$2:$B$751,$B38)</f>
        <v>21762000000</v>
      </c>
      <c r="I38" s="118">
        <f>SUMIFS('BM Database'!$H$2:$H$751,'BM Database'!$C$2:$C$751,2009,'BM Database'!$B$2:$B$751,$B38)</f>
        <v>4407238</v>
      </c>
      <c r="J38" s="125">
        <f>SUMIFS('BM Database'!$J$2:$J$751,'BM Database'!$C$2:$C$751,2009,'BM Database'!$B$2:$B$751,$B38)</f>
        <v>120750</v>
      </c>
      <c r="K38" s="127">
        <f t="shared" si="1"/>
        <v>20.781137054715245</v>
      </c>
      <c r="L38" s="125">
        <f>SUMIFS('BM Database'!$D$2:$D$751,'BM Database'!$C$2:$C$751,2009,'BM Database'!$B$2:$B$751,$B38)</f>
        <v>1134260434.7002692</v>
      </c>
      <c r="M38" s="85">
        <f t="shared" si="2"/>
        <v>54581249.895703144</v>
      </c>
    </row>
    <row r="39" spans="2:13" ht="14.25" customHeight="1" x14ac:dyDescent="0.25">
      <c r="B39" s="123" t="s">
        <v>198</v>
      </c>
      <c r="C39" s="124">
        <f t="shared" si="3"/>
        <v>2009</v>
      </c>
      <c r="D39" s="125">
        <f>SUMIFS('BM Database'!$M$2:$M$751,'BM Database'!$C$2:$C$751,2009,'BM Database'!$B$2:$B$751,$B39)</f>
        <v>1104</v>
      </c>
      <c r="E39" s="126">
        <f>SUMIFS('BM Database'!$K$2:$K$751,'BM Database'!$C$2:$C$751,2009,'BM Database'!$B$2:$B$751,$B39)</f>
        <v>0.49693707072582144</v>
      </c>
      <c r="F39" s="126">
        <f>SUMIFS('BM Database'!$L$2:$L$751,'BM Database'!$C$2:$C$751,2009,'BM Database'!$B$2:$B$751,$B39)</f>
        <v>0.15403750189021623</v>
      </c>
      <c r="G39" s="118">
        <f>SUMIFS('BM Database'!$E$2:$E$751,'BM Database'!$C$2:$C$751,2009,'BM Database'!$B$2:$B$751,$B39)</f>
        <v>298855</v>
      </c>
      <c r="H39" s="118">
        <f>SUMIFS('BM Database'!$F$2:$F$751,'BM Database'!$C$2:$C$751,2009,'BM Database'!$B$2:$B$751,$B39)</f>
        <v>7557357094.3999996</v>
      </c>
      <c r="I39" s="118">
        <f>SUMIFS('BM Database'!$H$2:$H$751,'BM Database'!$C$2:$C$751,2009,'BM Database'!$B$2:$B$751,$B39)</f>
        <v>1495303</v>
      </c>
      <c r="J39" s="125">
        <f>SUMIFS('BM Database'!$J$2:$J$751,'BM Database'!$C$2:$C$751,2009,'BM Database'!$B$2:$B$751,$B39)</f>
        <v>5387</v>
      </c>
      <c r="K39" s="127">
        <f t="shared" si="1"/>
        <v>3.6657919530081644</v>
      </c>
      <c r="L39" s="125">
        <f>SUMIFS('BM Database'!$D$2:$D$751,'BM Database'!$C$2:$C$751,2009,'BM Database'!$B$2:$B$751,$B39)</f>
        <v>151265215.3293393</v>
      </c>
      <c r="M39" s="85">
        <f t="shared" si="2"/>
        <v>41263993.502198189</v>
      </c>
    </row>
    <row r="40" spans="2:13" ht="14.25" customHeight="1" x14ac:dyDescent="0.25">
      <c r="B40" s="123" t="s">
        <v>199</v>
      </c>
      <c r="C40" s="124">
        <f t="shared" si="3"/>
        <v>2009</v>
      </c>
      <c r="D40" s="125">
        <f>SUMIFS('BM Database'!$M$2:$M$751,'BM Database'!$C$2:$C$751,2009,'BM Database'!$B$2:$B$751,$B40)</f>
        <v>292</v>
      </c>
      <c r="E40" s="126">
        <f>SUMIFS('BM Database'!$K$2:$K$751,'BM Database'!$C$2:$C$751,2009,'BM Database'!$B$2:$B$751,$B40)</f>
        <v>0.18353576248313092</v>
      </c>
      <c r="F40" s="126">
        <f>SUMIFS('BM Database'!$L$2:$L$751,'BM Database'!$C$2:$C$751,2009,'BM Database'!$B$2:$B$751,$B40)</f>
        <v>0.12788132369722327</v>
      </c>
      <c r="G40" s="118">
        <f>SUMIFS('BM Database'!$E$2:$E$751,'BM Database'!$C$2:$C$751,2009,'BM Database'!$B$2:$B$751,$B40)</f>
        <v>14645</v>
      </c>
      <c r="H40" s="118">
        <f>SUMIFS('BM Database'!$F$2:$F$751,'BM Database'!$C$2:$C$751,2009,'BM Database'!$B$2:$B$751,$B40)</f>
        <v>238660027.02000001</v>
      </c>
      <c r="I40" s="118">
        <f>SUMIFS('BM Database'!$H$2:$H$751,'BM Database'!$C$2:$C$751,2009,'BM Database'!$B$2:$B$751,$B40)</f>
        <v>66861</v>
      </c>
      <c r="J40" s="125">
        <f>SUMIFS('BM Database'!$J$2:$J$751,'BM Database'!$C$2:$C$751,2009,'BM Database'!$B$2:$B$751,$B40)</f>
        <v>741</v>
      </c>
      <c r="K40" s="127">
        <f t="shared" si="1"/>
        <v>0.22319731836788678</v>
      </c>
      <c r="L40" s="125">
        <f>SUMIFS('BM Database'!$D$2:$D$751,'BM Database'!$C$2:$C$751,2009,'BM Database'!$B$2:$B$751,$B40)</f>
        <v>8879280.5274461079</v>
      </c>
      <c r="M40" s="85">
        <f t="shared" si="2"/>
        <v>39782200.755704254</v>
      </c>
    </row>
    <row r="41" spans="2:13" ht="14.25" customHeight="1" x14ac:dyDescent="0.25">
      <c r="B41" s="123" t="s">
        <v>200</v>
      </c>
      <c r="C41" s="124">
        <f t="shared" si="3"/>
        <v>2009</v>
      </c>
      <c r="D41" s="125">
        <f>SUMIFS('BM Database'!$M$2:$M$751,'BM Database'!$C$2:$C$751,2009,'BM Database'!$B$2:$B$751,$B41)</f>
        <v>24</v>
      </c>
      <c r="E41" s="126">
        <f>SUMIFS('BM Database'!$K$2:$K$751,'BM Database'!$C$2:$C$751,2009,'BM Database'!$B$2:$B$751,$B41)</f>
        <v>0.10204081632653061</v>
      </c>
      <c r="F41" s="126">
        <f>SUMIFS('BM Database'!$L$2:$L$751,'BM Database'!$C$2:$C$751,2009,'BM Database'!$B$2:$B$751,$B41)</f>
        <v>-6.993824069437489E-2</v>
      </c>
      <c r="G41" s="118">
        <f>SUMIFS('BM Database'!$E$2:$E$751,'BM Database'!$C$2:$C$751,2009,'BM Database'!$B$2:$B$751,$B41)</f>
        <v>5579</v>
      </c>
      <c r="H41" s="118">
        <f>SUMIFS('BM Database'!$F$2:$F$751,'BM Database'!$C$2:$C$751,2009,'BM Database'!$B$2:$B$751,$B41)</f>
        <v>110828990</v>
      </c>
      <c r="I41" s="118">
        <f>SUMIFS('BM Database'!$H$2:$H$751,'BM Database'!$C$2:$C$751,2009,'BM Database'!$B$2:$B$751,$B41)</f>
        <v>23000</v>
      </c>
      <c r="J41" s="125">
        <f>SUMIFS('BM Database'!$J$2:$J$751,'BM Database'!$C$2:$C$751,2009,'BM Database'!$B$2:$B$751,$B41)</f>
        <v>98</v>
      </c>
      <c r="K41" s="127">
        <f t="shared" si="1"/>
        <v>6.4246892374179909E-2</v>
      </c>
      <c r="L41" s="125">
        <f>SUMIFS('BM Database'!$D$2:$D$751,'BM Database'!$C$2:$C$751,2009,'BM Database'!$B$2:$B$751,$B41)</f>
        <v>2714301.9407121176</v>
      </c>
      <c r="M41" s="85">
        <f t="shared" si="2"/>
        <v>42247988.041254498</v>
      </c>
    </row>
    <row r="42" spans="2:13" ht="14.25" customHeight="1" x14ac:dyDescent="0.25">
      <c r="B42" s="123" t="s">
        <v>201</v>
      </c>
      <c r="C42" s="124">
        <f t="shared" si="3"/>
        <v>2009</v>
      </c>
      <c r="D42" s="125">
        <f>SUMIFS('BM Database'!$M$2:$M$751,'BM Database'!$C$2:$C$751,2009,'BM Database'!$B$2:$B$751,$B42)</f>
        <v>32</v>
      </c>
      <c r="E42" s="126">
        <f>SUMIFS('BM Database'!$K$2:$K$751,'BM Database'!$C$2:$C$751,2009,'BM Database'!$B$2:$B$751,$B42)</f>
        <v>0.34733893557422968</v>
      </c>
      <c r="F42" s="126">
        <f>SUMIFS('BM Database'!$L$2:$L$751,'BM Database'!$C$2:$C$751,2009,'BM Database'!$B$2:$B$751,$B42)</f>
        <v>1.4589160178395948E-2</v>
      </c>
      <c r="G42" s="118">
        <f>SUMIFS('BM Database'!$E$2:$E$751,'BM Database'!$C$2:$C$751,2009,'BM Database'!$B$2:$B$751,$B42)</f>
        <v>26991</v>
      </c>
      <c r="H42" s="118">
        <f>SUMIFS('BM Database'!$F$2:$F$751,'BM Database'!$C$2:$C$751,2009,'BM Database'!$B$2:$B$751,$B42)</f>
        <v>735126071</v>
      </c>
      <c r="I42" s="118">
        <f>SUMIFS('BM Database'!$H$2:$H$751,'BM Database'!$C$2:$C$751,2009,'BM Database'!$B$2:$B$751,$B42)</f>
        <v>147462</v>
      </c>
      <c r="J42" s="125">
        <f>SUMIFS('BM Database'!$J$2:$J$751,'BM Database'!$C$2:$C$751,2009,'BM Database'!$B$2:$B$751,$B42)</f>
        <v>357</v>
      </c>
      <c r="K42" s="127">
        <f t="shared" si="1"/>
        <v>0.31352944980743785</v>
      </c>
      <c r="L42" s="125">
        <f>SUMIFS('BM Database'!$D$2:$D$751,'BM Database'!$C$2:$C$751,2009,'BM Database'!$B$2:$B$751,$B42)</f>
        <v>11943901.270265186</v>
      </c>
      <c r="M42" s="85">
        <f t="shared" si="2"/>
        <v>38094990.048305951</v>
      </c>
    </row>
    <row r="43" spans="2:13" ht="14.25" customHeight="1" x14ac:dyDescent="0.25">
      <c r="B43" s="123" t="s">
        <v>202</v>
      </c>
      <c r="C43" s="124">
        <f t="shared" si="3"/>
        <v>2009</v>
      </c>
      <c r="D43" s="125">
        <f>SUMIFS('BM Database'!$M$2:$M$751,'BM Database'!$C$2:$C$751,2009,'BM Database'!$B$2:$B$751,$B43)</f>
        <v>405</v>
      </c>
      <c r="E43" s="126">
        <f>SUMIFS('BM Database'!$K$2:$K$751,'BM Database'!$C$2:$C$751,2009,'BM Database'!$B$2:$B$751,$B43)</f>
        <v>0.44174757281553401</v>
      </c>
      <c r="F43" s="126">
        <f>SUMIFS('BM Database'!$L$2:$L$751,'BM Database'!$C$2:$C$751,2009,'BM Database'!$B$2:$B$751,$B43)</f>
        <v>0.19967541323441165</v>
      </c>
      <c r="G43" s="118">
        <f>SUMIFS('BM Database'!$E$2:$E$751,'BM Database'!$C$2:$C$751,2009,'BM Database'!$B$2:$B$751,$B43)</f>
        <v>85998</v>
      </c>
      <c r="H43" s="118">
        <f>SUMIFS('BM Database'!$F$2:$F$751,'BM Database'!$C$2:$C$751,2009,'BM Database'!$B$2:$B$751,$B43)</f>
        <v>1837078457</v>
      </c>
      <c r="I43" s="118">
        <f>SUMIFS('BM Database'!$H$2:$H$751,'BM Database'!$C$2:$C$751,2009,'BM Database'!$B$2:$B$751,$B43)</f>
        <v>386568</v>
      </c>
      <c r="J43" s="125">
        <f>SUMIFS('BM Database'!$J$2:$J$751,'BM Database'!$C$2:$C$751,2009,'BM Database'!$B$2:$B$751,$B43)</f>
        <v>1854</v>
      </c>
      <c r="K43" s="127">
        <f t="shared" si="1"/>
        <v>1.0677078149893611</v>
      </c>
      <c r="L43" s="125">
        <f>SUMIFS('BM Database'!$D$2:$D$751,'BM Database'!$C$2:$C$751,2009,'BM Database'!$B$2:$B$751,$B43)</f>
        <v>36572343.619349033</v>
      </c>
      <c r="M43" s="85">
        <f t="shared" si="2"/>
        <v>34253138.457840592</v>
      </c>
    </row>
    <row r="44" spans="2:13" ht="14.25" customHeight="1" x14ac:dyDescent="0.25">
      <c r="B44" s="123" t="s">
        <v>203</v>
      </c>
      <c r="C44" s="124">
        <f t="shared" si="3"/>
        <v>2009</v>
      </c>
      <c r="D44" s="125">
        <f>SUMIFS('BM Database'!$M$2:$M$751,'BM Database'!$C$2:$C$751,2009,'BM Database'!$B$2:$B$751,$B44)</f>
        <v>27</v>
      </c>
      <c r="E44" s="126">
        <f>SUMIFS('BM Database'!$K$2:$K$751,'BM Database'!$C$2:$C$751,2009,'BM Database'!$B$2:$B$751,$B44)</f>
        <v>0.17391304347826086</v>
      </c>
      <c r="F44" s="126">
        <f>SUMIFS('BM Database'!$L$2:$L$751,'BM Database'!$C$2:$C$751,2009,'BM Database'!$B$2:$B$751,$B44)</f>
        <v>0.18213058419243985</v>
      </c>
      <c r="G44" s="118">
        <f>SUMIFS('BM Database'!$E$2:$E$751,'BM Database'!$C$2:$C$751,2009,'BM Database'!$B$2:$B$751,$B44)</f>
        <v>9534</v>
      </c>
      <c r="H44" s="118">
        <f>SUMIFS('BM Database'!$F$2:$F$751,'BM Database'!$C$2:$C$751,2009,'BM Database'!$B$2:$B$751,$B44)</f>
        <v>260568563</v>
      </c>
      <c r="I44" s="118">
        <f>SUMIFS('BM Database'!$H$2:$H$751,'BM Database'!$C$2:$C$751,2009,'BM Database'!$B$2:$B$751,$B44)</f>
        <v>50701</v>
      </c>
      <c r="J44" s="125">
        <f>SUMIFS('BM Database'!$J$2:$J$751,'BM Database'!$C$2:$C$751,2009,'BM Database'!$B$2:$B$751,$B44)</f>
        <v>115</v>
      </c>
      <c r="K44" s="127">
        <f t="shared" si="1"/>
        <v>0.10755632788651243</v>
      </c>
      <c r="L44" s="125">
        <f>SUMIFS('BM Database'!$D$2:$D$751,'BM Database'!$C$2:$C$751,2009,'BM Database'!$B$2:$B$751,$B44)</f>
        <v>3619480.7945236973</v>
      </c>
      <c r="M44" s="85">
        <f t="shared" si="2"/>
        <v>33651955.823024899</v>
      </c>
    </row>
    <row r="45" spans="2:13" ht="14.25" customHeight="1" x14ac:dyDescent="0.25">
      <c r="B45" s="123" t="s">
        <v>204</v>
      </c>
      <c r="C45" s="124">
        <f t="shared" si="3"/>
        <v>2009</v>
      </c>
      <c r="D45" s="125">
        <f>SUMIFS('BM Database'!$M$2:$M$751,'BM Database'!$C$2:$C$751,2009,'BM Database'!$B$2:$B$751,$B45)</f>
        <v>144</v>
      </c>
      <c r="E45" s="126">
        <f>SUMIFS('BM Database'!$K$2:$K$751,'BM Database'!$C$2:$C$751,2009,'BM Database'!$B$2:$B$751,$B45)</f>
        <v>0.18571428571428572</v>
      </c>
      <c r="F45" s="126">
        <f>SUMIFS('BM Database'!$L$2:$L$751,'BM Database'!$C$2:$C$751,2009,'BM Database'!$B$2:$B$751,$B45)</f>
        <v>9.3415356573251312E-2</v>
      </c>
      <c r="G45" s="118">
        <f>SUMIFS('BM Database'!$E$2:$E$751,'BM Database'!$C$2:$C$751,2009,'BM Database'!$B$2:$B$751,$B45)</f>
        <v>9387</v>
      </c>
      <c r="H45" s="118">
        <f>SUMIFS('BM Database'!$F$2:$F$751,'BM Database'!$C$2:$C$751,2009,'BM Database'!$B$2:$B$751,$B45)</f>
        <v>213656607</v>
      </c>
      <c r="I45" s="118">
        <f>SUMIFS('BM Database'!$H$2:$H$751,'BM Database'!$C$2:$C$751,2009,'BM Database'!$B$2:$B$751,$B45)</f>
        <v>49384</v>
      </c>
      <c r="J45" s="125">
        <f>SUMIFS('BM Database'!$J$2:$J$751,'BM Database'!$C$2:$C$751,2009,'BM Database'!$B$2:$B$751,$B45)</f>
        <v>350</v>
      </c>
      <c r="K45" s="127">
        <f t="shared" si="1"/>
        <v>0.13918436252226149</v>
      </c>
      <c r="L45" s="125">
        <f>SUMIFS('BM Database'!$D$2:$D$751,'BM Database'!$C$2:$C$751,2009,'BM Database'!$B$2:$B$751,$B45)</f>
        <v>5833032.5790005662</v>
      </c>
      <c r="M45" s="85">
        <f t="shared" si="2"/>
        <v>41908677.622226536</v>
      </c>
    </row>
    <row r="46" spans="2:13" ht="14.25" customHeight="1" x14ac:dyDescent="0.25">
      <c r="B46" s="123" t="s">
        <v>205</v>
      </c>
      <c r="C46" s="124">
        <f t="shared" si="3"/>
        <v>2009</v>
      </c>
      <c r="D46" s="125">
        <f>SUMIFS('BM Database'!$M$2:$M$751,'BM Database'!$C$2:$C$751,2009,'BM Database'!$B$2:$B$751,$B46)</f>
        <v>421</v>
      </c>
      <c r="E46" s="126">
        <f>SUMIFS('BM Database'!$K$2:$K$751,'BM Database'!$C$2:$C$751,2009,'BM Database'!$B$2:$B$751,$B46)</f>
        <v>0.51090573012939</v>
      </c>
      <c r="F46" s="126">
        <f>SUMIFS('BM Database'!$L$2:$L$751,'BM Database'!$C$2:$C$751,2009,'BM Database'!$B$2:$B$751,$B46)</f>
        <v>0.11804477274440341</v>
      </c>
      <c r="G46" s="118">
        <f>SUMIFS('BM Database'!$E$2:$E$751,'BM Database'!$C$2:$C$751,2009,'BM Database'!$B$2:$B$751,$B46)</f>
        <v>146787</v>
      </c>
      <c r="H46" s="118">
        <f>SUMIFS('BM Database'!$F$2:$F$751,'BM Database'!$C$2:$C$751,2009,'BM Database'!$B$2:$B$751,$B46)</f>
        <v>3150821439</v>
      </c>
      <c r="I46" s="118">
        <f>SUMIFS('BM Database'!$H$2:$H$751,'BM Database'!$C$2:$C$751,2009,'BM Database'!$B$2:$B$751,$B46)</f>
        <v>719375</v>
      </c>
      <c r="J46" s="125">
        <f>SUMIFS('BM Database'!$J$2:$J$751,'BM Database'!$C$2:$C$751,2009,'BM Database'!$B$2:$B$751,$B46)</f>
        <v>2705</v>
      </c>
      <c r="K46" s="127">
        <f t="shared" si="1"/>
        <v>1.7866187259680675</v>
      </c>
      <c r="L46" s="125">
        <f>SUMIFS('BM Database'!$D$2:$D$751,'BM Database'!$C$2:$C$751,2009,'BM Database'!$B$2:$B$751,$B46)</f>
        <v>62865095.327826045</v>
      </c>
      <c r="M46" s="85">
        <f t="shared" si="2"/>
        <v>35186631.828099199</v>
      </c>
    </row>
    <row r="47" spans="2:13" ht="14.25" customHeight="1" x14ac:dyDescent="0.25">
      <c r="B47" s="123" t="s">
        <v>206</v>
      </c>
      <c r="C47" s="124">
        <f t="shared" si="3"/>
        <v>2009</v>
      </c>
      <c r="D47" s="125">
        <f>SUMIFS('BM Database'!$M$2:$M$751,'BM Database'!$C$2:$C$751,2009,'BM Database'!$B$2:$B$751,$B47)</f>
        <v>25</v>
      </c>
      <c r="E47" s="126">
        <f>SUMIFS('BM Database'!$K$2:$K$751,'BM Database'!$C$2:$C$751,2009,'BM Database'!$B$2:$B$751,$B47)</f>
        <v>0.31304347826086959</v>
      </c>
      <c r="F47" s="126">
        <f>SUMIFS('BM Database'!$L$2:$L$751,'BM Database'!$C$2:$C$751,2009,'BM Database'!$B$2:$B$751,$B47)</f>
        <v>0.13337681395728029</v>
      </c>
      <c r="G47" s="118">
        <f>SUMIFS('BM Database'!$E$2:$E$751,'BM Database'!$C$2:$C$751,2009,'BM Database'!$B$2:$B$751,$B47)</f>
        <v>6905</v>
      </c>
      <c r="H47" s="118">
        <f>SUMIFS('BM Database'!$F$2:$F$751,'BM Database'!$C$2:$C$751,2009,'BM Database'!$B$2:$B$751,$B47)</f>
        <v>203110374</v>
      </c>
      <c r="I47" s="118">
        <f>SUMIFS('BM Database'!$H$2:$H$751,'BM Database'!$C$2:$C$751,2009,'BM Database'!$B$2:$B$751,$B47)</f>
        <v>40658</v>
      </c>
      <c r="J47" s="125">
        <f>SUMIFS('BM Database'!$J$2:$J$751,'BM Database'!$C$2:$C$751,2009,'BM Database'!$B$2:$B$751,$B47)</f>
        <v>115</v>
      </c>
      <c r="K47" s="127">
        <f t="shared" si="1"/>
        <v>8.6828682135513202E-2</v>
      </c>
      <c r="L47" s="125">
        <f>SUMIFS('BM Database'!$D$2:$D$751,'BM Database'!$C$2:$C$751,2009,'BM Database'!$B$2:$B$751,$B47)</f>
        <v>3847109.4701274796</v>
      </c>
      <c r="M47" s="85">
        <f t="shared" si="2"/>
        <v>44306896.932091057</v>
      </c>
    </row>
    <row r="48" spans="2:13" ht="14.25" customHeight="1" x14ac:dyDescent="0.25">
      <c r="B48" s="123" t="s">
        <v>207</v>
      </c>
      <c r="C48" s="124">
        <f t="shared" si="3"/>
        <v>2009</v>
      </c>
      <c r="D48" s="125">
        <f>SUMIFS('BM Database'!$M$2:$M$751,'BM Database'!$C$2:$C$751,2009,'BM Database'!$B$2:$B$751,$B48)</f>
        <v>371</v>
      </c>
      <c r="E48" s="126">
        <f>SUMIFS('BM Database'!$K$2:$K$751,'BM Database'!$C$2:$C$751,2009,'BM Database'!$B$2:$B$751,$B48)</f>
        <v>0.36951501154734412</v>
      </c>
      <c r="F48" s="126">
        <f>SUMIFS('BM Database'!$L$2:$L$751,'BM Database'!$C$2:$C$751,2009,'BM Database'!$B$2:$B$751,$B48)</f>
        <v>1.1632841328413284</v>
      </c>
      <c r="G48" s="118">
        <f>SUMIFS('BM Database'!$E$2:$E$751,'BM Database'!$C$2:$C$751,2009,'BM Database'!$B$2:$B$751,$B48)</f>
        <v>27506</v>
      </c>
      <c r="H48" s="118">
        <f>SUMIFS('BM Database'!$F$2:$F$751,'BM Database'!$C$2:$C$751,2009,'BM Database'!$B$2:$B$751,$B48)</f>
        <v>674088801</v>
      </c>
      <c r="I48" s="118">
        <f>SUMIFS('BM Database'!$H$2:$H$751,'BM Database'!$C$2:$C$751,2009,'BM Database'!$B$2:$B$751,$B48)</f>
        <v>134672</v>
      </c>
      <c r="J48" s="125">
        <f>SUMIFS('BM Database'!$J$2:$J$751,'BM Database'!$C$2:$C$751,2009,'BM Database'!$B$2:$B$751,$B48)</f>
        <v>866</v>
      </c>
      <c r="K48" s="127">
        <f t="shared" si="1"/>
        <v>0.38595451667820535</v>
      </c>
      <c r="L48" s="125">
        <f>SUMIFS('BM Database'!$D$2:$D$751,'BM Database'!$C$2:$C$751,2009,'BM Database'!$B$2:$B$751,$B48)</f>
        <v>17812694.166822921</v>
      </c>
      <c r="M48" s="85">
        <f t="shared" si="2"/>
        <v>46152314.319654636</v>
      </c>
    </row>
    <row r="49" spans="2:13" ht="14.25" customHeight="1" x14ac:dyDescent="0.25">
      <c r="B49" s="123" t="s">
        <v>208</v>
      </c>
      <c r="C49" s="124">
        <f t="shared" si="3"/>
        <v>2009</v>
      </c>
      <c r="D49" s="125">
        <f>SUMIFS('BM Database'!$M$2:$M$751,'BM Database'!$C$2:$C$751,2009,'BM Database'!$B$2:$B$751,$B49)</f>
        <v>74</v>
      </c>
      <c r="E49" s="126">
        <f>SUMIFS('BM Database'!$K$2:$K$751,'BM Database'!$C$2:$C$751,2009,'BM Database'!$B$2:$B$751,$B49)</f>
        <v>0.44444444444444442</v>
      </c>
      <c r="F49" s="126">
        <f>SUMIFS('BM Database'!$L$2:$L$751,'BM Database'!$C$2:$C$751,2009,'BM Database'!$B$2:$B$751,$B49)</f>
        <v>0.20297333381445531</v>
      </c>
      <c r="G49" s="118">
        <f>SUMIFS('BM Database'!$E$2:$E$751,'BM Database'!$C$2:$C$751,2009,'BM Database'!$B$2:$B$751,$B49)</f>
        <v>32827</v>
      </c>
      <c r="H49" s="118">
        <f>SUMIFS('BM Database'!$F$2:$F$751,'BM Database'!$C$2:$C$751,2009,'BM Database'!$B$2:$B$751,$B49)</f>
        <v>676328678</v>
      </c>
      <c r="I49" s="118">
        <f>SUMIFS('BM Database'!$H$2:$H$751,'BM Database'!$C$2:$C$751,2009,'BM Database'!$B$2:$B$751,$B49)</f>
        <v>163930</v>
      </c>
      <c r="J49" s="125">
        <f>SUMIFS('BM Database'!$J$2:$J$751,'BM Database'!$C$2:$C$751,2009,'BM Database'!$B$2:$B$751,$B49)</f>
        <v>1053</v>
      </c>
      <c r="K49" s="127">
        <f t="shared" si="1"/>
        <v>0.46064105265797589</v>
      </c>
      <c r="L49" s="125">
        <f>SUMIFS('BM Database'!$D$2:$D$751,'BM Database'!$C$2:$C$751,2009,'BM Database'!$B$2:$B$751,$B49)</f>
        <v>19111567.612520561</v>
      </c>
      <c r="M49" s="85">
        <f t="shared" si="2"/>
        <v>41489067.251482733</v>
      </c>
    </row>
    <row r="50" spans="2:13" ht="14.25" customHeight="1" x14ac:dyDescent="0.25">
      <c r="B50" s="123" t="s">
        <v>209</v>
      </c>
      <c r="C50" s="124">
        <f t="shared" si="3"/>
        <v>2009</v>
      </c>
      <c r="D50" s="125">
        <f>SUMIFS('BM Database'!$M$2:$M$751,'BM Database'!$C$2:$C$751,2009,'BM Database'!$B$2:$B$751,$B50)</f>
        <v>827</v>
      </c>
      <c r="E50" s="126">
        <f>SUMIFS('BM Database'!$K$2:$K$751,'BM Database'!$C$2:$C$751,2009,'BM Database'!$B$2:$B$751,$B50)</f>
        <v>0.24125514403292181</v>
      </c>
      <c r="F50" s="126">
        <f>SUMIFS('BM Database'!$L$2:$L$751,'BM Database'!$C$2:$C$751,2009,'BM Database'!$B$2:$B$751,$B50)</f>
        <v>9.1176658775353511E-2</v>
      </c>
      <c r="G50" s="118">
        <f>SUMIFS('BM Database'!$E$2:$E$751,'BM Database'!$C$2:$C$751,2009,'BM Database'!$B$2:$B$751,$B50)</f>
        <v>50823</v>
      </c>
      <c r="H50" s="118">
        <f>SUMIFS('BM Database'!$F$2:$F$751,'BM Database'!$C$2:$C$751,2009,'BM Database'!$B$2:$B$751,$B50)</f>
        <v>1171202445</v>
      </c>
      <c r="I50" s="118">
        <f>SUMIFS('BM Database'!$H$2:$H$751,'BM Database'!$C$2:$C$751,2009,'BM Database'!$B$2:$B$751,$B50)</f>
        <v>268958</v>
      </c>
      <c r="J50" s="125">
        <f>SUMIFS('BM Database'!$J$2:$J$751,'BM Database'!$C$2:$C$751,2009,'BM Database'!$B$2:$B$751,$B50)</f>
        <v>1944</v>
      </c>
      <c r="K50" s="127">
        <f t="shared" si="1"/>
        <v>0.75996637590932126</v>
      </c>
      <c r="L50" s="125">
        <f>SUMIFS('BM Database'!$D$2:$D$751,'BM Database'!$C$2:$C$751,2009,'BM Database'!$B$2:$B$751,$B50)</f>
        <v>32546483.64622828</v>
      </c>
      <c r="M50" s="85">
        <f t="shared" si="2"/>
        <v>42826215.314178199</v>
      </c>
    </row>
    <row r="51" spans="2:13" ht="14.25" customHeight="1" x14ac:dyDescent="0.25">
      <c r="B51" s="123" t="s">
        <v>210</v>
      </c>
      <c r="C51" s="124">
        <f t="shared" si="3"/>
        <v>2009</v>
      </c>
      <c r="D51" s="125">
        <f>SUMIFS('BM Database'!$M$2:$M$751,'BM Database'!$C$2:$C$751,2009,'BM Database'!$B$2:$B$751,$B51)</f>
        <v>133</v>
      </c>
      <c r="E51" s="126">
        <f>SUMIFS('BM Database'!$K$2:$K$751,'BM Database'!$C$2:$C$751,2009,'BM Database'!$B$2:$B$751,$B51)</f>
        <v>0.27859237536656889</v>
      </c>
      <c r="F51" s="126">
        <f>SUMIFS('BM Database'!$L$2:$L$751,'BM Database'!$C$2:$C$751,2009,'BM Database'!$B$2:$B$751,$B51)</f>
        <v>0.16720163408228772</v>
      </c>
      <c r="G51" s="118">
        <f>SUMIFS('BM Database'!$E$2:$E$751,'BM Database'!$C$2:$C$751,2009,'BM Database'!$B$2:$B$751,$B51)</f>
        <v>7880</v>
      </c>
      <c r="H51" s="118">
        <f>SUMIFS('BM Database'!$F$2:$F$751,'BM Database'!$C$2:$C$751,2009,'BM Database'!$B$2:$B$751,$B51)</f>
        <v>173481558</v>
      </c>
      <c r="I51" s="118">
        <f>SUMIFS('BM Database'!$H$2:$H$751,'BM Database'!$C$2:$C$751,2009,'BM Database'!$B$2:$B$751,$B51)</f>
        <v>45154</v>
      </c>
      <c r="J51" s="125">
        <f>SUMIFS('BM Database'!$J$2:$J$751,'BM Database'!$C$2:$C$751,2009,'BM Database'!$B$2:$B$751,$B51)</f>
        <v>341</v>
      </c>
      <c r="K51" s="127">
        <f t="shared" si="1"/>
        <v>0.12347942606038906</v>
      </c>
      <c r="L51" s="125">
        <f>SUMIFS('BM Database'!$D$2:$D$751,'BM Database'!$C$2:$C$751,2009,'BM Database'!$B$2:$B$751,$B51)</f>
        <v>5480534.4035980981</v>
      </c>
      <c r="M51" s="85">
        <f t="shared" si="2"/>
        <v>44384190.779424086</v>
      </c>
    </row>
    <row r="52" spans="2:13" ht="14.25" customHeight="1" x14ac:dyDescent="0.25">
      <c r="B52" s="123" t="s">
        <v>211</v>
      </c>
      <c r="C52" s="124">
        <f t="shared" si="3"/>
        <v>2009</v>
      </c>
      <c r="D52" s="125">
        <f>SUMIFS('BM Database'!$M$2:$M$751,'BM Database'!$C$2:$C$751,2009,'BM Database'!$B$2:$B$751,$B52)</f>
        <v>693</v>
      </c>
      <c r="E52" s="126">
        <f>SUMIFS('BM Database'!$K$2:$K$751,'BM Database'!$C$2:$C$751,2009,'BM Database'!$B$2:$B$751,$B52)</f>
        <v>0.14117647058823529</v>
      </c>
      <c r="F52" s="126">
        <f>SUMIFS('BM Database'!$L$2:$L$751,'BM Database'!$C$2:$C$751,2009,'BM Database'!$B$2:$B$751,$B52)</f>
        <v>8.6549440511532308E-2</v>
      </c>
      <c r="G52" s="118">
        <f>SUMIFS('BM Database'!$E$2:$E$751,'BM Database'!$C$2:$C$751,2009,'BM Database'!$B$2:$B$751,$B52)</f>
        <v>18895</v>
      </c>
      <c r="H52" s="118">
        <f>SUMIFS('BM Database'!$F$2:$F$751,'BM Database'!$C$2:$C$751,2009,'BM Database'!$B$2:$B$751,$B52)</f>
        <v>363134721</v>
      </c>
      <c r="I52" s="118">
        <f>SUMIFS('BM Database'!$H$2:$H$751,'BM Database'!$C$2:$C$751,2009,'BM Database'!$B$2:$B$751,$B52)</f>
        <v>92162</v>
      </c>
      <c r="J52" s="125">
        <f>SUMIFS('BM Database'!$J$2:$J$751,'BM Database'!$C$2:$C$751,2009,'BM Database'!$B$2:$B$751,$B52)</f>
        <v>765</v>
      </c>
      <c r="K52" s="127">
        <f t="shared" si="1"/>
        <v>0.27870409755351311</v>
      </c>
      <c r="L52" s="125">
        <f>SUMIFS('BM Database'!$D$2:$D$751,'BM Database'!$C$2:$C$751,2009,'BM Database'!$B$2:$B$751,$B52)</f>
        <v>12877804.98806805</v>
      </c>
      <c r="M52" s="85">
        <f t="shared" si="2"/>
        <v>46206012.402079672</v>
      </c>
    </row>
    <row r="53" spans="2:13" ht="14.25" customHeight="1" x14ac:dyDescent="0.25">
      <c r="B53" s="123" t="s">
        <v>212</v>
      </c>
      <c r="C53" s="124">
        <f t="shared" si="3"/>
        <v>2009</v>
      </c>
      <c r="D53" s="125">
        <f>SUMIFS('BM Database'!$M$2:$M$751,'BM Database'!$C$2:$C$751,2009,'BM Database'!$B$2:$B$751,$B53)</f>
        <v>330</v>
      </c>
      <c r="E53" s="126">
        <f>SUMIFS('BM Database'!$K$2:$K$751,'BM Database'!$C$2:$C$751,2009,'BM Database'!$B$2:$B$751,$B53)</f>
        <v>0.16071428571428573</v>
      </c>
      <c r="F53" s="126">
        <f>SUMIFS('BM Database'!$L$2:$L$751,'BM Database'!$C$2:$C$751,2009,'BM Database'!$B$2:$B$751,$B53)</f>
        <v>2.5012893243940175E-2</v>
      </c>
      <c r="G53" s="118">
        <f>SUMIFS('BM Database'!$E$2:$E$751,'BM Database'!$C$2:$C$751,2009,'BM Database'!$B$2:$B$751,$B53)</f>
        <v>23776</v>
      </c>
      <c r="H53" s="118">
        <f>SUMIFS('BM Database'!$F$2:$F$751,'BM Database'!$C$2:$C$751,2009,'BM Database'!$B$2:$B$751,$B53)</f>
        <v>552881331</v>
      </c>
      <c r="I53" s="118">
        <f>SUMIFS('BM Database'!$H$2:$H$751,'BM Database'!$C$2:$C$751,2009,'BM Database'!$B$2:$B$751,$B53)</f>
        <v>121809</v>
      </c>
      <c r="J53" s="125">
        <f>SUMIFS('BM Database'!$J$2:$J$751,'BM Database'!$C$2:$C$751,2009,'BM Database'!$B$2:$B$751,$B53)</f>
        <v>616</v>
      </c>
      <c r="K53" s="127">
        <f t="shared" si="1"/>
        <v>0.31996316758373589</v>
      </c>
      <c r="L53" s="125">
        <f>SUMIFS('BM Database'!$D$2:$D$751,'BM Database'!$C$2:$C$751,2009,'BM Database'!$B$2:$B$751,$B53)</f>
        <v>12956674.541463263</v>
      </c>
      <c r="M53" s="85">
        <f t="shared" si="2"/>
        <v>40494268.885097347</v>
      </c>
    </row>
    <row r="54" spans="2:13" ht="14.25" customHeight="1" x14ac:dyDescent="0.25">
      <c r="B54" s="123" t="s">
        <v>213</v>
      </c>
      <c r="C54" s="124">
        <f t="shared" si="3"/>
        <v>2009</v>
      </c>
      <c r="D54" s="125">
        <f>SUMIFS('BM Database'!$M$2:$M$751,'BM Database'!$C$2:$C$751,2009,'BM Database'!$B$2:$B$751,$B54)</f>
        <v>28</v>
      </c>
      <c r="E54" s="126">
        <f>SUMIFS('BM Database'!$K$2:$K$751,'BM Database'!$C$2:$C$751,2009,'BM Database'!$B$2:$B$751,$B54)</f>
        <v>1.3513513513513514E-2</v>
      </c>
      <c r="F54" s="126">
        <f>SUMIFS('BM Database'!$L$2:$L$751,'BM Database'!$C$2:$C$751,2009,'BM Database'!$B$2:$B$751,$B54)</f>
        <v>-4.9270359328416759E-2</v>
      </c>
      <c r="G54" s="118">
        <f>SUMIFS('BM Database'!$E$2:$E$751,'BM Database'!$C$2:$C$751,2009,'BM Database'!$B$2:$B$751,$B54)</f>
        <v>6069</v>
      </c>
      <c r="H54" s="118">
        <f>SUMIFS('BM Database'!$F$2:$F$751,'BM Database'!$C$2:$C$751,2009,'BM Database'!$B$2:$B$751,$B54)</f>
        <v>123574678</v>
      </c>
      <c r="I54" s="118">
        <f>SUMIFS('BM Database'!$H$2:$H$751,'BM Database'!$C$2:$C$751,2009,'BM Database'!$B$2:$B$751,$B54)</f>
        <v>26895</v>
      </c>
      <c r="J54" s="125">
        <f>SUMIFS('BM Database'!$J$2:$J$751,'BM Database'!$C$2:$C$751,2009,'BM Database'!$B$2:$B$751,$B54)</f>
        <v>370</v>
      </c>
      <c r="K54" s="127">
        <f t="shared" si="1"/>
        <v>9.7444453572383113E-2</v>
      </c>
      <c r="L54" s="125">
        <f>SUMIFS('BM Database'!$D$2:$D$751,'BM Database'!$C$2:$C$751,2009,'BM Database'!$B$2:$B$751,$B54)</f>
        <v>3175856.5943472944</v>
      </c>
      <c r="M54" s="85">
        <f t="shared" si="2"/>
        <v>32591455.725986738</v>
      </c>
    </row>
    <row r="55" spans="2:13" ht="14.25" customHeight="1" x14ac:dyDescent="0.25">
      <c r="B55" s="123" t="s">
        <v>214</v>
      </c>
      <c r="C55" s="124">
        <f t="shared" si="3"/>
        <v>2009</v>
      </c>
      <c r="D55" s="125">
        <f>SUMIFS('BM Database'!$M$2:$M$751,'BM Database'!$C$2:$C$751,2009,'BM Database'!$B$2:$B$751,$B55)</f>
        <v>143</v>
      </c>
      <c r="E55" s="126">
        <f>SUMIFS('BM Database'!$K$2:$K$751,'BM Database'!$C$2:$C$751,2009,'BM Database'!$B$2:$B$751,$B55)</f>
        <v>0.61414565826330536</v>
      </c>
      <c r="F55" s="126">
        <f>SUMIFS('BM Database'!$L$2:$L$751,'BM Database'!$C$2:$C$751,2009,'BM Database'!$B$2:$B$751,$B55)</f>
        <v>0.27585238668271161</v>
      </c>
      <c r="G55" s="118">
        <f>SUMIFS('BM Database'!$E$2:$E$751,'BM Database'!$C$2:$C$751,2009,'BM Database'!$B$2:$B$751,$B55)</f>
        <v>62858</v>
      </c>
      <c r="H55" s="118">
        <f>SUMIFS('BM Database'!$F$2:$F$751,'BM Database'!$C$2:$C$751,2009,'BM Database'!$B$2:$B$751,$B55)</f>
        <v>1547576995</v>
      </c>
      <c r="I55" s="118">
        <f>SUMIFS('BM Database'!$H$2:$H$751,'BM Database'!$C$2:$C$751,2009,'BM Database'!$B$2:$B$751,$B55)</f>
        <v>363987</v>
      </c>
      <c r="J55" s="125">
        <f>SUMIFS('BM Database'!$J$2:$J$751,'BM Database'!$C$2:$C$751,2009,'BM Database'!$B$2:$B$751,$B55)</f>
        <v>1428</v>
      </c>
      <c r="K55" s="127">
        <f t="shared" si="1"/>
        <v>0.84380790147064633</v>
      </c>
      <c r="L55" s="125">
        <f>SUMIFS('BM Database'!$D$2:$D$751,'BM Database'!$C$2:$C$751,2009,'BM Database'!$B$2:$B$751,$B55)</f>
        <v>38616949.988624632</v>
      </c>
      <c r="M55" s="85">
        <f t="shared" si="2"/>
        <v>45765096.441169091</v>
      </c>
    </row>
    <row r="56" spans="2:13" ht="14.25" customHeight="1" x14ac:dyDescent="0.25">
      <c r="B56" s="123" t="s">
        <v>215</v>
      </c>
      <c r="C56" s="124">
        <f t="shared" si="3"/>
        <v>2009</v>
      </c>
      <c r="D56" s="125">
        <f>SUMIFS('BM Database'!$M$2:$M$751,'BM Database'!$C$2:$C$751,2009,'BM Database'!$B$2:$B$751,$B56)</f>
        <v>17</v>
      </c>
      <c r="E56" s="126">
        <f>SUMIFS('BM Database'!$K$2:$K$751,'BM Database'!$C$2:$C$751,2009,'BM Database'!$B$2:$B$751,$B56)</f>
        <v>0.41040462427745666</v>
      </c>
      <c r="F56" s="126">
        <f>SUMIFS('BM Database'!$L$2:$L$751,'BM Database'!$C$2:$C$751,2009,'BM Database'!$B$2:$B$751,$B56)</f>
        <v>0.11520920087249653</v>
      </c>
      <c r="G56" s="118">
        <f>SUMIFS('BM Database'!$E$2:$E$751,'BM Database'!$C$2:$C$751,2009,'BM Database'!$B$2:$B$751,$B56)</f>
        <v>11126</v>
      </c>
      <c r="H56" s="118">
        <f>SUMIFS('BM Database'!$F$2:$F$751,'BM Database'!$C$2:$C$751,2009,'BM Database'!$B$2:$B$751,$B56)</f>
        <v>243621743</v>
      </c>
      <c r="I56" s="118">
        <f>SUMIFS('BM Database'!$H$2:$H$751,'BM Database'!$C$2:$C$751,2009,'BM Database'!$B$2:$B$751,$B56)</f>
        <v>53650</v>
      </c>
      <c r="J56" s="125">
        <f>SUMIFS('BM Database'!$J$2:$J$751,'BM Database'!$C$2:$C$751,2009,'BM Database'!$B$2:$B$751,$B56)</f>
        <v>173</v>
      </c>
      <c r="K56" s="127">
        <f t="shared" si="1"/>
        <v>0.12938602978371175</v>
      </c>
      <c r="L56" s="125">
        <f>SUMIFS('BM Database'!$D$2:$D$751,'BM Database'!$C$2:$C$751,2009,'BM Database'!$B$2:$B$751,$B56)</f>
        <v>5554405.6222841181</v>
      </c>
      <c r="M56" s="85">
        <f t="shared" si="2"/>
        <v>42928943.963804625</v>
      </c>
    </row>
    <row r="57" spans="2:13" ht="14.25" customHeight="1" x14ac:dyDescent="0.25">
      <c r="B57" s="123" t="s">
        <v>216</v>
      </c>
      <c r="C57" s="124">
        <f t="shared" si="3"/>
        <v>2009</v>
      </c>
      <c r="D57" s="125">
        <f>SUMIFS('BM Database'!$M$2:$M$751,'BM Database'!$C$2:$C$751,2009,'BM Database'!$B$2:$B$751,$B57)</f>
        <v>27</v>
      </c>
      <c r="E57" s="126">
        <f>SUMIFS('BM Database'!$K$2:$K$751,'BM Database'!$C$2:$C$751,2009,'BM Database'!$B$2:$B$751,$B57)</f>
        <v>0.19218241042345277</v>
      </c>
      <c r="F57" s="126">
        <f>SUMIFS('BM Database'!$L$2:$L$751,'BM Database'!$C$2:$C$751,2009,'BM Database'!$B$2:$B$751,$B57)</f>
        <v>7.6738807203039813E-2</v>
      </c>
      <c r="G57" s="118">
        <f>SUMIFS('BM Database'!$E$2:$E$751,'BM Database'!$C$2:$C$751,2009,'BM Database'!$B$2:$B$751,$B57)</f>
        <v>12962</v>
      </c>
      <c r="H57" s="118">
        <f>SUMIFS('BM Database'!$F$2:$F$751,'BM Database'!$C$2:$C$751,2009,'BM Database'!$B$2:$B$751,$B57)</f>
        <v>309605840</v>
      </c>
      <c r="I57" s="118">
        <f>SUMIFS('BM Database'!$H$2:$H$751,'BM Database'!$C$2:$C$751,2009,'BM Database'!$B$2:$B$751,$B57)</f>
        <v>74924</v>
      </c>
      <c r="J57" s="125">
        <f>SUMIFS('BM Database'!$J$2:$J$751,'BM Database'!$C$2:$C$751,2009,'BM Database'!$B$2:$B$751,$B57)</f>
        <v>307</v>
      </c>
      <c r="K57" s="127">
        <f t="shared" si="1"/>
        <v>0.17549437574451424</v>
      </c>
      <c r="L57" s="125">
        <f>SUMIFS('BM Database'!$D$2:$D$751,'BM Database'!$C$2:$C$751,2009,'BM Database'!$B$2:$B$751,$B57)</f>
        <v>7042502.8168722428</v>
      </c>
      <c r="M57" s="85">
        <f t="shared" si="2"/>
        <v>40129507.210674152</v>
      </c>
    </row>
    <row r="58" spans="2:13" ht="14.25" customHeight="1" x14ac:dyDescent="0.25">
      <c r="B58" s="123" t="s">
        <v>217</v>
      </c>
      <c r="C58" s="124">
        <f t="shared" si="3"/>
        <v>2009</v>
      </c>
      <c r="D58" s="125">
        <f>SUMIFS('BM Database'!$M$2:$M$751,'BM Database'!$C$2:$C$751,2009,'BM Database'!$B$2:$B$751,$B58)</f>
        <v>149</v>
      </c>
      <c r="E58" s="126">
        <f>SUMIFS('BM Database'!$K$2:$K$751,'BM Database'!$C$2:$C$751,2009,'BM Database'!$B$2:$B$751,$B58)</f>
        <v>0.46210526315789474</v>
      </c>
      <c r="F58" s="126">
        <f>SUMIFS('BM Database'!$L$2:$L$751,'BM Database'!$C$2:$C$751,2009,'BM Database'!$B$2:$B$751,$B58)</f>
        <v>0.11676098710369638</v>
      </c>
      <c r="G58" s="118">
        <f>SUMIFS('BM Database'!$E$2:$E$751,'BM Database'!$C$2:$C$751,2009,'BM Database'!$B$2:$B$751,$B58)</f>
        <v>52488</v>
      </c>
      <c r="H58" s="118">
        <f>SUMIFS('BM Database'!$F$2:$F$751,'BM Database'!$C$2:$C$751,2009,'BM Database'!$B$2:$B$751,$B58)</f>
        <v>1134000394</v>
      </c>
      <c r="I58" s="118">
        <f>SUMIFS('BM Database'!$H$2:$H$751,'BM Database'!$C$2:$C$751,2009,'BM Database'!$B$2:$B$751,$B58)</f>
        <v>233000</v>
      </c>
      <c r="J58" s="125">
        <f>SUMIFS('BM Database'!$J$2:$J$751,'BM Database'!$C$2:$C$751,2009,'BM Database'!$B$2:$B$751,$B58)</f>
        <v>950</v>
      </c>
      <c r="K58" s="127">
        <f t="shared" si="1"/>
        <v>0.62207192481673956</v>
      </c>
      <c r="L58" s="125">
        <f>SUMIFS('BM Database'!$D$2:$D$751,'BM Database'!$C$2:$C$751,2009,'BM Database'!$B$2:$B$751,$B58)</f>
        <v>23902856.376162164</v>
      </c>
      <c r="M58" s="85">
        <f t="shared" si="2"/>
        <v>38424586.326097049</v>
      </c>
    </row>
    <row r="59" spans="2:13" ht="14.25" customHeight="1" x14ac:dyDescent="0.25">
      <c r="B59" s="123" t="s">
        <v>218</v>
      </c>
      <c r="C59" s="124">
        <f t="shared" si="3"/>
        <v>2009</v>
      </c>
      <c r="D59" s="125">
        <f>SUMIFS('BM Database'!$M$2:$M$751,'BM Database'!$C$2:$C$751,2009,'BM Database'!$B$2:$B$751,$B59)</f>
        <v>35</v>
      </c>
      <c r="E59" s="126">
        <f>SUMIFS('BM Database'!$K$2:$K$751,'BM Database'!$C$2:$C$751,2009,'BM Database'!$B$2:$B$751,$B59)</f>
        <v>0.13013698630136986</v>
      </c>
      <c r="F59" s="126">
        <f>SUMIFS('BM Database'!$L$2:$L$751,'BM Database'!$C$2:$C$751,2009,'BM Database'!$B$2:$B$751,$B59)</f>
        <v>5.434022575167316E-2</v>
      </c>
      <c r="G59" s="118">
        <f>SUMIFS('BM Database'!$E$2:$E$751,'BM Database'!$C$2:$C$751,2009,'BM Database'!$B$2:$B$751,$B59)</f>
        <v>10462</v>
      </c>
      <c r="H59" s="118">
        <f>SUMIFS('BM Database'!$F$2:$F$751,'BM Database'!$C$2:$C$751,2009,'BM Database'!$B$2:$B$751,$B59)</f>
        <v>197012949.49000001</v>
      </c>
      <c r="I59" s="118">
        <f>SUMIFS('BM Database'!$H$2:$H$751,'BM Database'!$C$2:$C$751,2009,'BM Database'!$B$2:$B$751,$B59)</f>
        <v>43015</v>
      </c>
      <c r="J59" s="125">
        <f>SUMIFS('BM Database'!$J$2:$J$751,'BM Database'!$C$2:$C$751,2009,'BM Database'!$B$2:$B$751,$B59)</f>
        <v>146</v>
      </c>
      <c r="K59" s="127">
        <f t="shared" si="1"/>
        <v>0.11327929862108965</v>
      </c>
      <c r="L59" s="125">
        <f>SUMIFS('BM Database'!$D$2:$D$751,'BM Database'!$C$2:$C$751,2009,'BM Database'!$B$2:$B$751,$B59)</f>
        <v>4740803.8282601684</v>
      </c>
      <c r="M59" s="85">
        <f t="shared" si="2"/>
        <v>41850575.400522068</v>
      </c>
    </row>
    <row r="60" spans="2:13" ht="14.25" customHeight="1" x14ac:dyDescent="0.25">
      <c r="B60" s="123" t="s">
        <v>124</v>
      </c>
      <c r="C60" s="124">
        <f t="shared" si="3"/>
        <v>2009</v>
      </c>
      <c r="D60" s="125">
        <f>SUMIFS('BM Database'!$M$2:$M$751,'BM Database'!$C$2:$C$751,2009,'BM Database'!$B$2:$B$751,$B60)</f>
        <v>15</v>
      </c>
      <c r="E60" s="126">
        <f>SUMIFS('BM Database'!$K$2:$K$751,'BM Database'!$C$2:$C$751,2009,'BM Database'!$B$2:$B$751,$B60)</f>
        <v>8.59375E-2</v>
      </c>
      <c r="F60" s="126">
        <f>SUMIFS('BM Database'!$L$2:$L$751,'BM Database'!$C$2:$C$751,2009,'BM Database'!$B$2:$B$751,$B60)</f>
        <v>6.6315463278586922E-2</v>
      </c>
      <c r="G60" s="118">
        <f>SUMIFS('BM Database'!$E$2:$E$751,'BM Database'!$C$2:$C$751,2009,'BM Database'!$B$2:$B$751,$B60)</f>
        <v>3378</v>
      </c>
      <c r="H60" s="118">
        <f>SUMIFS('BM Database'!$F$2:$F$751,'BM Database'!$C$2:$C$751,2009,'BM Database'!$B$2:$B$751,$B60)</f>
        <v>89991083.280000001</v>
      </c>
      <c r="I60" s="118">
        <f>SUMIFS('BM Database'!$H$2:$H$751,'BM Database'!$C$2:$C$751,2009,'BM Database'!$B$2:$B$751,$B60)</f>
        <v>20600</v>
      </c>
      <c r="J60" s="125">
        <f>SUMIFS('BM Database'!$J$2:$J$751,'BM Database'!$C$2:$C$751,2009,'BM Database'!$B$2:$B$751,$B60)</f>
        <v>128</v>
      </c>
      <c r="K60" s="127">
        <f t="shared" si="1"/>
        <v>5.2436061727040302E-2</v>
      </c>
      <c r="L60" s="125">
        <f>SUMIFS('BM Database'!$D$2:$D$751,'BM Database'!$C$2:$C$751,2009,'BM Database'!$B$2:$B$751,$B60)</f>
        <v>2301949.6043959334</v>
      </c>
      <c r="M60" s="85">
        <f t="shared" si="2"/>
        <v>43900123.857106164</v>
      </c>
    </row>
    <row r="61" spans="2:13" ht="14.25" customHeight="1" x14ac:dyDescent="0.25">
      <c r="B61" s="123" t="s">
        <v>219</v>
      </c>
      <c r="C61" s="124">
        <f t="shared" si="3"/>
        <v>2009</v>
      </c>
      <c r="D61" s="125">
        <f>SUMIFS('BM Database'!$M$2:$M$751,'BM Database'!$C$2:$C$751,2009,'BM Database'!$B$2:$B$751,$B61)</f>
        <v>63</v>
      </c>
      <c r="E61" s="126">
        <f>SUMIFS('BM Database'!$K$2:$K$751,'BM Database'!$C$2:$C$751,2009,'BM Database'!$B$2:$B$751,$B61)</f>
        <v>0.30181818181818182</v>
      </c>
      <c r="F61" s="126">
        <f>SUMIFS('BM Database'!$L$2:$L$751,'BM Database'!$C$2:$C$751,2009,'BM Database'!$B$2:$B$751,$B61)</f>
        <v>7.3668188736681892E-2</v>
      </c>
      <c r="G61" s="118">
        <f>SUMIFS('BM Database'!$E$2:$E$751,'BM Database'!$C$2:$C$751,2009,'BM Database'!$B$2:$B$751,$B61)</f>
        <v>35037</v>
      </c>
      <c r="H61" s="118">
        <f>SUMIFS('BM Database'!$F$2:$F$751,'BM Database'!$C$2:$C$751,2009,'BM Database'!$B$2:$B$751,$B61)</f>
        <v>791578450</v>
      </c>
      <c r="I61" s="118">
        <f>SUMIFS('BM Database'!$H$2:$H$751,'BM Database'!$C$2:$C$751,2009,'BM Database'!$B$2:$B$751,$B61)</f>
        <v>161348</v>
      </c>
      <c r="J61" s="125">
        <f>SUMIFS('BM Database'!$J$2:$J$751,'BM Database'!$C$2:$C$751,2009,'BM Database'!$B$2:$B$751,$B61)</f>
        <v>550</v>
      </c>
      <c r="K61" s="127">
        <f t="shared" si="1"/>
        <v>0.4048607592071079</v>
      </c>
      <c r="L61" s="125">
        <f>SUMIFS('BM Database'!$D$2:$D$751,'BM Database'!$C$2:$C$751,2009,'BM Database'!$B$2:$B$751,$B61)</f>
        <v>17733349.712144151</v>
      </c>
      <c r="M61" s="85">
        <f t="shared" si="2"/>
        <v>43801107.686686411</v>
      </c>
    </row>
    <row r="62" spans="2:13" ht="14.25" customHeight="1" x14ac:dyDescent="0.25">
      <c r="B62" s="123" t="s">
        <v>220</v>
      </c>
      <c r="C62" s="124">
        <f t="shared" si="3"/>
        <v>2009</v>
      </c>
      <c r="D62" s="125">
        <f>SUMIFS('BM Database'!$M$2:$M$751,'BM Database'!$C$2:$C$751,2009,'BM Database'!$B$2:$B$751,$B62)</f>
        <v>806</v>
      </c>
      <c r="E62" s="126">
        <f>SUMIFS('BM Database'!$K$2:$K$751,'BM Database'!$C$2:$C$751,2009,'BM Database'!$B$2:$B$751,$B62)</f>
        <v>0.64132274443431847</v>
      </c>
      <c r="F62" s="126">
        <f>SUMIFS('BM Database'!$L$2:$L$751,'BM Database'!$C$2:$C$751,2009,'BM Database'!$B$2:$B$751,$B62)</f>
        <v>0.30908397576767793</v>
      </c>
      <c r="G62" s="118">
        <f>SUMIFS('BM Database'!$E$2:$E$751,'BM Database'!$C$2:$C$751,2009,'BM Database'!$B$2:$B$751,$B62)</f>
        <v>320695</v>
      </c>
      <c r="H62" s="118">
        <f>SUMIFS('BM Database'!$F$2:$F$751,'BM Database'!$C$2:$C$751,2009,'BM Database'!$B$2:$B$751,$B62)</f>
        <v>8292914586</v>
      </c>
      <c r="I62" s="118">
        <f>SUMIFS('BM Database'!$H$2:$H$751,'BM Database'!$C$2:$C$751,2009,'BM Database'!$B$2:$B$751,$B62)</f>
        <v>2047474</v>
      </c>
      <c r="J62" s="125">
        <f>SUMIFS('BM Database'!$J$2:$J$751,'BM Database'!$C$2:$C$751,2009,'BM Database'!$B$2:$B$751,$B62)</f>
        <v>7681</v>
      </c>
      <c r="K62" s="127">
        <f t="shared" si="1"/>
        <v>4.4720926416995663</v>
      </c>
      <c r="L62" s="125">
        <f>SUMIFS('BM Database'!$D$2:$D$751,'BM Database'!$C$2:$C$751,2009,'BM Database'!$B$2:$B$751,$B62)</f>
        <v>187913187.74301815</v>
      </c>
      <c r="M62" s="85">
        <f t="shared" si="2"/>
        <v>42019073.127162218</v>
      </c>
    </row>
    <row r="63" spans="2:13" ht="14.25" customHeight="1" x14ac:dyDescent="0.25">
      <c r="B63" s="123" t="s">
        <v>125</v>
      </c>
      <c r="C63" s="124">
        <f t="shared" si="3"/>
        <v>2009</v>
      </c>
      <c r="D63" s="125">
        <f>SUMIFS('BM Database'!$M$2:$M$751,'BM Database'!$C$2:$C$751,2009,'BM Database'!$B$2:$B$751,$B63)</f>
        <v>342</v>
      </c>
      <c r="E63" s="126">
        <f>SUMIFS('BM Database'!$K$2:$K$751,'BM Database'!$C$2:$C$751,2009,'BM Database'!$B$2:$B$751,$B63)</f>
        <v>0.15846994535519127</v>
      </c>
      <c r="F63" s="126">
        <f>SUMIFS('BM Database'!$L$2:$L$751,'BM Database'!$C$2:$C$751,2009,'BM Database'!$B$2:$B$751,$B63)</f>
        <v>2.3511166253101737E-2</v>
      </c>
      <c r="G63" s="118">
        <f>SUMIFS('BM Database'!$E$2:$E$751,'BM Database'!$C$2:$C$751,2009,'BM Database'!$B$2:$B$751,$B63)</f>
        <v>32825</v>
      </c>
      <c r="H63" s="118">
        <f>SUMIFS('BM Database'!$F$2:$F$751,'BM Database'!$C$2:$C$751,2009,'BM Database'!$B$2:$B$751,$B63)</f>
        <v>707756700</v>
      </c>
      <c r="I63" s="118">
        <f>SUMIFS('BM Database'!$H$2:$H$751,'BM Database'!$C$2:$C$751,2009,'BM Database'!$B$2:$B$751,$B63)</f>
        <v>156336</v>
      </c>
      <c r="J63" s="125">
        <f>SUMIFS('BM Database'!$J$2:$J$751,'BM Database'!$C$2:$C$751,2009,'BM Database'!$B$2:$B$751,$B63)</f>
        <v>732</v>
      </c>
      <c r="K63" s="127">
        <f t="shared" si="1"/>
        <v>0.41666378012494454</v>
      </c>
      <c r="L63" s="125">
        <f>SUMIFS('BM Database'!$D$2:$D$751,'BM Database'!$C$2:$C$751,2009,'BM Database'!$B$2:$B$751,$B63)</f>
        <v>14521977.529321603</v>
      </c>
      <c r="M63" s="85">
        <f t="shared" si="2"/>
        <v>34852987.521418139</v>
      </c>
    </row>
    <row r="64" spans="2:13" ht="14.25" customHeight="1" x14ac:dyDescent="0.25">
      <c r="B64" s="123" t="s">
        <v>221</v>
      </c>
      <c r="C64" s="124">
        <f t="shared" si="3"/>
        <v>2009</v>
      </c>
      <c r="D64" s="125">
        <f>SUMIFS('BM Database'!$M$2:$M$751,'BM Database'!$C$2:$C$751,2009,'BM Database'!$B$2:$B$751,$B64)</f>
        <v>13</v>
      </c>
      <c r="E64" s="126">
        <f>SUMIFS('BM Database'!$K$2:$K$751,'BM Database'!$C$2:$C$751,2009,'BM Database'!$B$2:$B$751,$B64)</f>
        <v>3.6363636363636362E-2</v>
      </c>
      <c r="F64" s="126">
        <f>SUMIFS('BM Database'!$L$2:$L$751,'BM Database'!$C$2:$C$751,2009,'BM Database'!$B$2:$B$751,$B64)</f>
        <v>4.9949799196787145E-2</v>
      </c>
      <c r="G64" s="118">
        <f>SUMIFS('BM Database'!$E$2:$E$751,'BM Database'!$C$2:$C$751,2009,'BM Database'!$B$2:$B$751,$B64)</f>
        <v>4180</v>
      </c>
      <c r="H64" s="118">
        <f>SUMIFS('BM Database'!$F$2:$F$751,'BM Database'!$C$2:$C$751,2009,'BM Database'!$B$2:$B$751,$B64)</f>
        <v>96981360</v>
      </c>
      <c r="I64" s="118">
        <f>SUMIFS('BM Database'!$H$2:$H$751,'BM Database'!$C$2:$C$751,2009,'BM Database'!$B$2:$B$751,$B64)</f>
        <v>19991</v>
      </c>
      <c r="J64" s="125">
        <f>SUMIFS('BM Database'!$J$2:$J$751,'BM Database'!$C$2:$C$751,2009,'BM Database'!$B$2:$B$751,$B64)</f>
        <v>55</v>
      </c>
      <c r="K64" s="127">
        <f t="shared" si="1"/>
        <v>4.6655112626781063E-2</v>
      </c>
      <c r="L64" s="125">
        <f>SUMIFS('BM Database'!$D$2:$D$751,'BM Database'!$C$2:$C$751,2009,'BM Database'!$B$2:$B$751,$B64)</f>
        <v>2234291.3463294739</v>
      </c>
      <c r="M64" s="85">
        <f t="shared" si="2"/>
        <v>47889528.511114158</v>
      </c>
    </row>
    <row r="65" spans="2:13" ht="14.25" customHeight="1" x14ac:dyDescent="0.25">
      <c r="B65" s="123" t="s">
        <v>222</v>
      </c>
      <c r="C65" s="124">
        <f t="shared" si="3"/>
        <v>2009</v>
      </c>
      <c r="D65" s="125">
        <f>SUMIFS('BM Database'!$M$2:$M$751,'BM Database'!$C$2:$C$751,2009,'BM Database'!$B$2:$B$751,$B65)</f>
        <v>18</v>
      </c>
      <c r="E65" s="126">
        <f>SUMIFS('BM Database'!$K$2:$K$751,'BM Database'!$C$2:$C$751,2009,'BM Database'!$B$2:$B$751,$B65)</f>
        <v>0.10112359550561797</v>
      </c>
      <c r="F65" s="126">
        <f>SUMIFS('BM Database'!$L$2:$L$751,'BM Database'!$C$2:$C$751,2009,'BM Database'!$B$2:$B$751,$B65)</f>
        <v>2.2054962366532468E-2</v>
      </c>
      <c r="G65" s="118">
        <f>SUMIFS('BM Database'!$E$2:$E$751,'BM Database'!$C$2:$C$751,2009,'BM Database'!$B$2:$B$751,$B65)</f>
        <v>5863</v>
      </c>
      <c r="H65" s="118">
        <f>SUMIFS('BM Database'!$F$2:$F$751,'BM Database'!$C$2:$C$751,2009,'BM Database'!$B$2:$B$751,$B65)</f>
        <v>110613517</v>
      </c>
      <c r="I65" s="118">
        <f>SUMIFS('BM Database'!$H$2:$H$751,'BM Database'!$C$2:$C$751,2009,'BM Database'!$B$2:$B$751,$B65)</f>
        <v>39622</v>
      </c>
      <c r="J65" s="125">
        <f>SUMIFS('BM Database'!$J$2:$J$751,'BM Database'!$C$2:$C$751,2009,'BM Database'!$B$2:$B$751,$B65)</f>
        <v>89</v>
      </c>
      <c r="K65" s="127">
        <f t="shared" si="1"/>
        <v>7.2582201618343833E-2</v>
      </c>
      <c r="L65" s="125">
        <f>SUMIFS('BM Database'!$D$2:$D$751,'BM Database'!$C$2:$C$751,2009,'BM Database'!$B$2:$B$751,$B65)</f>
        <v>2617129.8536482947</v>
      </c>
      <c r="M65" s="85">
        <f t="shared" si="2"/>
        <v>36057460.304247133</v>
      </c>
    </row>
    <row r="66" spans="2:13" ht="14.25" customHeight="1" x14ac:dyDescent="0.25">
      <c r="B66" s="123" t="s">
        <v>223</v>
      </c>
      <c r="C66" s="124">
        <f t="shared" si="3"/>
        <v>2009</v>
      </c>
      <c r="D66" s="125">
        <f>SUMIFS('BM Database'!$M$2:$M$751,'BM Database'!$C$2:$C$751,2009,'BM Database'!$B$2:$B$751,$B66)</f>
        <v>536</v>
      </c>
      <c r="E66" s="126">
        <f>SUMIFS('BM Database'!$K$2:$K$751,'BM Database'!$C$2:$C$751,2009,'BM Database'!$B$2:$B$751,$B66)</f>
        <v>2.843601895734597E-2</v>
      </c>
      <c r="F66" s="126">
        <f>SUMIFS('BM Database'!$L$2:$L$751,'BM Database'!$C$2:$C$751,2009,'BM Database'!$B$2:$B$751,$B66)</f>
        <v>9.5272993770611943E-3</v>
      </c>
      <c r="G66" s="118">
        <f>SUMIFS('BM Database'!$E$2:$E$751,'BM Database'!$C$2:$C$751,2009,'BM Database'!$B$2:$B$751,$B66)</f>
        <v>2740</v>
      </c>
      <c r="H66" s="118">
        <f>SUMIFS('BM Database'!$F$2:$F$751,'BM Database'!$C$2:$C$751,2009,'BM Database'!$B$2:$B$751,$B66)</f>
        <v>72428352</v>
      </c>
      <c r="I66" s="118">
        <f>SUMIFS('BM Database'!$H$2:$H$751,'BM Database'!$C$2:$C$751,2009,'BM Database'!$B$2:$B$751,$B66)</f>
        <v>22753</v>
      </c>
      <c r="J66" s="125">
        <f>SUMIFS('BM Database'!$J$2:$J$751,'BM Database'!$C$2:$C$751,2009,'BM Database'!$B$2:$B$751,$B66)</f>
        <v>211</v>
      </c>
      <c r="K66" s="127">
        <f t="shared" si="1"/>
        <v>5.4551560685723186E-2</v>
      </c>
      <c r="L66" s="125">
        <f>SUMIFS('BM Database'!$D$2:$D$751,'BM Database'!$C$2:$C$751,2009,'BM Database'!$B$2:$B$751,$B66)</f>
        <v>2050500.0818075074</v>
      </c>
      <c r="M66" s="85">
        <f t="shared" si="2"/>
        <v>37588293.644257709</v>
      </c>
    </row>
    <row r="67" spans="2:13" ht="14.25" customHeight="1" x14ac:dyDescent="0.25">
      <c r="B67" s="123" t="s">
        <v>224</v>
      </c>
      <c r="C67" s="124">
        <f t="shared" si="3"/>
        <v>2009</v>
      </c>
      <c r="D67" s="125">
        <f>SUMIFS('BM Database'!$M$2:$M$751,'BM Database'!$C$2:$C$751,2009,'BM Database'!$B$2:$B$751,$B67)</f>
        <v>33</v>
      </c>
      <c r="E67" s="126">
        <f>SUMIFS('BM Database'!$K$2:$K$751,'BM Database'!$C$2:$C$751,2009,'BM Database'!$B$2:$B$751,$B67)</f>
        <v>0.35802469135802467</v>
      </c>
      <c r="F67" s="126">
        <f>SUMIFS('BM Database'!$L$2:$L$751,'BM Database'!$C$2:$C$751,2009,'BM Database'!$B$2:$B$751,$B67)</f>
        <v>0.14178534213268496</v>
      </c>
      <c r="G67" s="118">
        <f>SUMIFS('BM Database'!$E$2:$E$751,'BM Database'!$C$2:$C$751,2009,'BM Database'!$B$2:$B$751,$B67)</f>
        <v>16243</v>
      </c>
      <c r="H67" s="118">
        <f>SUMIFS('BM Database'!$F$2:$F$751,'BM Database'!$C$2:$C$751,2009,'BM Database'!$B$2:$B$751,$B67)</f>
        <v>289185003</v>
      </c>
      <c r="I67" s="118">
        <f>SUMIFS('BM Database'!$H$2:$H$751,'BM Database'!$C$2:$C$751,2009,'BM Database'!$B$2:$B$751,$B67)</f>
        <v>77500</v>
      </c>
      <c r="J67" s="125">
        <f>SUMIFS('BM Database'!$J$2:$J$751,'BM Database'!$C$2:$C$751,2009,'BM Database'!$B$2:$B$751,$B67)</f>
        <v>243</v>
      </c>
      <c r="K67" s="127">
        <f t="shared" si="1"/>
        <v>0.18458581262210094</v>
      </c>
      <c r="L67" s="125">
        <f>SUMIFS('BM Database'!$D$2:$D$751,'BM Database'!$C$2:$C$751,2009,'BM Database'!$B$2:$B$751,$B67)</f>
        <v>7369834.3459261181</v>
      </c>
      <c r="M67" s="85">
        <f t="shared" si="2"/>
        <v>39926331.505305022</v>
      </c>
    </row>
    <row r="68" spans="2:13" ht="14.25" customHeight="1" x14ac:dyDescent="0.25">
      <c r="B68" s="123" t="s">
        <v>126</v>
      </c>
      <c r="C68" s="124">
        <f t="shared" si="3"/>
        <v>2009</v>
      </c>
      <c r="D68" s="125">
        <f>SUMIFS('BM Database'!$M$2:$M$751,'BM Database'!$C$2:$C$751,2009,'BM Database'!$B$2:$B$751,$B68)</f>
        <v>381</v>
      </c>
      <c r="E68" s="126">
        <f>SUMIFS('BM Database'!$K$2:$K$751,'BM Database'!$C$2:$C$751,2009,'BM Database'!$B$2:$B$751,$B68)</f>
        <v>0.1973018549747049</v>
      </c>
      <c r="F68" s="126">
        <f>SUMIFS('BM Database'!$L$2:$L$751,'BM Database'!$C$2:$C$751,2009,'BM Database'!$B$2:$B$751,$B68)</f>
        <v>1.9356820975010243E-2</v>
      </c>
      <c r="G68" s="118">
        <f>SUMIFS('BM Database'!$E$2:$E$751,'BM Database'!$C$2:$C$751,2009,'BM Database'!$B$2:$B$751,$B68)</f>
        <v>49922</v>
      </c>
      <c r="H68" s="118">
        <f>SUMIFS('BM Database'!$F$2:$F$751,'BM Database'!$C$2:$C$751,2009,'BM Database'!$B$2:$B$751,$B68)</f>
        <v>982671593</v>
      </c>
      <c r="I68" s="118">
        <f>SUMIFS('BM Database'!$H$2:$H$751,'BM Database'!$C$2:$C$751,2009,'BM Database'!$B$2:$B$751,$B68)</f>
        <v>198752</v>
      </c>
      <c r="J68" s="125">
        <f>SUMIFS('BM Database'!$J$2:$J$751,'BM Database'!$C$2:$C$751,2009,'BM Database'!$B$2:$B$751,$B68)</f>
        <v>1186</v>
      </c>
      <c r="K68" s="127">
        <f t="shared" si="1"/>
        <v>0.61532703077098072</v>
      </c>
      <c r="L68" s="125">
        <f>SUMIFS('BM Database'!$D$2:$D$751,'BM Database'!$C$2:$C$751,2009,'BM Database'!$B$2:$B$751,$B68)</f>
        <v>25815250.368421704</v>
      </c>
      <c r="M68" s="85">
        <f t="shared" si="2"/>
        <v>41953707.666760884</v>
      </c>
    </row>
    <row r="69" spans="2:13" ht="14.25" customHeight="1" x14ac:dyDescent="0.25">
      <c r="B69" s="123" t="s">
        <v>225</v>
      </c>
      <c r="C69" s="124">
        <f t="shared" si="3"/>
        <v>2009</v>
      </c>
      <c r="D69" s="125">
        <f>SUMIFS('BM Database'!$M$2:$M$751,'BM Database'!$C$2:$C$751,2009,'BM Database'!$B$2:$B$751,$B69)</f>
        <v>24</v>
      </c>
      <c r="E69" s="126">
        <f>SUMIFS('BM Database'!$K$2:$K$751,'BM Database'!$C$2:$C$751,2009,'BM Database'!$B$2:$B$751,$B69)</f>
        <v>0.34615384615384615</v>
      </c>
      <c r="F69" s="126">
        <f>SUMIFS('BM Database'!$L$2:$L$751,'BM Database'!$C$2:$C$751,2009,'BM Database'!$B$2:$B$751,$B69)</f>
        <v>0.1102880658436214</v>
      </c>
      <c r="G69" s="118">
        <f>SUMIFS('BM Database'!$E$2:$E$751,'BM Database'!$C$2:$C$751,2009,'BM Database'!$B$2:$B$751,$B69)</f>
        <v>6738</v>
      </c>
      <c r="H69" s="118">
        <f>SUMIFS('BM Database'!$F$2:$F$751,'BM Database'!$C$2:$C$751,2009,'BM Database'!$B$2:$B$751,$B69)</f>
        <v>184230659</v>
      </c>
      <c r="I69" s="118">
        <f>SUMIFS('BM Database'!$H$2:$H$751,'BM Database'!$C$2:$C$751,2009,'BM Database'!$B$2:$B$751,$B69)</f>
        <v>48436</v>
      </c>
      <c r="J69" s="125">
        <f>SUMIFS('BM Database'!$J$2:$J$751,'BM Database'!$C$2:$C$751,2009,'BM Database'!$B$2:$B$751,$B69)</f>
        <v>156</v>
      </c>
      <c r="K69" s="127">
        <f t="shared" si="1"/>
        <v>9.5977589158208254E-2</v>
      </c>
      <c r="L69" s="125">
        <f>SUMIFS('BM Database'!$D$2:$D$751,'BM Database'!$C$2:$C$751,2009,'BM Database'!$B$2:$B$751,$B69)</f>
        <v>4040933.6670712535</v>
      </c>
      <c r="M69" s="85">
        <f t="shared" si="2"/>
        <v>42102887.794047728</v>
      </c>
    </row>
    <row r="70" spans="2:13" ht="14.25" customHeight="1" x14ac:dyDescent="0.25">
      <c r="B70" s="123" t="s">
        <v>226</v>
      </c>
      <c r="C70" s="124">
        <f t="shared" si="3"/>
        <v>2009</v>
      </c>
      <c r="D70" s="125">
        <f>SUMIFS('BM Database'!$M$2:$M$751,'BM Database'!$C$2:$C$751,2009,'BM Database'!$B$2:$B$751,$B70)</f>
        <v>630</v>
      </c>
      <c r="E70" s="126">
        <f>SUMIFS('BM Database'!$K$2:$K$751,'BM Database'!$C$2:$C$751,2009,'BM Database'!$B$2:$B$751,$B70)</f>
        <v>0.57596487645497241</v>
      </c>
      <c r="F70" s="126">
        <f>SUMIFS('BM Database'!$L$2:$L$751,'BM Database'!$C$2:$C$751,2009,'BM Database'!$B$2:$B$751,$B70)</f>
        <v>6.6582160852756894E-2</v>
      </c>
      <c r="G70" s="118">
        <f>SUMIFS('BM Database'!$E$2:$E$751,'BM Database'!$C$2:$C$751,2009,'BM Database'!$B$2:$B$751,$B70)</f>
        <v>690243</v>
      </c>
      <c r="H70" s="118">
        <f>SUMIFS('BM Database'!$F$2:$F$751,'BM Database'!$C$2:$C$751,2009,'BM Database'!$B$2:$B$751,$B70)</f>
        <v>24588094032</v>
      </c>
      <c r="I70" s="118">
        <f>SUMIFS('BM Database'!$H$2:$H$751,'BM Database'!$C$2:$C$751,2009,'BM Database'!$B$2:$B$751,$B70)</f>
        <v>5018278</v>
      </c>
      <c r="J70" s="125">
        <f>SUMIFS('BM Database'!$J$2:$J$751,'BM Database'!$C$2:$C$751,2009,'BM Database'!$B$2:$B$751,$B70)</f>
        <v>9794</v>
      </c>
      <c r="K70" s="127">
        <f t="shared" ref="K70:K79" si="4">EXP(LN(G70/$G$2)*$G$3+LN(H70/$H$2)*$H$3+LN(I70/$I$2)*$I$3+LN(J70/$J$2)*$J$3)</f>
        <v>8.8314644311952506</v>
      </c>
      <c r="L70" s="125">
        <f>SUMIFS('BM Database'!$D$2:$D$751,'BM Database'!$C$2:$C$751,2009,'BM Database'!$B$2:$B$751,$B70)</f>
        <v>572703078.86629176</v>
      </c>
      <c r="M70" s="85">
        <f t="shared" ref="M70:M79" si="5">L70/K70</f>
        <v>64848030.961132698</v>
      </c>
    </row>
    <row r="71" spans="2:13" ht="14.25" customHeight="1" x14ac:dyDescent="0.25">
      <c r="B71" s="123" t="s">
        <v>227</v>
      </c>
      <c r="C71" s="124">
        <f t="shared" si="3"/>
        <v>2009</v>
      </c>
      <c r="D71" s="125">
        <f>SUMIFS('BM Database'!$M$2:$M$751,'BM Database'!$C$2:$C$751,2009,'BM Database'!$B$2:$B$751,$B71)</f>
        <v>639</v>
      </c>
      <c r="E71" s="126">
        <f>SUMIFS('BM Database'!$K$2:$K$751,'BM Database'!$C$2:$C$751,2009,'BM Database'!$B$2:$B$751,$B71)</f>
        <v>0.41844616083598363</v>
      </c>
      <c r="F71" s="126">
        <f>SUMIFS('BM Database'!$L$2:$L$751,'BM Database'!$C$2:$C$751,2009,'BM Database'!$B$2:$B$751,$B71)</f>
        <v>0.17071287373362984</v>
      </c>
      <c r="G71" s="118">
        <f>SUMIFS('BM Database'!$E$2:$E$751,'BM Database'!$C$2:$C$751,2009,'BM Database'!$B$2:$B$751,$B71)</f>
        <v>111994</v>
      </c>
      <c r="H71" s="118">
        <f>SUMIFS('BM Database'!$F$2:$F$751,'BM Database'!$C$2:$C$751,2009,'BM Database'!$B$2:$B$751,$B71)</f>
        <v>2473069288</v>
      </c>
      <c r="I71" s="118">
        <f>SUMIFS('BM Database'!$H$2:$H$751,'BM Database'!$C$2:$C$751,2009,'BM Database'!$B$2:$B$751,$B71)</f>
        <v>506600</v>
      </c>
      <c r="J71" s="125">
        <f>SUMIFS('BM Database'!$J$2:$J$751,'BM Database'!$C$2:$C$751,2009,'BM Database'!$B$2:$B$751,$B71)</f>
        <v>2201</v>
      </c>
      <c r="K71" s="127">
        <f t="shared" si="4"/>
        <v>1.3626090759548135</v>
      </c>
      <c r="L71" s="125">
        <f>SUMIFS('BM Database'!$D$2:$D$751,'BM Database'!$C$2:$C$751,2009,'BM Database'!$B$2:$B$751,$B71)</f>
        <v>52621829.268214449</v>
      </c>
      <c r="M71" s="85">
        <f t="shared" si="5"/>
        <v>38618434.440810576</v>
      </c>
    </row>
    <row r="72" spans="2:13" ht="14.25" customHeight="1" x14ac:dyDescent="0.25">
      <c r="B72" s="123" t="s">
        <v>228</v>
      </c>
      <c r="C72" s="124">
        <f t="shared" si="3"/>
        <v>2009</v>
      </c>
      <c r="D72" s="125">
        <f>SUMIFS('BM Database'!$M$2:$M$751,'BM Database'!$C$2:$C$751,2009,'BM Database'!$B$2:$B$751,$B72)</f>
        <v>61</v>
      </c>
      <c r="E72" s="126">
        <f>SUMIFS('BM Database'!$K$2:$K$751,'BM Database'!$C$2:$C$751,2009,'BM Database'!$B$2:$B$751,$B72)</f>
        <v>0.47033898305084748</v>
      </c>
      <c r="F72" s="126">
        <f>SUMIFS('BM Database'!$L$2:$L$751,'BM Database'!$C$2:$C$751,2009,'BM Database'!$B$2:$B$751,$B72)</f>
        <v>0.31399936027295022</v>
      </c>
      <c r="G72" s="118">
        <f>SUMIFS('BM Database'!$E$2:$E$751,'BM Database'!$C$2:$C$751,2009,'BM Database'!$B$2:$B$751,$B72)</f>
        <v>11869</v>
      </c>
      <c r="H72" s="118">
        <f>SUMIFS('BM Database'!$F$2:$F$751,'BM Database'!$C$2:$C$751,2009,'BM Database'!$B$2:$B$751,$B72)</f>
        <v>97280499.019999996</v>
      </c>
      <c r="I72" s="118">
        <f>SUMIFS('BM Database'!$H$2:$H$751,'BM Database'!$C$2:$C$751,2009,'BM Database'!$B$2:$B$751,$B72)</f>
        <v>26445</v>
      </c>
      <c r="J72" s="125">
        <f>SUMIFS('BM Database'!$J$2:$J$751,'BM Database'!$C$2:$C$751,2009,'BM Database'!$B$2:$B$751,$B72)</f>
        <v>236</v>
      </c>
      <c r="K72" s="127">
        <f t="shared" si="4"/>
        <v>0.11709024060343104</v>
      </c>
      <c r="L72" s="125">
        <f>SUMIFS('BM Database'!$D$2:$D$751,'BM Database'!$C$2:$C$751,2009,'BM Database'!$B$2:$B$751,$B72)</f>
        <v>4323022.3948765043</v>
      </c>
      <c r="M72" s="85">
        <f t="shared" si="5"/>
        <v>36920433.100124903</v>
      </c>
    </row>
    <row r="73" spans="2:13" ht="14.25" customHeight="1" x14ac:dyDescent="0.25">
      <c r="B73" s="123" t="s">
        <v>229</v>
      </c>
      <c r="C73" s="124">
        <f t="shared" ref="C73:C79" si="6">C72</f>
        <v>2009</v>
      </c>
      <c r="D73" s="125">
        <f>SUMIFS('BM Database'!$M$2:$M$751,'BM Database'!$C$2:$C$751,2009,'BM Database'!$B$2:$B$751,$B73)</f>
        <v>672</v>
      </c>
      <c r="E73" s="126">
        <f>SUMIFS('BM Database'!$K$2:$K$751,'BM Database'!$C$2:$C$751,2009,'BM Database'!$B$2:$B$751,$B73)</f>
        <v>0.31278390655418559</v>
      </c>
      <c r="F73" s="126">
        <f>SUMIFS('BM Database'!$L$2:$L$751,'BM Database'!$C$2:$C$751,2009,'BM Database'!$B$2:$B$751,$B73)</f>
        <v>0.18875683492249989</v>
      </c>
      <c r="G73" s="118">
        <f>SUMIFS('BM Database'!$E$2:$E$751,'BM Database'!$C$2:$C$751,2009,'BM Database'!$B$2:$B$751,$B73)</f>
        <v>51089</v>
      </c>
      <c r="H73" s="118">
        <f>SUMIFS('BM Database'!$F$2:$F$751,'BM Database'!$C$2:$C$751,2009,'BM Database'!$B$2:$B$751,$B73)</f>
        <v>1360024643</v>
      </c>
      <c r="I73" s="118">
        <f>SUMIFS('BM Database'!$H$2:$H$751,'BM Database'!$C$2:$C$751,2009,'BM Database'!$B$2:$B$751,$B73)</f>
        <v>267631</v>
      </c>
      <c r="J73" s="125">
        <f>SUMIFS('BM Database'!$J$2:$J$751,'BM Database'!$C$2:$C$751,2009,'BM Database'!$B$2:$B$751,$B73)</f>
        <v>1541</v>
      </c>
      <c r="K73" s="127">
        <f t="shared" si="4"/>
        <v>0.72322397201470279</v>
      </c>
      <c r="L73" s="125">
        <f>SUMIFS('BM Database'!$D$2:$D$751,'BM Database'!$C$2:$C$751,2009,'BM Database'!$B$2:$B$751,$B73)</f>
        <v>28989600.074220363</v>
      </c>
      <c r="M73" s="85">
        <f t="shared" si="5"/>
        <v>40083848.428673238</v>
      </c>
    </row>
    <row r="74" spans="2:13" ht="14.25" customHeight="1" x14ac:dyDescent="0.25">
      <c r="B74" s="123" t="s">
        <v>230</v>
      </c>
      <c r="C74" s="124">
        <f t="shared" si="6"/>
        <v>2009</v>
      </c>
      <c r="D74" s="125">
        <f>SUMIFS('BM Database'!$M$2:$M$751,'BM Database'!$C$2:$C$751,2009,'BM Database'!$B$2:$B$751,$B74)</f>
        <v>86</v>
      </c>
      <c r="E74" s="126">
        <f>SUMIFS('BM Database'!$K$2:$K$751,'BM Database'!$C$2:$C$751,2009,'BM Database'!$B$2:$B$751,$B74)</f>
        <v>0.25507900677200901</v>
      </c>
      <c r="F74" s="126">
        <f>SUMIFS('BM Database'!$L$2:$L$751,'BM Database'!$C$2:$C$751,2009,'BM Database'!$B$2:$B$751,$B74)</f>
        <v>3.7312365975696926E-2</v>
      </c>
      <c r="G74" s="118">
        <f>SUMIFS('BM Database'!$E$2:$E$751,'BM Database'!$C$2:$C$751,2009,'BM Database'!$B$2:$B$751,$B74)</f>
        <v>21916</v>
      </c>
      <c r="H74" s="118">
        <f>SUMIFS('BM Database'!$F$2:$F$751,'BM Database'!$C$2:$C$751,2009,'BM Database'!$B$2:$B$751,$B74)</f>
        <v>402188612</v>
      </c>
      <c r="I74" s="118">
        <f>SUMIFS('BM Database'!$H$2:$H$751,'BM Database'!$C$2:$C$751,2009,'BM Database'!$B$2:$B$751,$B74)</f>
        <v>104372</v>
      </c>
      <c r="J74" s="125">
        <f>SUMIFS('BM Database'!$J$2:$J$751,'BM Database'!$C$2:$C$751,2009,'BM Database'!$B$2:$B$751,$B74)</f>
        <v>443</v>
      </c>
      <c r="K74" s="127">
        <f t="shared" si="4"/>
        <v>0.2690648027555842</v>
      </c>
      <c r="L74" s="125">
        <f>SUMIFS('BM Database'!$D$2:$D$751,'BM Database'!$C$2:$C$751,2009,'BM Database'!$B$2:$B$751,$B74)</f>
        <v>9169089.6553663984</v>
      </c>
      <c r="M74" s="85">
        <f t="shared" si="5"/>
        <v>34077625.766962573</v>
      </c>
    </row>
    <row r="75" spans="2:13" ht="14.25" customHeight="1" x14ac:dyDescent="0.25">
      <c r="B75" s="123" t="s">
        <v>231</v>
      </c>
      <c r="C75" s="124">
        <f t="shared" si="6"/>
        <v>2009</v>
      </c>
      <c r="D75" s="125">
        <f>SUMIFS('BM Database'!$M$2:$M$751,'BM Database'!$C$2:$C$751,2009,'BM Database'!$B$2:$B$751,$B75)</f>
        <v>14</v>
      </c>
      <c r="E75" s="126">
        <f>SUMIFS('BM Database'!$K$2:$K$751,'BM Database'!$C$2:$C$751,2009,'BM Database'!$B$2:$B$751,$B75)</f>
        <v>0.13157894736842105</v>
      </c>
      <c r="F75" s="126">
        <f>SUMIFS('BM Database'!$L$2:$L$751,'BM Database'!$C$2:$C$751,2009,'BM Database'!$B$2:$B$751,$B75)</f>
        <v>0.10582494663007014</v>
      </c>
      <c r="G75" s="118">
        <f>SUMIFS('BM Database'!$E$2:$E$751,'BM Database'!$C$2:$C$751,2009,'BM Database'!$B$2:$B$751,$B75)</f>
        <v>3588</v>
      </c>
      <c r="H75" s="118">
        <f>SUMIFS('BM Database'!$F$2:$F$751,'BM Database'!$C$2:$C$751,2009,'BM Database'!$B$2:$B$751,$B75)</f>
        <v>87132498.900000006</v>
      </c>
      <c r="I75" s="118">
        <f>SUMIFS('BM Database'!$H$2:$H$751,'BM Database'!$C$2:$C$751,2009,'BM Database'!$B$2:$B$751,$B75)</f>
        <v>16602</v>
      </c>
      <c r="J75" s="125">
        <f>SUMIFS('BM Database'!$J$2:$J$751,'BM Database'!$C$2:$C$751,2009,'BM Database'!$B$2:$B$751,$B75)</f>
        <v>76</v>
      </c>
      <c r="K75" s="127">
        <f t="shared" si="4"/>
        <v>4.4942910243282133E-2</v>
      </c>
      <c r="L75" s="125">
        <f>SUMIFS('BM Database'!$D$2:$D$751,'BM Database'!$C$2:$C$751,2009,'BM Database'!$B$2:$B$751,$B75)</f>
        <v>2256533.8726380724</v>
      </c>
      <c r="M75" s="85">
        <f t="shared" si="5"/>
        <v>50208895.250066034</v>
      </c>
    </row>
    <row r="76" spans="2:13" ht="14.25" customHeight="1" x14ac:dyDescent="0.25">
      <c r="B76" s="123" t="s">
        <v>127</v>
      </c>
      <c r="C76" s="124">
        <f t="shared" si="6"/>
        <v>2009</v>
      </c>
      <c r="D76" s="125">
        <f>SUMIFS('BM Database'!$M$2:$M$751,'BM Database'!$C$2:$C$751,2009,'BM Database'!$B$2:$B$751,$B76)</f>
        <v>8</v>
      </c>
      <c r="E76" s="126">
        <f>SUMIFS('BM Database'!$K$2:$K$751,'BM Database'!$C$2:$C$751,2009,'BM Database'!$B$2:$B$751,$B76)</f>
        <v>0.2</v>
      </c>
      <c r="F76" s="126">
        <f>SUMIFS('BM Database'!$L$2:$L$751,'BM Database'!$C$2:$C$751,2009,'BM Database'!$B$2:$B$751,$B76)</f>
        <v>-1.350621285791464E-3</v>
      </c>
      <c r="G76" s="118">
        <f>SUMIFS('BM Database'!$E$2:$E$751,'BM Database'!$C$2:$C$751,2009,'BM Database'!$B$2:$B$751,$B76)</f>
        <v>3763</v>
      </c>
      <c r="H76" s="118">
        <f>SUMIFS('BM Database'!$F$2:$F$751,'BM Database'!$C$2:$C$751,2009,'BM Database'!$B$2:$B$751,$B76)</f>
        <v>155318970.66</v>
      </c>
      <c r="I76" s="118">
        <f>SUMIFS('BM Database'!$H$2:$H$751,'BM Database'!$C$2:$C$751,2009,'BM Database'!$B$2:$B$751,$B76)</f>
        <v>26561</v>
      </c>
      <c r="J76" s="125">
        <f>SUMIFS('BM Database'!$J$2:$J$751,'BM Database'!$C$2:$C$751,2009,'BM Database'!$B$2:$B$751,$B76)</f>
        <v>65</v>
      </c>
      <c r="K76" s="127">
        <f t="shared" si="4"/>
        <v>5.0655715822931234E-2</v>
      </c>
      <c r="L76" s="125">
        <f>SUMIFS('BM Database'!$D$2:$D$751,'BM Database'!$C$2:$C$751,2009,'BM Database'!$B$2:$B$751,$B76)</f>
        <v>2358559.7281549647</v>
      </c>
      <c r="M76" s="85">
        <f t="shared" si="5"/>
        <v>46560584.325752892</v>
      </c>
    </row>
    <row r="77" spans="2:13" ht="14.25" customHeight="1" x14ac:dyDescent="0.25">
      <c r="B77" s="123" t="s">
        <v>128</v>
      </c>
      <c r="C77" s="124">
        <f t="shared" si="6"/>
        <v>2009</v>
      </c>
      <c r="D77" s="125">
        <f>SUMIFS('BM Database'!$M$2:$M$751,'BM Database'!$C$2:$C$751,2009,'BM Database'!$B$2:$B$751,$B77)</f>
        <v>64</v>
      </c>
      <c r="E77" s="126">
        <f>SUMIFS('BM Database'!$K$2:$K$751,'BM Database'!$C$2:$C$751,2009,'BM Database'!$B$2:$B$751,$B77)</f>
        <v>0.28899082568807338</v>
      </c>
      <c r="F77" s="126">
        <f>SUMIFS('BM Database'!$L$2:$L$751,'BM Database'!$C$2:$C$751,2009,'BM Database'!$B$2:$B$751,$B77)</f>
        <v>0.10659772286580818</v>
      </c>
      <c r="G77" s="118">
        <f>SUMIFS('BM Database'!$E$2:$E$751,'BM Database'!$C$2:$C$751,2009,'BM Database'!$B$2:$B$751,$B77)</f>
        <v>21805</v>
      </c>
      <c r="H77" s="118">
        <f>SUMIFS('BM Database'!$F$2:$F$751,'BM Database'!$C$2:$C$751,2009,'BM Database'!$B$2:$B$751,$B77)</f>
        <v>475053892</v>
      </c>
      <c r="I77" s="118">
        <f>SUMIFS('BM Database'!$H$2:$H$751,'BM Database'!$C$2:$C$751,2009,'BM Database'!$B$2:$B$751,$B77)</f>
        <v>94390</v>
      </c>
      <c r="J77" s="125">
        <f>SUMIFS('BM Database'!$J$2:$J$751,'BM Database'!$C$2:$C$751,2009,'BM Database'!$B$2:$B$751,$B77)</f>
        <v>436</v>
      </c>
      <c r="K77" s="127">
        <f t="shared" si="4"/>
        <v>0.26363001959878701</v>
      </c>
      <c r="L77" s="125">
        <f>SUMIFS('BM Database'!$D$2:$D$751,'BM Database'!$C$2:$C$751,2009,'BM Database'!$B$2:$B$751,$B77)</f>
        <v>11238573.51250528</v>
      </c>
      <c r="M77" s="85">
        <f t="shared" si="5"/>
        <v>42630097.777214557</v>
      </c>
    </row>
    <row r="78" spans="2:13" ht="14.25" customHeight="1" x14ac:dyDescent="0.25">
      <c r="B78" s="123" t="s">
        <v>232</v>
      </c>
      <c r="C78" s="124">
        <f t="shared" si="6"/>
        <v>2009</v>
      </c>
      <c r="D78" s="125">
        <f>SUMIFS('BM Database'!$M$2:$M$751,'BM Database'!$C$2:$C$751,2009,'BM Database'!$B$2:$B$751,$B78)</f>
        <v>148</v>
      </c>
      <c r="E78" s="126">
        <f>SUMIFS('BM Database'!$K$2:$K$751,'BM Database'!$C$2:$C$751,2009,'BM Database'!$B$2:$B$751,$B78)</f>
        <v>0.52127659574468088</v>
      </c>
      <c r="F78" s="126">
        <f>SUMIFS('BM Database'!$L$2:$L$751,'BM Database'!$C$2:$C$751,2009,'BM Database'!$B$2:$B$751,$B78)</f>
        <v>0.31348095083034844</v>
      </c>
      <c r="G78" s="118">
        <f>SUMIFS('BM Database'!$E$2:$E$751,'BM Database'!$C$2:$C$751,2009,'BM Database'!$B$2:$B$751,$B78)</f>
        <v>39513</v>
      </c>
      <c r="H78" s="118">
        <f>SUMIFS('BM Database'!$F$2:$F$751,'BM Database'!$C$2:$C$751,2009,'BM Database'!$B$2:$B$751,$B78)</f>
        <v>843306758</v>
      </c>
      <c r="I78" s="118">
        <f>SUMIFS('BM Database'!$H$2:$H$751,'BM Database'!$C$2:$C$751,2009,'BM Database'!$B$2:$B$751,$B78)</f>
        <v>192475</v>
      </c>
      <c r="J78" s="125">
        <f>SUMIFS('BM Database'!$J$2:$J$751,'BM Database'!$C$2:$C$751,2009,'BM Database'!$B$2:$B$751,$B78)</f>
        <v>1034</v>
      </c>
      <c r="K78" s="127">
        <f t="shared" si="4"/>
        <v>0.52465402050597898</v>
      </c>
      <c r="L78" s="125">
        <f>SUMIFS('BM Database'!$D$2:$D$751,'BM Database'!$C$2:$C$751,2009,'BM Database'!$B$2:$B$751,$B78)</f>
        <v>23867407.234052565</v>
      </c>
      <c r="M78" s="85">
        <f t="shared" si="5"/>
        <v>45491707.48950845</v>
      </c>
    </row>
    <row r="79" spans="2:13" ht="14.25" customHeight="1" x14ac:dyDescent="0.25">
      <c r="B79" s="123" t="s">
        <v>233</v>
      </c>
      <c r="C79" s="124">
        <f t="shared" si="6"/>
        <v>2009</v>
      </c>
      <c r="D79" s="125">
        <f>SUMIFS('BM Database'!$M$2:$M$751,'BM Database'!$C$2:$C$751,2009,'BM Database'!$B$2:$B$751,$B79)</f>
        <v>29</v>
      </c>
      <c r="E79" s="126">
        <f>SUMIFS('BM Database'!$K$2:$K$751,'BM Database'!$C$2:$C$751,2009,'BM Database'!$B$2:$B$751,$B79)</f>
        <v>0.37142857142857144</v>
      </c>
      <c r="F79" s="126">
        <f>SUMIFS('BM Database'!$L$2:$L$751,'BM Database'!$C$2:$C$751,2009,'BM Database'!$B$2:$B$751,$B79)</f>
        <v>9.3574412908802765E-2</v>
      </c>
      <c r="G79" s="118">
        <f>SUMIFS('BM Database'!$E$2:$E$751,'BM Database'!$C$2:$C$751,2009,'BM Database'!$B$2:$B$751,$B79)</f>
        <v>14838</v>
      </c>
      <c r="H79" s="118">
        <f>SUMIFS('BM Database'!$F$2:$F$751,'BM Database'!$C$2:$C$751,2009,'BM Database'!$B$2:$B$751,$B79)</f>
        <v>342064464</v>
      </c>
      <c r="I79" s="118">
        <f>SUMIFS('BM Database'!$H$2:$H$751,'BM Database'!$C$2:$C$751,2009,'BM Database'!$B$2:$B$751,$B79)</f>
        <v>81815</v>
      </c>
      <c r="J79" s="125">
        <f>SUMIFS('BM Database'!$J$2:$J$751,'BM Database'!$C$2:$C$751,2009,'BM Database'!$B$2:$B$751,$B79)</f>
        <v>245</v>
      </c>
      <c r="K79" s="127">
        <f t="shared" si="4"/>
        <v>0.18108797105984115</v>
      </c>
      <c r="L79" s="125">
        <f>SUMIFS('BM Database'!$D$2:$D$751,'BM Database'!$C$2:$C$751,2009,'BM Database'!$B$2:$B$751,$B79)</f>
        <v>10633096.495781533</v>
      </c>
      <c r="M79" s="85">
        <f t="shared" si="5"/>
        <v>58717850.962435216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05"/>
  <sheetViews>
    <sheetView topLeftCell="B1" workbookViewId="0">
      <selection activeCell="E10" sqref="E10"/>
    </sheetView>
  </sheetViews>
  <sheetFormatPr defaultRowHeight="12.75" x14ac:dyDescent="0.2"/>
  <cols>
    <col min="1" max="1" width="59.140625" style="85" bestFit="1" customWidth="1"/>
    <col min="2" max="2" width="14.5703125" style="85" bestFit="1" customWidth="1"/>
    <col min="3" max="3" width="19.7109375" style="85" customWidth="1"/>
    <col min="4" max="4" width="24.85546875" style="85" bestFit="1" customWidth="1"/>
    <col min="5" max="5" width="23.85546875" style="85" bestFit="1" customWidth="1"/>
    <col min="6" max="6" width="9.140625" style="85"/>
    <col min="7" max="7" width="42.5703125" style="85" customWidth="1"/>
    <col min="8" max="8" width="26" style="85" bestFit="1" customWidth="1"/>
    <col min="9" max="16384" width="9.140625" style="85"/>
  </cols>
  <sheetData>
    <row r="2" spans="1:9" x14ac:dyDescent="0.2">
      <c r="G2" s="86" t="s">
        <v>335</v>
      </c>
    </row>
    <row r="3" spans="1:9" x14ac:dyDescent="0.2">
      <c r="A3" s="85" t="s">
        <v>107</v>
      </c>
      <c r="B3" s="85" t="s">
        <v>108</v>
      </c>
      <c r="C3" s="85" t="s">
        <v>336</v>
      </c>
      <c r="D3" s="85" t="s">
        <v>331</v>
      </c>
      <c r="E3" s="85" t="s">
        <v>332</v>
      </c>
      <c r="G3" s="96" t="s">
        <v>107</v>
      </c>
      <c r="H3" s="96" t="s">
        <v>337</v>
      </c>
    </row>
    <row r="4" spans="1:9" x14ac:dyDescent="0.2">
      <c r="A4" s="85" t="s">
        <v>110</v>
      </c>
      <c r="B4" s="85">
        <v>2011</v>
      </c>
      <c r="C4" s="130">
        <f>SUMIF('2011 yndx calc'!$B$7:$B$79,'2009-2011 Unit costs'!$A4,'2011 yndx calc'!K$7:K$79)</f>
        <v>0.22824874175123361</v>
      </c>
      <c r="D4" s="130">
        <f>SUMIF('2011 yndx calc'!$B$7:$B$79,'2009-2011 Unit costs'!$A4,'2011 yndx calc'!L$7:L$79)</f>
        <v>21425608.577854462</v>
      </c>
      <c r="E4" s="130">
        <f>SUMIF('2011 yndx calc'!$B$7:$B$79,'2009-2011 Unit costs'!$A4,'2011 yndx calc'!M$7:M$79)</f>
        <v>93869558.331261486</v>
      </c>
      <c r="G4" s="85" t="s">
        <v>110</v>
      </c>
      <c r="H4" s="85">
        <f>AVERAGEIF($A$4:$A$228,G4,$E$4:$E$228)</f>
        <v>86301012.525351048</v>
      </c>
      <c r="I4" s="130"/>
    </row>
    <row r="5" spans="1:9" x14ac:dyDescent="0.2">
      <c r="A5" s="85" t="s">
        <v>112</v>
      </c>
      <c r="B5" s="85">
        <v>2011</v>
      </c>
      <c r="C5" s="130">
        <f>SUMIF('2011 yndx calc'!$B$7:$B$79,'2009-2011 Unit costs'!$A5,'2011 yndx calc'!K$7:K$79)</f>
        <v>2.6215603719096994E-2</v>
      </c>
      <c r="D5" s="130">
        <f>SUMIF('2011 yndx calc'!$B$7:$B$79,'2009-2011 Unit costs'!$A5,'2011 yndx calc'!L$7:L$79)</f>
        <v>1384903.1464866183</v>
      </c>
      <c r="E5" s="130">
        <f>SUMIF('2011 yndx calc'!$B$7:$B$79,'2009-2011 Unit costs'!$A5,'2011 yndx calc'!M$7:M$79)</f>
        <v>52827436.717689358</v>
      </c>
      <c r="G5" s="85" t="s">
        <v>112</v>
      </c>
      <c r="H5" s="85">
        <f t="shared" ref="H5:H68" si="0">AVERAGEIF($A$4:$A$228,G5,$E$4:$E$228)</f>
        <v>52273319.233276546</v>
      </c>
      <c r="I5" s="130"/>
    </row>
    <row r="6" spans="1:9" x14ac:dyDescent="0.2">
      <c r="A6" s="85" t="s">
        <v>114</v>
      </c>
      <c r="B6" s="85">
        <v>2011</v>
      </c>
      <c r="C6" s="130">
        <f>SUMIF('2011 yndx calc'!$B$7:$B$79,'2009-2011 Unit costs'!$A6,'2011 yndx calc'!K$7:K$79)</f>
        <v>0.48047617980641971</v>
      </c>
      <c r="D6" s="130">
        <f>SUMIF('2011 yndx calc'!$B$7:$B$79,'2009-2011 Unit costs'!$A6,'2011 yndx calc'!L$7:L$79)</f>
        <v>21034944.742253792</v>
      </c>
      <c r="E6" s="130">
        <f>SUMIF('2011 yndx calc'!$B$7:$B$79,'2009-2011 Unit costs'!$A6,'2011 yndx calc'!M$7:M$79)</f>
        <v>43779370.6042381</v>
      </c>
      <c r="G6" s="85" t="s">
        <v>114</v>
      </c>
      <c r="H6" s="85">
        <f t="shared" si="0"/>
        <v>41588544.77151113</v>
      </c>
      <c r="I6" s="130"/>
    </row>
    <row r="7" spans="1:9" x14ac:dyDescent="0.2">
      <c r="A7" s="85" t="s">
        <v>177</v>
      </c>
      <c r="B7" s="85">
        <v>2011</v>
      </c>
      <c r="C7" s="130">
        <f>SUMIF('2011 yndx calc'!$B$7:$B$79,'2009-2011 Unit costs'!$A7,'2011 yndx calc'!K$7:K$79)</f>
        <v>0.15198784725350226</v>
      </c>
      <c r="D7" s="130">
        <f>SUMIF('2011 yndx calc'!$B$7:$B$79,'2009-2011 Unit costs'!$A7,'2011 yndx calc'!L$7:L$79)</f>
        <v>8097777.480692164</v>
      </c>
      <c r="E7" s="130">
        <f>SUMIF('2011 yndx calc'!$B$7:$B$79,'2009-2011 Unit costs'!$A7,'2011 yndx calc'!M$7:M$79)</f>
        <v>53279111.633088589</v>
      </c>
      <c r="G7" s="85" t="s">
        <v>177</v>
      </c>
      <c r="H7" s="85">
        <f t="shared" si="0"/>
        <v>50356575.904385902</v>
      </c>
      <c r="I7" s="130"/>
    </row>
    <row r="8" spans="1:9" x14ac:dyDescent="0.2">
      <c r="A8" s="85" t="s">
        <v>178</v>
      </c>
      <c r="B8" s="85">
        <v>2011</v>
      </c>
      <c r="C8" s="130">
        <f>SUMIF('2011 yndx calc'!$B$7:$B$79,'2009-2011 Unit costs'!$A8,'2011 yndx calc'!K$7:K$79)</f>
        <v>0.45781187480242747</v>
      </c>
      <c r="D8" s="130">
        <f>SUMIF('2011 yndx calc'!$B$7:$B$79,'2009-2011 Unit costs'!$A8,'2011 yndx calc'!L$7:L$79)</f>
        <v>18679284.195729278</v>
      </c>
      <c r="E8" s="130">
        <f>SUMIF('2011 yndx calc'!$B$7:$B$79,'2009-2011 Unit costs'!$A8,'2011 yndx calc'!M$7:M$79)</f>
        <v>40801222.562849596</v>
      </c>
      <c r="G8" s="85" t="s">
        <v>178</v>
      </c>
      <c r="H8" s="85">
        <f t="shared" si="0"/>
        <v>42708771.787511878</v>
      </c>
      <c r="I8" s="130"/>
    </row>
    <row r="9" spans="1:9" x14ac:dyDescent="0.2">
      <c r="A9" s="85" t="s">
        <v>179</v>
      </c>
      <c r="B9" s="85">
        <v>2011</v>
      </c>
      <c r="C9" s="130">
        <f>SUMIF('2011 yndx calc'!$B$7:$B$79,'2009-2011 Unit costs'!$A9,'2011 yndx calc'!K$7:K$79)</f>
        <v>0.89717311954296419</v>
      </c>
      <c r="D9" s="130">
        <f>SUMIF('2011 yndx calc'!$B$7:$B$79,'2009-2011 Unit costs'!$A9,'2011 yndx calc'!L$7:L$79)</f>
        <v>36579040.580244973</v>
      </c>
      <c r="E9" s="130">
        <f>SUMIF('2011 yndx calc'!$B$7:$B$79,'2009-2011 Unit costs'!$A9,'2011 yndx calc'!M$7:M$79)</f>
        <v>40771440.632192574</v>
      </c>
      <c r="G9" s="85" t="s">
        <v>179</v>
      </c>
      <c r="H9" s="85">
        <f t="shared" si="0"/>
        <v>39463700.771746181</v>
      </c>
      <c r="I9" s="130"/>
    </row>
    <row r="10" spans="1:9" x14ac:dyDescent="0.2">
      <c r="A10" s="85" t="s">
        <v>180</v>
      </c>
      <c r="B10" s="85">
        <v>2011</v>
      </c>
      <c r="C10" s="130">
        <f>SUMIF('2011 yndx calc'!$B$7:$B$79,'2009-2011 Unit costs'!$A10,'2011 yndx calc'!K$7:K$79)</f>
        <v>0.69137884899894775</v>
      </c>
      <c r="D10" s="130">
        <f>SUMIF('2011 yndx calc'!$B$7:$B$79,'2009-2011 Unit costs'!$A10,'2011 yndx calc'!L$7:L$79)</f>
        <v>27912549.329462137</v>
      </c>
      <c r="E10" s="130">
        <f>SUMIF('2011 yndx calc'!$B$7:$B$79,'2009-2011 Unit costs'!$A10,'2011 yndx calc'!M$7:M$79)</f>
        <v>40372292.802819915</v>
      </c>
      <c r="G10" s="85" t="s">
        <v>180</v>
      </c>
      <c r="H10" s="85">
        <f t="shared" si="0"/>
        <v>39158703.462278113</v>
      </c>
      <c r="I10" s="130"/>
    </row>
    <row r="11" spans="1:9" x14ac:dyDescent="0.2">
      <c r="A11" s="85" t="s">
        <v>115</v>
      </c>
      <c r="B11" s="85">
        <v>2011</v>
      </c>
      <c r="C11" s="130">
        <f>SUMIF('2011 yndx calc'!$B$7:$B$79,'2009-2011 Unit costs'!$A11,'2011 yndx calc'!K$7:K$79)</f>
        <v>0.38752212294273292</v>
      </c>
      <c r="D11" s="130">
        <f>SUMIF('2011 yndx calc'!$B$7:$B$79,'2009-2011 Unit costs'!$A11,'2011 yndx calc'!L$7:L$79)</f>
        <v>20119431.087141819</v>
      </c>
      <c r="E11" s="130">
        <f>SUMIF('2011 yndx calc'!$B$7:$B$79,'2009-2011 Unit costs'!$A11,'2011 yndx calc'!M$7:M$79)</f>
        <v>51918148.399788313</v>
      </c>
      <c r="G11" s="85" t="s">
        <v>115</v>
      </c>
      <c r="H11" s="85">
        <f t="shared" si="0"/>
        <v>50197876.808863766</v>
      </c>
      <c r="I11" s="130"/>
    </row>
    <row r="12" spans="1:9" x14ac:dyDescent="0.2">
      <c r="A12" s="85" t="s">
        <v>181</v>
      </c>
      <c r="B12" s="85">
        <v>2011</v>
      </c>
      <c r="C12" s="130">
        <f>SUMIF('2011 yndx calc'!$B$7:$B$79,'2009-2011 Unit costs'!$A12,'2011 yndx calc'!K$7:K$79)</f>
        <v>8.9212376073271538E-2</v>
      </c>
      <c r="D12" s="130">
        <f>SUMIF('2011 yndx calc'!$B$7:$B$79,'2009-2011 Unit costs'!$A12,'2011 yndx calc'!L$7:L$79)</f>
        <v>3586795.6433102093</v>
      </c>
      <c r="E12" s="130">
        <f>SUMIF('2011 yndx calc'!$B$7:$B$79,'2009-2011 Unit costs'!$A12,'2011 yndx calc'!M$7:M$79)</f>
        <v>40205135.219852425</v>
      </c>
      <c r="G12" s="85" t="s">
        <v>181</v>
      </c>
      <c r="H12" s="85">
        <f t="shared" si="0"/>
        <v>38809015.105085455</v>
      </c>
      <c r="I12" s="130"/>
    </row>
    <row r="13" spans="1:9" x14ac:dyDescent="0.2">
      <c r="A13" s="85" t="s">
        <v>182</v>
      </c>
      <c r="B13" s="85">
        <v>2011</v>
      </c>
      <c r="C13" s="130">
        <f>SUMIF('2011 yndx calc'!$B$7:$B$79,'2009-2011 Unit costs'!$A13,'2011 yndx calc'!K$7:K$79)</f>
        <v>1.7345172158279954E-2</v>
      </c>
      <c r="D13" s="130">
        <f>SUMIF('2011 yndx calc'!$B$7:$B$79,'2009-2011 Unit costs'!$A13,'2011 yndx calc'!L$7:L$79)</f>
        <v>734831.97422895208</v>
      </c>
      <c r="E13" s="130">
        <f>SUMIF('2011 yndx calc'!$B$7:$B$79,'2009-2011 Unit costs'!$A13,'2011 yndx calc'!M$7:M$79)</f>
        <v>42365216.529613405</v>
      </c>
      <c r="G13" s="85" t="s">
        <v>182</v>
      </c>
      <c r="H13" s="85">
        <f t="shared" si="0"/>
        <v>42055472.800875552</v>
      </c>
      <c r="I13" s="130"/>
    </row>
    <row r="14" spans="1:9" x14ac:dyDescent="0.2">
      <c r="A14" s="85" t="s">
        <v>183</v>
      </c>
      <c r="B14" s="85">
        <v>2011</v>
      </c>
      <c r="C14" s="130">
        <f>SUMIF('2011 yndx calc'!$B$7:$B$79,'2009-2011 Unit costs'!$A14,'2011 yndx calc'!K$7:K$79)</f>
        <v>0.19248166732004313</v>
      </c>
      <c r="D14" s="130">
        <f>SUMIF('2011 yndx calc'!$B$7:$B$79,'2009-2011 Unit costs'!$A14,'2011 yndx calc'!L$7:L$79)</f>
        <v>8136054.7580931252</v>
      </c>
      <c r="E14" s="130">
        <f>SUMIF('2011 yndx calc'!$B$7:$B$79,'2009-2011 Unit costs'!$A14,'2011 yndx calc'!M$7:M$79)</f>
        <v>42269245.021475963</v>
      </c>
      <c r="G14" s="85" t="s">
        <v>183</v>
      </c>
      <c r="H14" s="85">
        <f t="shared" si="0"/>
        <v>41008125.559890859</v>
      </c>
      <c r="I14" s="130"/>
    </row>
    <row r="15" spans="1:9" x14ac:dyDescent="0.2">
      <c r="A15" s="85" t="s">
        <v>184</v>
      </c>
      <c r="B15" s="85">
        <v>2011</v>
      </c>
      <c r="C15" s="130">
        <f>SUMIF('2011 yndx calc'!$B$7:$B$79,'2009-2011 Unit costs'!$A15,'2011 yndx calc'!K$7:K$79)</f>
        <v>2.0190568809273172E-2</v>
      </c>
      <c r="D15" s="130">
        <f>SUMIF('2011 yndx calc'!$B$7:$B$79,'2009-2011 Unit costs'!$A15,'2011 yndx calc'!L$7:L$79)</f>
        <v>1101290.6307160871</v>
      </c>
      <c r="E15" s="130">
        <f>SUMIF('2011 yndx calc'!$B$7:$B$79,'2009-2011 Unit costs'!$A15,'2011 yndx calc'!M$7:M$79)</f>
        <v>54544804.612452708</v>
      </c>
      <c r="G15" s="85" t="s">
        <v>184</v>
      </c>
      <c r="H15" s="85">
        <f t="shared" si="0"/>
        <v>51051765.029261917</v>
      </c>
      <c r="I15" s="130"/>
    </row>
    <row r="16" spans="1:9" x14ac:dyDescent="0.2">
      <c r="A16" s="85" t="s">
        <v>117</v>
      </c>
      <c r="B16" s="85">
        <v>2011</v>
      </c>
      <c r="C16" s="130">
        <f>SUMIF('2011 yndx calc'!$B$7:$B$79,'2009-2011 Unit costs'!$A16,'2011 yndx calc'!K$7:K$79)</f>
        <v>0.12973863099457619</v>
      </c>
      <c r="D16" s="130">
        <f>SUMIF('2011 yndx calc'!$B$7:$B$79,'2009-2011 Unit costs'!$A16,'2011 yndx calc'!L$7:L$79)</f>
        <v>4853074.3426991487</v>
      </c>
      <c r="E16" s="130">
        <f>SUMIF('2011 yndx calc'!$B$7:$B$79,'2009-2011 Unit costs'!$A16,'2011 yndx calc'!M$7:M$79)</f>
        <v>37406548.115202747</v>
      </c>
      <c r="G16" s="85" t="s">
        <v>117</v>
      </c>
      <c r="H16" s="85">
        <f t="shared" si="0"/>
        <v>37326747.363770343</v>
      </c>
      <c r="I16" s="130"/>
    </row>
    <row r="17" spans="1:9" x14ac:dyDescent="0.2">
      <c r="A17" s="85" t="s">
        <v>185</v>
      </c>
      <c r="B17" s="85">
        <v>2011</v>
      </c>
      <c r="C17" s="130">
        <f>SUMIF('2011 yndx calc'!$B$7:$B$79,'2009-2011 Unit costs'!$A17,'2011 yndx calc'!K$7:K$79)</f>
        <v>2.997870955010602</v>
      </c>
      <c r="D17" s="130">
        <f>SUMIF('2011 yndx calc'!$B$7:$B$79,'2009-2011 Unit costs'!$A17,'2011 yndx calc'!L$7:L$79)</f>
        <v>125819705.38584068</v>
      </c>
      <c r="E17" s="130">
        <f>SUMIF('2011 yndx calc'!$B$7:$B$79,'2009-2011 Unit costs'!$A17,'2011 yndx calc'!M$7:M$79)</f>
        <v>41969686.912489444</v>
      </c>
      <c r="G17" s="85" t="s">
        <v>185</v>
      </c>
      <c r="H17" s="85">
        <f t="shared" si="0"/>
        <v>44171342.057828493</v>
      </c>
      <c r="I17" s="130"/>
    </row>
    <row r="18" spans="1:9" x14ac:dyDescent="0.2">
      <c r="A18" s="85" t="s">
        <v>104</v>
      </c>
      <c r="B18" s="85">
        <v>2011</v>
      </c>
      <c r="C18" s="130">
        <f>SUMIF('2011 yndx calc'!$B$7:$B$79,'2009-2011 Unit costs'!$A18,'2011 yndx calc'!K$7:K$79)</f>
        <v>0.53974092417421149</v>
      </c>
      <c r="D18" s="130">
        <f>SUMIF('2011 yndx calc'!$B$7:$B$79,'2009-2011 Unit costs'!$A18,'2011 yndx calc'!L$7:L$79)</f>
        <v>23119416.997791633</v>
      </c>
      <c r="E18" s="130">
        <f>SUMIF('2011 yndx calc'!$B$7:$B$79,'2009-2011 Unit costs'!$A18,'2011 yndx calc'!M$7:M$79)</f>
        <v>42834285.788433947</v>
      </c>
      <c r="G18" s="85" t="s">
        <v>104</v>
      </c>
      <c r="H18" s="85">
        <f t="shared" si="0"/>
        <v>41094587.591185272</v>
      </c>
      <c r="I18" s="130"/>
    </row>
    <row r="19" spans="1:9" x14ac:dyDescent="0.2">
      <c r="A19" s="85" t="s">
        <v>119</v>
      </c>
      <c r="B19" s="85">
        <v>2011</v>
      </c>
      <c r="C19" s="130">
        <f>SUMIF('2011 yndx calc'!$B$7:$B$79,'2009-2011 Unit costs'!$A19,'2011 yndx calc'!K$7:K$79)</f>
        <v>1.070005348376037</v>
      </c>
      <c r="D19" s="130">
        <f>SUMIF('2011 yndx calc'!$B$7:$B$79,'2009-2011 Unit costs'!$A19,'2011 yndx calc'!L$7:L$79)</f>
        <v>58400231.784803152</v>
      </c>
      <c r="E19" s="130">
        <f>SUMIF('2011 yndx calc'!$B$7:$B$79,'2009-2011 Unit costs'!$A19,'2011 yndx calc'!M$7:M$79)</f>
        <v>54579383.05956886</v>
      </c>
      <c r="G19" s="85" t="s">
        <v>119</v>
      </c>
      <c r="H19" s="85">
        <f t="shared" si="0"/>
        <v>52733099.859393425</v>
      </c>
      <c r="I19" s="130"/>
    </row>
    <row r="20" spans="1:9" x14ac:dyDescent="0.2">
      <c r="A20" s="85" t="s">
        <v>186</v>
      </c>
      <c r="B20" s="85">
        <v>2011</v>
      </c>
      <c r="C20" s="130">
        <f>SUMIF('2011 yndx calc'!$B$7:$B$79,'2009-2011 Unit costs'!$A20,'2011 yndx calc'!K$7:K$79)</f>
        <v>0.22425302857642115</v>
      </c>
      <c r="D20" s="130">
        <f>SUMIF('2011 yndx calc'!$B$7:$B$79,'2009-2011 Unit costs'!$A20,'2011 yndx calc'!L$7:L$79)</f>
        <v>11208364.974288961</v>
      </c>
      <c r="E20" s="130">
        <f>SUMIF('2011 yndx calc'!$B$7:$B$79,'2009-2011 Unit costs'!$A20,'2011 yndx calc'!M$7:M$79)</f>
        <v>49980885.633699991</v>
      </c>
      <c r="G20" s="85" t="s">
        <v>186</v>
      </c>
      <c r="H20" s="85">
        <f t="shared" si="0"/>
        <v>48903704.03886041</v>
      </c>
      <c r="I20" s="130"/>
    </row>
    <row r="21" spans="1:9" x14ac:dyDescent="0.2">
      <c r="A21" s="85" t="s">
        <v>187</v>
      </c>
      <c r="B21" s="85">
        <v>2011</v>
      </c>
      <c r="C21" s="130">
        <f>SUMIF('2011 yndx calc'!$B$7:$B$79,'2009-2011 Unit costs'!$A21,'2011 yndx calc'!K$7:K$79)</f>
        <v>4.8223830042908276E-2</v>
      </c>
      <c r="D21" s="130">
        <f>SUMIF('2011 yndx calc'!$B$7:$B$79,'2009-2011 Unit costs'!$A21,'2011 yndx calc'!L$7:L$79)</f>
        <v>1951533.0309232222</v>
      </c>
      <c r="E21" s="130">
        <f>SUMIF('2011 yndx calc'!$B$7:$B$79,'2009-2011 Unit costs'!$A21,'2011 yndx calc'!M$7:M$79)</f>
        <v>40468229.694464341</v>
      </c>
      <c r="G21" s="85" t="s">
        <v>187</v>
      </c>
      <c r="H21" s="85">
        <f t="shared" si="0"/>
        <v>38852915.810950093</v>
      </c>
      <c r="I21" s="130"/>
    </row>
    <row r="22" spans="1:9" x14ac:dyDescent="0.2">
      <c r="A22" s="85" t="s">
        <v>188</v>
      </c>
      <c r="B22" s="85">
        <v>2011</v>
      </c>
      <c r="C22" s="130">
        <f>SUMIF('2011 yndx calc'!$B$7:$B$79,'2009-2011 Unit costs'!$A22,'2011 yndx calc'!K$7:K$79)</f>
        <v>0.33090623469262481</v>
      </c>
      <c r="D22" s="130">
        <f>SUMIF('2011 yndx calc'!$B$7:$B$79,'2009-2011 Unit costs'!$A22,'2011 yndx calc'!L$7:L$79)</f>
        <v>14317929.203323372</v>
      </c>
      <c r="E22" s="130">
        <f>SUMIF('2011 yndx calc'!$B$7:$B$79,'2009-2011 Unit costs'!$A22,'2011 yndx calc'!M$7:M$79)</f>
        <v>43268840.844365291</v>
      </c>
      <c r="G22" s="85" t="s">
        <v>188</v>
      </c>
      <c r="H22" s="85">
        <f t="shared" si="0"/>
        <v>40981405.890088707</v>
      </c>
      <c r="I22" s="130"/>
    </row>
    <row r="23" spans="1:9" x14ac:dyDescent="0.2">
      <c r="A23" s="85" t="s">
        <v>189</v>
      </c>
      <c r="B23" s="85">
        <v>2011</v>
      </c>
      <c r="C23" s="130">
        <f>SUMIF('2011 yndx calc'!$B$7:$B$79,'2009-2011 Unit costs'!$A23,'2011 yndx calc'!K$7:K$79)</f>
        <v>0.23430222092075195</v>
      </c>
      <c r="D23" s="130">
        <f>SUMIF('2011 yndx calc'!$B$7:$B$79,'2009-2011 Unit costs'!$A23,'2011 yndx calc'!L$7:L$79)</f>
        <v>11811137.024710795</v>
      </c>
      <c r="E23" s="130">
        <f>SUMIF('2011 yndx calc'!$B$7:$B$79,'2009-2011 Unit costs'!$A23,'2011 yndx calc'!M$7:M$79)</f>
        <v>50409838.106936581</v>
      </c>
      <c r="G23" s="85" t="s">
        <v>189</v>
      </c>
      <c r="H23" s="85">
        <f t="shared" si="0"/>
        <v>49276104.353118844</v>
      </c>
      <c r="I23" s="130"/>
    </row>
    <row r="24" spans="1:9" x14ac:dyDescent="0.2">
      <c r="A24" s="85" t="s">
        <v>333</v>
      </c>
      <c r="B24" s="85">
        <v>2011</v>
      </c>
      <c r="C24" s="130"/>
      <c r="D24" s="130"/>
      <c r="E24" s="130"/>
      <c r="G24" s="85" t="s">
        <v>333</v>
      </c>
      <c r="I24" s="130"/>
    </row>
    <row r="25" spans="1:9" x14ac:dyDescent="0.2">
      <c r="A25" s="85" t="s">
        <v>120</v>
      </c>
      <c r="B25" s="85">
        <v>2011</v>
      </c>
      <c r="C25" s="130">
        <f>SUMIF('2011 yndx calc'!$B$7:$B$79,'2009-2011 Unit costs'!$A25,'2011 yndx calc'!K$7:K$79)</f>
        <v>4.6395537338750348E-2</v>
      </c>
      <c r="D25" s="130">
        <f>SUMIF('2011 yndx calc'!$B$7:$B$79,'2009-2011 Unit costs'!$A25,'2011 yndx calc'!L$7:L$79)</f>
        <v>2275327.0281412019</v>
      </c>
      <c r="E25" s="130">
        <f>SUMIF('2011 yndx calc'!$B$7:$B$79,'2009-2011 Unit costs'!$A25,'2011 yndx calc'!M$7:M$79)</f>
        <v>49041937.191679202</v>
      </c>
      <c r="G25" s="85" t="s">
        <v>120</v>
      </c>
      <c r="H25" s="85">
        <f t="shared" si="0"/>
        <v>48152849.743353419</v>
      </c>
      <c r="I25" s="130"/>
    </row>
    <row r="26" spans="1:9" x14ac:dyDescent="0.2">
      <c r="A26" s="85" t="s">
        <v>190</v>
      </c>
      <c r="B26" s="85">
        <v>2011</v>
      </c>
      <c r="C26" s="130">
        <f>SUMIF('2011 yndx calc'!$B$7:$B$79,'2009-2011 Unit costs'!$A26,'2011 yndx calc'!K$7:K$79)</f>
        <v>0.56447978001921806</v>
      </c>
      <c r="D26" s="130">
        <f>SUMIF('2011 yndx calc'!$B$7:$B$79,'2009-2011 Unit costs'!$A26,'2011 yndx calc'!L$7:L$79)</f>
        <v>28417755.246489324</v>
      </c>
      <c r="E26" s="130">
        <f>SUMIF('2011 yndx calc'!$B$7:$B$79,'2009-2011 Unit costs'!$A26,'2011 yndx calc'!M$7:M$79)</f>
        <v>50343265.16624178</v>
      </c>
      <c r="G26" s="85" t="s">
        <v>190</v>
      </c>
      <c r="H26" s="85">
        <f t="shared" si="0"/>
        <v>45892569.655884139</v>
      </c>
      <c r="I26" s="130"/>
    </row>
    <row r="27" spans="1:9" x14ac:dyDescent="0.2">
      <c r="A27" s="85" t="s">
        <v>191</v>
      </c>
      <c r="B27" s="85">
        <v>2011</v>
      </c>
      <c r="C27" s="130">
        <f>SUMIF('2011 yndx calc'!$B$7:$B$79,'2009-2011 Unit costs'!$A27,'2011 yndx calc'!K$7:K$79)</f>
        <v>0.13424618009163927</v>
      </c>
      <c r="D27" s="130">
        <f>SUMIF('2011 yndx calc'!$B$7:$B$79,'2009-2011 Unit costs'!$A27,'2011 yndx calc'!L$7:L$79)</f>
        <v>5139109.6493815016</v>
      </c>
      <c r="E27" s="130">
        <f>SUMIF('2011 yndx calc'!$B$7:$B$79,'2009-2011 Unit costs'!$A27,'2011 yndx calc'!M$7:M$79)</f>
        <v>38281235.606655151</v>
      </c>
      <c r="G27" s="85" t="s">
        <v>191</v>
      </c>
      <c r="H27" s="85">
        <f t="shared" si="0"/>
        <v>37102188.545092456</v>
      </c>
      <c r="I27" s="130"/>
    </row>
    <row r="28" spans="1:9" x14ac:dyDescent="0.2">
      <c r="A28" s="85" t="s">
        <v>192</v>
      </c>
      <c r="B28" s="85">
        <v>2011</v>
      </c>
      <c r="C28" s="130">
        <f>SUMIF('2011 yndx calc'!$B$7:$B$79,'2009-2011 Unit costs'!$A28,'2011 yndx calc'!K$7:K$79)</f>
        <v>0.67776745492829971</v>
      </c>
      <c r="D28" s="130">
        <f>SUMIF('2011 yndx calc'!$B$7:$B$79,'2009-2011 Unit costs'!$A28,'2011 yndx calc'!L$7:L$79)</f>
        <v>34145603.669725917</v>
      </c>
      <c r="E28" s="130">
        <f>SUMIF('2011 yndx calc'!$B$7:$B$79,'2009-2011 Unit costs'!$A28,'2011 yndx calc'!M$7:M$79)</f>
        <v>50379526.814751148</v>
      </c>
      <c r="G28" s="85" t="s">
        <v>192</v>
      </c>
      <c r="H28" s="85">
        <f t="shared" si="0"/>
        <v>48983647.690512381</v>
      </c>
      <c r="I28" s="130"/>
    </row>
    <row r="29" spans="1:9" x14ac:dyDescent="0.2">
      <c r="A29" s="85" t="s">
        <v>193</v>
      </c>
      <c r="B29" s="85">
        <v>2011</v>
      </c>
      <c r="C29" s="130">
        <f>SUMIF('2011 yndx calc'!$B$7:$B$79,'2009-2011 Unit costs'!$A29,'2011 yndx calc'!K$7:K$79)</f>
        <v>0.3788588219007904</v>
      </c>
      <c r="D29" s="130">
        <f>SUMIF('2011 yndx calc'!$B$7:$B$79,'2009-2011 Unit costs'!$A29,'2011 yndx calc'!L$7:L$79)</f>
        <v>13811568.622780142</v>
      </c>
      <c r="E29" s="130">
        <f>SUMIF('2011 yndx calc'!$B$7:$B$79,'2009-2011 Unit costs'!$A29,'2011 yndx calc'!M$7:M$79)</f>
        <v>36455713.380212374</v>
      </c>
      <c r="G29" s="85" t="s">
        <v>193</v>
      </c>
      <c r="H29" s="85">
        <f t="shared" si="0"/>
        <v>35008337.999999076</v>
      </c>
      <c r="I29" s="130"/>
    </row>
    <row r="30" spans="1:9" x14ac:dyDescent="0.2">
      <c r="A30" s="85" t="s">
        <v>121</v>
      </c>
      <c r="B30" s="85">
        <v>2011</v>
      </c>
      <c r="C30" s="130">
        <f>SUMIF('2011 yndx calc'!$B$7:$B$79,'2009-2011 Unit costs'!$A30,'2011 yndx calc'!K$7:K$79)</f>
        <v>0.3727111394904622</v>
      </c>
      <c r="D30" s="130">
        <f>SUMIF('2011 yndx calc'!$B$7:$B$79,'2009-2011 Unit costs'!$A30,'2011 yndx calc'!L$7:L$79)</f>
        <v>13973647.349793905</v>
      </c>
      <c r="E30" s="130">
        <f>SUMIF('2011 yndx calc'!$B$7:$B$79,'2009-2011 Unit costs'!$A30,'2011 yndx calc'!M$7:M$79)</f>
        <v>37491896.187748626</v>
      </c>
      <c r="G30" s="85" t="s">
        <v>121</v>
      </c>
      <c r="H30" s="85">
        <f t="shared" si="0"/>
        <v>36020522.438124612</v>
      </c>
      <c r="I30" s="130"/>
    </row>
    <row r="31" spans="1:9" x14ac:dyDescent="0.2">
      <c r="A31" s="85" t="s">
        <v>194</v>
      </c>
      <c r="B31" s="85">
        <v>2011</v>
      </c>
      <c r="C31" s="130">
        <f>SUMIF('2011 yndx calc'!$B$7:$B$79,'2009-2011 Unit costs'!$A31,'2011 yndx calc'!K$7:K$79)</f>
        <v>4.1248786692527045E-2</v>
      </c>
      <c r="D31" s="130">
        <f>SUMIF('2011 yndx calc'!$B$7:$B$79,'2009-2011 Unit costs'!$A31,'2011 yndx calc'!L$7:L$79)</f>
        <v>1187486.4931943342</v>
      </c>
      <c r="E31" s="130">
        <f>SUMIF('2011 yndx calc'!$B$7:$B$79,'2009-2011 Unit costs'!$A31,'2011 yndx calc'!M$7:M$79)</f>
        <v>28788398.118131038</v>
      </c>
      <c r="G31" s="85" t="s">
        <v>194</v>
      </c>
      <c r="H31" s="85">
        <f t="shared" si="0"/>
        <v>28679825.645577211</v>
      </c>
      <c r="I31" s="130"/>
    </row>
    <row r="32" spans="1:9" x14ac:dyDescent="0.2">
      <c r="A32" s="85" t="s">
        <v>195</v>
      </c>
      <c r="B32" s="85">
        <v>2011</v>
      </c>
      <c r="C32" s="130">
        <f>SUMIF('2011 yndx calc'!$B$7:$B$79,'2009-2011 Unit costs'!$A32,'2011 yndx calc'!K$7:K$79)</f>
        <v>2.7427852577322036</v>
      </c>
      <c r="D32" s="130">
        <f>SUMIF('2011 yndx calc'!$B$7:$B$79,'2009-2011 Unit costs'!$A32,'2011 yndx calc'!L$7:L$79)</f>
        <v>104737720.3619504</v>
      </c>
      <c r="E32" s="130">
        <f>SUMIF('2011 yndx calc'!$B$7:$B$79,'2009-2011 Unit costs'!$A32,'2011 yndx calc'!M$7:M$79)</f>
        <v>38186628.014965303</v>
      </c>
      <c r="G32" s="85" t="s">
        <v>195</v>
      </c>
      <c r="H32" s="85">
        <f t="shared" si="0"/>
        <v>37404874.851898931</v>
      </c>
      <c r="I32" s="130"/>
    </row>
    <row r="33" spans="1:9" x14ac:dyDescent="0.2">
      <c r="A33" s="85" t="s">
        <v>196</v>
      </c>
      <c r="B33" s="85">
        <v>2011</v>
      </c>
      <c r="C33" s="130">
        <f>SUMIF('2011 yndx calc'!$B$7:$B$79,'2009-2011 Unit costs'!$A33,'2011 yndx calc'!K$7:K$79)</f>
        <v>1.5005631359260033E-2</v>
      </c>
      <c r="D33" s="130">
        <f>SUMIF('2011 yndx calc'!$B$7:$B$79,'2009-2011 Unit costs'!$A33,'2011 yndx calc'!L$7:L$79)</f>
        <v>574481.02601855027</v>
      </c>
      <c r="E33" s="130">
        <f>SUMIF('2011 yndx calc'!$B$7:$B$79,'2009-2011 Unit costs'!$A33,'2011 yndx calc'!M$7:M$79)</f>
        <v>38284362.201396868</v>
      </c>
      <c r="G33" s="85" t="s">
        <v>196</v>
      </c>
      <c r="H33" s="85">
        <f t="shared" si="0"/>
        <v>34730444.519830495</v>
      </c>
      <c r="I33" s="130"/>
    </row>
    <row r="34" spans="1:9" x14ac:dyDescent="0.2">
      <c r="A34" s="85" t="s">
        <v>197</v>
      </c>
      <c r="B34" s="85">
        <v>2011</v>
      </c>
      <c r="C34" s="130">
        <f>SUMIF('2011 yndx calc'!$B$7:$B$79,'2009-2011 Unit costs'!$A34,'2011 yndx calc'!K$7:K$79)</f>
        <v>6.6128195443553958E-2</v>
      </c>
      <c r="D34" s="130">
        <f>SUMIF('2011 yndx calc'!$B$7:$B$79,'2009-2011 Unit costs'!$A34,'2011 yndx calc'!L$7:L$79)</f>
        <v>1430201.5732501587</v>
      </c>
      <c r="E34" s="130">
        <f>SUMIF('2011 yndx calc'!$B$7:$B$79,'2009-2011 Unit costs'!$A34,'2011 yndx calc'!M$7:M$79)</f>
        <v>21627712.107628241</v>
      </c>
      <c r="G34" s="85" t="s">
        <v>197</v>
      </c>
      <c r="H34" s="85">
        <f t="shared" si="0"/>
        <v>20289273.444733653</v>
      </c>
      <c r="I34" s="130"/>
    </row>
    <row r="35" spans="1:9" x14ac:dyDescent="0.2">
      <c r="A35" s="85" t="s">
        <v>122</v>
      </c>
      <c r="B35" s="85">
        <v>2011</v>
      </c>
      <c r="C35" s="130">
        <f>SUMIF('2011 yndx calc'!$B$7:$B$79,'2009-2011 Unit costs'!$A35,'2011 yndx calc'!K$7:K$79)</f>
        <v>1.8209902623127161</v>
      </c>
      <c r="D35" s="130">
        <f>SUMIF('2011 yndx calc'!$B$7:$B$79,'2009-2011 Unit costs'!$A35,'2011 yndx calc'!L$7:L$79)</f>
        <v>81138099.8373781</v>
      </c>
      <c r="E35" s="130">
        <f>SUMIF('2011 yndx calc'!$B$7:$B$79,'2009-2011 Unit costs'!$A35,'2011 yndx calc'!M$7:M$79)</f>
        <v>44557129.99493479</v>
      </c>
      <c r="G35" s="85" t="s">
        <v>122</v>
      </c>
      <c r="H35" s="85">
        <f t="shared" si="0"/>
        <v>42873918.637600347</v>
      </c>
      <c r="I35" s="130"/>
    </row>
    <row r="36" spans="1:9" x14ac:dyDescent="0.2">
      <c r="A36" s="85" t="s">
        <v>123</v>
      </c>
      <c r="B36" s="85">
        <v>2011</v>
      </c>
      <c r="C36" s="130">
        <f>SUMIF('2011 yndx calc'!$B$7:$B$79,'2009-2011 Unit costs'!$A36,'2011 yndx calc'!K$7:K$79)</f>
        <v>20.676883189432385</v>
      </c>
      <c r="D36" s="130">
        <f>SUMIF('2011 yndx calc'!$B$7:$B$79,'2009-2011 Unit costs'!$A36,'2011 yndx calc'!L$7:L$79)</f>
        <v>1277504996.4238355</v>
      </c>
      <c r="E36" s="130">
        <f>SUMIF('2011 yndx calc'!$B$7:$B$79,'2009-2011 Unit costs'!$A36,'2011 yndx calc'!M$7:M$79)</f>
        <v>61784214.996037088</v>
      </c>
      <c r="G36" s="85" t="s">
        <v>123</v>
      </c>
      <c r="H36" s="85">
        <f t="shared" si="0"/>
        <v>58869958.841004349</v>
      </c>
      <c r="I36" s="130"/>
    </row>
    <row r="37" spans="1:9" x14ac:dyDescent="0.2">
      <c r="A37" s="85" t="s">
        <v>334</v>
      </c>
      <c r="B37" s="85">
        <v>2011</v>
      </c>
      <c r="C37" s="130"/>
      <c r="D37" s="130"/>
      <c r="E37" s="130"/>
      <c r="G37" s="85" t="s">
        <v>334</v>
      </c>
      <c r="I37" s="130"/>
    </row>
    <row r="38" spans="1:9" x14ac:dyDescent="0.2">
      <c r="A38" s="85" t="s">
        <v>198</v>
      </c>
      <c r="B38" s="85">
        <v>2011</v>
      </c>
      <c r="C38" s="130">
        <f>SUMIF('2011 yndx calc'!$B$7:$B$79,'2009-2011 Unit costs'!$A38,'2011 yndx calc'!K$7:K$79)</f>
        <v>3.7207270515003508</v>
      </c>
      <c r="D38" s="130">
        <f>SUMIF('2011 yndx calc'!$B$7:$B$79,'2009-2011 Unit costs'!$A38,'2011 yndx calc'!L$7:L$79)</f>
        <v>160891905.60621274</v>
      </c>
      <c r="E38" s="130">
        <f>SUMIF('2011 yndx calc'!$B$7:$B$79,'2009-2011 Unit costs'!$A38,'2011 yndx calc'!M$7:M$79)</f>
        <v>43242060.86048007</v>
      </c>
      <c r="G38" s="85" t="s">
        <v>198</v>
      </c>
      <c r="H38" s="85">
        <f t="shared" si="0"/>
        <v>42402993.490435414</v>
      </c>
      <c r="I38" s="130"/>
    </row>
    <row r="39" spans="1:9" x14ac:dyDescent="0.2">
      <c r="A39" s="85" t="s">
        <v>199</v>
      </c>
      <c r="B39" s="85">
        <v>2011</v>
      </c>
      <c r="C39" s="130">
        <f>SUMIF('2011 yndx calc'!$B$7:$B$79,'2009-2011 Unit costs'!$A39,'2011 yndx calc'!K$7:K$79)</f>
        <v>0.22356106801401693</v>
      </c>
      <c r="D39" s="130">
        <f>SUMIF('2011 yndx calc'!$B$7:$B$79,'2009-2011 Unit costs'!$A39,'2011 yndx calc'!L$7:L$79)</f>
        <v>10225173.942915078</v>
      </c>
      <c r="E39" s="130">
        <f>SUMIF('2011 yndx calc'!$B$7:$B$79,'2009-2011 Unit costs'!$A39,'2011 yndx calc'!M$7:M$79)</f>
        <v>45737721.839269333</v>
      </c>
      <c r="G39" s="85" t="s">
        <v>199</v>
      </c>
      <c r="H39" s="85">
        <f t="shared" si="0"/>
        <v>42966128.841660306</v>
      </c>
      <c r="I39" s="130"/>
    </row>
    <row r="40" spans="1:9" x14ac:dyDescent="0.2">
      <c r="A40" s="85" t="s">
        <v>200</v>
      </c>
      <c r="B40" s="85">
        <v>2011</v>
      </c>
      <c r="C40" s="130">
        <f>SUMIF('2011 yndx calc'!$B$7:$B$79,'2009-2011 Unit costs'!$A40,'2011 yndx calc'!K$7:K$79)</f>
        <v>6.3503935965549776E-2</v>
      </c>
      <c r="D40" s="130">
        <f>SUMIF('2011 yndx calc'!$B$7:$B$79,'2009-2011 Unit costs'!$A40,'2011 yndx calc'!L$7:L$79)</f>
        <v>3049240.1962675229</v>
      </c>
      <c r="E40" s="130">
        <f>SUMIF('2011 yndx calc'!$B$7:$B$79,'2009-2011 Unit costs'!$A40,'2011 yndx calc'!M$7:M$79)</f>
        <v>48016554.405725405</v>
      </c>
      <c r="G40" s="85" t="s">
        <v>200</v>
      </c>
      <c r="H40" s="85">
        <f t="shared" si="0"/>
        <v>44189418.713864803</v>
      </c>
      <c r="I40" s="130"/>
    </row>
    <row r="41" spans="1:9" x14ac:dyDescent="0.2">
      <c r="A41" s="85" t="s">
        <v>201</v>
      </c>
      <c r="B41" s="85">
        <v>2011</v>
      </c>
      <c r="C41" s="130">
        <f>SUMIF('2011 yndx calc'!$B$7:$B$79,'2009-2011 Unit costs'!$A41,'2011 yndx calc'!K$7:K$79)</f>
        <v>0.31062478758855144</v>
      </c>
      <c r="D41" s="130">
        <f>SUMIF('2011 yndx calc'!$B$7:$B$79,'2009-2011 Unit costs'!$A41,'2011 yndx calc'!L$7:L$79)</f>
        <v>13062367.019528672</v>
      </c>
      <c r="E41" s="130">
        <f>SUMIF('2011 yndx calc'!$B$7:$B$79,'2009-2011 Unit costs'!$A41,'2011 yndx calc'!M$7:M$79)</f>
        <v>42051914.533076063</v>
      </c>
      <c r="G41" s="85" t="s">
        <v>201</v>
      </c>
      <c r="H41" s="85">
        <f t="shared" si="0"/>
        <v>40315352.434247762</v>
      </c>
      <c r="I41" s="130"/>
    </row>
    <row r="42" spans="1:9" x14ac:dyDescent="0.2">
      <c r="A42" s="85" t="s">
        <v>202</v>
      </c>
      <c r="B42" s="85">
        <v>2011</v>
      </c>
      <c r="C42" s="130">
        <f>SUMIF('2011 yndx calc'!$B$7:$B$79,'2009-2011 Unit costs'!$A42,'2011 yndx calc'!K$7:K$79)</f>
        <v>1.073417182278136</v>
      </c>
      <c r="D42" s="130">
        <f>SUMIF('2011 yndx calc'!$B$7:$B$79,'2009-2011 Unit costs'!$A42,'2011 yndx calc'!L$7:L$79)</f>
        <v>38161808.992487192</v>
      </c>
      <c r="E42" s="130">
        <f>SUMIF('2011 yndx calc'!$B$7:$B$79,'2009-2011 Unit costs'!$A42,'2011 yndx calc'!M$7:M$79)</f>
        <v>35551703.123938799</v>
      </c>
      <c r="G42" s="85" t="s">
        <v>202</v>
      </c>
      <c r="H42" s="85">
        <f t="shared" si="0"/>
        <v>34862300.652016535</v>
      </c>
      <c r="I42" s="130"/>
    </row>
    <row r="43" spans="1:9" x14ac:dyDescent="0.2">
      <c r="A43" s="85" t="s">
        <v>203</v>
      </c>
      <c r="B43" s="85">
        <v>2011</v>
      </c>
      <c r="C43" s="130">
        <f>SUMIF('2011 yndx calc'!$B$7:$B$79,'2009-2011 Unit costs'!$A43,'2011 yndx calc'!K$7:K$79)</f>
        <v>0.108246843914667</v>
      </c>
      <c r="D43" s="130">
        <f>SUMIF('2011 yndx calc'!$B$7:$B$79,'2009-2011 Unit costs'!$A43,'2011 yndx calc'!L$7:L$79)</f>
        <v>4345137.198713718</v>
      </c>
      <c r="E43" s="130">
        <f>SUMIF('2011 yndx calc'!$B$7:$B$79,'2009-2011 Unit costs'!$A43,'2011 yndx calc'!M$7:M$79)</f>
        <v>40141005.885945924</v>
      </c>
      <c r="G43" s="85" t="s">
        <v>203</v>
      </c>
      <c r="H43" s="85">
        <f t="shared" si="0"/>
        <v>36944557.620754279</v>
      </c>
      <c r="I43" s="130"/>
    </row>
    <row r="44" spans="1:9" x14ac:dyDescent="0.2">
      <c r="A44" s="85" t="s">
        <v>204</v>
      </c>
      <c r="B44" s="85">
        <v>2011</v>
      </c>
      <c r="C44" s="130">
        <f>SUMIF('2011 yndx calc'!$B$7:$B$79,'2009-2011 Unit costs'!$A44,'2011 yndx calc'!K$7:K$79)</f>
        <v>0.1373865523512974</v>
      </c>
      <c r="D44" s="130">
        <f>SUMIF('2011 yndx calc'!$B$7:$B$79,'2009-2011 Unit costs'!$A44,'2011 yndx calc'!L$7:L$79)</f>
        <v>6384445.9051290751</v>
      </c>
      <c r="E44" s="130">
        <f>SUMIF('2011 yndx calc'!$B$7:$B$79,'2009-2011 Unit costs'!$A44,'2011 yndx calc'!M$7:M$79)</f>
        <v>46470675.592790537</v>
      </c>
      <c r="G44" s="85" t="s">
        <v>204</v>
      </c>
      <c r="H44" s="85">
        <f t="shared" si="0"/>
        <v>44442370.168633915</v>
      </c>
      <c r="I44" s="130"/>
    </row>
    <row r="45" spans="1:9" x14ac:dyDescent="0.2">
      <c r="A45" s="85" t="s">
        <v>205</v>
      </c>
      <c r="B45" s="85">
        <v>2011</v>
      </c>
      <c r="C45" s="130">
        <f>SUMIF('2011 yndx calc'!$B$7:$B$79,'2009-2011 Unit costs'!$A45,'2011 yndx calc'!K$7:K$79)</f>
        <v>1.8031001900243206</v>
      </c>
      <c r="D45" s="130">
        <f>SUMIF('2011 yndx calc'!$B$7:$B$79,'2009-2011 Unit costs'!$A45,'2011 yndx calc'!L$7:L$79)</f>
        <v>67410088.77133061</v>
      </c>
      <c r="E45" s="130">
        <f>SUMIF('2011 yndx calc'!$B$7:$B$79,'2009-2011 Unit costs'!$A45,'2011 yndx calc'!M$7:M$79)</f>
        <v>37385658.957986891</v>
      </c>
      <c r="G45" s="85" t="s">
        <v>205</v>
      </c>
      <c r="H45" s="85">
        <f t="shared" si="0"/>
        <v>35693442.91562023</v>
      </c>
      <c r="I45" s="130"/>
    </row>
    <row r="46" spans="1:9" x14ac:dyDescent="0.2">
      <c r="A46" s="85" t="s">
        <v>206</v>
      </c>
      <c r="B46" s="85">
        <v>2011</v>
      </c>
      <c r="C46" s="130">
        <f>SUMIF('2011 yndx calc'!$B$7:$B$79,'2009-2011 Unit costs'!$A46,'2011 yndx calc'!K$7:K$79)</f>
        <v>0.10655541160159329</v>
      </c>
      <c r="D46" s="130">
        <f>SUMIF('2011 yndx calc'!$B$7:$B$79,'2009-2011 Unit costs'!$A46,'2011 yndx calc'!L$7:L$79)</f>
        <v>4547182.6003431696</v>
      </c>
      <c r="E46" s="130">
        <f>SUMIF('2011 yndx calc'!$B$7:$B$79,'2009-2011 Unit costs'!$A46,'2011 yndx calc'!M$7:M$79)</f>
        <v>42674346.914870128</v>
      </c>
      <c r="G46" s="85" t="s">
        <v>206</v>
      </c>
      <c r="H46" s="85">
        <f t="shared" si="0"/>
        <v>44602078.090754919</v>
      </c>
      <c r="I46" s="130"/>
    </row>
    <row r="47" spans="1:9" x14ac:dyDescent="0.2">
      <c r="A47" s="85" t="s">
        <v>207</v>
      </c>
      <c r="B47" s="85">
        <v>2011</v>
      </c>
      <c r="C47" s="130">
        <f>SUMIF('2011 yndx calc'!$B$7:$B$79,'2009-2011 Unit costs'!$A47,'2011 yndx calc'!K$7:K$79)</f>
        <v>0.43073831763377723</v>
      </c>
      <c r="D47" s="130">
        <f>SUMIF('2011 yndx calc'!$B$7:$B$79,'2009-2011 Unit costs'!$A47,'2011 yndx calc'!L$7:L$79)</f>
        <v>20865449.254288323</v>
      </c>
      <c r="E47" s="130">
        <f>SUMIF('2011 yndx calc'!$B$7:$B$79,'2009-2011 Unit costs'!$A47,'2011 yndx calc'!M$7:M$79)</f>
        <v>48441126.317507155</v>
      </c>
      <c r="G47" s="85" t="s">
        <v>207</v>
      </c>
      <c r="H47" s="85">
        <f t="shared" si="0"/>
        <v>47353397.433202952</v>
      </c>
      <c r="I47" s="130"/>
    </row>
    <row r="48" spans="1:9" x14ac:dyDescent="0.2">
      <c r="A48" s="85" t="s">
        <v>208</v>
      </c>
      <c r="B48" s="85">
        <v>2011</v>
      </c>
      <c r="C48" s="130">
        <f>SUMIF('2011 yndx calc'!$B$7:$B$79,'2009-2011 Unit costs'!$A48,'2011 yndx calc'!K$7:K$79)</f>
        <v>0.43333605671675568</v>
      </c>
      <c r="D48" s="130">
        <f>SUMIF('2011 yndx calc'!$B$7:$B$79,'2009-2011 Unit costs'!$A48,'2011 yndx calc'!L$7:L$79)</f>
        <v>18061885.40617615</v>
      </c>
      <c r="E48" s="130">
        <f>SUMIF('2011 yndx calc'!$B$7:$B$79,'2009-2011 Unit costs'!$A48,'2011 yndx calc'!M$7:M$79)</f>
        <v>41681012.060305104</v>
      </c>
      <c r="G48" s="85" t="s">
        <v>208</v>
      </c>
      <c r="H48" s="85">
        <f t="shared" si="0"/>
        <v>41074924.278694756</v>
      </c>
      <c r="I48" s="130"/>
    </row>
    <row r="49" spans="1:9" x14ac:dyDescent="0.2">
      <c r="A49" s="85" t="s">
        <v>209</v>
      </c>
      <c r="B49" s="85">
        <v>2011</v>
      </c>
      <c r="C49" s="130">
        <f>SUMIF('2011 yndx calc'!$B$7:$B$79,'2009-2011 Unit costs'!$A49,'2011 yndx calc'!K$7:K$79)</f>
        <v>0.75929781100333427</v>
      </c>
      <c r="D49" s="130">
        <f>SUMIF('2011 yndx calc'!$B$7:$B$79,'2009-2011 Unit costs'!$A49,'2011 yndx calc'!L$7:L$79)</f>
        <v>34631912.164299928</v>
      </c>
      <c r="E49" s="130">
        <f>SUMIF('2011 yndx calc'!$B$7:$B$79,'2009-2011 Unit costs'!$A49,'2011 yndx calc'!M$7:M$79)</f>
        <v>45610446.470980078</v>
      </c>
      <c r="G49" s="85" t="s">
        <v>209</v>
      </c>
      <c r="H49" s="85">
        <f t="shared" si="0"/>
        <v>44553279.320270292</v>
      </c>
      <c r="I49" s="130"/>
    </row>
    <row r="50" spans="1:9" x14ac:dyDescent="0.2">
      <c r="A50" s="85" t="s">
        <v>210</v>
      </c>
      <c r="B50" s="85">
        <v>2011</v>
      </c>
      <c r="C50" s="130">
        <f>SUMIF('2011 yndx calc'!$B$7:$B$79,'2009-2011 Unit costs'!$A50,'2011 yndx calc'!K$7:K$79)</f>
        <v>0.12458068929313641</v>
      </c>
      <c r="D50" s="130">
        <f>SUMIF('2011 yndx calc'!$B$7:$B$79,'2009-2011 Unit costs'!$A50,'2011 yndx calc'!L$7:L$79)</f>
        <v>5692221.7591313673</v>
      </c>
      <c r="E50" s="130">
        <f>SUMIF('2011 yndx calc'!$B$7:$B$79,'2009-2011 Unit costs'!$A50,'2011 yndx calc'!M$7:M$79)</f>
        <v>45691044.0247899</v>
      </c>
      <c r="G50" s="85" t="s">
        <v>210</v>
      </c>
      <c r="H50" s="85">
        <f t="shared" si="0"/>
        <v>45087493.434446774</v>
      </c>
      <c r="I50" s="130"/>
    </row>
    <row r="51" spans="1:9" x14ac:dyDescent="0.2">
      <c r="A51" s="85" t="s">
        <v>211</v>
      </c>
      <c r="B51" s="85">
        <v>2011</v>
      </c>
      <c r="C51" s="130">
        <f>SUMIF('2011 yndx calc'!$B$7:$B$79,'2009-2011 Unit costs'!$A51,'2011 yndx calc'!K$7:K$79)</f>
        <v>0.27778893970043933</v>
      </c>
      <c r="D51" s="130">
        <f>SUMIF('2011 yndx calc'!$B$7:$B$79,'2009-2011 Unit costs'!$A51,'2011 yndx calc'!L$7:L$79)</f>
        <v>12170889.577818265</v>
      </c>
      <c r="E51" s="130">
        <f>SUMIF('2011 yndx calc'!$B$7:$B$79,'2009-2011 Unit costs'!$A51,'2011 yndx calc'!M$7:M$79)</f>
        <v>43813441.928044543</v>
      </c>
      <c r="G51" s="85" t="s">
        <v>211</v>
      </c>
      <c r="H51" s="85">
        <f t="shared" si="0"/>
        <v>44304189.593931057</v>
      </c>
      <c r="I51" s="130"/>
    </row>
    <row r="52" spans="1:9" x14ac:dyDescent="0.2">
      <c r="A52" s="85" t="s">
        <v>212</v>
      </c>
      <c r="B52" s="85">
        <v>2011</v>
      </c>
      <c r="C52" s="130">
        <f>SUMIF('2011 yndx calc'!$B$7:$B$79,'2009-2011 Unit costs'!$A52,'2011 yndx calc'!K$7:K$79)</f>
        <v>0.3182351213653592</v>
      </c>
      <c r="D52" s="130">
        <f>SUMIF('2011 yndx calc'!$B$7:$B$79,'2009-2011 Unit costs'!$A52,'2011 yndx calc'!L$7:L$79)</f>
        <v>14522541.753493039</v>
      </c>
      <c r="E52" s="130">
        <f>SUMIF('2011 yndx calc'!$B$7:$B$79,'2009-2011 Unit costs'!$A52,'2011 yndx calc'!M$7:M$79)</f>
        <v>45634629.173503473</v>
      </c>
      <c r="G52" s="85" t="s">
        <v>212</v>
      </c>
      <c r="H52" s="85">
        <f t="shared" si="0"/>
        <v>43240820.232793279</v>
      </c>
      <c r="I52" s="130"/>
    </row>
    <row r="53" spans="1:9" x14ac:dyDescent="0.2">
      <c r="A53" s="85" t="s">
        <v>213</v>
      </c>
      <c r="B53" s="85">
        <v>2011</v>
      </c>
      <c r="C53" s="130">
        <f>SUMIF('2011 yndx calc'!$B$7:$B$79,'2009-2011 Unit costs'!$A53,'2011 yndx calc'!K$7:K$79)</f>
        <v>9.615266242619222E-2</v>
      </c>
      <c r="D53" s="130">
        <f>SUMIF('2011 yndx calc'!$B$7:$B$79,'2009-2011 Unit costs'!$A53,'2011 yndx calc'!L$7:L$79)</f>
        <v>3398291.8676827899</v>
      </c>
      <c r="E53" s="130">
        <f>SUMIF('2011 yndx calc'!$B$7:$B$79,'2009-2011 Unit costs'!$A53,'2011 yndx calc'!M$7:M$79)</f>
        <v>35342670.519304171</v>
      </c>
      <c r="G53" s="85" t="s">
        <v>213</v>
      </c>
      <c r="H53" s="85">
        <f t="shared" si="0"/>
        <v>33646419.793551117</v>
      </c>
      <c r="I53" s="130"/>
    </row>
    <row r="54" spans="1:9" x14ac:dyDescent="0.2">
      <c r="A54" s="85" t="s">
        <v>214</v>
      </c>
      <c r="B54" s="85">
        <v>2011</v>
      </c>
      <c r="C54" s="130">
        <f>SUMIF('2011 yndx calc'!$B$7:$B$79,'2009-2011 Unit costs'!$A54,'2011 yndx calc'!K$7:K$79)</f>
        <v>0.85252558894565555</v>
      </c>
      <c r="D54" s="130">
        <f>SUMIF('2011 yndx calc'!$B$7:$B$79,'2009-2011 Unit costs'!$A54,'2011 yndx calc'!L$7:L$79)</f>
        <v>43810655.006709531</v>
      </c>
      <c r="E54" s="130">
        <f>SUMIF('2011 yndx calc'!$B$7:$B$79,'2009-2011 Unit costs'!$A54,'2011 yndx calc'!M$7:M$79)</f>
        <v>51389255.14352186</v>
      </c>
      <c r="G54" s="85" t="s">
        <v>214</v>
      </c>
      <c r="H54" s="85">
        <f t="shared" si="0"/>
        <v>48452933.212647535</v>
      </c>
      <c r="I54" s="130"/>
    </row>
    <row r="55" spans="1:9" x14ac:dyDescent="0.2">
      <c r="A55" s="85" t="s">
        <v>215</v>
      </c>
      <c r="B55" s="85">
        <v>2011</v>
      </c>
      <c r="C55" s="130">
        <f>SUMIF('2011 yndx calc'!$B$7:$B$79,'2009-2011 Unit costs'!$A55,'2011 yndx calc'!K$7:K$79)</f>
        <v>0.12950881432985287</v>
      </c>
      <c r="D55" s="130">
        <f>SUMIF('2011 yndx calc'!$B$7:$B$79,'2009-2011 Unit costs'!$A55,'2011 yndx calc'!L$7:L$79)</f>
        <v>6192539.1786888959</v>
      </c>
      <c r="E55" s="130">
        <f>SUMIF('2011 yndx calc'!$B$7:$B$79,'2009-2011 Unit costs'!$A55,'2011 yndx calc'!M$7:M$79)</f>
        <v>47815580.821524546</v>
      </c>
      <c r="G55" s="85" t="s">
        <v>215</v>
      </c>
      <c r="H55" s="85">
        <f t="shared" si="0"/>
        <v>45189614.779453628</v>
      </c>
      <c r="I55" s="130"/>
    </row>
    <row r="56" spans="1:9" x14ac:dyDescent="0.2">
      <c r="A56" s="85" t="s">
        <v>216</v>
      </c>
      <c r="B56" s="85">
        <v>2011</v>
      </c>
      <c r="C56" s="130">
        <f>SUMIF('2011 yndx calc'!$B$7:$B$79,'2009-2011 Unit costs'!$A56,'2011 yndx calc'!K$7:K$79)</f>
        <v>0.17528702221995138</v>
      </c>
      <c r="D56" s="130">
        <f>SUMIF('2011 yndx calc'!$B$7:$B$79,'2009-2011 Unit costs'!$A56,'2011 yndx calc'!L$7:L$79)</f>
        <v>7646399.5411548931</v>
      </c>
      <c r="E56" s="130">
        <f>SUMIF('2011 yndx calc'!$B$7:$B$79,'2009-2011 Unit costs'!$A56,'2011 yndx calc'!M$7:M$79)</f>
        <v>43622165.773117751</v>
      </c>
      <c r="G56" s="85" t="s">
        <v>216</v>
      </c>
      <c r="H56" s="85">
        <f t="shared" si="0"/>
        <v>41706341.963338718</v>
      </c>
      <c r="I56" s="130"/>
    </row>
    <row r="57" spans="1:9" x14ac:dyDescent="0.2">
      <c r="A57" s="85" t="s">
        <v>217</v>
      </c>
      <c r="B57" s="85">
        <v>2011</v>
      </c>
      <c r="C57" s="130">
        <f>SUMIF('2011 yndx calc'!$B$7:$B$79,'2009-2011 Unit costs'!$A57,'2011 yndx calc'!K$7:K$79)</f>
        <v>0.62614957017738859</v>
      </c>
      <c r="D57" s="130">
        <f>SUMIF('2011 yndx calc'!$B$7:$B$79,'2009-2011 Unit costs'!$A57,'2011 yndx calc'!L$7:L$79)</f>
        <v>25949761.684443824</v>
      </c>
      <c r="E57" s="130">
        <f>SUMIF('2011 yndx calc'!$B$7:$B$79,'2009-2011 Unit costs'!$A57,'2011 yndx calc'!M$7:M$79)</f>
        <v>41443391.356305234</v>
      </c>
      <c r="G57" s="85" t="s">
        <v>217</v>
      </c>
      <c r="H57" s="85">
        <f t="shared" si="0"/>
        <v>39709013.513664454</v>
      </c>
      <c r="I57" s="130"/>
    </row>
    <row r="58" spans="1:9" x14ac:dyDescent="0.2">
      <c r="A58" s="85" t="s">
        <v>218</v>
      </c>
      <c r="B58" s="85">
        <v>2011</v>
      </c>
      <c r="C58" s="130">
        <f>SUMIF('2011 yndx calc'!$B$7:$B$79,'2009-2011 Unit costs'!$A58,'2011 yndx calc'!K$7:K$79)</f>
        <v>0.11284909747320571</v>
      </c>
      <c r="D58" s="130">
        <f>SUMIF('2011 yndx calc'!$B$7:$B$79,'2009-2011 Unit costs'!$A58,'2011 yndx calc'!L$7:L$79)</f>
        <v>5142911.4710568823</v>
      </c>
      <c r="E58" s="130">
        <f>SUMIF('2011 yndx calc'!$B$7:$B$79,'2009-2011 Unit costs'!$A58,'2011 yndx calc'!M$7:M$79)</f>
        <v>45573350.484951712</v>
      </c>
      <c r="G58" s="85" t="s">
        <v>218</v>
      </c>
      <c r="H58" s="85">
        <f t="shared" si="0"/>
        <v>42939091.965247072</v>
      </c>
      <c r="I58" s="130"/>
    </row>
    <row r="59" spans="1:9" x14ac:dyDescent="0.2">
      <c r="A59" s="85" t="s">
        <v>124</v>
      </c>
      <c r="B59" s="85">
        <v>2011</v>
      </c>
      <c r="C59" s="130">
        <f>SUMIF('2011 yndx calc'!$B$7:$B$79,'2009-2011 Unit costs'!$A59,'2011 yndx calc'!K$7:K$79)</f>
        <v>5.236167251042366E-2</v>
      </c>
      <c r="D59" s="130">
        <f>SUMIF('2011 yndx calc'!$B$7:$B$79,'2009-2011 Unit costs'!$A59,'2011 yndx calc'!L$7:L$79)</f>
        <v>2453504.7508385535</v>
      </c>
      <c r="E59" s="130">
        <f>SUMIF('2011 yndx calc'!$B$7:$B$79,'2009-2011 Unit costs'!$A59,'2011 yndx calc'!M$7:M$79)</f>
        <v>46856882.777190387</v>
      </c>
      <c r="G59" s="85" t="s">
        <v>124</v>
      </c>
      <c r="H59" s="85">
        <f t="shared" si="0"/>
        <v>45240103.156557776</v>
      </c>
      <c r="I59" s="130"/>
    </row>
    <row r="60" spans="1:9" x14ac:dyDescent="0.2">
      <c r="A60" s="85" t="s">
        <v>219</v>
      </c>
      <c r="B60" s="85">
        <v>2011</v>
      </c>
      <c r="C60" s="130">
        <f>SUMIF('2011 yndx calc'!$B$7:$B$79,'2009-2011 Unit costs'!$A60,'2011 yndx calc'!K$7:K$79)</f>
        <v>0.40381775489923238</v>
      </c>
      <c r="D60" s="130">
        <f>SUMIF('2011 yndx calc'!$B$7:$B$79,'2009-2011 Unit costs'!$A60,'2011 yndx calc'!L$7:L$79)</f>
        <v>18750686.248129796</v>
      </c>
      <c r="E60" s="130">
        <f>SUMIF('2011 yndx calc'!$B$7:$B$79,'2009-2011 Unit costs'!$A60,'2011 yndx calc'!M$7:M$79)</f>
        <v>46433535.971712768</v>
      </c>
      <c r="G60" s="85" t="s">
        <v>219</v>
      </c>
      <c r="H60" s="85">
        <f t="shared" si="0"/>
        <v>44808269.626576543</v>
      </c>
      <c r="I60" s="130"/>
    </row>
    <row r="61" spans="1:9" x14ac:dyDescent="0.2">
      <c r="A61" s="85" t="s">
        <v>220</v>
      </c>
      <c r="B61" s="85">
        <v>2011</v>
      </c>
      <c r="C61" s="130">
        <f>SUMIF('2011 yndx calc'!$B$7:$B$79,'2009-2011 Unit costs'!$A61,'2011 yndx calc'!K$7:K$79)</f>
        <v>4.4763754407880603</v>
      </c>
      <c r="D61" s="130">
        <f>SUMIF('2011 yndx calc'!$B$7:$B$79,'2009-2011 Unit costs'!$A61,'2011 yndx calc'!L$7:L$79)</f>
        <v>202997847.70394787</v>
      </c>
      <c r="E61" s="130">
        <f>SUMIF('2011 yndx calc'!$B$7:$B$79,'2009-2011 Unit costs'!$A61,'2011 yndx calc'!M$7:M$79)</f>
        <v>45348709.103857107</v>
      </c>
      <c r="G61" s="85" t="s">
        <v>220</v>
      </c>
      <c r="H61" s="85">
        <f t="shared" si="0"/>
        <v>43521777.954796694</v>
      </c>
      <c r="I61" s="130"/>
    </row>
    <row r="62" spans="1:9" x14ac:dyDescent="0.2">
      <c r="A62" s="85" t="s">
        <v>125</v>
      </c>
      <c r="B62" s="85">
        <v>2011</v>
      </c>
      <c r="C62" s="130">
        <f>SUMIF('2011 yndx calc'!$B$7:$B$79,'2009-2011 Unit costs'!$A62,'2011 yndx calc'!K$7:K$79)</f>
        <v>0.41443727333730285</v>
      </c>
      <c r="D62" s="130">
        <f>SUMIF('2011 yndx calc'!$B$7:$B$79,'2009-2011 Unit costs'!$A62,'2011 yndx calc'!L$7:L$79)</f>
        <v>16244954.645098707</v>
      </c>
      <c r="E62" s="130">
        <f>SUMIF('2011 yndx calc'!$B$7:$B$79,'2009-2011 Unit costs'!$A62,'2011 yndx calc'!M$7:M$79)</f>
        <v>39197619.73696135</v>
      </c>
      <c r="G62" s="85" t="s">
        <v>125</v>
      </c>
      <c r="H62" s="85">
        <f t="shared" si="0"/>
        <v>36987434.715938158</v>
      </c>
      <c r="I62" s="130"/>
    </row>
    <row r="63" spans="1:9" x14ac:dyDescent="0.2">
      <c r="A63" s="85" t="s">
        <v>221</v>
      </c>
      <c r="B63" s="85">
        <v>2011</v>
      </c>
      <c r="C63" s="130">
        <f>SUMIF('2011 yndx calc'!$B$7:$B$79,'2009-2011 Unit costs'!$A63,'2011 yndx calc'!K$7:K$79)</f>
        <v>4.6056439402242189E-2</v>
      </c>
      <c r="D63" s="130">
        <f>SUMIF('2011 yndx calc'!$B$7:$B$79,'2009-2011 Unit costs'!$A63,'2011 yndx calc'!L$7:L$79)</f>
        <v>2453303.1541925757</v>
      </c>
      <c r="E63" s="130">
        <f>SUMIF('2011 yndx calc'!$B$7:$B$79,'2009-2011 Unit costs'!$A63,'2011 yndx calc'!M$7:M$79)</f>
        <v>53267321.270022891</v>
      </c>
      <c r="G63" s="85" t="s">
        <v>221</v>
      </c>
      <c r="H63" s="85">
        <f t="shared" si="0"/>
        <v>50178128.478202216</v>
      </c>
      <c r="I63" s="130"/>
    </row>
    <row r="64" spans="1:9" x14ac:dyDescent="0.2">
      <c r="A64" s="85" t="s">
        <v>222</v>
      </c>
      <c r="B64" s="85">
        <v>2011</v>
      </c>
      <c r="C64" s="130">
        <f>SUMIF('2011 yndx calc'!$B$7:$B$79,'2009-2011 Unit costs'!$A64,'2011 yndx calc'!K$7:K$79)</f>
        <v>7.2695696377558863E-2</v>
      </c>
      <c r="D64" s="130">
        <f>SUMIF('2011 yndx calc'!$B$7:$B$79,'2009-2011 Unit costs'!$A64,'2011 yndx calc'!L$7:L$79)</f>
        <v>2780205.509219151</v>
      </c>
      <c r="E64" s="130">
        <f>SUMIF('2011 yndx calc'!$B$7:$B$79,'2009-2011 Unit costs'!$A64,'2011 yndx calc'!M$7:M$79)</f>
        <v>38244430.520063072</v>
      </c>
      <c r="G64" s="85" t="s">
        <v>222</v>
      </c>
      <c r="H64" s="85">
        <f t="shared" si="0"/>
        <v>37285466.094322793</v>
      </c>
      <c r="I64" s="130"/>
    </row>
    <row r="65" spans="1:9" x14ac:dyDescent="0.2">
      <c r="A65" s="85" t="s">
        <v>223</v>
      </c>
      <c r="B65" s="85">
        <v>2011</v>
      </c>
      <c r="C65" s="130">
        <f>SUMIF('2011 yndx calc'!$B$7:$B$79,'2009-2011 Unit costs'!$A65,'2011 yndx calc'!K$7:K$79)</f>
        <v>5.8416133742990053E-2</v>
      </c>
      <c r="D65" s="130">
        <f>SUMIF('2011 yndx calc'!$B$7:$B$79,'2009-2011 Unit costs'!$A65,'2011 yndx calc'!L$7:L$79)</f>
        <v>2186042.0001315661</v>
      </c>
      <c r="E65" s="130">
        <f>SUMIF('2011 yndx calc'!$B$7:$B$79,'2009-2011 Unit costs'!$A65,'2011 yndx calc'!M$7:M$79)</f>
        <v>37421887.757059775</v>
      </c>
      <c r="G65" s="85" t="s">
        <v>223</v>
      </c>
      <c r="H65" s="85">
        <f t="shared" si="0"/>
        <v>37960463.653530218</v>
      </c>
      <c r="I65" s="130"/>
    </row>
    <row r="66" spans="1:9" x14ac:dyDescent="0.2">
      <c r="A66" s="85" t="s">
        <v>224</v>
      </c>
      <c r="B66" s="85">
        <v>2011</v>
      </c>
      <c r="C66" s="130">
        <f>SUMIF('2011 yndx calc'!$B$7:$B$79,'2009-2011 Unit costs'!$A66,'2011 yndx calc'!K$7:K$79)</f>
        <v>0.18508459322457271</v>
      </c>
      <c r="D66" s="130">
        <f>SUMIF('2011 yndx calc'!$B$7:$B$79,'2009-2011 Unit costs'!$A66,'2011 yndx calc'!L$7:L$79)</f>
        <v>7813719.456825518</v>
      </c>
      <c r="E66" s="130">
        <f>SUMIF('2011 yndx calc'!$B$7:$B$79,'2009-2011 Unit costs'!$A66,'2011 yndx calc'!M$7:M$79)</f>
        <v>42217017.206530683</v>
      </c>
      <c r="G66" s="85" t="s">
        <v>224</v>
      </c>
      <c r="H66" s="85">
        <f t="shared" si="0"/>
        <v>40913971.741446473</v>
      </c>
      <c r="I66" s="130"/>
    </row>
    <row r="67" spans="1:9" x14ac:dyDescent="0.2">
      <c r="A67" s="85" t="s">
        <v>126</v>
      </c>
      <c r="B67" s="85">
        <v>2011</v>
      </c>
      <c r="C67" s="130">
        <f>SUMIF('2011 yndx calc'!$B$7:$B$79,'2009-2011 Unit costs'!$A67,'2011 yndx calc'!K$7:K$79)</f>
        <v>0.60791853363085402</v>
      </c>
      <c r="D67" s="130">
        <f>SUMIF('2011 yndx calc'!$B$7:$B$79,'2009-2011 Unit costs'!$A67,'2011 yndx calc'!L$7:L$79)</f>
        <v>27079192.573665217</v>
      </c>
      <c r="E67" s="130">
        <f>SUMIF('2011 yndx calc'!$B$7:$B$79,'2009-2011 Unit costs'!$A67,'2011 yndx calc'!M$7:M$79)</f>
        <v>44544114.179135218</v>
      </c>
      <c r="G67" s="85" t="s">
        <v>126</v>
      </c>
      <c r="H67" s="85">
        <f t="shared" si="0"/>
        <v>43588404.830433033</v>
      </c>
      <c r="I67" s="130"/>
    </row>
    <row r="68" spans="1:9" x14ac:dyDescent="0.2">
      <c r="A68" s="85" t="s">
        <v>225</v>
      </c>
      <c r="B68" s="85">
        <v>2011</v>
      </c>
      <c r="C68" s="130">
        <f>SUMIF('2011 yndx calc'!$B$7:$B$79,'2009-2011 Unit costs'!$A68,'2011 yndx calc'!K$7:K$79)</f>
        <v>9.531623030172752E-2</v>
      </c>
      <c r="D68" s="130">
        <f>SUMIF('2011 yndx calc'!$B$7:$B$79,'2009-2011 Unit costs'!$A68,'2011 yndx calc'!L$7:L$79)</f>
        <v>4359883.8992358893</v>
      </c>
      <c r="E68" s="130">
        <f>SUMIF('2011 yndx calc'!$B$7:$B$79,'2009-2011 Unit costs'!$A68,'2011 yndx calc'!M$7:M$79)</f>
        <v>45741253.986173123</v>
      </c>
      <c r="G68" s="85" t="s">
        <v>225</v>
      </c>
      <c r="H68" s="85">
        <f t="shared" si="0"/>
        <v>44484426.136802904</v>
      </c>
      <c r="I68" s="130"/>
    </row>
    <row r="69" spans="1:9" x14ac:dyDescent="0.2">
      <c r="A69" s="85" t="s">
        <v>226</v>
      </c>
      <c r="B69" s="85">
        <v>2011</v>
      </c>
      <c r="C69" s="130">
        <f>SUMIF('2011 yndx calc'!$B$7:$B$79,'2009-2011 Unit costs'!$A69,'2011 yndx calc'!K$7:K$79)</f>
        <v>8.929340980953512</v>
      </c>
      <c r="D69" s="130">
        <f>SUMIF('2011 yndx calc'!$B$7:$B$79,'2009-2011 Unit costs'!$A69,'2011 yndx calc'!L$7:L$79)</f>
        <v>685782985.10745537</v>
      </c>
      <c r="E69" s="130">
        <f>SUMIF('2011 yndx calc'!$B$7:$B$79,'2009-2011 Unit costs'!$A69,'2011 yndx calc'!M$7:M$79)</f>
        <v>76801074.857623443</v>
      </c>
      <c r="G69" s="85" t="s">
        <v>226</v>
      </c>
      <c r="H69" s="85">
        <f t="shared" ref="H69:H78" si="1">AVERAGEIF($A$4:$A$228,G69,$E$4:$E$228)</f>
        <v>70787098.028208792</v>
      </c>
      <c r="I69" s="130"/>
    </row>
    <row r="70" spans="1:9" x14ac:dyDescent="0.2">
      <c r="A70" s="85" t="s">
        <v>227</v>
      </c>
      <c r="B70" s="85">
        <v>2011</v>
      </c>
      <c r="C70" s="130">
        <f>SUMIF('2011 yndx calc'!$B$7:$B$79,'2009-2011 Unit costs'!$A70,'2011 yndx calc'!K$7:K$79)</f>
        <v>1.405990407903124</v>
      </c>
      <c r="D70" s="130">
        <f>SUMIF('2011 yndx calc'!$B$7:$B$79,'2009-2011 Unit costs'!$A70,'2011 yndx calc'!L$7:L$79)</f>
        <v>57763154.24672401</v>
      </c>
      <c r="E70" s="130">
        <f>SUMIF('2011 yndx calc'!$B$7:$B$79,'2009-2011 Unit costs'!$A70,'2011 yndx calc'!M$7:M$79)</f>
        <v>41083604.782817282</v>
      </c>
      <c r="G70" s="85" t="s">
        <v>227</v>
      </c>
      <c r="H70" s="85">
        <f t="shared" si="1"/>
        <v>40069784.865674533</v>
      </c>
      <c r="I70" s="130"/>
    </row>
    <row r="71" spans="1:9" x14ac:dyDescent="0.2">
      <c r="A71" s="85" t="s">
        <v>228</v>
      </c>
      <c r="B71" s="85">
        <v>2011</v>
      </c>
      <c r="C71" s="130">
        <f>SUMIF('2011 yndx calc'!$B$7:$B$79,'2009-2011 Unit costs'!$A71,'2011 yndx calc'!K$7:K$79)</f>
        <v>0.12283592541549168</v>
      </c>
      <c r="D71" s="130">
        <f>SUMIF('2011 yndx calc'!$B$7:$B$79,'2009-2011 Unit costs'!$A71,'2011 yndx calc'!L$7:L$79)</f>
        <v>4611853.6284630494</v>
      </c>
      <c r="E71" s="130">
        <f>SUMIF('2011 yndx calc'!$B$7:$B$79,'2009-2011 Unit costs'!$A71,'2011 yndx calc'!M$7:M$79)</f>
        <v>37544827.48319342</v>
      </c>
      <c r="G71" s="85" t="s">
        <v>228</v>
      </c>
      <c r="H71" s="85">
        <f t="shared" si="1"/>
        <v>36982324.002854936</v>
      </c>
      <c r="I71" s="130"/>
    </row>
    <row r="72" spans="1:9" x14ac:dyDescent="0.2">
      <c r="A72" s="85" t="s">
        <v>229</v>
      </c>
      <c r="B72" s="85">
        <v>2011</v>
      </c>
      <c r="C72" s="130">
        <f>SUMIF('2011 yndx calc'!$B$7:$B$79,'2009-2011 Unit costs'!$A72,'2011 yndx calc'!K$7:K$79)</f>
        <v>0.74490686339225054</v>
      </c>
      <c r="D72" s="130">
        <f>SUMIF('2011 yndx calc'!$B$7:$B$79,'2009-2011 Unit costs'!$A72,'2011 yndx calc'!L$7:L$79)</f>
        <v>35711667.587207764</v>
      </c>
      <c r="E72" s="130">
        <f>SUMIF('2011 yndx calc'!$B$7:$B$79,'2009-2011 Unit costs'!$A72,'2011 yndx calc'!M$7:M$79)</f>
        <v>47941117.664803736</v>
      </c>
      <c r="G72" s="85" t="s">
        <v>229</v>
      </c>
      <c r="H72" s="85">
        <f t="shared" si="1"/>
        <v>43463668.884349704</v>
      </c>
      <c r="I72" s="130"/>
    </row>
    <row r="73" spans="1:9" x14ac:dyDescent="0.2">
      <c r="A73" s="85" t="s">
        <v>230</v>
      </c>
      <c r="B73" s="85">
        <v>2011</v>
      </c>
      <c r="C73" s="130">
        <f>SUMIF('2011 yndx calc'!$B$7:$B$79,'2009-2011 Unit costs'!$A73,'2011 yndx calc'!K$7:K$79)</f>
        <v>0.24163348028175213</v>
      </c>
      <c r="D73" s="130">
        <f>SUMIF('2011 yndx calc'!$B$7:$B$79,'2009-2011 Unit costs'!$A73,'2011 yndx calc'!L$7:L$79)</f>
        <v>9742828.1218489446</v>
      </c>
      <c r="E73" s="130">
        <f>SUMIF('2011 yndx calc'!$B$7:$B$79,'2009-2011 Unit costs'!$A73,'2011 yndx calc'!M$7:M$79)</f>
        <v>40320687.805715106</v>
      </c>
      <c r="G73" s="85" t="s">
        <v>230</v>
      </c>
      <c r="H73" s="85">
        <f t="shared" si="1"/>
        <v>36266449.977451101</v>
      </c>
      <c r="I73" s="130"/>
    </row>
    <row r="74" spans="1:9" x14ac:dyDescent="0.2">
      <c r="A74" s="85" t="s">
        <v>231</v>
      </c>
      <c r="B74" s="85">
        <v>2011</v>
      </c>
      <c r="C74" s="130">
        <f>SUMIF('2011 yndx calc'!$B$7:$B$79,'2009-2011 Unit costs'!$A74,'2011 yndx calc'!K$7:K$79)</f>
        <v>4.5405310581520274E-2</v>
      </c>
      <c r="D74" s="130">
        <f>SUMIF('2011 yndx calc'!$B$7:$B$79,'2009-2011 Unit costs'!$A74,'2011 yndx calc'!L$7:L$79)</f>
        <v>2790384.6614300003</v>
      </c>
      <c r="E74" s="130">
        <f>SUMIF('2011 yndx calc'!$B$7:$B$79,'2009-2011 Unit costs'!$A74,'2011 yndx calc'!M$7:M$79)</f>
        <v>61455028.623142429</v>
      </c>
      <c r="G74" s="85" t="s">
        <v>231</v>
      </c>
      <c r="H74" s="85">
        <f t="shared" si="1"/>
        <v>54780232.869557269</v>
      </c>
      <c r="I74" s="130"/>
    </row>
    <row r="75" spans="1:9" x14ac:dyDescent="0.2">
      <c r="A75" s="85" t="s">
        <v>127</v>
      </c>
      <c r="B75" s="85">
        <v>2011</v>
      </c>
      <c r="C75" s="130">
        <f>SUMIF('2011 yndx calc'!$B$7:$B$79,'2009-2011 Unit costs'!$A75,'2011 yndx calc'!K$7:K$79)</f>
        <v>5.0520031728749269E-2</v>
      </c>
      <c r="D75" s="130">
        <f>SUMIF('2011 yndx calc'!$B$7:$B$79,'2009-2011 Unit costs'!$A75,'2011 yndx calc'!L$7:L$79)</f>
        <v>2227171.6702233595</v>
      </c>
      <c r="E75" s="130">
        <f>SUMIF('2011 yndx calc'!$B$7:$B$79,'2009-2011 Unit costs'!$A75,'2011 yndx calc'!M$7:M$79)</f>
        <v>44084922.238003075</v>
      </c>
      <c r="G75" s="85" t="s">
        <v>127</v>
      </c>
      <c r="H75" s="85">
        <f t="shared" si="1"/>
        <v>44809620.795559578</v>
      </c>
      <c r="I75" s="130"/>
    </row>
    <row r="76" spans="1:9" x14ac:dyDescent="0.2">
      <c r="A76" s="85" t="s">
        <v>128</v>
      </c>
      <c r="B76" s="85">
        <v>2011</v>
      </c>
      <c r="C76" s="130">
        <f>SUMIF('2011 yndx calc'!$B$7:$B$79,'2009-2011 Unit costs'!$A76,'2011 yndx calc'!K$7:K$79)</f>
        <v>0.27386018569786197</v>
      </c>
      <c r="D76" s="130">
        <f>SUMIF('2011 yndx calc'!$B$7:$B$79,'2009-2011 Unit costs'!$A76,'2011 yndx calc'!L$7:L$79)</f>
        <v>12282028.782273337</v>
      </c>
      <c r="E76" s="130">
        <f>SUMIF('2011 yndx calc'!$B$7:$B$79,'2009-2011 Unit costs'!$A76,'2011 yndx calc'!M$7:M$79)</f>
        <v>44847807.106300458</v>
      </c>
      <c r="G76" s="85" t="s">
        <v>128</v>
      </c>
      <c r="H76" s="85">
        <f t="shared" si="1"/>
        <v>43123590.052651152</v>
      </c>
      <c r="I76" s="130"/>
    </row>
    <row r="77" spans="1:9" x14ac:dyDescent="0.2">
      <c r="A77" s="85" t="s">
        <v>232</v>
      </c>
      <c r="B77" s="85">
        <v>2011</v>
      </c>
      <c r="C77" s="130">
        <f>SUMIF('2011 yndx calc'!$B$7:$B$79,'2009-2011 Unit costs'!$A77,'2011 yndx calc'!K$7:K$79)</f>
        <v>0.53885860864223301</v>
      </c>
      <c r="D77" s="130">
        <f>SUMIF('2011 yndx calc'!$B$7:$B$79,'2009-2011 Unit costs'!$A77,'2011 yndx calc'!L$7:L$79)</f>
        <v>25056714.454293437</v>
      </c>
      <c r="E77" s="130">
        <f>SUMIF('2011 yndx calc'!$B$7:$B$79,'2009-2011 Unit costs'!$A77,'2011 yndx calc'!M$7:M$79)</f>
        <v>46499608.714480914</v>
      </c>
      <c r="G77" s="85" t="s">
        <v>232</v>
      </c>
      <c r="H77" s="85">
        <f t="shared" si="1"/>
        <v>46426167.714729249</v>
      </c>
      <c r="I77" s="130"/>
    </row>
    <row r="78" spans="1:9" x14ac:dyDescent="0.2">
      <c r="A78" s="85" t="s">
        <v>233</v>
      </c>
      <c r="B78" s="85">
        <v>2011</v>
      </c>
      <c r="C78" s="130">
        <f>SUMIF('2011 yndx calc'!$B$7:$B$79,'2009-2011 Unit costs'!$A78,'2011 yndx calc'!K$7:K$79)</f>
        <v>0.18301999957566137</v>
      </c>
      <c r="D78" s="130">
        <f>SUMIF('2011 yndx calc'!$B$7:$B$79,'2009-2011 Unit costs'!$A78,'2011 yndx calc'!L$7:L$79)</f>
        <v>11530778.058321435</v>
      </c>
      <c r="E78" s="130">
        <f>SUMIF('2011 yndx calc'!$B$7:$B$79,'2009-2011 Unit costs'!$A78,'2011 yndx calc'!M$7:M$79)</f>
        <v>63002830.756507322</v>
      </c>
      <c r="G78" s="85" t="s">
        <v>233</v>
      </c>
      <c r="H78" s="85">
        <f t="shared" si="1"/>
        <v>60745230.925311215</v>
      </c>
      <c r="I78" s="130"/>
    </row>
    <row r="79" spans="1:9" x14ac:dyDescent="0.2">
      <c r="A79" s="85" t="s">
        <v>110</v>
      </c>
      <c r="B79" s="85">
        <v>2010</v>
      </c>
      <c r="C79" s="130">
        <f>SUMIF('2010 yndx calc'!$B$7:$B$79,'2009-2011 Unit costs'!$A79,'2010 yndx calc'!K$7:K$79)</f>
        <v>0.22864891026904849</v>
      </c>
      <c r="D79" s="130">
        <f>SUMIF('2010 yndx calc'!$B$7:$B$79,'2009-2011 Unit costs'!$A79,'2010 yndx calc'!L$7:L$79)</f>
        <v>19565474.819921903</v>
      </c>
      <c r="E79" s="130">
        <f>SUMIF('2010 yndx calc'!$B$7:$B$79,'2009-2011 Unit costs'!$A79,'2010 yndx calc'!M$7:M$79)</f>
        <v>85569945.629303187</v>
      </c>
    </row>
    <row r="80" spans="1:9" x14ac:dyDescent="0.2">
      <c r="A80" s="85" t="s">
        <v>112</v>
      </c>
      <c r="B80" s="85">
        <v>2010</v>
      </c>
      <c r="C80" s="130">
        <f>SUMIF('2010 yndx calc'!$B$7:$B$79,'2009-2011 Unit costs'!$A80,'2010 yndx calc'!K$7:K$79)</f>
        <v>2.6280899223391045E-2</v>
      </c>
      <c r="D80" s="130">
        <f>SUMIF('2010 yndx calc'!$B$7:$B$79,'2009-2011 Unit costs'!$A80,'2010 yndx calc'!L$7:L$79)</f>
        <v>1459343.3391161754</v>
      </c>
      <c r="E80" s="130">
        <f>SUMIF('2010 yndx calc'!$B$7:$B$79,'2009-2011 Unit costs'!$A80,'2010 yndx calc'!M$7:M$79)</f>
        <v>55528668.43373844</v>
      </c>
    </row>
    <row r="81" spans="1:5" x14ac:dyDescent="0.2">
      <c r="A81" s="85" t="s">
        <v>114</v>
      </c>
      <c r="B81" s="85">
        <v>2010</v>
      </c>
      <c r="C81" s="130">
        <f>SUMIF('2010 yndx calc'!$B$7:$B$79,'2009-2011 Unit costs'!$A81,'2010 yndx calc'!K$7:K$79)</f>
        <v>0.4777816801737596</v>
      </c>
      <c r="D81" s="130">
        <f>SUMIF('2010 yndx calc'!$B$7:$B$79,'2009-2011 Unit costs'!$A81,'2010 yndx calc'!L$7:L$79)</f>
        <v>19749895.011734098</v>
      </c>
      <c r="E81" s="130">
        <f>SUMIF('2010 yndx calc'!$B$7:$B$79,'2009-2011 Unit costs'!$A81,'2010 yndx calc'!M$7:M$79)</f>
        <v>41336651.929708689</v>
      </c>
    </row>
    <row r="82" spans="1:5" x14ac:dyDescent="0.2">
      <c r="A82" s="85" t="s">
        <v>177</v>
      </c>
      <c r="B82" s="85">
        <v>2010</v>
      </c>
      <c r="C82" s="130">
        <f>SUMIF('2010 yndx calc'!$B$7:$B$79,'2009-2011 Unit costs'!$A82,'2010 yndx calc'!K$7:K$79)</f>
        <v>0.1508148340772667</v>
      </c>
      <c r="D82" s="130">
        <f>SUMIF('2010 yndx calc'!$B$7:$B$79,'2009-2011 Unit costs'!$A82,'2010 yndx calc'!L$7:L$79)</f>
        <v>7334375.7936032284</v>
      </c>
      <c r="E82" s="130">
        <f>SUMIF('2010 yndx calc'!$B$7:$B$79,'2009-2011 Unit costs'!$A82,'2010 yndx calc'!M$7:M$79)</f>
        <v>48631660.396520548</v>
      </c>
    </row>
    <row r="83" spans="1:5" x14ac:dyDescent="0.2">
      <c r="A83" s="85" t="s">
        <v>178</v>
      </c>
      <c r="B83" s="85">
        <v>2010</v>
      </c>
      <c r="C83" s="130">
        <f>SUMIF('2010 yndx calc'!$B$7:$B$79,'2009-2011 Unit costs'!$A83,'2010 yndx calc'!K$7:K$79)</f>
        <v>0.42990577788092499</v>
      </c>
      <c r="D83" s="130">
        <f>SUMIF('2010 yndx calc'!$B$7:$B$79,'2009-2011 Unit costs'!$A83,'2010 yndx calc'!L$7:L$79)</f>
        <v>19277310.393909611</v>
      </c>
      <c r="E83" s="130">
        <f>SUMIF('2010 yndx calc'!$B$7:$B$79,'2009-2011 Unit costs'!$A83,'2010 yndx calc'!M$7:M$79)</f>
        <v>44840779.970277645</v>
      </c>
    </row>
    <row r="84" spans="1:5" x14ac:dyDescent="0.2">
      <c r="A84" s="85" t="s">
        <v>179</v>
      </c>
      <c r="B84" s="85">
        <v>2010</v>
      </c>
      <c r="C84" s="130">
        <f>SUMIF('2010 yndx calc'!$B$7:$B$79,'2009-2011 Unit costs'!$A84,'2010 yndx calc'!K$7:K$79)</f>
        <v>0.90220274885549356</v>
      </c>
      <c r="D84" s="130">
        <f>SUMIF('2010 yndx calc'!$B$7:$B$79,'2009-2011 Unit costs'!$A84,'2010 yndx calc'!L$7:L$79)</f>
        <v>35432825.179371744</v>
      </c>
      <c r="E84" s="130">
        <f>SUMIF('2010 yndx calc'!$B$7:$B$79,'2009-2011 Unit costs'!$A84,'2010 yndx calc'!M$7:M$79)</f>
        <v>39273683.464521393</v>
      </c>
    </row>
    <row r="85" spans="1:5" x14ac:dyDescent="0.2">
      <c r="A85" s="85" t="s">
        <v>180</v>
      </c>
      <c r="B85" s="85">
        <v>2010</v>
      </c>
      <c r="C85" s="130">
        <f>SUMIF('2010 yndx calc'!$B$7:$B$79,'2009-2011 Unit costs'!$A85,'2010 yndx calc'!K$7:K$79)</f>
        <v>0.6869526007461092</v>
      </c>
      <c r="D85" s="130">
        <f>SUMIF('2010 yndx calc'!$B$7:$B$79,'2009-2011 Unit costs'!$A85,'2010 yndx calc'!L$7:L$79)</f>
        <v>26188698.830746766</v>
      </c>
      <c r="E85" s="130">
        <f>SUMIF('2010 yndx calc'!$B$7:$B$79,'2009-2011 Unit costs'!$A85,'2010 yndx calc'!M$7:M$79)</f>
        <v>38123007.034696192</v>
      </c>
    </row>
    <row r="86" spans="1:5" x14ac:dyDescent="0.2">
      <c r="A86" s="85" t="s">
        <v>115</v>
      </c>
      <c r="B86" s="85">
        <v>2010</v>
      </c>
      <c r="C86" s="130">
        <f>SUMIF('2010 yndx calc'!$B$7:$B$79,'2009-2011 Unit costs'!$A86,'2010 yndx calc'!K$7:K$79)</f>
        <v>0.38785299756669067</v>
      </c>
      <c r="D86" s="130">
        <f>SUMIF('2010 yndx calc'!$B$7:$B$79,'2009-2011 Unit costs'!$A86,'2010 yndx calc'!L$7:L$79)</f>
        <v>19744618.289316293</v>
      </c>
      <c r="E86" s="130">
        <f>SUMIF('2010 yndx calc'!$B$7:$B$79,'2009-2011 Unit costs'!$A86,'2010 yndx calc'!M$7:M$79)</f>
        <v>50907478.898422688</v>
      </c>
    </row>
    <row r="87" spans="1:5" x14ac:dyDescent="0.2">
      <c r="A87" s="85" t="s">
        <v>181</v>
      </c>
      <c r="B87" s="85">
        <v>2010</v>
      </c>
      <c r="C87" s="130">
        <f>SUMIF('2010 yndx calc'!$B$7:$B$79,'2009-2011 Unit costs'!$A87,'2010 yndx calc'!K$7:K$79)</f>
        <v>8.7231990883885044E-2</v>
      </c>
      <c r="D87" s="130">
        <f>SUMIF('2010 yndx calc'!$B$7:$B$79,'2009-2011 Unit costs'!$A87,'2010 yndx calc'!L$7:L$79)</f>
        <v>3359144.9495768873</v>
      </c>
      <c r="E87" s="130">
        <f>SUMIF('2010 yndx calc'!$B$7:$B$79,'2009-2011 Unit costs'!$A87,'2010 yndx calc'!M$7:M$79)</f>
        <v>38508177.052249819</v>
      </c>
    </row>
    <row r="88" spans="1:5" x14ac:dyDescent="0.2">
      <c r="A88" s="85" t="s">
        <v>182</v>
      </c>
      <c r="B88" s="85">
        <v>2010</v>
      </c>
      <c r="C88" s="130">
        <f>SUMIF('2010 yndx calc'!$B$7:$B$79,'2009-2011 Unit costs'!$A88,'2010 yndx calc'!K$7:K$79)</f>
        <v>1.7450783186989994E-2</v>
      </c>
      <c r="D88" s="130">
        <f>SUMIF('2010 yndx calc'!$B$7:$B$79,'2009-2011 Unit costs'!$A88,'2010 yndx calc'!L$7:L$79)</f>
        <v>761072.35044499359</v>
      </c>
      <c r="E88" s="130">
        <f>SUMIF('2010 yndx calc'!$B$7:$B$79,'2009-2011 Unit costs'!$A88,'2010 yndx calc'!M$7:M$79)</f>
        <v>43612503.936923161</v>
      </c>
    </row>
    <row r="89" spans="1:5" x14ac:dyDescent="0.2">
      <c r="A89" s="85" t="s">
        <v>183</v>
      </c>
      <c r="B89" s="85">
        <v>2010</v>
      </c>
      <c r="C89" s="130">
        <f>SUMIF('2010 yndx calc'!$B$7:$B$79,'2009-2011 Unit costs'!$A89,'2010 yndx calc'!K$7:K$79)</f>
        <v>0.19294746350985165</v>
      </c>
      <c r="D89" s="130">
        <f>SUMIF('2010 yndx calc'!$B$7:$B$79,'2009-2011 Unit costs'!$A89,'2010 yndx calc'!L$7:L$79)</f>
        <v>7893545.4632674726</v>
      </c>
      <c r="E89" s="130">
        <f>SUMIF('2010 yndx calc'!$B$7:$B$79,'2009-2011 Unit costs'!$A89,'2010 yndx calc'!M$7:M$79)</f>
        <v>40910335.485516444</v>
      </c>
    </row>
    <row r="90" spans="1:5" x14ac:dyDescent="0.2">
      <c r="A90" s="85" t="s">
        <v>184</v>
      </c>
      <c r="B90" s="85">
        <v>2010</v>
      </c>
      <c r="C90" s="130">
        <f>SUMIF('2010 yndx calc'!$B$7:$B$79,'2009-2011 Unit costs'!$A90,'2010 yndx calc'!K$7:K$79)</f>
        <v>2.0256450002538826E-2</v>
      </c>
      <c r="D90" s="130">
        <f>SUMIF('2010 yndx calc'!$B$7:$B$79,'2009-2011 Unit costs'!$A90,'2010 yndx calc'!L$7:L$79)</f>
        <v>1033764.6863703672</v>
      </c>
      <c r="E90" s="130">
        <f>SUMIF('2010 yndx calc'!$B$7:$B$79,'2009-2011 Unit costs'!$A90,'2010 yndx calc'!M$7:M$79)</f>
        <v>51033852.735341147</v>
      </c>
    </row>
    <row r="91" spans="1:5" x14ac:dyDescent="0.2">
      <c r="A91" s="85" t="s">
        <v>117</v>
      </c>
      <c r="B91" s="85">
        <v>2010</v>
      </c>
      <c r="C91" s="130">
        <f>SUMIF('2010 yndx calc'!$B$7:$B$79,'2009-2011 Unit costs'!$A91,'2010 yndx calc'!K$7:K$79)</f>
        <v>0.12832102445301563</v>
      </c>
      <c r="D91" s="130">
        <f>SUMIF('2010 yndx calc'!$B$7:$B$79,'2009-2011 Unit costs'!$A91,'2010 yndx calc'!L$7:L$79)</f>
        <v>4541691.3940045349</v>
      </c>
      <c r="E91" s="130">
        <f>SUMIF('2010 yndx calc'!$B$7:$B$79,'2009-2011 Unit costs'!$A91,'2010 yndx calc'!M$7:M$79)</f>
        <v>35393197.750439264</v>
      </c>
    </row>
    <row r="92" spans="1:5" x14ac:dyDescent="0.2">
      <c r="A92" s="85" t="s">
        <v>185</v>
      </c>
      <c r="B92" s="85">
        <v>2010</v>
      </c>
      <c r="C92" s="130">
        <f>SUMIF('2010 yndx calc'!$B$7:$B$79,'2009-2011 Unit costs'!$A92,'2010 yndx calc'!K$7:K$79)</f>
        <v>2.9912389145136205</v>
      </c>
      <c r="D92" s="130">
        <f>SUMIF('2010 yndx calc'!$B$7:$B$79,'2009-2011 Unit costs'!$A92,'2010 yndx calc'!L$7:L$79)</f>
        <v>133030985.3287117</v>
      </c>
      <c r="E92" s="130">
        <f>SUMIF('2010 yndx calc'!$B$7:$B$79,'2009-2011 Unit costs'!$A92,'2010 yndx calc'!M$7:M$79)</f>
        <v>44473540.60661608</v>
      </c>
    </row>
    <row r="93" spans="1:5" x14ac:dyDescent="0.2">
      <c r="A93" s="85" t="s">
        <v>104</v>
      </c>
      <c r="B93" s="85">
        <v>2010</v>
      </c>
      <c r="C93" s="130">
        <f>SUMIF('2010 yndx calc'!$B$7:$B$79,'2009-2011 Unit costs'!$A93,'2010 yndx calc'!K$7:K$79)</f>
        <v>0.54839070061839001</v>
      </c>
      <c r="D93" s="130">
        <f>SUMIF('2010 yndx calc'!$B$7:$B$79,'2009-2011 Unit costs'!$A93,'2010 yndx calc'!L$7:L$79)</f>
        <v>22733797.777271636</v>
      </c>
      <c r="E93" s="130">
        <f>SUMIF('2010 yndx calc'!$B$7:$B$79,'2009-2011 Unit costs'!$A93,'2010 yndx calc'!M$7:M$79)</f>
        <v>41455476.454352677</v>
      </c>
    </row>
    <row r="94" spans="1:5" x14ac:dyDescent="0.2">
      <c r="A94" s="85" t="s">
        <v>119</v>
      </c>
      <c r="B94" s="85">
        <v>2010</v>
      </c>
      <c r="C94" s="130">
        <f>SUMIF('2010 yndx calc'!$B$7:$B$79,'2009-2011 Unit costs'!$A94,'2010 yndx calc'!K$7:K$79)</f>
        <v>1.0739666085904109</v>
      </c>
      <c r="D94" s="130">
        <f>SUMIF('2010 yndx calc'!$B$7:$B$79,'2009-2011 Unit costs'!$A94,'2010 yndx calc'!L$7:L$79)</f>
        <v>57667382.40620365</v>
      </c>
      <c r="E94" s="130">
        <f>SUMIF('2010 yndx calc'!$B$7:$B$79,'2009-2011 Unit costs'!$A94,'2010 yndx calc'!M$7:M$79)</f>
        <v>53695694.023385435</v>
      </c>
    </row>
    <row r="95" spans="1:5" x14ac:dyDescent="0.2">
      <c r="A95" s="85" t="s">
        <v>186</v>
      </c>
      <c r="B95" s="85">
        <v>2010</v>
      </c>
      <c r="C95" s="130">
        <f>SUMIF('2010 yndx calc'!$B$7:$B$79,'2009-2011 Unit costs'!$A95,'2010 yndx calc'!K$7:K$79)</f>
        <v>0.22543352096650238</v>
      </c>
      <c r="D95" s="130">
        <f>SUMIF('2010 yndx calc'!$B$7:$B$79,'2009-2011 Unit costs'!$A95,'2010 yndx calc'!L$7:L$79)</f>
        <v>11173055.640626997</v>
      </c>
      <c r="E95" s="130">
        <f>SUMIF('2010 yndx calc'!$B$7:$B$79,'2009-2011 Unit costs'!$A95,'2010 yndx calc'!M$7:M$79)</f>
        <v>49562529.976574443</v>
      </c>
    </row>
    <row r="96" spans="1:5" x14ac:dyDescent="0.2">
      <c r="A96" s="85" t="s">
        <v>187</v>
      </c>
      <c r="B96" s="85">
        <v>2010</v>
      </c>
      <c r="C96" s="130">
        <f>SUMIF('2010 yndx calc'!$B$7:$B$79,'2009-2011 Unit costs'!$A96,'2010 yndx calc'!K$7:K$79)</f>
        <v>4.8216766317499556E-2</v>
      </c>
      <c r="D96" s="130">
        <f>SUMIF('2010 yndx calc'!$B$7:$B$79,'2009-2011 Unit costs'!$A96,'2010 yndx calc'!L$7:L$79)</f>
        <v>1847254.4329020681</v>
      </c>
      <c r="E96" s="130">
        <f>SUMIF('2010 yndx calc'!$B$7:$B$79,'2009-2011 Unit costs'!$A96,'2010 yndx calc'!M$7:M$79)</f>
        <v>38311454.16800037</v>
      </c>
    </row>
    <row r="97" spans="1:5" x14ac:dyDescent="0.2">
      <c r="A97" s="85" t="s">
        <v>188</v>
      </c>
      <c r="B97" s="85">
        <v>2010</v>
      </c>
      <c r="C97" s="130">
        <f>SUMIF('2010 yndx calc'!$B$7:$B$79,'2009-2011 Unit costs'!$A97,'2010 yndx calc'!K$7:K$79)</f>
        <v>0.33600872367416501</v>
      </c>
      <c r="D97" s="130">
        <f>SUMIF('2010 yndx calc'!$B$7:$B$79,'2009-2011 Unit costs'!$A97,'2010 yndx calc'!L$7:L$79)</f>
        <v>13805399.585565588</v>
      </c>
      <c r="E97" s="130">
        <f>SUMIF('2010 yndx calc'!$B$7:$B$79,'2009-2011 Unit costs'!$A97,'2010 yndx calc'!M$7:M$79)</f>
        <v>41086432.026547574</v>
      </c>
    </row>
    <row r="98" spans="1:5" x14ac:dyDescent="0.2">
      <c r="A98" s="85" t="s">
        <v>189</v>
      </c>
      <c r="B98" s="85">
        <v>2010</v>
      </c>
      <c r="C98" s="130">
        <f>SUMIF('2010 yndx calc'!$B$7:$B$79,'2009-2011 Unit costs'!$A98,'2010 yndx calc'!K$7:K$79)</f>
        <v>0.23305620144953049</v>
      </c>
      <c r="D98" s="130">
        <f>SUMIF('2010 yndx calc'!$B$7:$B$79,'2009-2011 Unit costs'!$A98,'2010 yndx calc'!L$7:L$79)</f>
        <v>11628721.154802226</v>
      </c>
      <c r="E98" s="130">
        <f>SUMIF('2010 yndx calc'!$B$7:$B$79,'2009-2011 Unit costs'!$A98,'2010 yndx calc'!M$7:M$79)</f>
        <v>49896639.01872392</v>
      </c>
    </row>
    <row r="99" spans="1:5" x14ac:dyDescent="0.2">
      <c r="A99" s="85" t="s">
        <v>333</v>
      </c>
      <c r="B99" s="85">
        <v>2010</v>
      </c>
      <c r="C99" s="130">
        <f>SUMIF('2010 yndx calc'!$B$7:$B$79,'2009-2011 Unit costs'!$A99,'2010 yndx calc'!K$7:K$79)</f>
        <v>0</v>
      </c>
      <c r="D99" s="130">
        <f>SUMIF('2010 yndx calc'!$B$7:$B$79,'2009-2011 Unit costs'!$A99,'2010 yndx calc'!L$7:L$79)</f>
        <v>0</v>
      </c>
      <c r="E99" s="130">
        <f>SUMIF('2010 yndx calc'!$B$7:$B$79,'2009-2011 Unit costs'!$A99,'2010 yndx calc'!M$7:M$79)</f>
        <v>0</v>
      </c>
    </row>
    <row r="100" spans="1:5" x14ac:dyDescent="0.2">
      <c r="A100" s="85" t="s">
        <v>120</v>
      </c>
      <c r="B100" s="85">
        <v>2010</v>
      </c>
      <c r="C100" s="130">
        <f>SUMIF('2010 yndx calc'!$B$7:$B$79,'2009-2011 Unit costs'!$A100,'2010 yndx calc'!K$7:K$79)</f>
        <v>4.810834913135284E-2</v>
      </c>
      <c r="D100" s="130">
        <f>SUMIF('2010 yndx calc'!$B$7:$B$79,'2009-2011 Unit costs'!$A100,'2010 yndx calc'!L$7:L$79)</f>
        <v>2312989.3863134636</v>
      </c>
      <c r="E100" s="130">
        <f>SUMIF('2010 yndx calc'!$B$7:$B$79,'2009-2011 Unit costs'!$A100,'2010 yndx calc'!M$7:M$79)</f>
        <v>48078751.985402428</v>
      </c>
    </row>
    <row r="101" spans="1:5" x14ac:dyDescent="0.2">
      <c r="A101" s="85" t="s">
        <v>190</v>
      </c>
      <c r="B101" s="85">
        <v>2010</v>
      </c>
      <c r="C101" s="130">
        <f>SUMIF('2010 yndx calc'!$B$7:$B$79,'2009-2011 Unit costs'!$A101,'2010 yndx calc'!K$7:K$79)</f>
        <v>0.56309857268329933</v>
      </c>
      <c r="D101" s="130">
        <f>SUMIF('2010 yndx calc'!$B$7:$B$79,'2009-2011 Unit costs'!$A101,'2010 yndx calc'!L$7:L$79)</f>
        <v>23492982.680338666</v>
      </c>
      <c r="E101" s="130">
        <f>SUMIF('2010 yndx calc'!$B$7:$B$79,'2009-2011 Unit costs'!$A101,'2010 yndx calc'!M$7:M$79)</f>
        <v>41720906.107768998</v>
      </c>
    </row>
    <row r="102" spans="1:5" x14ac:dyDescent="0.2">
      <c r="A102" s="85" t="s">
        <v>191</v>
      </c>
      <c r="B102" s="85">
        <v>2010</v>
      </c>
      <c r="C102" s="130">
        <f>SUMIF('2010 yndx calc'!$B$7:$B$79,'2009-2011 Unit costs'!$A102,'2010 yndx calc'!K$7:K$79)</f>
        <v>0.13403415940506494</v>
      </c>
      <c r="D102" s="130">
        <f>SUMIF('2010 yndx calc'!$B$7:$B$79,'2009-2011 Unit costs'!$A102,'2010 yndx calc'!L$7:L$79)</f>
        <v>4710022.6437607361</v>
      </c>
      <c r="E102" s="130">
        <f>SUMIF('2010 yndx calc'!$B$7:$B$79,'2009-2011 Unit costs'!$A102,'2010 yndx calc'!M$7:M$79)</f>
        <v>35140464.674580202</v>
      </c>
    </row>
    <row r="103" spans="1:5" x14ac:dyDescent="0.2">
      <c r="A103" s="85" t="s">
        <v>192</v>
      </c>
      <c r="B103" s="85">
        <v>2010</v>
      </c>
      <c r="C103" s="130">
        <f>SUMIF('2010 yndx calc'!$B$7:$B$79,'2009-2011 Unit costs'!$A103,'2010 yndx calc'!K$7:K$79)</f>
        <v>0.66577936746693078</v>
      </c>
      <c r="D103" s="130">
        <f>SUMIF('2010 yndx calc'!$B$7:$B$79,'2009-2011 Unit costs'!$A103,'2010 yndx calc'!L$7:L$79)</f>
        <v>32578827.468639091</v>
      </c>
      <c r="E103" s="130">
        <f>SUMIF('2010 yndx calc'!$B$7:$B$79,'2009-2011 Unit costs'!$A103,'2010 yndx calc'!M$7:M$79)</f>
        <v>48933369.011705339</v>
      </c>
    </row>
    <row r="104" spans="1:5" x14ac:dyDescent="0.2">
      <c r="A104" s="85" t="s">
        <v>193</v>
      </c>
      <c r="B104" s="85">
        <v>2010</v>
      </c>
      <c r="C104" s="130">
        <f>SUMIF('2010 yndx calc'!$B$7:$B$79,'2009-2011 Unit costs'!$A104,'2010 yndx calc'!K$7:K$79)</f>
        <v>0.37449287702440137</v>
      </c>
      <c r="D104" s="130">
        <f>SUMIF('2010 yndx calc'!$B$7:$B$79,'2009-2011 Unit costs'!$A104,'2010 yndx calc'!L$7:L$79)</f>
        <v>12921033.205977928</v>
      </c>
      <c r="E104" s="130">
        <f>SUMIF('2010 yndx calc'!$B$7:$B$79,'2009-2011 Unit costs'!$A104,'2010 yndx calc'!M$7:M$79)</f>
        <v>34502747.578656919</v>
      </c>
    </row>
    <row r="105" spans="1:5" x14ac:dyDescent="0.2">
      <c r="A105" s="85" t="s">
        <v>121</v>
      </c>
      <c r="B105" s="85">
        <v>2010</v>
      </c>
      <c r="C105" s="130">
        <f>SUMIF('2010 yndx calc'!$B$7:$B$79,'2009-2011 Unit costs'!$A105,'2010 yndx calc'!K$7:K$79)</f>
        <v>0.3669345751074134</v>
      </c>
      <c r="D105" s="130">
        <f>SUMIF('2010 yndx calc'!$B$7:$B$79,'2009-2011 Unit costs'!$A105,'2010 yndx calc'!L$7:L$79)</f>
        <v>13020053.603601057</v>
      </c>
      <c r="E105" s="130">
        <f>SUMIF('2010 yndx calc'!$B$7:$B$79,'2009-2011 Unit costs'!$A105,'2010 yndx calc'!M$7:M$79)</f>
        <v>35483310.886660583</v>
      </c>
    </row>
    <row r="106" spans="1:5" x14ac:dyDescent="0.2">
      <c r="A106" s="85" t="s">
        <v>194</v>
      </c>
      <c r="B106" s="85">
        <v>2010</v>
      </c>
      <c r="C106" s="130">
        <f>SUMIF('2010 yndx calc'!$B$7:$B$79,'2009-2011 Unit costs'!$A106,'2010 yndx calc'!K$7:K$79)</f>
        <v>4.0652464634264161E-2</v>
      </c>
      <c r="D106" s="130">
        <f>SUMIF('2010 yndx calc'!$B$7:$B$79,'2009-2011 Unit costs'!$A106,'2010 yndx calc'!L$7:L$79)</f>
        <v>1148684.2396931099</v>
      </c>
      <c r="E106" s="130">
        <f>SUMIF('2010 yndx calc'!$B$7:$B$79,'2009-2011 Unit costs'!$A106,'2010 yndx calc'!M$7:M$79)</f>
        <v>28256201.684877302</v>
      </c>
    </row>
    <row r="107" spans="1:5" x14ac:dyDescent="0.2">
      <c r="A107" s="85" t="s">
        <v>195</v>
      </c>
      <c r="B107" s="85">
        <v>2010</v>
      </c>
      <c r="C107" s="130">
        <f>SUMIF('2010 yndx calc'!$B$7:$B$79,'2009-2011 Unit costs'!$A107,'2010 yndx calc'!K$7:K$79)</f>
        <v>2.7519829117029038</v>
      </c>
      <c r="D107" s="130">
        <f>SUMIF('2010 yndx calc'!$B$7:$B$79,'2009-2011 Unit costs'!$A107,'2010 yndx calc'!L$7:L$79)</f>
        <v>103181562.84395273</v>
      </c>
      <c r="E107" s="130">
        <f>SUMIF('2010 yndx calc'!$B$7:$B$79,'2009-2011 Unit costs'!$A107,'2010 yndx calc'!M$7:M$79)</f>
        <v>37493533.26474867</v>
      </c>
    </row>
    <row r="108" spans="1:5" x14ac:dyDescent="0.2">
      <c r="A108" s="85" t="s">
        <v>196</v>
      </c>
      <c r="B108" s="85">
        <v>2010</v>
      </c>
      <c r="C108" s="130">
        <f>SUMIF('2010 yndx calc'!$B$7:$B$79,'2009-2011 Unit costs'!$A108,'2010 yndx calc'!K$7:K$79)</f>
        <v>1.5146218722794928E-2</v>
      </c>
      <c r="D108" s="130">
        <f>SUMIF('2010 yndx calc'!$B$7:$B$79,'2009-2011 Unit costs'!$A108,'2010 yndx calc'!L$7:L$79)</f>
        <v>515158.52749134926</v>
      </c>
      <c r="E108" s="130">
        <f>SUMIF('2010 yndx calc'!$B$7:$B$79,'2009-2011 Unit costs'!$A108,'2010 yndx calc'!M$7:M$79)</f>
        <v>34012352.318406716</v>
      </c>
    </row>
    <row r="109" spans="1:5" x14ac:dyDescent="0.2">
      <c r="A109" s="85" t="s">
        <v>197</v>
      </c>
      <c r="B109" s="85">
        <v>2010</v>
      </c>
      <c r="C109" s="130">
        <f>SUMIF('2010 yndx calc'!$B$7:$B$79,'2009-2011 Unit costs'!$A109,'2010 yndx calc'!K$7:K$79)</f>
        <v>6.6306769484898401E-2</v>
      </c>
      <c r="D109" s="130">
        <f>SUMIF('2010 yndx calc'!$B$7:$B$79,'2009-2011 Unit costs'!$A109,'2010 yndx calc'!L$7:L$79)</f>
        <v>1333721.9842165229</v>
      </c>
      <c r="E109" s="130">
        <f>SUMIF('2010 yndx calc'!$B$7:$B$79,'2009-2011 Unit costs'!$A109,'2010 yndx calc'!M$7:M$79)</f>
        <v>20114416.590907551</v>
      </c>
    </row>
    <row r="110" spans="1:5" x14ac:dyDescent="0.2">
      <c r="A110" s="85" t="s">
        <v>122</v>
      </c>
      <c r="B110" s="85">
        <v>2010</v>
      </c>
      <c r="C110" s="130">
        <f>SUMIF('2010 yndx calc'!$B$7:$B$79,'2009-2011 Unit costs'!$A110,'2010 yndx calc'!K$7:K$79)</f>
        <v>1.7800363271225532</v>
      </c>
      <c r="D110" s="130">
        <f>SUMIF('2010 yndx calc'!$B$7:$B$79,'2009-2011 Unit costs'!$A110,'2010 yndx calc'!L$7:L$79)</f>
        <v>75995029.697921634</v>
      </c>
      <c r="E110" s="130">
        <f>SUMIF('2010 yndx calc'!$B$7:$B$79,'2009-2011 Unit costs'!$A110,'2010 yndx calc'!M$7:M$79)</f>
        <v>42692965.609734699</v>
      </c>
    </row>
    <row r="111" spans="1:5" x14ac:dyDescent="0.2">
      <c r="A111" s="85" t="s">
        <v>123</v>
      </c>
      <c r="B111" s="85">
        <v>2010</v>
      </c>
      <c r="C111" s="130">
        <f>SUMIF('2010 yndx calc'!$B$7:$B$79,'2009-2011 Unit costs'!$A111,'2010 yndx calc'!K$7:K$79)</f>
        <v>20.742032135481089</v>
      </c>
      <c r="D111" s="130">
        <f>SUMIF('2010 yndx calc'!$B$7:$B$79,'2009-2011 Unit costs'!$A111,'2010 yndx calc'!L$7:L$79)</f>
        <v>1249591522.0390115</v>
      </c>
      <c r="E111" s="130">
        <f>SUMIF('2010 yndx calc'!$B$7:$B$79,'2009-2011 Unit costs'!$A111,'2010 yndx calc'!M$7:M$79)</f>
        <v>60244411.631272815</v>
      </c>
    </row>
    <row r="112" spans="1:5" x14ac:dyDescent="0.2">
      <c r="A112" s="85" t="s">
        <v>334</v>
      </c>
      <c r="B112" s="85">
        <v>2010</v>
      </c>
      <c r="C112" s="130">
        <f>SUMIF('2010 yndx calc'!$B$7:$B$79,'2009-2011 Unit costs'!$A112,'2010 yndx calc'!K$7:K$79)</f>
        <v>0</v>
      </c>
      <c r="D112" s="130">
        <f>SUMIF('2010 yndx calc'!$B$7:$B$79,'2009-2011 Unit costs'!$A112,'2010 yndx calc'!L$7:L$79)</f>
        <v>0</v>
      </c>
      <c r="E112" s="130">
        <f>SUMIF('2010 yndx calc'!$B$7:$B$79,'2009-2011 Unit costs'!$A112,'2010 yndx calc'!M$7:M$79)</f>
        <v>0</v>
      </c>
    </row>
    <row r="113" spans="1:5" x14ac:dyDescent="0.2">
      <c r="A113" s="85" t="s">
        <v>198</v>
      </c>
      <c r="B113" s="85">
        <v>2010</v>
      </c>
      <c r="C113" s="130">
        <f>SUMIF('2010 yndx calc'!$B$7:$B$79,'2009-2011 Unit costs'!$A113,'2010 yndx calc'!K$7:K$79)</f>
        <v>3.6721178997011701</v>
      </c>
      <c r="D113" s="130">
        <f>SUMIF('2010 yndx calc'!$B$7:$B$79,'2009-2011 Unit costs'!$A113,'2010 yndx calc'!L$7:L$79)</f>
        <v>156810179.33310923</v>
      </c>
      <c r="E113" s="130">
        <f>SUMIF('2010 yndx calc'!$B$7:$B$79,'2009-2011 Unit costs'!$A113,'2010 yndx calc'!M$7:M$79)</f>
        <v>42702926.108627975</v>
      </c>
    </row>
    <row r="114" spans="1:5" x14ac:dyDescent="0.2">
      <c r="A114" s="85" t="s">
        <v>199</v>
      </c>
      <c r="B114" s="85">
        <v>2010</v>
      </c>
      <c r="C114" s="130">
        <f>SUMIF('2010 yndx calc'!$B$7:$B$79,'2009-2011 Unit costs'!$A114,'2010 yndx calc'!K$7:K$79)</f>
        <v>0.22363449545899283</v>
      </c>
      <c r="D114" s="130">
        <f>SUMIF('2010 yndx calc'!$B$7:$B$79,'2009-2011 Unit costs'!$A114,'2010 yndx calc'!L$7:L$79)</f>
        <v>9700920.8947733082</v>
      </c>
      <c r="E114" s="130">
        <f>SUMIF('2010 yndx calc'!$B$7:$B$79,'2009-2011 Unit costs'!$A114,'2010 yndx calc'!M$7:M$79)</f>
        <v>43378463.930007331</v>
      </c>
    </row>
    <row r="115" spans="1:5" x14ac:dyDescent="0.2">
      <c r="A115" s="85" t="s">
        <v>200</v>
      </c>
      <c r="B115" s="85">
        <v>2010</v>
      </c>
      <c r="C115" s="130">
        <f>SUMIF('2010 yndx calc'!$B$7:$B$79,'2009-2011 Unit costs'!$A115,'2010 yndx calc'!K$7:K$79)</f>
        <v>6.3830995188965067E-2</v>
      </c>
      <c r="D115" s="130">
        <f>SUMIF('2010 yndx calc'!$B$7:$B$79,'2009-2011 Unit costs'!$A115,'2010 yndx calc'!L$7:L$79)</f>
        <v>2700288.1453162953</v>
      </c>
      <c r="E115" s="130">
        <f>SUMIF('2010 yndx calc'!$B$7:$B$79,'2009-2011 Unit costs'!$A115,'2010 yndx calc'!M$7:M$79)</f>
        <v>42303713.694614522</v>
      </c>
    </row>
    <row r="116" spans="1:5" x14ac:dyDescent="0.2">
      <c r="A116" s="85" t="s">
        <v>201</v>
      </c>
      <c r="B116" s="85">
        <v>2010</v>
      </c>
      <c r="C116" s="130">
        <f>SUMIF('2010 yndx calc'!$B$7:$B$79,'2009-2011 Unit costs'!$A116,'2010 yndx calc'!K$7:K$79)</f>
        <v>0.311697996408898</v>
      </c>
      <c r="D116" s="130">
        <f>SUMIF('2010 yndx calc'!$B$7:$B$79,'2009-2011 Unit costs'!$A116,'2010 yndx calc'!L$7:L$79)</f>
        <v>12717014.158428948</v>
      </c>
      <c r="E116" s="130">
        <f>SUMIF('2010 yndx calc'!$B$7:$B$79,'2009-2011 Unit costs'!$A116,'2010 yndx calc'!M$7:M$79)</f>
        <v>40799152.721361279</v>
      </c>
    </row>
    <row r="117" spans="1:5" x14ac:dyDescent="0.2">
      <c r="A117" s="85" t="s">
        <v>202</v>
      </c>
      <c r="B117" s="85">
        <v>2010</v>
      </c>
      <c r="C117" s="130">
        <f>SUMIF('2010 yndx calc'!$B$7:$B$79,'2009-2011 Unit costs'!$A117,'2010 yndx calc'!K$7:K$79)</f>
        <v>1.0679213317106457</v>
      </c>
      <c r="D117" s="130">
        <f>SUMIF('2010 yndx calc'!$B$7:$B$79,'2009-2011 Unit costs'!$A117,'2010 yndx calc'!L$7:L$79)</f>
        <v>37144504.234530732</v>
      </c>
      <c r="E117" s="130">
        <f>SUMIF('2010 yndx calc'!$B$7:$B$79,'2009-2011 Unit costs'!$A117,'2010 yndx calc'!M$7:M$79)</f>
        <v>34782060.374270216</v>
      </c>
    </row>
    <row r="118" spans="1:5" x14ac:dyDescent="0.2">
      <c r="A118" s="85" t="s">
        <v>203</v>
      </c>
      <c r="B118" s="85">
        <v>2010</v>
      </c>
      <c r="C118" s="130">
        <f>SUMIF('2010 yndx calc'!$B$7:$B$79,'2009-2011 Unit costs'!$A118,'2010 yndx calc'!K$7:K$79)</f>
        <v>0.10709778016833038</v>
      </c>
      <c r="D118" s="130">
        <f>SUMIF('2010 yndx calc'!$B$7:$B$79,'2009-2011 Unit costs'!$A118,'2010 yndx calc'!L$7:L$79)</f>
        <v>3966977.940373892</v>
      </c>
      <c r="E118" s="130">
        <f>SUMIF('2010 yndx calc'!$B$7:$B$79,'2009-2011 Unit costs'!$A118,'2010 yndx calc'!M$7:M$79)</f>
        <v>37040711.153292023</v>
      </c>
    </row>
    <row r="119" spans="1:5" x14ac:dyDescent="0.2">
      <c r="A119" s="85" t="s">
        <v>204</v>
      </c>
      <c r="B119" s="85">
        <v>2010</v>
      </c>
      <c r="C119" s="130">
        <f>SUMIF('2010 yndx calc'!$B$7:$B$79,'2009-2011 Unit costs'!$A119,'2010 yndx calc'!K$7:K$79)</f>
        <v>0.13883592185586308</v>
      </c>
      <c r="D119" s="130">
        <f>SUMIF('2010 yndx calc'!$B$7:$B$79,'2009-2011 Unit costs'!$A119,'2010 yndx calc'!L$7:L$79)</f>
        <v>6240363.3188335644</v>
      </c>
      <c r="E119" s="130">
        <f>SUMIF('2010 yndx calc'!$B$7:$B$79,'2009-2011 Unit costs'!$A119,'2010 yndx calc'!M$7:M$79)</f>
        <v>44947757.290884674</v>
      </c>
    </row>
    <row r="120" spans="1:5" x14ac:dyDescent="0.2">
      <c r="A120" s="85" t="s">
        <v>205</v>
      </c>
      <c r="B120" s="85">
        <v>2010</v>
      </c>
      <c r="C120" s="130">
        <f>SUMIF('2010 yndx calc'!$B$7:$B$79,'2009-2011 Unit costs'!$A120,'2010 yndx calc'!K$7:K$79)</f>
        <v>1.7947267772568598</v>
      </c>
      <c r="D120" s="130">
        <f>SUMIF('2010 yndx calc'!$B$7:$B$79,'2009-2011 Unit costs'!$A120,'2010 yndx calc'!L$7:L$79)</f>
        <v>61932499.758798346</v>
      </c>
      <c r="E120" s="130">
        <f>SUMIF('2010 yndx calc'!$B$7:$B$79,'2009-2011 Unit costs'!$A120,'2010 yndx calc'!M$7:M$79)</f>
        <v>34508037.960774586</v>
      </c>
    </row>
    <row r="121" spans="1:5" x14ac:dyDescent="0.2">
      <c r="A121" s="85" t="s">
        <v>206</v>
      </c>
      <c r="B121" s="85">
        <v>2010</v>
      </c>
      <c r="C121" s="130">
        <f>SUMIF('2010 yndx calc'!$B$7:$B$79,'2009-2011 Unit costs'!$A121,'2010 yndx calc'!K$7:K$79)</f>
        <v>9.2300711035767466E-2</v>
      </c>
      <c r="D121" s="130">
        <f>SUMIF('2010 yndx calc'!$B$7:$B$79,'2009-2011 Unit costs'!$A121,'2010 yndx calc'!L$7:L$79)</f>
        <v>4321979.9104985241</v>
      </c>
      <c r="E121" s="130">
        <f>SUMIF('2010 yndx calc'!$B$7:$B$79,'2009-2011 Unit costs'!$A121,'2010 yndx calc'!M$7:M$79)</f>
        <v>46824990.425303578</v>
      </c>
    </row>
    <row r="122" spans="1:5" x14ac:dyDescent="0.2">
      <c r="A122" s="85" t="s">
        <v>207</v>
      </c>
      <c r="B122" s="85">
        <v>2010</v>
      </c>
      <c r="C122" s="130">
        <f>SUMIF('2010 yndx calc'!$B$7:$B$79,'2009-2011 Unit costs'!$A122,'2010 yndx calc'!K$7:K$79)</f>
        <v>0.41198242396652829</v>
      </c>
      <c r="D122" s="130">
        <f>SUMIF('2010 yndx calc'!$B$7:$B$79,'2009-2011 Unit costs'!$A122,'2010 yndx calc'!L$7:L$79)</f>
        <v>19555467.40771218</v>
      </c>
      <c r="E122" s="130">
        <f>SUMIF('2010 yndx calc'!$B$7:$B$79,'2009-2011 Unit costs'!$A122,'2010 yndx calc'!M$7:M$79)</f>
        <v>47466751.662447073</v>
      </c>
    </row>
    <row r="123" spans="1:5" x14ac:dyDescent="0.2">
      <c r="A123" s="85" t="s">
        <v>208</v>
      </c>
      <c r="B123" s="85">
        <v>2010</v>
      </c>
      <c r="C123" s="130">
        <f>SUMIF('2010 yndx calc'!$B$7:$B$79,'2009-2011 Unit costs'!$A123,'2010 yndx calc'!K$7:K$79)</f>
        <v>0.46075397383287853</v>
      </c>
      <c r="D123" s="130">
        <f>SUMIF('2010 yndx calc'!$B$7:$B$79,'2009-2011 Unit costs'!$A123,'2010 yndx calc'!L$7:L$79)</f>
        <v>18455359.211977653</v>
      </c>
      <c r="E123" s="130">
        <f>SUMIF('2010 yndx calc'!$B$7:$B$79,'2009-2011 Unit costs'!$A123,'2010 yndx calc'!M$7:M$79)</f>
        <v>40054693.524296448</v>
      </c>
    </row>
    <row r="124" spans="1:5" x14ac:dyDescent="0.2">
      <c r="A124" s="85" t="s">
        <v>209</v>
      </c>
      <c r="B124" s="85">
        <v>2010</v>
      </c>
      <c r="C124" s="130">
        <f>SUMIF('2010 yndx calc'!$B$7:$B$79,'2009-2011 Unit costs'!$A124,'2010 yndx calc'!K$7:K$79)</f>
        <v>0.75828714053881596</v>
      </c>
      <c r="D124" s="130">
        <f>SUMIF('2010 yndx calc'!$B$7:$B$79,'2009-2011 Unit costs'!$A124,'2010 yndx calc'!L$7:L$79)</f>
        <v>34292152.94831872</v>
      </c>
      <c r="E124" s="130">
        <f>SUMIF('2010 yndx calc'!$B$7:$B$79,'2009-2011 Unit costs'!$A124,'2010 yndx calc'!M$7:M$79)</f>
        <v>45223176.175652601</v>
      </c>
    </row>
    <row r="125" spans="1:5" x14ac:dyDescent="0.2">
      <c r="A125" s="85" t="s">
        <v>210</v>
      </c>
      <c r="B125" s="85">
        <v>2010</v>
      </c>
      <c r="C125" s="130">
        <f>SUMIF('2010 yndx calc'!$B$7:$B$79,'2009-2011 Unit costs'!$A125,'2010 yndx calc'!K$7:K$79)</f>
        <v>0.12303494584903417</v>
      </c>
      <c r="D125" s="130">
        <f>SUMIF('2010 yndx calc'!$B$7:$B$79,'2009-2011 Unit costs'!$A125,'2010 yndx calc'!L$7:L$79)</f>
        <v>5559610.3030520203</v>
      </c>
      <c r="E125" s="130">
        <f>SUMIF('2010 yndx calc'!$B$7:$B$79,'2009-2011 Unit costs'!$A125,'2010 yndx calc'!M$7:M$79)</f>
        <v>45187245.499126323</v>
      </c>
    </row>
    <row r="126" spans="1:5" x14ac:dyDescent="0.2">
      <c r="A126" s="85" t="s">
        <v>211</v>
      </c>
      <c r="B126" s="85">
        <v>2010</v>
      </c>
      <c r="C126" s="130">
        <f>SUMIF('2010 yndx calc'!$B$7:$B$79,'2009-2011 Unit costs'!$A126,'2010 yndx calc'!K$7:K$79)</f>
        <v>0.27778020960601485</v>
      </c>
      <c r="D126" s="130">
        <f>SUMIF('2010 yndx calc'!$B$7:$B$79,'2009-2011 Unit costs'!$A126,'2010 yndx calc'!L$7:L$79)</f>
        <v>11914858.32303939</v>
      </c>
      <c r="E126" s="130">
        <f>SUMIF('2010 yndx calc'!$B$7:$B$79,'2009-2011 Unit costs'!$A126,'2010 yndx calc'!M$7:M$79)</f>
        <v>42893114.451668963</v>
      </c>
    </row>
    <row r="127" spans="1:5" x14ac:dyDescent="0.2">
      <c r="A127" s="85" t="s">
        <v>212</v>
      </c>
      <c r="B127" s="85">
        <v>2010</v>
      </c>
      <c r="C127" s="130">
        <f>SUMIF('2010 yndx calc'!$B$7:$B$79,'2009-2011 Unit costs'!$A127,'2010 yndx calc'!K$7:K$79)</f>
        <v>0.31767100344453342</v>
      </c>
      <c r="D127" s="130">
        <f>SUMIF('2010 yndx calc'!$B$7:$B$79,'2009-2011 Unit costs'!$A127,'2010 yndx calc'!L$7:L$79)</f>
        <v>13848410.78750072</v>
      </c>
      <c r="E127" s="130">
        <f>SUMIF('2010 yndx calc'!$B$7:$B$79,'2009-2011 Unit costs'!$A127,'2010 yndx calc'!M$7:M$79)</f>
        <v>43593562.639779009</v>
      </c>
    </row>
    <row r="128" spans="1:5" x14ac:dyDescent="0.2">
      <c r="A128" s="85" t="s">
        <v>213</v>
      </c>
      <c r="B128" s="85">
        <v>2010</v>
      </c>
      <c r="C128" s="130">
        <f>SUMIF('2010 yndx calc'!$B$7:$B$79,'2009-2011 Unit costs'!$A128,'2010 yndx calc'!K$7:K$79)</f>
        <v>9.6496641887467163E-2</v>
      </c>
      <c r="D128" s="130">
        <f>SUMIF('2010 yndx calc'!$B$7:$B$79,'2009-2011 Unit costs'!$A128,'2010 yndx calc'!L$7:L$79)</f>
        <v>3184884.5126112467</v>
      </c>
      <c r="E128" s="130">
        <f>SUMIF('2010 yndx calc'!$B$7:$B$79,'2009-2011 Unit costs'!$A128,'2010 yndx calc'!M$7:M$79)</f>
        <v>33005133.13536245</v>
      </c>
    </row>
    <row r="129" spans="1:5" x14ac:dyDescent="0.2">
      <c r="A129" s="85" t="s">
        <v>214</v>
      </c>
      <c r="B129" s="85">
        <v>2010</v>
      </c>
      <c r="C129" s="130">
        <f>SUMIF('2010 yndx calc'!$B$7:$B$79,'2009-2011 Unit costs'!$A129,'2010 yndx calc'!K$7:K$79)</f>
        <v>0.84084538816295951</v>
      </c>
      <c r="D129" s="130">
        <f>SUMIF('2010 yndx calc'!$B$7:$B$79,'2009-2011 Unit costs'!$A129,'2010 yndx calc'!L$7:L$79)</f>
        <v>40532487.834517606</v>
      </c>
      <c r="E129" s="130">
        <f>SUMIF('2010 yndx calc'!$B$7:$B$79,'2009-2011 Unit costs'!$A129,'2010 yndx calc'!M$7:M$79)</f>
        <v>48204448.053251654</v>
      </c>
    </row>
    <row r="130" spans="1:5" x14ac:dyDescent="0.2">
      <c r="A130" s="85" t="s">
        <v>215</v>
      </c>
      <c r="B130" s="85">
        <v>2010</v>
      </c>
      <c r="C130" s="130">
        <f>SUMIF('2010 yndx calc'!$B$7:$B$79,'2009-2011 Unit costs'!$A130,'2010 yndx calc'!K$7:K$79)</f>
        <v>0.12998422881913541</v>
      </c>
      <c r="D130" s="130">
        <f>SUMIF('2010 yndx calc'!$B$7:$B$79,'2009-2011 Unit costs'!$A130,'2010 yndx calc'!L$7:L$79)</f>
        <v>5826454.6094433172</v>
      </c>
      <c r="E130" s="130">
        <f>SUMIF('2010 yndx calc'!$B$7:$B$79,'2009-2011 Unit costs'!$A130,'2010 yndx calc'!M$7:M$79)</f>
        <v>44824319.553031698</v>
      </c>
    </row>
    <row r="131" spans="1:5" x14ac:dyDescent="0.2">
      <c r="A131" s="85" t="s">
        <v>216</v>
      </c>
      <c r="B131" s="85">
        <v>2010</v>
      </c>
      <c r="C131" s="130">
        <f>SUMIF('2010 yndx calc'!$B$7:$B$79,'2009-2011 Unit costs'!$A131,'2010 yndx calc'!K$7:K$79)</f>
        <v>0.17460558926576902</v>
      </c>
      <c r="D131" s="130">
        <f>SUMIF('2010 yndx calc'!$B$7:$B$79,'2009-2011 Unit costs'!$A131,'2010 yndx calc'!L$7:L$79)</f>
        <v>7222971.0305563081</v>
      </c>
      <c r="E131" s="130">
        <f>SUMIF('2010 yndx calc'!$B$7:$B$79,'2009-2011 Unit costs'!$A131,'2010 yndx calc'!M$7:M$79)</f>
        <v>41367352.906224251</v>
      </c>
    </row>
    <row r="132" spans="1:5" x14ac:dyDescent="0.2">
      <c r="A132" s="85" t="s">
        <v>217</v>
      </c>
      <c r="B132" s="85">
        <v>2010</v>
      </c>
      <c r="C132" s="130">
        <f>SUMIF('2010 yndx calc'!$B$7:$B$79,'2009-2011 Unit costs'!$A132,'2010 yndx calc'!K$7:K$79)</f>
        <v>0.62048329388038925</v>
      </c>
      <c r="D132" s="130">
        <f>SUMIF('2010 yndx calc'!$B$7:$B$79,'2009-2011 Unit costs'!$A132,'2010 yndx calc'!L$7:L$79)</f>
        <v>24359592.637155838</v>
      </c>
      <c r="E132" s="130">
        <f>SUMIF('2010 yndx calc'!$B$7:$B$79,'2009-2011 Unit costs'!$A132,'2010 yndx calc'!M$7:M$79)</f>
        <v>39259062.858591072</v>
      </c>
    </row>
    <row r="133" spans="1:5" x14ac:dyDescent="0.2">
      <c r="A133" s="85" t="s">
        <v>218</v>
      </c>
      <c r="B133" s="85">
        <v>2010</v>
      </c>
      <c r="C133" s="130">
        <f>SUMIF('2010 yndx calc'!$B$7:$B$79,'2009-2011 Unit costs'!$A133,'2010 yndx calc'!K$7:K$79)</f>
        <v>0.11273838497501251</v>
      </c>
      <c r="D133" s="130">
        <f>SUMIF('2010 yndx calc'!$B$7:$B$79,'2009-2011 Unit costs'!$A133,'2010 yndx calc'!L$7:L$79)</f>
        <v>4666619.4288629666</v>
      </c>
      <c r="E133" s="130">
        <f>SUMIF('2010 yndx calc'!$B$7:$B$79,'2009-2011 Unit costs'!$A133,'2010 yndx calc'!M$7:M$79)</f>
        <v>41393350.010267422</v>
      </c>
    </row>
    <row r="134" spans="1:5" x14ac:dyDescent="0.2">
      <c r="A134" s="85" t="s">
        <v>124</v>
      </c>
      <c r="B134" s="85">
        <v>2010</v>
      </c>
      <c r="C134" s="130">
        <f>SUMIF('2010 yndx calc'!$B$7:$B$79,'2009-2011 Unit costs'!$A134,'2010 yndx calc'!K$7:K$79)</f>
        <v>5.2046346918331217E-2</v>
      </c>
      <c r="D134" s="130">
        <f>SUMIF('2010 yndx calc'!$B$7:$B$79,'2009-2011 Unit costs'!$A134,'2010 yndx calc'!L$7:L$79)</f>
        <v>2340175.6579640047</v>
      </c>
      <c r="E134" s="130">
        <f>SUMIF('2010 yndx calc'!$B$7:$B$79,'2009-2011 Unit costs'!$A134,'2010 yndx calc'!M$7:M$79)</f>
        <v>44963302.835376762</v>
      </c>
    </row>
    <row r="135" spans="1:5" x14ac:dyDescent="0.2">
      <c r="A135" s="85" t="s">
        <v>219</v>
      </c>
      <c r="B135" s="85">
        <v>2010</v>
      </c>
      <c r="C135" s="130">
        <f>SUMIF('2010 yndx calc'!$B$7:$B$79,'2009-2011 Unit costs'!$A135,'2010 yndx calc'!K$7:K$79)</f>
        <v>0.4028652543374906</v>
      </c>
      <c r="D135" s="130">
        <f>SUMIF('2010 yndx calc'!$B$7:$B$79,'2009-2011 Unit costs'!$A135,'2010 yndx calc'!L$7:L$79)</f>
        <v>17802682.151107021</v>
      </c>
      <c r="E135" s="130">
        <f>SUMIF('2010 yndx calc'!$B$7:$B$79,'2009-2011 Unit costs'!$A135,'2010 yndx calc'!M$7:M$79)</f>
        <v>44190165.221330442</v>
      </c>
    </row>
    <row r="136" spans="1:5" x14ac:dyDescent="0.2">
      <c r="A136" s="85" t="s">
        <v>220</v>
      </c>
      <c r="B136" s="85">
        <v>2010</v>
      </c>
      <c r="C136" s="130">
        <f>SUMIF('2010 yndx calc'!$B$7:$B$79,'2009-2011 Unit costs'!$A136,'2010 yndx calc'!K$7:K$79)</f>
        <v>4.432624691286339</v>
      </c>
      <c r="D136" s="130">
        <f>SUMIF('2010 yndx calc'!$B$7:$B$79,'2009-2011 Unit costs'!$A136,'2010 yndx calc'!L$7:L$79)</f>
        <v>191478533.97319573</v>
      </c>
      <c r="E136" s="130">
        <f>SUMIF('2010 yndx calc'!$B$7:$B$79,'2009-2011 Unit costs'!$A136,'2010 yndx calc'!M$7:M$79)</f>
        <v>43197551.633370757</v>
      </c>
    </row>
    <row r="137" spans="1:5" x14ac:dyDescent="0.2">
      <c r="A137" s="85" t="s">
        <v>125</v>
      </c>
      <c r="B137" s="85">
        <v>2010</v>
      </c>
      <c r="C137" s="130">
        <f>SUMIF('2010 yndx calc'!$B$7:$B$79,'2009-2011 Unit costs'!$A137,'2010 yndx calc'!K$7:K$79)</f>
        <v>0.41370137366479875</v>
      </c>
      <c r="D137" s="130">
        <f>SUMIF('2010 yndx calc'!$B$7:$B$79,'2009-2011 Unit costs'!$A137,'2010 yndx calc'!L$7:L$79)</f>
        <v>15270419.707457937</v>
      </c>
      <c r="E137" s="130">
        <f>SUMIF('2010 yndx calc'!$B$7:$B$79,'2009-2011 Unit costs'!$A137,'2010 yndx calc'!M$7:M$79)</f>
        <v>36911696.889434993</v>
      </c>
    </row>
    <row r="138" spans="1:5" x14ac:dyDescent="0.2">
      <c r="A138" s="85" t="s">
        <v>221</v>
      </c>
      <c r="B138" s="85">
        <v>2010</v>
      </c>
      <c r="C138" s="130">
        <f>SUMIF('2010 yndx calc'!$B$7:$B$79,'2009-2011 Unit costs'!$A138,'2010 yndx calc'!K$7:K$79)</f>
        <v>4.6198936297006457E-2</v>
      </c>
      <c r="D138" s="130">
        <f>SUMIF('2010 yndx calc'!$B$7:$B$79,'2009-2011 Unit costs'!$A138,'2010 yndx calc'!L$7:L$79)</f>
        <v>2281189.6241578069</v>
      </c>
      <c r="E138" s="130">
        <f>SUMIF('2010 yndx calc'!$B$7:$B$79,'2009-2011 Unit costs'!$A138,'2010 yndx calc'!M$7:M$79)</f>
        <v>49377535.653469592</v>
      </c>
    </row>
    <row r="139" spans="1:5" x14ac:dyDescent="0.2">
      <c r="A139" s="85" t="s">
        <v>222</v>
      </c>
      <c r="B139" s="85">
        <v>2010</v>
      </c>
      <c r="C139" s="130">
        <f>SUMIF('2010 yndx calc'!$B$7:$B$79,'2009-2011 Unit costs'!$A139,'2010 yndx calc'!K$7:K$79)</f>
        <v>7.2752121972594924E-2</v>
      </c>
      <c r="D139" s="130">
        <f>SUMIF('2010 yndx calc'!$B$7:$B$79,'2009-2011 Unit costs'!$A139,'2010 yndx calc'!L$7:L$79)</f>
        <v>2732170.1072530239</v>
      </c>
      <c r="E139" s="130">
        <f>SUMIF('2010 yndx calc'!$B$7:$B$79,'2009-2011 Unit costs'!$A139,'2010 yndx calc'!M$7:M$79)</f>
        <v>37554507.458658151</v>
      </c>
    </row>
    <row r="140" spans="1:5" x14ac:dyDescent="0.2">
      <c r="A140" s="85" t="s">
        <v>223</v>
      </c>
      <c r="B140" s="85">
        <v>2010</v>
      </c>
      <c r="C140" s="130">
        <f>SUMIF('2010 yndx calc'!$B$7:$B$79,'2009-2011 Unit costs'!$A140,'2010 yndx calc'!K$7:K$79)</f>
        <v>5.4301241529207123E-2</v>
      </c>
      <c r="D140" s="130">
        <f>SUMIF('2010 yndx calc'!$B$7:$B$79,'2009-2011 Unit costs'!$A140,'2010 yndx calc'!L$7:L$79)</f>
        <v>2110754.9388105166</v>
      </c>
      <c r="E140" s="130">
        <f>SUMIF('2010 yndx calc'!$B$7:$B$79,'2009-2011 Unit costs'!$A140,'2010 yndx calc'!M$7:M$79)</f>
        <v>38871209.559273161</v>
      </c>
    </row>
    <row r="141" spans="1:5" x14ac:dyDescent="0.2">
      <c r="A141" s="85" t="s">
        <v>224</v>
      </c>
      <c r="B141" s="85">
        <v>2010</v>
      </c>
      <c r="C141" s="130">
        <f>SUMIF('2010 yndx calc'!$B$7:$B$79,'2009-2011 Unit costs'!$A141,'2010 yndx calc'!K$7:K$79)</f>
        <v>0.18543303211744047</v>
      </c>
      <c r="D141" s="130">
        <f>SUMIF('2010 yndx calc'!$B$7:$B$79,'2009-2011 Unit costs'!$A141,'2010 yndx calc'!L$7:L$79)</f>
        <v>7528315.288035146</v>
      </c>
      <c r="E141" s="130">
        <f>SUMIF('2010 yndx calc'!$B$7:$B$79,'2009-2011 Unit costs'!$A141,'2010 yndx calc'!M$7:M$79)</f>
        <v>40598566.512503721</v>
      </c>
    </row>
    <row r="142" spans="1:5" x14ac:dyDescent="0.2">
      <c r="A142" s="85" t="s">
        <v>126</v>
      </c>
      <c r="B142" s="85">
        <v>2010</v>
      </c>
      <c r="C142" s="130">
        <f>SUMIF('2010 yndx calc'!$B$7:$B$79,'2009-2011 Unit costs'!$A142,'2010 yndx calc'!K$7:K$79)</f>
        <v>0.6067433189080077</v>
      </c>
      <c r="D142" s="130">
        <f>SUMIF('2010 yndx calc'!$B$7:$B$79,'2009-2011 Unit costs'!$A142,'2010 yndx calc'!L$7:L$79)</f>
        <v>26858944.733075738</v>
      </c>
      <c r="E142" s="130">
        <f>SUMIF('2010 yndx calc'!$B$7:$B$79,'2009-2011 Unit costs'!$A142,'2010 yndx calc'!M$7:M$79)</f>
        <v>44267392.645402983</v>
      </c>
    </row>
    <row r="143" spans="1:5" x14ac:dyDescent="0.2">
      <c r="A143" s="85" t="s">
        <v>225</v>
      </c>
      <c r="B143" s="85">
        <v>2010</v>
      </c>
      <c r="C143" s="130">
        <f>SUMIF('2010 yndx calc'!$B$7:$B$79,'2009-2011 Unit costs'!$A143,'2010 yndx calc'!K$7:K$79)</f>
        <v>9.5399212645855089E-2</v>
      </c>
      <c r="D143" s="130">
        <f>SUMIF('2010 yndx calc'!$B$7:$B$79,'2009-2011 Unit costs'!$A143,'2010 yndx calc'!L$7:L$79)</f>
        <v>4351075.7239771504</v>
      </c>
      <c r="E143" s="130">
        <f>SUMIF('2010 yndx calc'!$B$7:$B$79,'2009-2011 Unit costs'!$A143,'2010 yndx calc'!M$7:M$79)</f>
        <v>45609136.630187862</v>
      </c>
    </row>
    <row r="144" spans="1:5" x14ac:dyDescent="0.2">
      <c r="A144" s="85" t="s">
        <v>226</v>
      </c>
      <c r="B144" s="85">
        <v>2010</v>
      </c>
      <c r="C144" s="130">
        <f>SUMIF('2010 yndx calc'!$B$7:$B$79,'2009-2011 Unit costs'!$A144,'2010 yndx calc'!K$7:K$79)</f>
        <v>8.8864144190795518</v>
      </c>
      <c r="D144" s="130">
        <f>SUMIF('2010 yndx calc'!$B$7:$B$79,'2009-2011 Unit costs'!$A144,'2010 yndx calc'!L$7:L$79)</f>
        <v>628377809.41049719</v>
      </c>
      <c r="E144" s="130">
        <f>SUMIF('2010 yndx calc'!$B$7:$B$79,'2009-2011 Unit costs'!$A144,'2010 yndx calc'!M$7:M$79)</f>
        <v>70712188.265870243</v>
      </c>
    </row>
    <row r="145" spans="1:5" x14ac:dyDescent="0.2">
      <c r="A145" s="85" t="s">
        <v>227</v>
      </c>
      <c r="B145" s="85">
        <v>2010</v>
      </c>
      <c r="C145" s="130">
        <f>SUMIF('2010 yndx calc'!$B$7:$B$79,'2009-2011 Unit costs'!$A145,'2010 yndx calc'!K$7:K$79)</f>
        <v>1.3767915009170861</v>
      </c>
      <c r="D145" s="130">
        <f>SUMIF('2010 yndx calc'!$B$7:$B$79,'2009-2011 Unit costs'!$A145,'2010 yndx calc'!L$7:L$79)</f>
        <v>55770127.531059273</v>
      </c>
      <c r="E145" s="130">
        <f>SUMIF('2010 yndx calc'!$B$7:$B$79,'2009-2011 Unit costs'!$A145,'2010 yndx calc'!M$7:M$79)</f>
        <v>40507315.373395734</v>
      </c>
    </row>
    <row r="146" spans="1:5" x14ac:dyDescent="0.2">
      <c r="A146" s="85" t="s">
        <v>228</v>
      </c>
      <c r="B146" s="85">
        <v>2010</v>
      </c>
      <c r="C146" s="130">
        <f>SUMIF('2010 yndx calc'!$B$7:$B$79,'2009-2011 Unit costs'!$A146,'2010 yndx calc'!K$7:K$79)</f>
        <v>0.11989093533538608</v>
      </c>
      <c r="D146" s="130">
        <f>SUMIF('2010 yndx calc'!$B$7:$B$79,'2009-2011 Unit costs'!$A146,'2010 yndx calc'!L$7:L$79)</f>
        <v>4373826.5054084398</v>
      </c>
      <c r="E146" s="130">
        <f>SUMIF('2010 yndx calc'!$B$7:$B$79,'2009-2011 Unit costs'!$A146,'2010 yndx calc'!M$7:M$79)</f>
        <v>36481711.42524647</v>
      </c>
    </row>
    <row r="147" spans="1:5" x14ac:dyDescent="0.2">
      <c r="A147" s="85" t="s">
        <v>229</v>
      </c>
      <c r="B147" s="85">
        <v>2010</v>
      </c>
      <c r="C147" s="130">
        <f>SUMIF('2010 yndx calc'!$B$7:$B$79,'2009-2011 Unit costs'!$A147,'2010 yndx calc'!K$7:K$79)</f>
        <v>0.73638652105257452</v>
      </c>
      <c r="D147" s="130">
        <f>SUMIF('2010 yndx calc'!$B$7:$B$79,'2009-2011 Unit costs'!$A147,'2010 yndx calc'!L$7:L$79)</f>
        <v>31197781.218435593</v>
      </c>
      <c r="E147" s="130">
        <f>SUMIF('2010 yndx calc'!$B$7:$B$79,'2009-2011 Unit costs'!$A147,'2010 yndx calc'!M$7:M$79)</f>
        <v>42366040.559572138</v>
      </c>
    </row>
    <row r="148" spans="1:5" x14ac:dyDescent="0.2">
      <c r="A148" s="85" t="s">
        <v>230</v>
      </c>
      <c r="B148" s="85">
        <v>2010</v>
      </c>
      <c r="C148" s="130">
        <f>SUMIF('2010 yndx calc'!$B$7:$B$79,'2009-2011 Unit costs'!$A148,'2010 yndx calc'!K$7:K$79)</f>
        <v>0.2648752815897617</v>
      </c>
      <c r="D148" s="130">
        <f>SUMIF('2010 yndx calc'!$B$7:$B$79,'2009-2011 Unit costs'!$A148,'2010 yndx calc'!L$7:L$79)</f>
        <v>9111984.1927487087</v>
      </c>
      <c r="E148" s="130">
        <f>SUMIF('2010 yndx calc'!$B$7:$B$79,'2009-2011 Unit costs'!$A148,'2010 yndx calc'!M$7:M$79)</f>
        <v>34401036.359675616</v>
      </c>
    </row>
    <row r="149" spans="1:5" x14ac:dyDescent="0.2">
      <c r="A149" s="85" t="s">
        <v>231</v>
      </c>
      <c r="B149" s="85">
        <v>2010</v>
      </c>
      <c r="C149" s="130">
        <f>SUMIF('2010 yndx calc'!$B$7:$B$79,'2009-2011 Unit costs'!$A149,'2010 yndx calc'!K$7:K$79)</f>
        <v>4.5568242135024618E-2</v>
      </c>
      <c r="D149" s="130">
        <f>SUMIF('2010 yndx calc'!$B$7:$B$79,'2009-2011 Unit costs'!$A149,'2010 yndx calc'!L$7:L$79)</f>
        <v>2400388.0260377405</v>
      </c>
      <c r="E149" s="130">
        <f>SUMIF('2010 yndx calc'!$B$7:$B$79,'2009-2011 Unit costs'!$A149,'2010 yndx calc'!M$7:M$79)</f>
        <v>52676774.735463336</v>
      </c>
    </row>
    <row r="150" spans="1:5" x14ac:dyDescent="0.2">
      <c r="A150" s="85" t="s">
        <v>127</v>
      </c>
      <c r="B150" s="85">
        <v>2010</v>
      </c>
      <c r="C150" s="130">
        <f>SUMIF('2010 yndx calc'!$B$7:$B$79,'2009-2011 Unit costs'!$A150,'2010 yndx calc'!K$7:K$79)</f>
        <v>5.0105226204147528E-2</v>
      </c>
      <c r="D150" s="130">
        <f>SUMIF('2010 yndx calc'!$B$7:$B$79,'2009-2011 Unit costs'!$A150,'2010 yndx calc'!L$7:L$79)</f>
        <v>2193774.947484225</v>
      </c>
      <c r="E150" s="130">
        <f>SUMIF('2010 yndx calc'!$B$7:$B$79,'2009-2011 Unit costs'!$A150,'2010 yndx calc'!M$7:M$79)</f>
        <v>43783355.822922766</v>
      </c>
    </row>
    <row r="151" spans="1:5" x14ac:dyDescent="0.2">
      <c r="A151" s="85" t="s">
        <v>128</v>
      </c>
      <c r="B151" s="85">
        <v>2010</v>
      </c>
      <c r="C151" s="130">
        <f>SUMIF('2010 yndx calc'!$B$7:$B$79,'2009-2011 Unit costs'!$A151,'2010 yndx calc'!K$7:K$79)</f>
        <v>0.27455088788237642</v>
      </c>
      <c r="D151" s="130">
        <f>SUMIF('2010 yndx calc'!$B$7:$B$79,'2009-2011 Unit costs'!$A151,'2010 yndx calc'!L$7:L$79)</f>
        <v>11501723.357033849</v>
      </c>
      <c r="E151" s="130">
        <f>SUMIF('2010 yndx calc'!$B$7:$B$79,'2009-2011 Unit costs'!$A151,'2010 yndx calc'!M$7:M$79)</f>
        <v>41892865.274438441</v>
      </c>
    </row>
    <row r="152" spans="1:5" x14ac:dyDescent="0.2">
      <c r="A152" s="85" t="s">
        <v>232</v>
      </c>
      <c r="B152" s="85">
        <v>2010</v>
      </c>
      <c r="C152" s="130">
        <f>SUMIF('2010 yndx calc'!$B$7:$B$79,'2009-2011 Unit costs'!$A152,'2010 yndx calc'!K$7:K$79)</f>
        <v>0.52509063408464585</v>
      </c>
      <c r="D152" s="130">
        <f>SUMIF('2010 yndx calc'!$B$7:$B$79,'2009-2011 Unit costs'!$A152,'2010 yndx calc'!L$7:L$79)</f>
        <v>24830058.97450795</v>
      </c>
      <c r="E152" s="130">
        <f>SUMIF('2010 yndx calc'!$B$7:$B$79,'2009-2011 Unit costs'!$A152,'2010 yndx calc'!M$7:M$79)</f>
        <v>47287186.940198377</v>
      </c>
    </row>
    <row r="153" spans="1:5" x14ac:dyDescent="0.2">
      <c r="A153" s="85" t="s">
        <v>233</v>
      </c>
      <c r="B153" s="85">
        <v>2010</v>
      </c>
      <c r="C153" s="130">
        <f>SUMIF('2010 yndx calc'!$B$7:$B$79,'2009-2011 Unit costs'!$A153,'2010 yndx calc'!K$7:K$79)</f>
        <v>0.18274934015695177</v>
      </c>
      <c r="D153" s="130">
        <f>SUMIF('2010 yndx calc'!$B$7:$B$79,'2009-2011 Unit costs'!$A153,'2010 yndx calc'!L$7:L$79)</f>
        <v>11059078.340255765</v>
      </c>
      <c r="E153" s="130">
        <f>SUMIF('2010 yndx calc'!$B$7:$B$79,'2009-2011 Unit costs'!$A153,'2010 yndx calc'!M$7:M$79)</f>
        <v>60515011.056991108</v>
      </c>
    </row>
    <row r="154" spans="1:5" x14ac:dyDescent="0.2">
      <c r="A154" s="85" t="s">
        <v>110</v>
      </c>
      <c r="B154" s="85">
        <v>2009</v>
      </c>
      <c r="C154" s="130">
        <f>SUMIF('2009 yndx calc '!$B$7:$B$79,'2009-2011 Unit costs'!$A154,'2009 yndx calc '!K$7:K$79)</f>
        <v>0.23095827240468875</v>
      </c>
      <c r="D154" s="130">
        <f>SUMIF('2009 yndx calc '!$B$7:$B$79,'2009-2011 Unit costs'!$A154,'2009 yndx calc '!L$7:L$79)</f>
        <v>18352760.443005122</v>
      </c>
      <c r="E154" s="130">
        <f>SUMIF('2009 yndx calc '!$B$7:$B$79,'2009-2011 Unit costs'!$A154,'2009 yndx calc '!M$7:M$79)</f>
        <v>79463533.615488455</v>
      </c>
    </row>
    <row r="155" spans="1:5" x14ac:dyDescent="0.2">
      <c r="A155" s="85" t="s">
        <v>112</v>
      </c>
      <c r="B155" s="85">
        <v>2009</v>
      </c>
      <c r="C155" s="130">
        <f>SUMIF('2009 yndx calc '!$B$7:$B$79,'2009-2011 Unit costs'!$A155,'2009 yndx calc '!K$7:K$79)</f>
        <v>2.6679458843832264E-2</v>
      </c>
      <c r="D155" s="130">
        <f>SUMIF('2009 yndx calc '!$B$7:$B$79,'2009-2011 Unit costs'!$A155,'2009 yndx calc '!L$7:L$79)</f>
        <v>1292989.359478642</v>
      </c>
      <c r="E155" s="130">
        <f>SUMIF('2009 yndx calc '!$B$7:$B$79,'2009-2011 Unit costs'!$A155,'2009 yndx calc '!M$7:M$79)</f>
        <v>48463852.548401833</v>
      </c>
    </row>
    <row r="156" spans="1:5" x14ac:dyDescent="0.2">
      <c r="A156" s="85" t="s">
        <v>114</v>
      </c>
      <c r="B156" s="85">
        <v>2009</v>
      </c>
      <c r="C156" s="130">
        <f>SUMIF('2009 yndx calc '!$B$7:$B$79,'2009-2011 Unit costs'!$A156,'2009 yndx calc '!K$7:K$79)</f>
        <v>0.47923766023823461</v>
      </c>
      <c r="D156" s="130">
        <f>SUMIF('2009 yndx calc '!$B$7:$B$79,'2009-2011 Unit costs'!$A156,'2009 yndx calc '!L$7:L$79)</f>
        <v>19001587.179082662</v>
      </c>
      <c r="E156" s="130">
        <f>SUMIF('2009 yndx calc '!$B$7:$B$79,'2009-2011 Unit costs'!$A156,'2009 yndx calc '!M$7:M$79)</f>
        <v>39649611.780586593</v>
      </c>
    </row>
    <row r="157" spans="1:5" x14ac:dyDescent="0.2">
      <c r="A157" s="85" t="s">
        <v>177</v>
      </c>
      <c r="B157" s="85">
        <v>2009</v>
      </c>
      <c r="C157" s="130">
        <f>SUMIF('2009 yndx calc '!$B$7:$B$79,'2009-2011 Unit costs'!$A157,'2009 yndx calc '!K$7:K$79)</f>
        <v>0.15075885968528552</v>
      </c>
      <c r="D157" s="130">
        <f>SUMIF('2009 yndx calc '!$B$7:$B$79,'2009-2011 Unit costs'!$A157,'2009 yndx calc '!L$7:L$79)</f>
        <v>7411148.1021712702</v>
      </c>
      <c r="E157" s="130">
        <f>SUMIF('2009 yndx calc '!$B$7:$B$79,'2009-2011 Unit costs'!$A157,'2009 yndx calc '!M$7:M$79)</f>
        <v>49158955.683548585</v>
      </c>
    </row>
    <row r="158" spans="1:5" x14ac:dyDescent="0.2">
      <c r="A158" s="85" t="s">
        <v>178</v>
      </c>
      <c r="B158" s="85">
        <v>2009</v>
      </c>
      <c r="C158" s="130">
        <f>SUMIF('2009 yndx calc '!$B$7:$B$79,'2009-2011 Unit costs'!$A158,'2009 yndx calc '!K$7:K$79)</f>
        <v>0.44041229720013947</v>
      </c>
      <c r="D158" s="130">
        <f>SUMIF('2009 yndx calc '!$B$7:$B$79,'2009-2011 Unit costs'!$A158,'2009 yndx calc '!L$7:L$79)</f>
        <v>18710613.808169097</v>
      </c>
      <c r="E158" s="130">
        <f>SUMIF('2009 yndx calc '!$B$7:$B$79,'2009-2011 Unit costs'!$A158,'2009 yndx calc '!M$7:M$79)</f>
        <v>42484312.82940837</v>
      </c>
    </row>
    <row r="159" spans="1:5" x14ac:dyDescent="0.2">
      <c r="A159" s="85" t="s">
        <v>179</v>
      </c>
      <c r="B159" s="85">
        <v>2009</v>
      </c>
      <c r="C159" s="130">
        <f>SUMIF('2009 yndx calc '!$B$7:$B$79,'2009-2011 Unit costs'!$A159,'2009 yndx calc '!K$7:K$79)</f>
        <v>0.89967139618572756</v>
      </c>
      <c r="D159" s="130">
        <f>SUMIF('2009 yndx calc '!$B$7:$B$79,'2009-2011 Unit costs'!$A159,'2009 yndx calc '!L$7:L$79)</f>
        <v>34498779.76196751</v>
      </c>
      <c r="E159" s="130">
        <f>SUMIF('2009 yndx calc '!$B$7:$B$79,'2009-2011 Unit costs'!$A159,'2009 yndx calc '!M$7:M$79)</f>
        <v>38345978.218524583</v>
      </c>
    </row>
    <row r="160" spans="1:5" x14ac:dyDescent="0.2">
      <c r="A160" s="85" t="s">
        <v>180</v>
      </c>
      <c r="B160" s="85">
        <v>2009</v>
      </c>
      <c r="C160" s="130">
        <f>SUMIF('2009 yndx calc '!$B$7:$B$79,'2009-2011 Unit costs'!$A160,'2009 yndx calc '!K$7:K$79)</f>
        <v>0.68450152051231405</v>
      </c>
      <c r="D160" s="130">
        <f>SUMIF('2009 yndx calc '!$B$7:$B$79,'2009-2011 Unit costs'!$A160,'2009 yndx calc '!L$7:L$79)</f>
        <v>26682424.091810785</v>
      </c>
      <c r="E160" s="130">
        <f>SUMIF('2009 yndx calc '!$B$7:$B$79,'2009-2011 Unit costs'!$A160,'2009 yndx calc '!M$7:M$79)</f>
        <v>38980810.549318239</v>
      </c>
    </row>
    <row r="161" spans="1:5" x14ac:dyDescent="0.2">
      <c r="A161" s="85" t="s">
        <v>115</v>
      </c>
      <c r="B161" s="85">
        <v>2009</v>
      </c>
      <c r="C161" s="130">
        <f>SUMIF('2009 yndx calc '!$B$7:$B$79,'2009-2011 Unit costs'!$A161,'2009 yndx calc '!K$7:K$79)</f>
        <v>0.38891351819778613</v>
      </c>
      <c r="D161" s="130">
        <f>SUMIF('2009 yndx calc '!$B$7:$B$79,'2009-2011 Unit costs'!$A161,'2009 yndx calc '!L$7:L$79)</f>
        <v>18577622.153941233</v>
      </c>
      <c r="E161" s="130">
        <f>SUMIF('2009 yndx calc '!$B$7:$B$79,'2009-2011 Unit costs'!$A161,'2009 yndx calc '!M$7:M$79)</f>
        <v>47768003.128380291</v>
      </c>
    </row>
    <row r="162" spans="1:5" x14ac:dyDescent="0.2">
      <c r="A162" s="85" t="s">
        <v>181</v>
      </c>
      <c r="B162" s="85">
        <v>2009</v>
      </c>
      <c r="C162" s="130">
        <f>SUMIF('2009 yndx calc '!$B$7:$B$79,'2009-2011 Unit costs'!$A162,'2009 yndx calc '!K$7:K$79)</f>
        <v>8.72634671305582E-2</v>
      </c>
      <c r="D162" s="130">
        <f>SUMIF('2009 yndx calc '!$B$7:$B$79,'2009-2011 Unit costs'!$A162,'2009 yndx calc '!L$7:L$79)</f>
        <v>3291031.1037819278</v>
      </c>
      <c r="E162" s="130">
        <f>SUMIF('2009 yndx calc '!$B$7:$B$79,'2009-2011 Unit costs'!$A162,'2009 yndx calc '!M$7:M$79)</f>
        <v>37713733.043154135</v>
      </c>
    </row>
    <row r="163" spans="1:5" x14ac:dyDescent="0.2">
      <c r="A163" s="85" t="s">
        <v>182</v>
      </c>
      <c r="B163" s="85">
        <v>2009</v>
      </c>
      <c r="C163" s="130">
        <f>SUMIF('2009 yndx calc '!$B$7:$B$79,'2009-2011 Unit costs'!$A163,'2009 yndx calc '!K$7:K$79)</f>
        <v>1.7771668512404134E-2</v>
      </c>
      <c r="D163" s="130">
        <f>SUMIF('2009 yndx calc '!$B$7:$B$79,'2009-2011 Unit costs'!$A163,'2009 yndx calc '!L$7:L$79)</f>
        <v>714220.21766533318</v>
      </c>
      <c r="E163" s="130">
        <f>SUMIF('2009 yndx calc '!$B$7:$B$79,'2009-2011 Unit costs'!$A163,'2009 yndx calc '!M$7:M$79)</f>
        <v>40188697.936090089</v>
      </c>
    </row>
    <row r="164" spans="1:5" x14ac:dyDescent="0.2">
      <c r="A164" s="85" t="s">
        <v>183</v>
      </c>
      <c r="B164" s="85">
        <v>2009</v>
      </c>
      <c r="C164" s="130">
        <f>SUMIF('2009 yndx calc '!$B$7:$B$79,'2009-2011 Unit costs'!$A164,'2009 yndx calc '!K$7:K$79)</f>
        <v>0.18927117825499612</v>
      </c>
      <c r="D164" s="130">
        <f>SUMIF('2009 yndx calc '!$B$7:$B$79,'2009-2011 Unit costs'!$A164,'2009 yndx calc '!L$7:L$79)</f>
        <v>7541471.5189333335</v>
      </c>
      <c r="E164" s="130">
        <f>SUMIF('2009 yndx calc '!$B$7:$B$79,'2009-2011 Unit costs'!$A164,'2009 yndx calc '!M$7:M$79)</f>
        <v>39844796.172680162</v>
      </c>
    </row>
    <row r="165" spans="1:5" x14ac:dyDescent="0.2">
      <c r="A165" s="85" t="s">
        <v>184</v>
      </c>
      <c r="B165" s="85">
        <v>2009</v>
      </c>
      <c r="C165" s="130">
        <f>SUMIF('2009 yndx calc '!$B$7:$B$79,'2009-2011 Unit costs'!$A165,'2009 yndx calc '!K$7:K$79)</f>
        <v>2.0316664285793321E-2</v>
      </c>
      <c r="D165" s="130">
        <f>SUMIF('2009 yndx calc '!$B$7:$B$79,'2009-2011 Unit costs'!$A165,'2009 yndx calc '!L$7:L$79)</f>
        <v>966598.57681022002</v>
      </c>
      <c r="E165" s="130">
        <f>SUMIF('2009 yndx calc '!$B$7:$B$79,'2009-2011 Unit costs'!$A165,'2009 yndx calc '!M$7:M$79)</f>
        <v>47576637.739991896</v>
      </c>
    </row>
    <row r="166" spans="1:5" x14ac:dyDescent="0.2">
      <c r="A166" s="85" t="s">
        <v>117</v>
      </c>
      <c r="B166" s="85">
        <v>2009</v>
      </c>
      <c r="C166" s="130">
        <f>SUMIF('2009 yndx calc '!$B$7:$B$79,'2009-2011 Unit costs'!$A166,'2009 yndx calc '!K$7:K$79)</f>
        <v>0.12775550425194515</v>
      </c>
      <c r="D166" s="130">
        <f>SUMIF('2009 yndx calc '!$B$7:$B$79,'2009-2011 Unit costs'!$A166,'2009 yndx calc '!L$7:L$79)</f>
        <v>5005524.0521517806</v>
      </c>
      <c r="E166" s="130">
        <f>SUMIF('2009 yndx calc '!$B$7:$B$79,'2009-2011 Unit costs'!$A166,'2009 yndx calc '!M$7:M$79)</f>
        <v>39180496.225669026</v>
      </c>
    </row>
    <row r="167" spans="1:5" x14ac:dyDescent="0.2">
      <c r="A167" s="85" t="s">
        <v>185</v>
      </c>
      <c r="B167" s="85">
        <v>2009</v>
      </c>
      <c r="C167" s="130">
        <f>SUMIF('2009 yndx calc '!$B$7:$B$79,'2009-2011 Unit costs'!$A167,'2009 yndx calc '!K$7:K$79)</f>
        <v>3.0055605453176417</v>
      </c>
      <c r="D167" s="130">
        <f>SUMIF('2009 yndx calc '!$B$7:$B$79,'2009-2011 Unit costs'!$A167,'2009 yndx calc '!L$7:L$79)</f>
        <v>138468574.72687754</v>
      </c>
      <c r="E167" s="130">
        <f>SUMIF('2009 yndx calc '!$B$7:$B$79,'2009-2011 Unit costs'!$A167,'2009 yndx calc '!M$7:M$79)</f>
        <v>46070798.654379971</v>
      </c>
    </row>
    <row r="168" spans="1:5" x14ac:dyDescent="0.2">
      <c r="A168" s="85" t="s">
        <v>104</v>
      </c>
      <c r="B168" s="85">
        <v>2009</v>
      </c>
      <c r="C168" s="130">
        <f>SUMIF('2009 yndx calc '!$B$7:$B$79,'2009-2011 Unit costs'!$A168,'2009 yndx calc '!K$7:K$79)</f>
        <v>0.54099468802630246</v>
      </c>
      <c r="D168" s="130">
        <f>SUMIF('2009 yndx calc '!$B$7:$B$79,'2009-2011 Unit costs'!$A168,'2009 yndx calc '!L$7:L$79)</f>
        <v>21095547.152040951</v>
      </c>
      <c r="E168" s="130">
        <f>SUMIF('2009 yndx calc '!$B$7:$B$79,'2009-2011 Unit costs'!$A168,'2009 yndx calc '!M$7:M$79)</f>
        <v>38994000.530769192</v>
      </c>
    </row>
    <row r="169" spans="1:5" x14ac:dyDescent="0.2">
      <c r="A169" s="85" t="s">
        <v>119</v>
      </c>
      <c r="B169" s="85">
        <v>2009</v>
      </c>
      <c r="C169" s="130">
        <f>SUMIF('2009 yndx calc '!$B$7:$B$79,'2009-2011 Unit costs'!$A169,'2009 yndx calc '!K$7:K$79)</f>
        <v>1.0646271147531294</v>
      </c>
      <c r="D169" s="130">
        <f>SUMIF('2009 yndx calc '!$B$7:$B$79,'2009-2011 Unit costs'!$A169,'2009 yndx calc '!L$7:L$79)</f>
        <v>53150680.951385736</v>
      </c>
      <c r="E169" s="130">
        <f>SUMIF('2009 yndx calc '!$B$7:$B$79,'2009-2011 Unit costs'!$A169,'2009 yndx calc '!M$7:M$79)</f>
        <v>49924222.495226003</v>
      </c>
    </row>
    <row r="170" spans="1:5" x14ac:dyDescent="0.2">
      <c r="A170" s="85" t="s">
        <v>186</v>
      </c>
      <c r="B170" s="85">
        <v>2009</v>
      </c>
      <c r="C170" s="130">
        <f>SUMIF('2009 yndx calc '!$B$7:$B$79,'2009-2011 Unit costs'!$A170,'2009 yndx calc '!K$7:K$79)</f>
        <v>0.22465262000609698</v>
      </c>
      <c r="D170" s="130">
        <f>SUMIF('2009 yndx calc '!$B$7:$B$79,'2009-2011 Unit costs'!$A170,'2009 yndx calc '!L$7:L$79)</f>
        <v>10596346.59979425</v>
      </c>
      <c r="E170" s="130">
        <f>SUMIF('2009 yndx calc '!$B$7:$B$79,'2009-2011 Unit costs'!$A170,'2009 yndx calc '!M$7:M$79)</f>
        <v>47167696.506306805</v>
      </c>
    </row>
    <row r="171" spans="1:5" x14ac:dyDescent="0.2">
      <c r="A171" s="85" t="s">
        <v>187</v>
      </c>
      <c r="B171" s="85">
        <v>2009</v>
      </c>
      <c r="C171" s="130">
        <f>SUMIF('2009 yndx calc '!$B$7:$B$79,'2009-2011 Unit costs'!$A171,'2009 yndx calc '!K$7:K$79)</f>
        <v>4.9274803854678487E-2</v>
      </c>
      <c r="D171" s="130">
        <f>SUMIF('2009 yndx calc '!$B$7:$B$79,'2009-2011 Unit costs'!$A171,'2009 yndx calc '!L$7:L$79)</f>
        <v>1861555.9472441785</v>
      </c>
      <c r="E171" s="130">
        <f>SUMIF('2009 yndx calc '!$B$7:$B$79,'2009-2011 Unit costs'!$A171,'2009 yndx calc '!M$7:M$79)</f>
        <v>37779063.570385568</v>
      </c>
    </row>
    <row r="172" spans="1:5" x14ac:dyDescent="0.2">
      <c r="A172" s="85" t="s">
        <v>188</v>
      </c>
      <c r="B172" s="85">
        <v>2009</v>
      </c>
      <c r="C172" s="130">
        <f>SUMIF('2009 yndx calc '!$B$7:$B$79,'2009-2011 Unit costs'!$A172,'2009 yndx calc '!K$7:K$79)</f>
        <v>0.33346221810662263</v>
      </c>
      <c r="D172" s="130">
        <f>SUMIF('2009 yndx calc '!$B$7:$B$79,'2009-2011 Unit costs'!$A172,'2009 yndx calc '!L$7:L$79)</f>
        <v>12867955.127186358</v>
      </c>
      <c r="E172" s="130">
        <f>SUMIF('2009 yndx calc '!$B$7:$B$79,'2009-2011 Unit costs'!$A172,'2009 yndx calc '!M$7:M$79)</f>
        <v>38588944.799353257</v>
      </c>
    </row>
    <row r="173" spans="1:5" x14ac:dyDescent="0.2">
      <c r="A173" s="85" t="s">
        <v>189</v>
      </c>
      <c r="B173" s="85">
        <v>2009</v>
      </c>
      <c r="C173" s="130">
        <f>SUMIF('2009 yndx calc '!$B$7:$B$79,'2009-2011 Unit costs'!$A173,'2009 yndx calc '!K$7:K$79)</f>
        <v>0.23349168991365715</v>
      </c>
      <c r="D173" s="130">
        <f>SUMIF('2009 yndx calc '!$B$7:$B$79,'2009-2011 Unit costs'!$A173,'2009 yndx calc '!L$7:L$79)</f>
        <v>11095953.779958246</v>
      </c>
      <c r="E173" s="130">
        <f>SUMIF('2009 yndx calc '!$B$7:$B$79,'2009-2011 Unit costs'!$A173,'2009 yndx calc '!M$7:M$79)</f>
        <v>47521835.933696039</v>
      </c>
    </row>
    <row r="174" spans="1:5" x14ac:dyDescent="0.2">
      <c r="A174" s="85" t="s">
        <v>333</v>
      </c>
      <c r="B174" s="85">
        <v>2009</v>
      </c>
      <c r="C174" s="130">
        <f>SUMIF('2009 yndx calc '!$B$7:$B$79,'2009-2011 Unit costs'!$A174,'2009 yndx calc '!K$7:K$79)</f>
        <v>0</v>
      </c>
      <c r="D174" s="130">
        <f>SUMIF('2009 yndx calc '!$B$7:$B$79,'2009-2011 Unit costs'!$A174,'2009 yndx calc '!L$7:L$79)</f>
        <v>0</v>
      </c>
      <c r="E174" s="130">
        <f>SUMIF('2009 yndx calc '!$B$7:$B$79,'2009-2011 Unit costs'!$A174,'2009 yndx calc '!M$7:M$79)</f>
        <v>0</v>
      </c>
    </row>
    <row r="175" spans="1:5" x14ac:dyDescent="0.2">
      <c r="A175" s="85" t="s">
        <v>120</v>
      </c>
      <c r="B175" s="85">
        <v>2009</v>
      </c>
      <c r="C175" s="130">
        <f>SUMIF('2009 yndx calc '!$B$7:$B$79,'2009-2011 Unit costs'!$A175,'2009 yndx calc '!K$7:K$79)</f>
        <v>4.8406912671509324E-2</v>
      </c>
      <c r="D175" s="130">
        <f>SUMIF('2009 yndx calc '!$B$7:$B$79,'2009-2011 Unit costs'!$A175,'2009 yndx calc '!L$7:L$79)</f>
        <v>2291479.6576406653</v>
      </c>
      <c r="E175" s="130">
        <f>SUMIF('2009 yndx calc '!$B$7:$B$79,'2009-2011 Unit costs'!$A175,'2009 yndx calc '!M$7:M$79)</f>
        <v>47337860.052978612</v>
      </c>
    </row>
    <row r="176" spans="1:5" x14ac:dyDescent="0.2">
      <c r="A176" s="85" t="s">
        <v>190</v>
      </c>
      <c r="B176" s="85">
        <v>2009</v>
      </c>
      <c r="C176" s="130">
        <f>SUMIF('2009 yndx calc '!$B$7:$B$79,'2009-2011 Unit costs'!$A176,'2009 yndx calc '!K$7:K$79)</f>
        <v>0.56644080880756464</v>
      </c>
      <c r="D176" s="130">
        <f>SUMIF('2009 yndx calc '!$B$7:$B$79,'2009-2011 Unit costs'!$A176,'2009 yndx calc '!L$7:L$79)</f>
        <v>25837369.183760699</v>
      </c>
      <c r="E176" s="130">
        <f>SUMIF('2009 yndx calc '!$B$7:$B$79,'2009-2011 Unit costs'!$A176,'2009 yndx calc '!M$7:M$79)</f>
        <v>45613537.693641625</v>
      </c>
    </row>
    <row r="177" spans="1:5" x14ac:dyDescent="0.2">
      <c r="A177" s="85" t="s">
        <v>191</v>
      </c>
      <c r="B177" s="85">
        <v>2009</v>
      </c>
      <c r="C177" s="130">
        <f>SUMIF('2009 yndx calc '!$B$7:$B$79,'2009-2011 Unit costs'!$A177,'2009 yndx calc '!K$7:K$79)</f>
        <v>0.12121985520463703</v>
      </c>
      <c r="D177" s="130">
        <f>SUMIF('2009 yndx calc '!$B$7:$B$79,'2009-2011 Unit costs'!$A177,'2009 yndx calc '!L$7:L$79)</f>
        <v>4592397.8926641429</v>
      </c>
      <c r="E177" s="130">
        <f>SUMIF('2009 yndx calc '!$B$7:$B$79,'2009-2011 Unit costs'!$A177,'2009 yndx calc '!M$7:M$79)</f>
        <v>37884865.354042016</v>
      </c>
    </row>
    <row r="178" spans="1:5" x14ac:dyDescent="0.2">
      <c r="A178" s="85" t="s">
        <v>192</v>
      </c>
      <c r="B178" s="85">
        <v>2009</v>
      </c>
      <c r="C178" s="130">
        <f>SUMIF('2009 yndx calc '!$B$7:$B$79,'2009-2011 Unit costs'!$A178,'2009 yndx calc '!K$7:K$79)</f>
        <v>0.6602470771558423</v>
      </c>
      <c r="D178" s="130">
        <f>SUMIF('2009 yndx calc '!$B$7:$B$79,'2009-2011 Unit costs'!$A178,'2009 yndx calc '!L$7:L$79)</f>
        <v>31452881.454976421</v>
      </c>
      <c r="E178" s="130">
        <f>SUMIF('2009 yndx calc '!$B$7:$B$79,'2009-2011 Unit costs'!$A178,'2009 yndx calc '!M$7:M$79)</f>
        <v>47638047.245080642</v>
      </c>
    </row>
    <row r="179" spans="1:5" x14ac:dyDescent="0.2">
      <c r="A179" s="85" t="s">
        <v>193</v>
      </c>
      <c r="B179" s="85">
        <v>2009</v>
      </c>
      <c r="C179" s="130">
        <f>SUMIF('2009 yndx calc '!$B$7:$B$79,'2009-2011 Unit costs'!$A179,'2009 yndx calc '!K$7:K$79)</f>
        <v>0.37614587517846354</v>
      </c>
      <c r="D179" s="130">
        <f>SUMIF('2009 yndx calc '!$B$7:$B$79,'2009-2011 Unit costs'!$A179,'2009 yndx calc '!L$7:L$79)</f>
        <v>12813993.407968614</v>
      </c>
      <c r="E179" s="130">
        <f>SUMIF('2009 yndx calc '!$B$7:$B$79,'2009-2011 Unit costs'!$A179,'2009 yndx calc '!M$7:M$79)</f>
        <v>34066553.041127928</v>
      </c>
    </row>
    <row r="180" spans="1:5" x14ac:dyDescent="0.2">
      <c r="A180" s="85" t="s">
        <v>121</v>
      </c>
      <c r="B180" s="85">
        <v>2009</v>
      </c>
      <c r="C180" s="130">
        <f>SUMIF('2009 yndx calc '!$B$7:$B$79,'2009-2011 Unit costs'!$A180,'2009 yndx calc '!K$7:K$79)</f>
        <v>0.36883758144118384</v>
      </c>
      <c r="D180" s="130">
        <f>SUMIF('2009 yndx calc '!$B$7:$B$79,'2009-2011 Unit costs'!$A180,'2009 yndx calc '!L$7:L$79)</f>
        <v>12941168.252482666</v>
      </c>
      <c r="E180" s="130">
        <f>SUMIF('2009 yndx calc '!$B$7:$B$79,'2009-2011 Unit costs'!$A180,'2009 yndx calc '!M$7:M$79)</f>
        <v>35086360.239964619</v>
      </c>
    </row>
    <row r="181" spans="1:5" x14ac:dyDescent="0.2">
      <c r="A181" s="85" t="s">
        <v>194</v>
      </c>
      <c r="B181" s="85">
        <v>2009</v>
      </c>
      <c r="C181" s="130">
        <f>SUMIF('2009 yndx calc '!$B$7:$B$79,'2009-2011 Unit costs'!$A181,'2009 yndx calc '!K$7:K$79)</f>
        <v>4.1223449618090317E-2</v>
      </c>
      <c r="D181" s="130">
        <f>SUMIF('2009 yndx calc '!$B$7:$B$79,'2009-2011 Unit costs'!$A181,'2009 yndx calc '!L$7:L$79)</f>
        <v>1195268.856704761</v>
      </c>
      <c r="E181" s="130">
        <f>SUMIF('2009 yndx calc '!$B$7:$B$79,'2009-2011 Unit costs'!$A181,'2009 yndx calc '!M$7:M$79)</f>
        <v>28994877.133723289</v>
      </c>
    </row>
    <row r="182" spans="1:5" x14ac:dyDescent="0.2">
      <c r="A182" s="85" t="s">
        <v>195</v>
      </c>
      <c r="B182" s="85">
        <v>2009</v>
      </c>
      <c r="C182" s="130">
        <f>SUMIF('2009 yndx calc '!$B$7:$B$79,'2009-2011 Unit costs'!$A182,'2009 yndx calc '!K$7:K$79)</f>
        <v>2.7711669176389533</v>
      </c>
      <c r="D182" s="130">
        <f>SUMIF('2009 yndx calc '!$B$7:$B$79,'2009-2011 Unit costs'!$A182,'2009 yndx calc '!L$7:L$79)</f>
        <v>101243095.98409882</v>
      </c>
      <c r="E182" s="130">
        <f>SUMIF('2009 yndx calc '!$B$7:$B$79,'2009-2011 Unit costs'!$A182,'2009 yndx calc '!M$7:M$79)</f>
        <v>36534463.275982812</v>
      </c>
    </row>
    <row r="183" spans="1:5" x14ac:dyDescent="0.2">
      <c r="A183" s="85" t="s">
        <v>196</v>
      </c>
      <c r="B183" s="85">
        <v>2009</v>
      </c>
      <c r="C183" s="130">
        <f>SUMIF('2009 yndx calc '!$B$7:$B$79,'2009-2011 Unit costs'!$A183,'2009 yndx calc '!K$7:K$79)</f>
        <v>1.5221304253477367E-2</v>
      </c>
      <c r="D183" s="130">
        <f>SUMIF('2009 yndx calc '!$B$7:$B$79,'2009-2011 Unit costs'!$A183,'2009 yndx calc '!L$7:L$79)</f>
        <v>485477.70045184169</v>
      </c>
      <c r="E183" s="130">
        <f>SUMIF('2009 yndx calc '!$B$7:$B$79,'2009-2011 Unit costs'!$A183,'2009 yndx calc '!M$7:M$79)</f>
        <v>31894619.039687902</v>
      </c>
    </row>
    <row r="184" spans="1:5" x14ac:dyDescent="0.2">
      <c r="A184" s="85" t="s">
        <v>197</v>
      </c>
      <c r="B184" s="85">
        <v>2009</v>
      </c>
      <c r="C184" s="130">
        <f>SUMIF('2009 yndx calc '!$B$7:$B$79,'2009-2011 Unit costs'!$A184,'2009 yndx calc '!K$7:K$79)</f>
        <v>6.6880400879898688E-2</v>
      </c>
      <c r="D184" s="130">
        <f>SUMIF('2009 yndx calc '!$B$7:$B$79,'2009-2011 Unit costs'!$A184,'2009 yndx calc '!L$7:L$79)</f>
        <v>1279133.9236986113</v>
      </c>
      <c r="E184" s="130">
        <f>SUMIF('2009 yndx calc '!$B$7:$B$79,'2009-2011 Unit costs'!$A184,'2009 yndx calc '!M$7:M$79)</f>
        <v>19125691.635665163</v>
      </c>
    </row>
    <row r="185" spans="1:5" x14ac:dyDescent="0.2">
      <c r="A185" s="85" t="s">
        <v>122</v>
      </c>
      <c r="B185" s="85">
        <v>2009</v>
      </c>
      <c r="C185" s="130">
        <f>SUMIF('2009 yndx calc '!$B$7:$B$79,'2009-2011 Unit costs'!$A185,'2009 yndx calc '!K$7:K$79)</f>
        <v>1.7550164033372901</v>
      </c>
      <c r="D185" s="130">
        <f>SUMIF('2009 yndx calc '!$B$7:$B$79,'2009-2011 Unit costs'!$A185,'2009 yndx calc '!L$7:L$79)</f>
        <v>72607942.474069178</v>
      </c>
      <c r="E185" s="130">
        <f>SUMIF('2009 yndx calc '!$B$7:$B$79,'2009-2011 Unit costs'!$A185,'2009 yndx calc '!M$7:M$79)</f>
        <v>41371660.308131561</v>
      </c>
    </row>
    <row r="186" spans="1:5" x14ac:dyDescent="0.2">
      <c r="A186" s="85" t="s">
        <v>123</v>
      </c>
      <c r="B186" s="85">
        <v>2009</v>
      </c>
      <c r="C186" s="130">
        <f>SUMIF('2009 yndx calc '!$B$7:$B$79,'2009-2011 Unit costs'!$A186,'2009 yndx calc '!K$7:K$79)</f>
        <v>20.781137054715245</v>
      </c>
      <c r="D186" s="130">
        <f>SUMIF('2009 yndx calc '!$B$7:$B$79,'2009-2011 Unit costs'!$A186,'2009 yndx calc '!L$7:L$79)</f>
        <v>1134260434.7002692</v>
      </c>
      <c r="E186" s="130">
        <f>SUMIF('2009 yndx calc '!$B$7:$B$79,'2009-2011 Unit costs'!$A186,'2009 yndx calc '!M$7:M$79)</f>
        <v>54581249.895703144</v>
      </c>
    </row>
    <row r="187" spans="1:5" x14ac:dyDescent="0.2">
      <c r="A187" s="85" t="s">
        <v>334</v>
      </c>
      <c r="B187" s="85">
        <v>2009</v>
      </c>
      <c r="C187" s="130">
        <f>SUMIF('2009 yndx calc '!$B$7:$B$79,'2009-2011 Unit costs'!$A187,'2009 yndx calc '!K$7:K$79)</f>
        <v>0</v>
      </c>
      <c r="D187" s="130">
        <f>SUMIF('2009 yndx calc '!$B$7:$B$79,'2009-2011 Unit costs'!$A187,'2009 yndx calc '!L$7:L$79)</f>
        <v>0</v>
      </c>
      <c r="E187" s="130">
        <f>SUMIF('2009 yndx calc '!$B$7:$B$79,'2009-2011 Unit costs'!$A187,'2009 yndx calc '!M$7:M$79)</f>
        <v>0</v>
      </c>
    </row>
    <row r="188" spans="1:5" x14ac:dyDescent="0.2">
      <c r="A188" s="85" t="s">
        <v>198</v>
      </c>
      <c r="B188" s="85">
        <v>2009</v>
      </c>
      <c r="C188" s="130">
        <f>SUMIF('2009 yndx calc '!$B$7:$B$79,'2009-2011 Unit costs'!$A188,'2009 yndx calc '!K$7:K$79)</f>
        <v>3.6657919530081644</v>
      </c>
      <c r="D188" s="130">
        <f>SUMIF('2009 yndx calc '!$B$7:$B$79,'2009-2011 Unit costs'!$A188,'2009 yndx calc '!L$7:L$79)</f>
        <v>151265215.3293393</v>
      </c>
      <c r="E188" s="130">
        <f>SUMIF('2009 yndx calc '!$B$7:$B$79,'2009-2011 Unit costs'!$A188,'2009 yndx calc '!M$7:M$79)</f>
        <v>41263993.502198189</v>
      </c>
    </row>
    <row r="189" spans="1:5" x14ac:dyDescent="0.2">
      <c r="A189" s="85" t="s">
        <v>199</v>
      </c>
      <c r="B189" s="85">
        <v>2009</v>
      </c>
      <c r="C189" s="130">
        <f>SUMIF('2009 yndx calc '!$B$7:$B$79,'2009-2011 Unit costs'!$A189,'2009 yndx calc '!K$7:K$79)</f>
        <v>0.22319731836788678</v>
      </c>
      <c r="D189" s="130">
        <f>SUMIF('2009 yndx calc '!$B$7:$B$79,'2009-2011 Unit costs'!$A189,'2009 yndx calc '!L$7:L$79)</f>
        <v>8879280.5274461079</v>
      </c>
      <c r="E189" s="130">
        <f>SUMIF('2009 yndx calc '!$B$7:$B$79,'2009-2011 Unit costs'!$A189,'2009 yndx calc '!M$7:M$79)</f>
        <v>39782200.755704254</v>
      </c>
    </row>
    <row r="190" spans="1:5" x14ac:dyDescent="0.2">
      <c r="A190" s="85" t="s">
        <v>200</v>
      </c>
      <c r="B190" s="85">
        <v>2009</v>
      </c>
      <c r="C190" s="130">
        <f>SUMIF('2009 yndx calc '!$B$7:$B$79,'2009-2011 Unit costs'!$A190,'2009 yndx calc '!K$7:K$79)</f>
        <v>6.4246892374179909E-2</v>
      </c>
      <c r="D190" s="130">
        <f>SUMIF('2009 yndx calc '!$B$7:$B$79,'2009-2011 Unit costs'!$A190,'2009 yndx calc '!L$7:L$79)</f>
        <v>2714301.9407121176</v>
      </c>
      <c r="E190" s="130">
        <f>SUMIF('2009 yndx calc '!$B$7:$B$79,'2009-2011 Unit costs'!$A190,'2009 yndx calc '!M$7:M$79)</f>
        <v>42247988.041254498</v>
      </c>
    </row>
    <row r="191" spans="1:5" x14ac:dyDescent="0.2">
      <c r="A191" s="85" t="s">
        <v>201</v>
      </c>
      <c r="B191" s="85">
        <v>2009</v>
      </c>
      <c r="C191" s="130">
        <f>SUMIF('2009 yndx calc '!$B$7:$B$79,'2009-2011 Unit costs'!$A191,'2009 yndx calc '!K$7:K$79)</f>
        <v>0.31352944980743785</v>
      </c>
      <c r="D191" s="130">
        <f>SUMIF('2009 yndx calc '!$B$7:$B$79,'2009-2011 Unit costs'!$A191,'2009 yndx calc '!L$7:L$79)</f>
        <v>11943901.270265186</v>
      </c>
      <c r="E191" s="130">
        <f>SUMIF('2009 yndx calc '!$B$7:$B$79,'2009-2011 Unit costs'!$A191,'2009 yndx calc '!M$7:M$79)</f>
        <v>38094990.048305951</v>
      </c>
    </row>
    <row r="192" spans="1:5" x14ac:dyDescent="0.2">
      <c r="A192" s="85" t="s">
        <v>202</v>
      </c>
      <c r="B192" s="85">
        <v>2009</v>
      </c>
      <c r="C192" s="130">
        <f>SUMIF('2009 yndx calc '!$B$7:$B$79,'2009-2011 Unit costs'!$A192,'2009 yndx calc '!K$7:K$79)</f>
        <v>1.0677078149893611</v>
      </c>
      <c r="D192" s="130">
        <f>SUMIF('2009 yndx calc '!$B$7:$B$79,'2009-2011 Unit costs'!$A192,'2009 yndx calc '!L$7:L$79)</f>
        <v>36572343.619349033</v>
      </c>
      <c r="E192" s="130">
        <f>SUMIF('2009 yndx calc '!$B$7:$B$79,'2009-2011 Unit costs'!$A192,'2009 yndx calc '!M$7:M$79)</f>
        <v>34253138.457840592</v>
      </c>
    </row>
    <row r="193" spans="1:5" x14ac:dyDescent="0.2">
      <c r="A193" s="85" t="s">
        <v>203</v>
      </c>
      <c r="B193" s="85">
        <v>2009</v>
      </c>
      <c r="C193" s="130">
        <f>SUMIF('2009 yndx calc '!$B$7:$B$79,'2009-2011 Unit costs'!$A193,'2009 yndx calc '!K$7:K$79)</f>
        <v>0.10755632788651243</v>
      </c>
      <c r="D193" s="130">
        <f>SUMIF('2009 yndx calc '!$B$7:$B$79,'2009-2011 Unit costs'!$A193,'2009 yndx calc '!L$7:L$79)</f>
        <v>3619480.7945236973</v>
      </c>
      <c r="E193" s="130">
        <f>SUMIF('2009 yndx calc '!$B$7:$B$79,'2009-2011 Unit costs'!$A193,'2009 yndx calc '!M$7:M$79)</f>
        <v>33651955.823024899</v>
      </c>
    </row>
    <row r="194" spans="1:5" x14ac:dyDescent="0.2">
      <c r="A194" s="85" t="s">
        <v>204</v>
      </c>
      <c r="B194" s="85">
        <v>2009</v>
      </c>
      <c r="C194" s="130">
        <f>SUMIF('2009 yndx calc '!$B$7:$B$79,'2009-2011 Unit costs'!$A194,'2009 yndx calc '!K$7:K$79)</f>
        <v>0.13918436252226149</v>
      </c>
      <c r="D194" s="130">
        <f>SUMIF('2009 yndx calc '!$B$7:$B$79,'2009-2011 Unit costs'!$A194,'2009 yndx calc '!L$7:L$79)</f>
        <v>5833032.5790005662</v>
      </c>
      <c r="E194" s="130">
        <f>SUMIF('2009 yndx calc '!$B$7:$B$79,'2009-2011 Unit costs'!$A194,'2009 yndx calc '!M$7:M$79)</f>
        <v>41908677.622226536</v>
      </c>
    </row>
    <row r="195" spans="1:5" x14ac:dyDescent="0.2">
      <c r="A195" s="85" t="s">
        <v>205</v>
      </c>
      <c r="B195" s="85">
        <v>2009</v>
      </c>
      <c r="C195" s="130">
        <f>SUMIF('2009 yndx calc '!$B$7:$B$79,'2009-2011 Unit costs'!$A195,'2009 yndx calc '!K$7:K$79)</f>
        <v>1.7866187259680675</v>
      </c>
      <c r="D195" s="130">
        <f>SUMIF('2009 yndx calc '!$B$7:$B$79,'2009-2011 Unit costs'!$A195,'2009 yndx calc '!L$7:L$79)</f>
        <v>62865095.327826045</v>
      </c>
      <c r="E195" s="130">
        <f>SUMIF('2009 yndx calc '!$B$7:$B$79,'2009-2011 Unit costs'!$A195,'2009 yndx calc '!M$7:M$79)</f>
        <v>35186631.828099199</v>
      </c>
    </row>
    <row r="196" spans="1:5" x14ac:dyDescent="0.2">
      <c r="A196" s="85" t="s">
        <v>206</v>
      </c>
      <c r="B196" s="85">
        <v>2009</v>
      </c>
      <c r="C196" s="130">
        <f>SUMIF('2009 yndx calc '!$B$7:$B$79,'2009-2011 Unit costs'!$A196,'2009 yndx calc '!K$7:K$79)</f>
        <v>8.6828682135513202E-2</v>
      </c>
      <c r="D196" s="130">
        <f>SUMIF('2009 yndx calc '!$B$7:$B$79,'2009-2011 Unit costs'!$A196,'2009 yndx calc '!L$7:L$79)</f>
        <v>3847109.4701274796</v>
      </c>
      <c r="E196" s="130">
        <f>SUMIF('2009 yndx calc '!$B$7:$B$79,'2009-2011 Unit costs'!$A196,'2009 yndx calc '!M$7:M$79)</f>
        <v>44306896.932091057</v>
      </c>
    </row>
    <row r="197" spans="1:5" x14ac:dyDescent="0.2">
      <c r="A197" s="85" t="s">
        <v>207</v>
      </c>
      <c r="B197" s="85">
        <v>2009</v>
      </c>
      <c r="C197" s="130">
        <f>SUMIF('2009 yndx calc '!$B$7:$B$79,'2009-2011 Unit costs'!$A197,'2009 yndx calc '!K$7:K$79)</f>
        <v>0.38595451667820535</v>
      </c>
      <c r="D197" s="130">
        <f>SUMIF('2009 yndx calc '!$B$7:$B$79,'2009-2011 Unit costs'!$A197,'2009 yndx calc '!L$7:L$79)</f>
        <v>17812694.166822921</v>
      </c>
      <c r="E197" s="130">
        <f>SUMIF('2009 yndx calc '!$B$7:$B$79,'2009-2011 Unit costs'!$A197,'2009 yndx calc '!M$7:M$79)</f>
        <v>46152314.319654636</v>
      </c>
    </row>
    <row r="198" spans="1:5" x14ac:dyDescent="0.2">
      <c r="A198" s="85" t="s">
        <v>208</v>
      </c>
      <c r="B198" s="85">
        <v>2009</v>
      </c>
      <c r="C198" s="130">
        <f>SUMIF('2009 yndx calc '!$B$7:$B$79,'2009-2011 Unit costs'!$A198,'2009 yndx calc '!K$7:K$79)</f>
        <v>0.46064105265797589</v>
      </c>
      <c r="D198" s="130">
        <f>SUMIF('2009 yndx calc '!$B$7:$B$79,'2009-2011 Unit costs'!$A198,'2009 yndx calc '!L$7:L$79)</f>
        <v>19111567.612520561</v>
      </c>
      <c r="E198" s="130">
        <f>SUMIF('2009 yndx calc '!$B$7:$B$79,'2009-2011 Unit costs'!$A198,'2009 yndx calc '!M$7:M$79)</f>
        <v>41489067.251482733</v>
      </c>
    </row>
    <row r="199" spans="1:5" x14ac:dyDescent="0.2">
      <c r="A199" s="85" t="s">
        <v>209</v>
      </c>
      <c r="B199" s="85">
        <v>2009</v>
      </c>
      <c r="C199" s="130">
        <f>SUMIF('2009 yndx calc '!$B$7:$B$79,'2009-2011 Unit costs'!$A199,'2009 yndx calc '!K$7:K$79)</f>
        <v>0.75996637590932126</v>
      </c>
      <c r="D199" s="130">
        <f>SUMIF('2009 yndx calc '!$B$7:$B$79,'2009-2011 Unit costs'!$A199,'2009 yndx calc '!L$7:L$79)</f>
        <v>32546483.64622828</v>
      </c>
      <c r="E199" s="130">
        <f>SUMIF('2009 yndx calc '!$B$7:$B$79,'2009-2011 Unit costs'!$A199,'2009 yndx calc '!M$7:M$79)</f>
        <v>42826215.314178199</v>
      </c>
    </row>
    <row r="200" spans="1:5" x14ac:dyDescent="0.2">
      <c r="A200" s="85" t="s">
        <v>210</v>
      </c>
      <c r="B200" s="85">
        <v>2009</v>
      </c>
      <c r="C200" s="130">
        <f>SUMIF('2009 yndx calc '!$B$7:$B$79,'2009-2011 Unit costs'!$A200,'2009 yndx calc '!K$7:K$79)</f>
        <v>0.12347942606038906</v>
      </c>
      <c r="D200" s="130">
        <f>SUMIF('2009 yndx calc '!$B$7:$B$79,'2009-2011 Unit costs'!$A200,'2009 yndx calc '!L$7:L$79)</f>
        <v>5480534.4035980981</v>
      </c>
      <c r="E200" s="130">
        <f>SUMIF('2009 yndx calc '!$B$7:$B$79,'2009-2011 Unit costs'!$A200,'2009 yndx calc '!M$7:M$79)</f>
        <v>44384190.779424086</v>
      </c>
    </row>
    <row r="201" spans="1:5" x14ac:dyDescent="0.2">
      <c r="A201" s="85" t="s">
        <v>211</v>
      </c>
      <c r="B201" s="85">
        <v>2009</v>
      </c>
      <c r="C201" s="130">
        <f>SUMIF('2009 yndx calc '!$B$7:$B$79,'2009-2011 Unit costs'!$A201,'2009 yndx calc '!K$7:K$79)</f>
        <v>0.27870409755351311</v>
      </c>
      <c r="D201" s="130">
        <f>SUMIF('2009 yndx calc '!$B$7:$B$79,'2009-2011 Unit costs'!$A201,'2009 yndx calc '!L$7:L$79)</f>
        <v>12877804.98806805</v>
      </c>
      <c r="E201" s="130">
        <f>SUMIF('2009 yndx calc '!$B$7:$B$79,'2009-2011 Unit costs'!$A201,'2009 yndx calc '!M$7:M$79)</f>
        <v>46206012.402079672</v>
      </c>
    </row>
    <row r="202" spans="1:5" x14ac:dyDescent="0.2">
      <c r="A202" s="85" t="s">
        <v>212</v>
      </c>
      <c r="B202" s="85">
        <v>2009</v>
      </c>
      <c r="C202" s="130">
        <f>SUMIF('2009 yndx calc '!$B$7:$B$79,'2009-2011 Unit costs'!$A202,'2009 yndx calc '!K$7:K$79)</f>
        <v>0.31996316758373589</v>
      </c>
      <c r="D202" s="130">
        <f>SUMIF('2009 yndx calc '!$B$7:$B$79,'2009-2011 Unit costs'!$A202,'2009 yndx calc '!L$7:L$79)</f>
        <v>12956674.541463263</v>
      </c>
      <c r="E202" s="130">
        <f>SUMIF('2009 yndx calc '!$B$7:$B$79,'2009-2011 Unit costs'!$A202,'2009 yndx calc '!M$7:M$79)</f>
        <v>40494268.885097347</v>
      </c>
    </row>
    <row r="203" spans="1:5" x14ac:dyDescent="0.2">
      <c r="A203" s="85" t="s">
        <v>213</v>
      </c>
      <c r="B203" s="85">
        <v>2009</v>
      </c>
      <c r="C203" s="130">
        <f>SUMIF('2009 yndx calc '!$B$7:$B$79,'2009-2011 Unit costs'!$A203,'2009 yndx calc '!K$7:K$79)</f>
        <v>9.7444453572383113E-2</v>
      </c>
      <c r="D203" s="130">
        <f>SUMIF('2009 yndx calc '!$B$7:$B$79,'2009-2011 Unit costs'!$A203,'2009 yndx calc '!L$7:L$79)</f>
        <v>3175856.5943472944</v>
      </c>
      <c r="E203" s="130">
        <f>SUMIF('2009 yndx calc '!$B$7:$B$79,'2009-2011 Unit costs'!$A203,'2009 yndx calc '!M$7:M$79)</f>
        <v>32591455.725986738</v>
      </c>
    </row>
    <row r="204" spans="1:5" x14ac:dyDescent="0.2">
      <c r="A204" s="85" t="s">
        <v>214</v>
      </c>
      <c r="B204" s="85">
        <v>2009</v>
      </c>
      <c r="C204" s="130">
        <f>SUMIF('2009 yndx calc '!$B$7:$B$79,'2009-2011 Unit costs'!$A204,'2009 yndx calc '!K$7:K$79)</f>
        <v>0.84380790147064633</v>
      </c>
      <c r="D204" s="130">
        <f>SUMIF('2009 yndx calc '!$B$7:$B$79,'2009-2011 Unit costs'!$A204,'2009 yndx calc '!L$7:L$79)</f>
        <v>38616949.988624632</v>
      </c>
      <c r="E204" s="130">
        <f>SUMIF('2009 yndx calc '!$B$7:$B$79,'2009-2011 Unit costs'!$A204,'2009 yndx calc '!M$7:M$79)</f>
        <v>45765096.441169091</v>
      </c>
    </row>
    <row r="205" spans="1:5" x14ac:dyDescent="0.2">
      <c r="A205" s="85" t="s">
        <v>215</v>
      </c>
      <c r="B205" s="85">
        <v>2009</v>
      </c>
      <c r="C205" s="130">
        <f>SUMIF('2009 yndx calc '!$B$7:$B$79,'2009-2011 Unit costs'!$A205,'2009 yndx calc '!K$7:K$79)</f>
        <v>0.12938602978371175</v>
      </c>
      <c r="D205" s="130">
        <f>SUMIF('2009 yndx calc '!$B$7:$B$79,'2009-2011 Unit costs'!$A205,'2009 yndx calc '!L$7:L$79)</f>
        <v>5554405.6222841181</v>
      </c>
      <c r="E205" s="130">
        <f>SUMIF('2009 yndx calc '!$B$7:$B$79,'2009-2011 Unit costs'!$A205,'2009 yndx calc '!M$7:M$79)</f>
        <v>42928943.963804625</v>
      </c>
    </row>
    <row r="206" spans="1:5" x14ac:dyDescent="0.2">
      <c r="A206" s="85" t="s">
        <v>216</v>
      </c>
      <c r="B206" s="85">
        <v>2009</v>
      </c>
      <c r="C206" s="130">
        <f>SUMIF('2009 yndx calc '!$B$7:$B$79,'2009-2011 Unit costs'!$A206,'2009 yndx calc '!K$7:K$79)</f>
        <v>0.17549437574451424</v>
      </c>
      <c r="D206" s="130">
        <f>SUMIF('2009 yndx calc '!$B$7:$B$79,'2009-2011 Unit costs'!$A206,'2009 yndx calc '!L$7:L$79)</f>
        <v>7042502.8168722428</v>
      </c>
      <c r="E206" s="130">
        <f>SUMIF('2009 yndx calc '!$B$7:$B$79,'2009-2011 Unit costs'!$A206,'2009 yndx calc '!M$7:M$79)</f>
        <v>40129507.210674152</v>
      </c>
    </row>
    <row r="207" spans="1:5" x14ac:dyDescent="0.2">
      <c r="A207" s="85" t="s">
        <v>217</v>
      </c>
      <c r="B207" s="85">
        <v>2009</v>
      </c>
      <c r="C207" s="130">
        <f>SUMIF('2009 yndx calc '!$B$7:$B$79,'2009-2011 Unit costs'!$A207,'2009 yndx calc '!K$7:K$79)</f>
        <v>0.62207192481673956</v>
      </c>
      <c r="D207" s="130">
        <f>SUMIF('2009 yndx calc '!$B$7:$B$79,'2009-2011 Unit costs'!$A207,'2009 yndx calc '!L$7:L$79)</f>
        <v>23902856.376162164</v>
      </c>
      <c r="E207" s="130">
        <f>SUMIF('2009 yndx calc '!$B$7:$B$79,'2009-2011 Unit costs'!$A207,'2009 yndx calc '!M$7:M$79)</f>
        <v>38424586.326097049</v>
      </c>
    </row>
    <row r="208" spans="1:5" x14ac:dyDescent="0.2">
      <c r="A208" s="85" t="s">
        <v>218</v>
      </c>
      <c r="B208" s="85">
        <v>2009</v>
      </c>
      <c r="C208" s="130">
        <f>SUMIF('2009 yndx calc '!$B$7:$B$79,'2009-2011 Unit costs'!$A208,'2009 yndx calc '!K$7:K$79)</f>
        <v>0.11327929862108965</v>
      </c>
      <c r="D208" s="130">
        <f>SUMIF('2009 yndx calc '!$B$7:$B$79,'2009-2011 Unit costs'!$A208,'2009 yndx calc '!L$7:L$79)</f>
        <v>4740803.8282601684</v>
      </c>
      <c r="E208" s="130">
        <f>SUMIF('2009 yndx calc '!$B$7:$B$79,'2009-2011 Unit costs'!$A208,'2009 yndx calc '!M$7:M$79)</f>
        <v>41850575.400522068</v>
      </c>
    </row>
    <row r="209" spans="1:5" x14ac:dyDescent="0.2">
      <c r="A209" s="85" t="s">
        <v>124</v>
      </c>
      <c r="B209" s="85">
        <v>2009</v>
      </c>
      <c r="C209" s="130">
        <f>SUMIF('2009 yndx calc '!$B$7:$B$79,'2009-2011 Unit costs'!$A209,'2009 yndx calc '!K$7:K$79)</f>
        <v>5.2436061727040302E-2</v>
      </c>
      <c r="D209" s="130">
        <f>SUMIF('2009 yndx calc '!$B$7:$B$79,'2009-2011 Unit costs'!$A209,'2009 yndx calc '!L$7:L$79)</f>
        <v>2301949.6043959334</v>
      </c>
      <c r="E209" s="130">
        <f>SUMIF('2009 yndx calc '!$B$7:$B$79,'2009-2011 Unit costs'!$A209,'2009 yndx calc '!M$7:M$79)</f>
        <v>43900123.857106164</v>
      </c>
    </row>
    <row r="210" spans="1:5" x14ac:dyDescent="0.2">
      <c r="A210" s="85" t="s">
        <v>219</v>
      </c>
      <c r="B210" s="85">
        <v>2009</v>
      </c>
      <c r="C210" s="130">
        <f>SUMIF('2009 yndx calc '!$B$7:$B$79,'2009-2011 Unit costs'!$A210,'2009 yndx calc '!K$7:K$79)</f>
        <v>0.4048607592071079</v>
      </c>
      <c r="D210" s="130">
        <f>SUMIF('2009 yndx calc '!$B$7:$B$79,'2009-2011 Unit costs'!$A210,'2009 yndx calc '!L$7:L$79)</f>
        <v>17733349.712144151</v>
      </c>
      <c r="E210" s="130">
        <f>SUMIF('2009 yndx calc '!$B$7:$B$79,'2009-2011 Unit costs'!$A210,'2009 yndx calc '!M$7:M$79)</f>
        <v>43801107.686686411</v>
      </c>
    </row>
    <row r="211" spans="1:5" x14ac:dyDescent="0.2">
      <c r="A211" s="85" t="s">
        <v>220</v>
      </c>
      <c r="B211" s="85">
        <v>2009</v>
      </c>
      <c r="C211" s="130">
        <f>SUMIF('2009 yndx calc '!$B$7:$B$79,'2009-2011 Unit costs'!$A211,'2009 yndx calc '!K$7:K$79)</f>
        <v>4.4720926416995663</v>
      </c>
      <c r="D211" s="130">
        <f>SUMIF('2009 yndx calc '!$B$7:$B$79,'2009-2011 Unit costs'!$A211,'2009 yndx calc '!L$7:L$79)</f>
        <v>187913187.74301815</v>
      </c>
      <c r="E211" s="130">
        <f>SUMIF('2009 yndx calc '!$B$7:$B$79,'2009-2011 Unit costs'!$A211,'2009 yndx calc '!M$7:M$79)</f>
        <v>42019073.127162218</v>
      </c>
    </row>
    <row r="212" spans="1:5" x14ac:dyDescent="0.2">
      <c r="A212" s="85" t="s">
        <v>125</v>
      </c>
      <c r="B212" s="85">
        <v>2009</v>
      </c>
      <c r="C212" s="130">
        <f>SUMIF('2009 yndx calc '!$B$7:$B$79,'2009-2011 Unit costs'!$A212,'2009 yndx calc '!K$7:K$79)</f>
        <v>0.41666378012494454</v>
      </c>
      <c r="D212" s="130">
        <f>SUMIF('2009 yndx calc '!$B$7:$B$79,'2009-2011 Unit costs'!$A212,'2009 yndx calc '!L$7:L$79)</f>
        <v>14521977.529321603</v>
      </c>
      <c r="E212" s="130">
        <f>SUMIF('2009 yndx calc '!$B$7:$B$79,'2009-2011 Unit costs'!$A212,'2009 yndx calc '!M$7:M$79)</f>
        <v>34852987.521418139</v>
      </c>
    </row>
    <row r="213" spans="1:5" x14ac:dyDescent="0.2">
      <c r="A213" s="85" t="s">
        <v>221</v>
      </c>
      <c r="B213" s="85">
        <v>2009</v>
      </c>
      <c r="C213" s="130">
        <f>SUMIF('2009 yndx calc '!$B$7:$B$79,'2009-2011 Unit costs'!$A213,'2009 yndx calc '!K$7:K$79)</f>
        <v>4.6655112626781063E-2</v>
      </c>
      <c r="D213" s="130">
        <f>SUMIF('2009 yndx calc '!$B$7:$B$79,'2009-2011 Unit costs'!$A213,'2009 yndx calc '!L$7:L$79)</f>
        <v>2234291.3463294739</v>
      </c>
      <c r="E213" s="130">
        <f>SUMIF('2009 yndx calc '!$B$7:$B$79,'2009-2011 Unit costs'!$A213,'2009 yndx calc '!M$7:M$79)</f>
        <v>47889528.511114158</v>
      </c>
    </row>
    <row r="214" spans="1:5" x14ac:dyDescent="0.2">
      <c r="A214" s="85" t="s">
        <v>222</v>
      </c>
      <c r="B214" s="85">
        <v>2009</v>
      </c>
      <c r="C214" s="130">
        <f>SUMIF('2009 yndx calc '!$B$7:$B$79,'2009-2011 Unit costs'!$A214,'2009 yndx calc '!K$7:K$79)</f>
        <v>7.2582201618343833E-2</v>
      </c>
      <c r="D214" s="130">
        <f>SUMIF('2009 yndx calc '!$B$7:$B$79,'2009-2011 Unit costs'!$A214,'2009 yndx calc '!L$7:L$79)</f>
        <v>2617129.8536482947</v>
      </c>
      <c r="E214" s="130">
        <f>SUMIF('2009 yndx calc '!$B$7:$B$79,'2009-2011 Unit costs'!$A214,'2009 yndx calc '!M$7:M$79)</f>
        <v>36057460.304247133</v>
      </c>
    </row>
    <row r="215" spans="1:5" x14ac:dyDescent="0.2">
      <c r="A215" s="85" t="s">
        <v>223</v>
      </c>
      <c r="B215" s="85">
        <v>2009</v>
      </c>
      <c r="C215" s="130">
        <f>SUMIF('2009 yndx calc '!$B$7:$B$79,'2009-2011 Unit costs'!$A215,'2009 yndx calc '!K$7:K$79)</f>
        <v>5.4551560685723186E-2</v>
      </c>
      <c r="D215" s="130">
        <f>SUMIF('2009 yndx calc '!$B$7:$B$79,'2009-2011 Unit costs'!$A215,'2009 yndx calc '!L$7:L$79)</f>
        <v>2050500.0818075074</v>
      </c>
      <c r="E215" s="130">
        <f>SUMIF('2009 yndx calc '!$B$7:$B$79,'2009-2011 Unit costs'!$A215,'2009 yndx calc '!M$7:M$79)</f>
        <v>37588293.644257709</v>
      </c>
    </row>
    <row r="216" spans="1:5" x14ac:dyDescent="0.2">
      <c r="A216" s="85" t="s">
        <v>224</v>
      </c>
      <c r="B216" s="85">
        <v>2009</v>
      </c>
      <c r="C216" s="130">
        <f>SUMIF('2009 yndx calc '!$B$7:$B$79,'2009-2011 Unit costs'!$A216,'2009 yndx calc '!K$7:K$79)</f>
        <v>0.18458581262210094</v>
      </c>
      <c r="D216" s="130">
        <f>SUMIF('2009 yndx calc '!$B$7:$B$79,'2009-2011 Unit costs'!$A216,'2009 yndx calc '!L$7:L$79)</f>
        <v>7369834.3459261181</v>
      </c>
      <c r="E216" s="130">
        <f>SUMIF('2009 yndx calc '!$B$7:$B$79,'2009-2011 Unit costs'!$A216,'2009 yndx calc '!M$7:M$79)</f>
        <v>39926331.505305022</v>
      </c>
    </row>
    <row r="217" spans="1:5" x14ac:dyDescent="0.2">
      <c r="A217" s="85" t="s">
        <v>126</v>
      </c>
      <c r="B217" s="85">
        <v>2009</v>
      </c>
      <c r="C217" s="130">
        <f>SUMIF('2009 yndx calc '!$B$7:$B$79,'2009-2011 Unit costs'!$A217,'2009 yndx calc '!K$7:K$79)</f>
        <v>0.61532703077098072</v>
      </c>
      <c r="D217" s="130">
        <f>SUMIF('2009 yndx calc '!$B$7:$B$79,'2009-2011 Unit costs'!$A217,'2009 yndx calc '!L$7:L$79)</f>
        <v>25815250.368421704</v>
      </c>
      <c r="E217" s="130">
        <f>SUMIF('2009 yndx calc '!$B$7:$B$79,'2009-2011 Unit costs'!$A217,'2009 yndx calc '!M$7:M$79)</f>
        <v>41953707.666760884</v>
      </c>
    </row>
    <row r="218" spans="1:5" x14ac:dyDescent="0.2">
      <c r="A218" s="85" t="s">
        <v>225</v>
      </c>
      <c r="B218" s="85">
        <v>2009</v>
      </c>
      <c r="C218" s="130">
        <f>SUMIF('2009 yndx calc '!$B$7:$B$79,'2009-2011 Unit costs'!$A218,'2009 yndx calc '!K$7:K$79)</f>
        <v>9.5977589158208254E-2</v>
      </c>
      <c r="D218" s="130">
        <f>SUMIF('2009 yndx calc '!$B$7:$B$79,'2009-2011 Unit costs'!$A218,'2009 yndx calc '!L$7:L$79)</f>
        <v>4040933.6670712535</v>
      </c>
      <c r="E218" s="130">
        <f>SUMIF('2009 yndx calc '!$B$7:$B$79,'2009-2011 Unit costs'!$A218,'2009 yndx calc '!M$7:M$79)</f>
        <v>42102887.794047728</v>
      </c>
    </row>
    <row r="219" spans="1:5" x14ac:dyDescent="0.2">
      <c r="A219" s="85" t="s">
        <v>226</v>
      </c>
      <c r="B219" s="85">
        <v>2009</v>
      </c>
      <c r="C219" s="130">
        <f>SUMIF('2009 yndx calc '!$B$7:$B$79,'2009-2011 Unit costs'!$A219,'2009 yndx calc '!K$7:K$79)</f>
        <v>8.8314644311952506</v>
      </c>
      <c r="D219" s="130">
        <f>SUMIF('2009 yndx calc '!$B$7:$B$79,'2009-2011 Unit costs'!$A219,'2009 yndx calc '!L$7:L$79)</f>
        <v>572703078.86629176</v>
      </c>
      <c r="E219" s="130">
        <f>SUMIF('2009 yndx calc '!$B$7:$B$79,'2009-2011 Unit costs'!$A219,'2009 yndx calc '!M$7:M$79)</f>
        <v>64848030.961132698</v>
      </c>
    </row>
    <row r="220" spans="1:5" x14ac:dyDescent="0.2">
      <c r="A220" s="85" t="s">
        <v>227</v>
      </c>
      <c r="B220" s="85">
        <v>2009</v>
      </c>
      <c r="C220" s="130">
        <f>SUMIF('2009 yndx calc '!$B$7:$B$79,'2009-2011 Unit costs'!$A220,'2009 yndx calc '!K$7:K$79)</f>
        <v>1.3626090759548135</v>
      </c>
      <c r="D220" s="130">
        <f>SUMIF('2009 yndx calc '!$B$7:$B$79,'2009-2011 Unit costs'!$A220,'2009 yndx calc '!L$7:L$79)</f>
        <v>52621829.268214449</v>
      </c>
      <c r="E220" s="130">
        <f>SUMIF('2009 yndx calc '!$B$7:$B$79,'2009-2011 Unit costs'!$A220,'2009 yndx calc '!M$7:M$79)</f>
        <v>38618434.440810576</v>
      </c>
    </row>
    <row r="221" spans="1:5" x14ac:dyDescent="0.2">
      <c r="A221" s="85" t="s">
        <v>228</v>
      </c>
      <c r="B221" s="85">
        <v>2009</v>
      </c>
      <c r="C221" s="130">
        <f>SUMIF('2009 yndx calc '!$B$7:$B$79,'2009-2011 Unit costs'!$A221,'2009 yndx calc '!K$7:K$79)</f>
        <v>0.11709024060343104</v>
      </c>
      <c r="D221" s="130">
        <f>SUMIF('2009 yndx calc '!$B$7:$B$79,'2009-2011 Unit costs'!$A221,'2009 yndx calc '!L$7:L$79)</f>
        <v>4323022.3948765043</v>
      </c>
      <c r="E221" s="130">
        <f>SUMIF('2009 yndx calc '!$B$7:$B$79,'2009-2011 Unit costs'!$A221,'2009 yndx calc '!M$7:M$79)</f>
        <v>36920433.100124903</v>
      </c>
    </row>
    <row r="222" spans="1:5" x14ac:dyDescent="0.2">
      <c r="A222" s="85" t="s">
        <v>229</v>
      </c>
      <c r="B222" s="85">
        <v>2009</v>
      </c>
      <c r="C222" s="130">
        <f>SUMIF('2009 yndx calc '!$B$7:$B$79,'2009-2011 Unit costs'!$A222,'2009 yndx calc '!K$7:K$79)</f>
        <v>0.72322397201470279</v>
      </c>
      <c r="D222" s="130">
        <f>SUMIF('2009 yndx calc '!$B$7:$B$79,'2009-2011 Unit costs'!$A222,'2009 yndx calc '!L$7:L$79)</f>
        <v>28989600.074220363</v>
      </c>
      <c r="E222" s="130">
        <f>SUMIF('2009 yndx calc '!$B$7:$B$79,'2009-2011 Unit costs'!$A222,'2009 yndx calc '!M$7:M$79)</f>
        <v>40083848.428673238</v>
      </c>
    </row>
    <row r="223" spans="1:5" x14ac:dyDescent="0.2">
      <c r="A223" s="85" t="s">
        <v>230</v>
      </c>
      <c r="B223" s="85">
        <v>2009</v>
      </c>
      <c r="C223" s="130">
        <f>SUMIF('2009 yndx calc '!$B$7:$B$79,'2009-2011 Unit costs'!$A223,'2009 yndx calc '!K$7:K$79)</f>
        <v>0.2690648027555842</v>
      </c>
      <c r="D223" s="130">
        <f>SUMIF('2009 yndx calc '!$B$7:$B$79,'2009-2011 Unit costs'!$A223,'2009 yndx calc '!L$7:L$79)</f>
        <v>9169089.6553663984</v>
      </c>
      <c r="E223" s="130">
        <f>SUMIF('2009 yndx calc '!$B$7:$B$79,'2009-2011 Unit costs'!$A223,'2009 yndx calc '!M$7:M$79)</f>
        <v>34077625.766962573</v>
      </c>
    </row>
    <row r="224" spans="1:5" x14ac:dyDescent="0.2">
      <c r="A224" s="85" t="s">
        <v>231</v>
      </c>
      <c r="B224" s="85">
        <v>2009</v>
      </c>
      <c r="C224" s="130">
        <f>SUMIF('2009 yndx calc '!$B$7:$B$79,'2009-2011 Unit costs'!$A224,'2009 yndx calc '!K$7:K$79)</f>
        <v>4.4942910243282133E-2</v>
      </c>
      <c r="D224" s="130">
        <f>SUMIF('2009 yndx calc '!$B$7:$B$79,'2009-2011 Unit costs'!$A224,'2009 yndx calc '!L$7:L$79)</f>
        <v>2256533.8726380724</v>
      </c>
      <c r="E224" s="130">
        <f>SUMIF('2009 yndx calc '!$B$7:$B$79,'2009-2011 Unit costs'!$A224,'2009 yndx calc '!M$7:M$79)</f>
        <v>50208895.250066034</v>
      </c>
    </row>
    <row r="225" spans="1:5" x14ac:dyDescent="0.2">
      <c r="A225" s="85" t="s">
        <v>127</v>
      </c>
      <c r="B225" s="85">
        <v>2009</v>
      </c>
      <c r="C225" s="130">
        <f>SUMIF('2009 yndx calc '!$B$7:$B$79,'2009-2011 Unit costs'!$A225,'2009 yndx calc '!K$7:K$79)</f>
        <v>5.0655715822931234E-2</v>
      </c>
      <c r="D225" s="130">
        <f>SUMIF('2009 yndx calc '!$B$7:$B$79,'2009-2011 Unit costs'!$A225,'2009 yndx calc '!L$7:L$79)</f>
        <v>2358559.7281549647</v>
      </c>
      <c r="E225" s="130">
        <f>SUMIF('2009 yndx calc '!$B$7:$B$79,'2009-2011 Unit costs'!$A225,'2009 yndx calc '!M$7:M$79)</f>
        <v>46560584.325752892</v>
      </c>
    </row>
    <row r="226" spans="1:5" x14ac:dyDescent="0.2">
      <c r="A226" s="85" t="s">
        <v>128</v>
      </c>
      <c r="B226" s="85">
        <v>2009</v>
      </c>
      <c r="C226" s="130">
        <f>SUMIF('2009 yndx calc '!$B$7:$B$79,'2009-2011 Unit costs'!$A226,'2009 yndx calc '!K$7:K$79)</f>
        <v>0.26363001959878701</v>
      </c>
      <c r="D226" s="130">
        <f>SUMIF('2009 yndx calc '!$B$7:$B$79,'2009-2011 Unit costs'!$A226,'2009 yndx calc '!L$7:L$79)</f>
        <v>11238573.51250528</v>
      </c>
      <c r="E226" s="130">
        <f>SUMIF('2009 yndx calc '!$B$7:$B$79,'2009-2011 Unit costs'!$A226,'2009 yndx calc '!M$7:M$79)</f>
        <v>42630097.777214557</v>
      </c>
    </row>
    <row r="227" spans="1:5" x14ac:dyDescent="0.2">
      <c r="A227" s="85" t="s">
        <v>232</v>
      </c>
      <c r="B227" s="85">
        <v>2009</v>
      </c>
      <c r="C227" s="130">
        <f>SUMIF('2009 yndx calc '!$B$7:$B$79,'2009-2011 Unit costs'!$A227,'2009 yndx calc '!K$7:K$79)</f>
        <v>0.52465402050597898</v>
      </c>
      <c r="D227" s="130">
        <f>SUMIF('2009 yndx calc '!$B$7:$B$79,'2009-2011 Unit costs'!$A227,'2009 yndx calc '!L$7:L$79)</f>
        <v>23867407.234052565</v>
      </c>
      <c r="E227" s="130">
        <f>SUMIF('2009 yndx calc '!$B$7:$B$79,'2009-2011 Unit costs'!$A227,'2009 yndx calc '!M$7:M$79)</f>
        <v>45491707.48950845</v>
      </c>
    </row>
    <row r="228" spans="1:5" x14ac:dyDescent="0.2">
      <c r="A228" s="85" t="s">
        <v>233</v>
      </c>
      <c r="B228" s="85">
        <v>2009</v>
      </c>
      <c r="C228" s="130">
        <f>SUMIF('2009 yndx calc '!$B$7:$B$79,'2009-2011 Unit costs'!$A228,'2009 yndx calc '!K$7:K$79)</f>
        <v>0.18108797105984115</v>
      </c>
      <c r="D228" s="130">
        <f>SUMIF('2009 yndx calc '!$B$7:$B$79,'2009-2011 Unit costs'!$A228,'2009 yndx calc '!L$7:L$79)</f>
        <v>10633096.495781533</v>
      </c>
      <c r="E228" s="130">
        <f>SUMIF('2009 yndx calc '!$B$7:$B$79,'2009-2011 Unit costs'!$A228,'2009 yndx calc '!M$7:M$79)</f>
        <v>58717850.962435216</v>
      </c>
    </row>
    <row r="230" spans="1:5" x14ac:dyDescent="0.2">
      <c r="B230" s="130"/>
    </row>
    <row r="231" spans="1:5" x14ac:dyDescent="0.2">
      <c r="B231" s="130"/>
    </row>
    <row r="232" spans="1:5" x14ac:dyDescent="0.2">
      <c r="B232" s="130"/>
    </row>
    <row r="233" spans="1:5" x14ac:dyDescent="0.2">
      <c r="B233" s="130"/>
    </row>
    <row r="234" spans="1:5" x14ac:dyDescent="0.2">
      <c r="B234" s="130"/>
    </row>
    <row r="235" spans="1:5" x14ac:dyDescent="0.2">
      <c r="B235" s="130"/>
    </row>
    <row r="236" spans="1:5" x14ac:dyDescent="0.2">
      <c r="B236" s="130"/>
    </row>
    <row r="237" spans="1:5" x14ac:dyDescent="0.2">
      <c r="B237" s="130"/>
    </row>
    <row r="238" spans="1:5" x14ac:dyDescent="0.2">
      <c r="B238" s="130"/>
    </row>
    <row r="239" spans="1:5" x14ac:dyDescent="0.2">
      <c r="B239" s="130"/>
    </row>
    <row r="240" spans="1:5" x14ac:dyDescent="0.2">
      <c r="B240" s="130"/>
    </row>
    <row r="241" spans="2:2" x14ac:dyDescent="0.2">
      <c r="B241" s="130"/>
    </row>
    <row r="242" spans="2:2" x14ac:dyDescent="0.2">
      <c r="B242" s="130"/>
    </row>
    <row r="243" spans="2:2" x14ac:dyDescent="0.2">
      <c r="B243" s="130"/>
    </row>
    <row r="244" spans="2:2" x14ac:dyDescent="0.2">
      <c r="B244" s="130"/>
    </row>
    <row r="245" spans="2:2" x14ac:dyDescent="0.2">
      <c r="B245" s="130"/>
    </row>
    <row r="246" spans="2:2" x14ac:dyDescent="0.2">
      <c r="B246" s="130"/>
    </row>
    <row r="247" spans="2:2" x14ac:dyDescent="0.2">
      <c r="B247" s="130"/>
    </row>
    <row r="248" spans="2:2" x14ac:dyDescent="0.2">
      <c r="B248" s="130"/>
    </row>
    <row r="249" spans="2:2" x14ac:dyDescent="0.2">
      <c r="B249" s="130"/>
    </row>
    <row r="250" spans="2:2" x14ac:dyDescent="0.2">
      <c r="B250" s="130"/>
    </row>
    <row r="251" spans="2:2" x14ac:dyDescent="0.2">
      <c r="B251" s="130"/>
    </row>
    <row r="252" spans="2:2" x14ac:dyDescent="0.2">
      <c r="B252" s="130"/>
    </row>
    <row r="253" spans="2:2" x14ac:dyDescent="0.2">
      <c r="B253" s="130"/>
    </row>
    <row r="254" spans="2:2" x14ac:dyDescent="0.2">
      <c r="B254" s="130"/>
    </row>
    <row r="255" spans="2:2" x14ac:dyDescent="0.2">
      <c r="B255" s="130"/>
    </row>
    <row r="256" spans="2:2" x14ac:dyDescent="0.2">
      <c r="B256" s="130"/>
    </row>
    <row r="257" spans="2:2" x14ac:dyDescent="0.2">
      <c r="B257" s="130"/>
    </row>
    <row r="258" spans="2:2" x14ac:dyDescent="0.2">
      <c r="B258" s="130"/>
    </row>
    <row r="259" spans="2:2" x14ac:dyDescent="0.2">
      <c r="B259" s="130"/>
    </row>
    <row r="260" spans="2:2" x14ac:dyDescent="0.2">
      <c r="B260" s="130"/>
    </row>
    <row r="261" spans="2:2" x14ac:dyDescent="0.2">
      <c r="B261" s="130"/>
    </row>
    <row r="262" spans="2:2" x14ac:dyDescent="0.2">
      <c r="B262" s="130"/>
    </row>
    <row r="263" spans="2:2" x14ac:dyDescent="0.2">
      <c r="B263" s="130"/>
    </row>
    <row r="264" spans="2:2" x14ac:dyDescent="0.2">
      <c r="B264" s="130"/>
    </row>
    <row r="265" spans="2:2" x14ac:dyDescent="0.2">
      <c r="B265" s="130"/>
    </row>
    <row r="266" spans="2:2" x14ac:dyDescent="0.2">
      <c r="B266" s="130"/>
    </row>
    <row r="267" spans="2:2" x14ac:dyDescent="0.2">
      <c r="B267" s="130"/>
    </row>
    <row r="268" spans="2:2" x14ac:dyDescent="0.2">
      <c r="B268" s="130"/>
    </row>
    <row r="269" spans="2:2" x14ac:dyDescent="0.2">
      <c r="B269" s="130"/>
    </row>
    <row r="270" spans="2:2" x14ac:dyDescent="0.2">
      <c r="B270" s="130"/>
    </row>
    <row r="271" spans="2:2" x14ac:dyDescent="0.2">
      <c r="B271" s="130"/>
    </row>
    <row r="272" spans="2:2" x14ac:dyDescent="0.2">
      <c r="B272" s="130"/>
    </row>
    <row r="273" spans="2:2" x14ac:dyDescent="0.2">
      <c r="B273" s="130"/>
    </row>
    <row r="274" spans="2:2" x14ac:dyDescent="0.2">
      <c r="B274" s="130"/>
    </row>
    <row r="275" spans="2:2" x14ac:dyDescent="0.2">
      <c r="B275" s="130"/>
    </row>
    <row r="276" spans="2:2" x14ac:dyDescent="0.2">
      <c r="B276" s="130"/>
    </row>
    <row r="277" spans="2:2" x14ac:dyDescent="0.2">
      <c r="B277" s="130"/>
    </row>
    <row r="278" spans="2:2" x14ac:dyDescent="0.2">
      <c r="B278" s="130"/>
    </row>
    <row r="279" spans="2:2" x14ac:dyDescent="0.2">
      <c r="B279" s="130"/>
    </row>
    <row r="280" spans="2:2" x14ac:dyDescent="0.2">
      <c r="B280" s="130"/>
    </row>
    <row r="281" spans="2:2" x14ac:dyDescent="0.2">
      <c r="B281" s="130"/>
    </row>
    <row r="282" spans="2:2" x14ac:dyDescent="0.2">
      <c r="B282" s="130"/>
    </row>
    <row r="283" spans="2:2" x14ac:dyDescent="0.2">
      <c r="B283" s="130"/>
    </row>
    <row r="284" spans="2:2" x14ac:dyDescent="0.2">
      <c r="B284" s="130"/>
    </row>
    <row r="285" spans="2:2" x14ac:dyDescent="0.2">
      <c r="B285" s="130"/>
    </row>
    <row r="286" spans="2:2" x14ac:dyDescent="0.2">
      <c r="B286" s="130"/>
    </row>
    <row r="287" spans="2:2" x14ac:dyDescent="0.2">
      <c r="B287" s="130"/>
    </row>
    <row r="288" spans="2:2" x14ac:dyDescent="0.2">
      <c r="B288" s="130"/>
    </row>
    <row r="289" spans="2:2" x14ac:dyDescent="0.2">
      <c r="B289" s="130"/>
    </row>
    <row r="290" spans="2:2" x14ac:dyDescent="0.2">
      <c r="B290" s="130"/>
    </row>
    <row r="291" spans="2:2" x14ac:dyDescent="0.2">
      <c r="B291" s="130"/>
    </row>
    <row r="292" spans="2:2" x14ac:dyDescent="0.2">
      <c r="B292" s="130"/>
    </row>
    <row r="293" spans="2:2" x14ac:dyDescent="0.2">
      <c r="B293" s="130"/>
    </row>
    <row r="294" spans="2:2" x14ac:dyDescent="0.2">
      <c r="B294" s="130"/>
    </row>
    <row r="295" spans="2:2" x14ac:dyDescent="0.2">
      <c r="B295" s="130"/>
    </row>
    <row r="296" spans="2:2" x14ac:dyDescent="0.2">
      <c r="B296" s="130"/>
    </row>
    <row r="297" spans="2:2" x14ac:dyDescent="0.2">
      <c r="B297" s="130"/>
    </row>
    <row r="298" spans="2:2" x14ac:dyDescent="0.2">
      <c r="B298" s="130"/>
    </row>
    <row r="299" spans="2:2" x14ac:dyDescent="0.2">
      <c r="B299" s="130"/>
    </row>
    <row r="300" spans="2:2" x14ac:dyDescent="0.2">
      <c r="B300" s="130"/>
    </row>
    <row r="301" spans="2:2" x14ac:dyDescent="0.2">
      <c r="B301" s="130"/>
    </row>
    <row r="302" spans="2:2" x14ac:dyDescent="0.2">
      <c r="B302" s="130"/>
    </row>
    <row r="303" spans="2:2" x14ac:dyDescent="0.2">
      <c r="B303" s="130"/>
    </row>
    <row r="304" spans="2:2" x14ac:dyDescent="0.2">
      <c r="B304" s="130"/>
    </row>
    <row r="305" spans="2:2" x14ac:dyDescent="0.2">
      <c r="B305" s="130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view="pageBreakPreview" zoomScale="60" zoomScaleNormal="100" workbookViewId="0">
      <selection activeCell="A42" sqref="A42"/>
    </sheetView>
  </sheetViews>
  <sheetFormatPr defaultRowHeight="12.75" x14ac:dyDescent="0.2"/>
  <cols>
    <col min="1" max="1" width="44" style="131" customWidth="1"/>
    <col min="2" max="2" width="14.5703125" style="139" customWidth="1"/>
    <col min="3" max="3" width="14.5703125" style="140" customWidth="1"/>
    <col min="4" max="4" width="44" style="131" customWidth="1"/>
    <col min="5" max="5" width="15.28515625" style="139" customWidth="1"/>
    <col min="6" max="6" width="15.28515625" style="140" customWidth="1"/>
    <col min="7" max="7" width="44" style="131" customWidth="1"/>
    <col min="8" max="8" width="14.85546875" style="139" customWidth="1"/>
    <col min="9" max="9" width="14.5703125" style="140" customWidth="1"/>
    <col min="10" max="16384" width="9.140625" style="131"/>
  </cols>
  <sheetData>
    <row r="1" spans="1:9" ht="57" customHeight="1" x14ac:dyDescent="0.2">
      <c r="A1" s="765" t="s">
        <v>338</v>
      </c>
      <c r="B1" s="765"/>
      <c r="C1" s="765"/>
      <c r="D1" s="765"/>
      <c r="E1" s="765"/>
      <c r="F1" s="765"/>
      <c r="G1" s="765"/>
      <c r="H1" s="765"/>
      <c r="I1" s="765"/>
    </row>
    <row r="2" spans="1:9" ht="54" customHeight="1" x14ac:dyDescent="0.2">
      <c r="A2" s="766" t="s">
        <v>339</v>
      </c>
      <c r="B2" s="766"/>
      <c r="C2" s="766"/>
      <c r="D2" s="762" t="s">
        <v>340</v>
      </c>
      <c r="E2" s="762"/>
      <c r="F2" s="762"/>
      <c r="G2" s="762" t="s">
        <v>341</v>
      </c>
      <c r="H2" s="762"/>
      <c r="I2" s="762"/>
    </row>
    <row r="3" spans="1:9" ht="43.5" customHeight="1" x14ac:dyDescent="0.2">
      <c r="A3" s="132" t="s">
        <v>107</v>
      </c>
      <c r="B3" s="133" t="s">
        <v>337</v>
      </c>
      <c r="C3" s="134" t="s">
        <v>342</v>
      </c>
      <c r="D3" s="132" t="s">
        <v>107</v>
      </c>
      <c r="E3" s="133" t="s">
        <v>337</v>
      </c>
      <c r="F3" s="134" t="s">
        <v>342</v>
      </c>
      <c r="G3" s="132" t="s">
        <v>107</v>
      </c>
      <c r="H3" s="133" t="s">
        <v>337</v>
      </c>
      <c r="I3" s="134" t="s">
        <v>342</v>
      </c>
    </row>
    <row r="4" spans="1:9" x14ac:dyDescent="0.2">
      <c r="A4" s="135" t="s">
        <v>185</v>
      </c>
      <c r="B4" s="136">
        <f>VLOOKUP(A4,'2009-2011 Unit costs'!$G$4:$H$78,2)</f>
        <v>44171342.057828493</v>
      </c>
      <c r="C4" s="137">
        <f>(B4-B$16)/B$16</f>
        <v>-3.4775837671976471E-2</v>
      </c>
      <c r="D4" s="135" t="s">
        <v>178</v>
      </c>
      <c r="E4" s="136">
        <f>VLOOKUP(D4,'2009-2011 Unit costs'!$G$4:$H$78,2)</f>
        <v>42708771.787511878</v>
      </c>
      <c r="F4" s="137">
        <f>(E4-E$16)/E$16</f>
        <v>-4.1426166948623319E-2</v>
      </c>
      <c r="G4" s="135" t="s">
        <v>181</v>
      </c>
      <c r="H4" s="136">
        <f>VLOOKUP(G4,'2009-2011 Unit costs'!$G$4:$H$78,2)</f>
        <v>38809015.105085455</v>
      </c>
      <c r="I4" s="137">
        <f>(H4-H$16)/H$16</f>
        <v>-7.0381737095754487E-2</v>
      </c>
    </row>
    <row r="5" spans="1:9" x14ac:dyDescent="0.2">
      <c r="A5" s="135" t="s">
        <v>119</v>
      </c>
      <c r="B5" s="136">
        <f>VLOOKUP(A5,'2009-2011 Unit costs'!$G$4:$H$78,2)</f>
        <v>52733099.859393425</v>
      </c>
      <c r="C5" s="137">
        <f t="shared" ref="C5:C14" si="0">(B5-B$16)/B$16</f>
        <v>0.15231414232572882</v>
      </c>
      <c r="D5" s="135" t="s">
        <v>117</v>
      </c>
      <c r="E5" s="136">
        <f>VLOOKUP(D5,'2009-2011 Unit costs'!$G$4:$H$78,2)</f>
        <v>37326747.363770343</v>
      </c>
      <c r="F5" s="137">
        <f t="shared" ref="F5:F13" si="1">(E5-E$16)/E$16</f>
        <v>-0.16222261146147091</v>
      </c>
      <c r="G5" s="135" t="s">
        <v>183</v>
      </c>
      <c r="H5" s="136">
        <f>VLOOKUP(G5,'2009-2011 Unit costs'!$G$4:$H$78,2)</f>
        <v>41008125.559890859</v>
      </c>
      <c r="I5" s="137">
        <f t="shared" ref="I5:I13" si="2">(H5-H$16)/H$16</f>
        <v>-1.7704975384713811E-2</v>
      </c>
    </row>
    <row r="6" spans="1:9" x14ac:dyDescent="0.2">
      <c r="A6" s="135" t="s">
        <v>195</v>
      </c>
      <c r="B6" s="136">
        <f>VLOOKUP(A6,'2009-2011 Unit costs'!$G$4:$H$78,2)</f>
        <v>37404874.851898931</v>
      </c>
      <c r="C6" s="137">
        <f t="shared" si="0"/>
        <v>-0.18263545289971633</v>
      </c>
      <c r="D6" s="138" t="s">
        <v>188</v>
      </c>
      <c r="E6" s="136">
        <f>VLOOKUP(D6,'2009-2011 Unit costs'!$G$4:$H$78,2)</f>
        <v>40981405.890088707</v>
      </c>
      <c r="F6" s="137">
        <f t="shared" si="1"/>
        <v>-8.0195901597357025E-2</v>
      </c>
      <c r="G6" s="135" t="s">
        <v>184</v>
      </c>
      <c r="H6" s="136">
        <f>VLOOKUP(G6,'2009-2011 Unit costs'!$G$4:$H$78,2)</f>
        <v>51051765.029261917</v>
      </c>
      <c r="I6" s="137">
        <f t="shared" si="2"/>
        <v>0.22287702989090505</v>
      </c>
    </row>
    <row r="7" spans="1:9" x14ac:dyDescent="0.2">
      <c r="A7" s="135" t="s">
        <v>122</v>
      </c>
      <c r="B7" s="136">
        <f>VLOOKUP(A7,'2009-2011 Unit costs'!$G$4:$H$78,2)</f>
        <v>42873918.637600347</v>
      </c>
      <c r="C7" s="137">
        <f t="shared" si="0"/>
        <v>-6.3126899143800722E-2</v>
      </c>
      <c r="D7" s="135" t="s">
        <v>189</v>
      </c>
      <c r="E7" s="136">
        <f>VLOOKUP(D7,'2009-2011 Unit costs'!$G$4:$H$78,2)</f>
        <v>49276104.353118844</v>
      </c>
      <c r="F7" s="137">
        <f t="shared" si="1"/>
        <v>0.10597383747336643</v>
      </c>
      <c r="G7" s="138" t="s">
        <v>191</v>
      </c>
      <c r="H7" s="136">
        <f>VLOOKUP(G7,'2009-2011 Unit costs'!$G$4:$H$78,2)</f>
        <v>37102188.545092456</v>
      </c>
      <c r="I7" s="137">
        <f t="shared" si="2"/>
        <v>-0.11126649383289733</v>
      </c>
    </row>
    <row r="8" spans="1:9" x14ac:dyDescent="0.2">
      <c r="A8" s="135" t="s">
        <v>123</v>
      </c>
      <c r="B8" s="136">
        <f>VLOOKUP(A8,'2009-2011 Unit costs'!$G$4:$H$78,2)</f>
        <v>58869958.841004349</v>
      </c>
      <c r="C8" s="137">
        <f t="shared" si="0"/>
        <v>0.28641567272740243</v>
      </c>
      <c r="D8" s="135" t="s">
        <v>201</v>
      </c>
      <c r="E8" s="136">
        <f>VLOOKUP(D8,'2009-2011 Unit costs'!$G$4:$H$78,2)</f>
        <v>40315352.434247762</v>
      </c>
      <c r="F8" s="137">
        <f t="shared" si="1"/>
        <v>-9.5145088554994095E-2</v>
      </c>
      <c r="G8" s="135" t="s">
        <v>192</v>
      </c>
      <c r="H8" s="136">
        <f>VLOOKUP(G8,'2009-2011 Unit costs'!$G$4:$H$78,2)</f>
        <v>48983647.690512381</v>
      </c>
      <c r="I8" s="137">
        <f t="shared" si="2"/>
        <v>0.1733380337910384</v>
      </c>
    </row>
    <row r="9" spans="1:9" x14ac:dyDescent="0.2">
      <c r="A9" s="135" t="s">
        <v>198</v>
      </c>
      <c r="B9" s="136">
        <f>VLOOKUP(A9,'2009-2011 Unit costs'!$G$4:$H$78,2)</f>
        <v>42402993.490435414</v>
      </c>
      <c r="C9" s="137">
        <f t="shared" si="0"/>
        <v>-7.3417470122975087E-2</v>
      </c>
      <c r="D9" s="135" t="s">
        <v>215</v>
      </c>
      <c r="E9" s="136">
        <f>VLOOKUP(D9,'2009-2011 Unit costs'!$G$4:$H$78,2)</f>
        <v>45189614.779453628</v>
      </c>
      <c r="F9" s="137">
        <f t="shared" si="1"/>
        <v>1.4254927975291149E-2</v>
      </c>
      <c r="G9" s="138" t="s">
        <v>203</v>
      </c>
      <c r="H9" s="136">
        <f>VLOOKUP(G9,'2009-2011 Unit costs'!$G$4:$H$78,2)</f>
        <v>36944557.620754279</v>
      </c>
      <c r="I9" s="137">
        <f t="shared" si="2"/>
        <v>-0.11504233265968694</v>
      </c>
    </row>
    <row r="10" spans="1:9" x14ac:dyDescent="0.2">
      <c r="A10" s="135" t="s">
        <v>202</v>
      </c>
      <c r="B10" s="136">
        <f>VLOOKUP(A10,'2009-2011 Unit costs'!$G$4:$H$78,2)</f>
        <v>34862300.652016535</v>
      </c>
      <c r="C10" s="137">
        <f t="shared" si="0"/>
        <v>-0.23819532357390563</v>
      </c>
      <c r="D10" s="135" t="s">
        <v>217</v>
      </c>
      <c r="E10" s="136">
        <f>VLOOKUP(D10,'2009-2011 Unit costs'!$G$4:$H$78,2)</f>
        <v>39709013.513664454</v>
      </c>
      <c r="F10" s="137">
        <f t="shared" si="1"/>
        <v>-0.10875401709369127</v>
      </c>
      <c r="G10" s="138" t="s">
        <v>206</v>
      </c>
      <c r="H10" s="136">
        <f>VLOOKUP(G10,'2009-2011 Unit costs'!$G$4:$H$78,2)</f>
        <v>44602078.090754919</v>
      </c>
      <c r="I10" s="137">
        <f t="shared" si="2"/>
        <v>6.8383370316807635E-2</v>
      </c>
    </row>
    <row r="11" spans="1:9" ht="25.5" x14ac:dyDescent="0.2">
      <c r="A11" s="135" t="s">
        <v>205</v>
      </c>
      <c r="B11" s="136">
        <f>VLOOKUP(A11,'2009-2011 Unit costs'!$G$4:$H$78,2)</f>
        <v>35693442.91562023</v>
      </c>
      <c r="C11" s="137">
        <f t="shared" si="0"/>
        <v>-0.2200333534415059</v>
      </c>
      <c r="D11" s="135" t="s">
        <v>219</v>
      </c>
      <c r="E11" s="136">
        <f>VLOOKUP(D11,'2009-2011 Unit costs'!$G$4:$H$78,2)</f>
        <v>44808269.626576543</v>
      </c>
      <c r="F11" s="137">
        <f t="shared" si="1"/>
        <v>5.6958552225636347E-3</v>
      </c>
      <c r="G11" s="135" t="s">
        <v>208</v>
      </c>
      <c r="H11" s="136">
        <f>VLOOKUP(G11,'2009-2011 Unit costs'!$G$4:$H$78,2)</f>
        <v>41074924.278694756</v>
      </c>
      <c r="I11" s="137">
        <f t="shared" si="2"/>
        <v>-1.6104901052227817E-2</v>
      </c>
    </row>
    <row r="12" spans="1:9" x14ac:dyDescent="0.2">
      <c r="A12" s="135" t="s">
        <v>220</v>
      </c>
      <c r="B12" s="136">
        <f>VLOOKUP(A12,'2009-2011 Unit costs'!$G$4:$H$78,2)</f>
        <v>43521777.954796694</v>
      </c>
      <c r="C12" s="137">
        <f t="shared" si="0"/>
        <v>-4.8969994743464036E-2</v>
      </c>
      <c r="D12" s="135" t="s">
        <v>225</v>
      </c>
      <c r="E12" s="136">
        <f>VLOOKUP(D12,'2009-2011 Unit costs'!$G$4:$H$78,2)</f>
        <v>44484426.136802904</v>
      </c>
      <c r="F12" s="137">
        <f t="shared" si="1"/>
        <v>-1.5726257547287324E-3</v>
      </c>
      <c r="G12" s="135" t="s">
        <v>224</v>
      </c>
      <c r="H12" s="136">
        <f>VLOOKUP(G12,'2009-2011 Unit costs'!$G$4:$H$78,2)</f>
        <v>40913971.741446473</v>
      </c>
      <c r="I12" s="137">
        <f t="shared" si="2"/>
        <v>-1.9960304691862409E-2</v>
      </c>
    </row>
    <row r="13" spans="1:9" x14ac:dyDescent="0.2">
      <c r="A13" s="135" t="s">
        <v>226</v>
      </c>
      <c r="B13" s="136">
        <f>VLOOKUP(A13,'2009-2011 Unit costs'!$G$4:$H$78,2)</f>
        <v>70787098.028208792</v>
      </c>
      <c r="C13" s="137">
        <f t="shared" si="0"/>
        <v>0.54682683873310556</v>
      </c>
      <c r="D13" s="135" t="s">
        <v>233</v>
      </c>
      <c r="E13" s="136">
        <f>VLOOKUP(D13,'2009-2011 Unit costs'!$G$4:$H$78,2)</f>
        <v>60745230.925311215</v>
      </c>
      <c r="F13" s="137">
        <f t="shared" si="1"/>
        <v>0.36339179073964378</v>
      </c>
      <c r="G13" s="135" t="s">
        <v>228</v>
      </c>
      <c r="H13" s="136">
        <f>VLOOKUP(G13,'2009-2011 Unit costs'!$G$4:$H$78,2)</f>
        <v>36982324.002854936</v>
      </c>
      <c r="I13" s="137">
        <f t="shared" si="2"/>
        <v>-0.11413768928160777</v>
      </c>
    </row>
    <row r="14" spans="1:9" x14ac:dyDescent="0.2">
      <c r="A14" s="135" t="s">
        <v>227</v>
      </c>
      <c r="B14" s="136">
        <f>VLOOKUP(A14,'2009-2011 Unit costs'!$G$4:$H$78,2)</f>
        <v>40069784.865674533</v>
      </c>
      <c r="C14" s="137">
        <f t="shared" si="0"/>
        <v>-0.12440232218889068</v>
      </c>
      <c r="D14" s="135"/>
      <c r="E14" s="136"/>
      <c r="F14" s="137"/>
      <c r="G14" s="135"/>
    </row>
    <row r="15" spans="1:9" x14ac:dyDescent="0.2">
      <c r="A15" s="135"/>
      <c r="B15" s="136"/>
      <c r="C15" s="137"/>
      <c r="D15" s="135"/>
      <c r="E15" s="136"/>
      <c r="F15" s="137"/>
      <c r="G15" s="135"/>
    </row>
    <row r="16" spans="1:9" s="146" customFormat="1" x14ac:dyDescent="0.2">
      <c r="A16" s="141" t="s">
        <v>343</v>
      </c>
      <c r="B16" s="142">
        <f>AVERAGE(B4:B14)</f>
        <v>45762781.104952514</v>
      </c>
      <c r="C16" s="143"/>
      <c r="D16" s="141"/>
      <c r="E16" s="142">
        <f>AVERAGE(E4:E13)</f>
        <v>44554493.681054629</v>
      </c>
      <c r="F16" s="143"/>
      <c r="G16" s="141"/>
      <c r="H16" s="144">
        <f>AVERAGE(H4:H13)</f>
        <v>41747259.766434841</v>
      </c>
      <c r="I16" s="145"/>
    </row>
    <row r="17" spans="1:9" x14ac:dyDescent="0.2">
      <c r="A17" s="135"/>
      <c r="B17" s="136"/>
      <c r="C17" s="137"/>
      <c r="D17" s="135"/>
      <c r="E17" s="136"/>
      <c r="F17" s="137"/>
      <c r="G17" s="135"/>
    </row>
    <row r="18" spans="1:9" ht="25.5" customHeight="1" x14ac:dyDescent="0.2">
      <c r="A18" s="762" t="s">
        <v>344</v>
      </c>
      <c r="B18" s="762"/>
      <c r="C18" s="762"/>
      <c r="D18" s="762" t="s">
        <v>345</v>
      </c>
      <c r="E18" s="762"/>
      <c r="F18" s="762"/>
      <c r="G18" s="762" t="s">
        <v>346</v>
      </c>
      <c r="H18" s="762"/>
      <c r="I18" s="762"/>
    </row>
    <row r="19" spans="1:9" ht="38.25" x14ac:dyDescent="0.2">
      <c r="A19" s="132" t="s">
        <v>107</v>
      </c>
      <c r="B19" s="133" t="s">
        <v>337</v>
      </c>
      <c r="C19" s="134" t="s">
        <v>342</v>
      </c>
      <c r="D19" s="132" t="s">
        <v>107</v>
      </c>
      <c r="E19" s="133" t="s">
        <v>337</v>
      </c>
      <c r="F19" s="134" t="s">
        <v>342</v>
      </c>
      <c r="G19" s="132" t="s">
        <v>107</v>
      </c>
      <c r="H19" s="133" t="s">
        <v>337</v>
      </c>
      <c r="I19" s="134" t="s">
        <v>342</v>
      </c>
    </row>
    <row r="20" spans="1:9" x14ac:dyDescent="0.2">
      <c r="A20" s="135" t="s">
        <v>177</v>
      </c>
      <c r="B20" s="136">
        <f>VLOOKUP(A20,'2009-2011 Unit costs'!$G$4:$H$78,2)</f>
        <v>50356575.904385902</v>
      </c>
      <c r="C20" s="137">
        <f>(B20-B$39)/B$39</f>
        <v>0.13288790727049582</v>
      </c>
      <c r="D20" s="135" t="s">
        <v>182</v>
      </c>
      <c r="E20" s="136">
        <f>VLOOKUP(D20,'2009-2011 Unit costs'!$G$4:$H$78,2)</f>
        <v>42055472.800875552</v>
      </c>
      <c r="F20" s="137">
        <f>(E20-E$39)/E$39</f>
        <v>3.9804219263175233E-2</v>
      </c>
      <c r="G20" s="135" t="s">
        <v>110</v>
      </c>
      <c r="H20" s="136">
        <f>VLOOKUP(G20,'2009-2011 Unit costs'!$G$4:$H$78,2)</f>
        <v>86301012.525351048</v>
      </c>
      <c r="I20" s="137">
        <f>(H20-H$39)/H$39</f>
        <v>0.85426568487099142</v>
      </c>
    </row>
    <row r="21" spans="1:9" x14ac:dyDescent="0.2">
      <c r="A21" s="135" t="s">
        <v>179</v>
      </c>
      <c r="B21" s="136">
        <f>VLOOKUP(A21,'2009-2011 Unit costs'!$G$4:$H$78,2)</f>
        <v>39463700.771746181</v>
      </c>
      <c r="C21" s="137">
        <f t="shared" ref="C21:C30" si="3">(B21-B$39)/B$39</f>
        <v>-0.11217256976841711</v>
      </c>
      <c r="D21" s="135" t="s">
        <v>292</v>
      </c>
      <c r="E21" s="136">
        <f>VLOOKUP(D21,'2009-2011 Unit costs'!$G$4:$H$78,2)</f>
        <v>41094587.591185272</v>
      </c>
      <c r="F21" s="137">
        <f t="shared" ref="F21:F37" si="4">(E21-E$39)/E$39</f>
        <v>1.6046728769744535E-2</v>
      </c>
      <c r="G21" s="135" t="s">
        <v>112</v>
      </c>
      <c r="H21" s="136">
        <f>VLOOKUP(G21,'2009-2011 Unit costs'!$G$4:$H$78,2)</f>
        <v>52273319.233276546</v>
      </c>
      <c r="I21" s="137">
        <f t="shared" ref="I21:I32" si="5">(H21-H$39)/H$39</f>
        <v>0.12314582705618406</v>
      </c>
    </row>
    <row r="22" spans="1:9" ht="25.5" x14ac:dyDescent="0.2">
      <c r="A22" s="135" t="s">
        <v>180</v>
      </c>
      <c r="B22" s="136">
        <f>VLOOKUP(A22,'2009-2011 Unit costs'!$G$4:$H$78,2)</f>
        <v>39158703.462278113</v>
      </c>
      <c r="C22" s="137">
        <f t="shared" si="3"/>
        <v>-0.11903419126354178</v>
      </c>
      <c r="D22" s="135" t="s">
        <v>187</v>
      </c>
      <c r="E22" s="136">
        <f>VLOOKUP(D22,'2009-2011 Unit costs'!$G$4:$H$78,2)</f>
        <v>38852915.810950093</v>
      </c>
      <c r="F22" s="137">
        <f t="shared" si="4"/>
        <v>-3.937768142124505E-2</v>
      </c>
      <c r="G22" s="135" t="s">
        <v>114</v>
      </c>
      <c r="H22" s="136">
        <f>VLOOKUP(G22,'2009-2011 Unit costs'!$G$4:$H$78,2)</f>
        <v>41588544.77151113</v>
      </c>
      <c r="I22" s="137">
        <f t="shared" si="5"/>
        <v>-0.10642750071001802</v>
      </c>
    </row>
    <row r="23" spans="1:9" x14ac:dyDescent="0.2">
      <c r="A23" s="135" t="s">
        <v>115</v>
      </c>
      <c r="B23" s="136">
        <f>VLOOKUP(A23,'2009-2011 Unit costs'!$G$4:$H$78,2)</f>
        <v>50197876.808863766</v>
      </c>
      <c r="C23" s="137">
        <f t="shared" si="3"/>
        <v>0.12931760323407437</v>
      </c>
      <c r="D23" s="135" t="s">
        <v>120</v>
      </c>
      <c r="E23" s="136">
        <f>VLOOKUP(D23,'2009-2011 Unit costs'!$G$4:$H$78,2)</f>
        <v>48152849.743353419</v>
      </c>
      <c r="F23" s="137">
        <f t="shared" si="4"/>
        <v>0.19055934930880608</v>
      </c>
      <c r="G23" s="135" t="s">
        <v>186</v>
      </c>
      <c r="H23" s="136">
        <f>VLOOKUP(G23,'2009-2011 Unit costs'!$G$4:$H$78,2)</f>
        <v>48903704.03886041</v>
      </c>
      <c r="I23" s="137">
        <f t="shared" si="5"/>
        <v>5.0746191833012974E-2</v>
      </c>
    </row>
    <row r="24" spans="1:9" ht="25.5" x14ac:dyDescent="0.2">
      <c r="A24" s="135" t="s">
        <v>121</v>
      </c>
      <c r="B24" s="136">
        <f>VLOOKUP(A24,'2009-2011 Unit costs'!$G$4:$H$78,2)</f>
        <v>36020522.438124612</v>
      </c>
      <c r="C24" s="137">
        <f t="shared" si="3"/>
        <v>-0.18963484806434688</v>
      </c>
      <c r="D24" s="135" t="s">
        <v>194</v>
      </c>
      <c r="E24" s="136">
        <f>VLOOKUP(D24,'2009-2011 Unit costs'!$G$4:$H$78,2)</f>
        <v>28679825.645577211</v>
      </c>
      <c r="F24" s="137">
        <f t="shared" si="4"/>
        <v>-0.29090313987903732</v>
      </c>
      <c r="G24" s="135" t="s">
        <v>190</v>
      </c>
      <c r="H24" s="136">
        <f>VLOOKUP(G24,'2009-2011 Unit costs'!$G$4:$H$78,2)</f>
        <v>45892569.655884139</v>
      </c>
      <c r="I24" s="137">
        <f t="shared" si="5"/>
        <v>-1.3951115828909776E-2</v>
      </c>
    </row>
    <row r="25" spans="1:9" ht="25.5" x14ac:dyDescent="0.2">
      <c r="A25" s="135" t="s">
        <v>199</v>
      </c>
      <c r="B25" s="136">
        <f>VLOOKUP(A25,'2009-2011 Unit costs'!$G$4:$H$78,2)</f>
        <v>42966128.841660306</v>
      </c>
      <c r="C25" s="137">
        <f t="shared" si="3"/>
        <v>-3.3377331306922227E-2</v>
      </c>
      <c r="D25" s="135" t="s">
        <v>196</v>
      </c>
      <c r="E25" s="136">
        <f>VLOOKUP(D25,'2009-2011 Unit costs'!$G$4:$H$78,2)</f>
        <v>34730444.519830495</v>
      </c>
      <c r="F25" s="137">
        <f t="shared" si="4"/>
        <v>-0.14130408378493992</v>
      </c>
      <c r="G25" s="135" t="s">
        <v>193</v>
      </c>
      <c r="H25" s="136">
        <f>VLOOKUP(G25,'2009-2011 Unit costs'!$G$4:$H$78,2)</f>
        <v>35008337.999999076</v>
      </c>
      <c r="I25" s="137">
        <f t="shared" si="5"/>
        <v>-0.24780998579020569</v>
      </c>
    </row>
    <row r="26" spans="1:9" x14ac:dyDescent="0.2">
      <c r="A26" s="135" t="s">
        <v>207</v>
      </c>
      <c r="B26" s="136">
        <f>VLOOKUP(A26,'2009-2011 Unit costs'!$G$4:$H$78,2)</f>
        <v>47353397.433202952</v>
      </c>
      <c r="C26" s="137">
        <f t="shared" si="3"/>
        <v>6.5324445850118915E-2</v>
      </c>
      <c r="D26" s="135" t="s">
        <v>197</v>
      </c>
      <c r="E26" s="136">
        <f>VLOOKUP(D26,'2009-2011 Unit costs'!$G$4:$H$78,2)</f>
        <v>20289273.444733653</v>
      </c>
      <c r="F26" s="137">
        <f t="shared" si="4"/>
        <v>-0.49835608236987566</v>
      </c>
      <c r="G26" s="135" t="s">
        <v>204</v>
      </c>
      <c r="H26" s="136">
        <f>VLOOKUP(G26,'2009-2011 Unit costs'!$G$4:$H$78,2)</f>
        <v>44442370.168633915</v>
      </c>
      <c r="I26" s="137">
        <f t="shared" si="5"/>
        <v>-4.5110137800241604E-2</v>
      </c>
    </row>
    <row r="27" spans="1:9" ht="25.5" x14ac:dyDescent="0.2">
      <c r="A27" s="135" t="s">
        <v>210</v>
      </c>
      <c r="B27" s="136">
        <f>VLOOKUP(A27,'2009-2011 Unit costs'!$G$4:$H$78,2)</f>
        <v>45087493.434446774</v>
      </c>
      <c r="C27" s="137">
        <f t="shared" si="3"/>
        <v>1.4347682773518316E-2</v>
      </c>
      <c r="D27" s="135" t="s">
        <v>200</v>
      </c>
      <c r="E27" s="136">
        <f>VLOOKUP(D27,'2009-2011 Unit costs'!$G$4:$H$78,2)</f>
        <v>44189418.713864803</v>
      </c>
      <c r="F27" s="137">
        <f t="shared" si="4"/>
        <v>9.2565151817937466E-2</v>
      </c>
      <c r="G27" s="135" t="s">
        <v>209</v>
      </c>
      <c r="H27" s="136">
        <f>VLOOKUP(G27,'2009-2011 Unit costs'!$G$4:$H$78,2)</f>
        <v>44553279.320270292</v>
      </c>
      <c r="I27" s="137">
        <f t="shared" si="5"/>
        <v>-4.2727141031147206E-2</v>
      </c>
    </row>
    <row r="28" spans="1:9" ht="25.5" x14ac:dyDescent="0.2">
      <c r="A28" s="135" t="s">
        <v>214</v>
      </c>
      <c r="B28" s="136">
        <f>VLOOKUP(A28,'2009-2011 Unit costs'!$G$4:$H$78,2)</f>
        <v>48452933.212647535</v>
      </c>
      <c r="C28" s="137">
        <f t="shared" si="3"/>
        <v>9.0061052058395957E-2</v>
      </c>
      <c r="D28" s="135" t="s">
        <v>213</v>
      </c>
      <c r="E28" s="136">
        <f>VLOOKUP(D28,'2009-2011 Unit costs'!$G$4:$H$78,2)</f>
        <v>33646419.793551117</v>
      </c>
      <c r="F28" s="137">
        <f t="shared" si="4"/>
        <v>-0.16810614803726331</v>
      </c>
      <c r="G28" s="135" t="s">
        <v>211</v>
      </c>
      <c r="H28" s="136">
        <f>VLOOKUP(G28,'2009-2011 Unit costs'!$G$4:$H$78,2)</f>
        <v>44304189.593931057</v>
      </c>
      <c r="I28" s="137">
        <f t="shared" si="5"/>
        <v>-4.8079089038351334E-2</v>
      </c>
    </row>
    <row r="29" spans="1:9" x14ac:dyDescent="0.2">
      <c r="A29" s="135" t="s">
        <v>229</v>
      </c>
      <c r="B29" s="136">
        <f>VLOOKUP(A29,'2009-2011 Unit costs'!$G$4:$H$78,2)</f>
        <v>43463668.884349704</v>
      </c>
      <c r="C29" s="137">
        <f t="shared" si="3"/>
        <v>-2.2184014691910434E-2</v>
      </c>
      <c r="D29" s="135" t="s">
        <v>216</v>
      </c>
      <c r="E29" s="136">
        <f>VLOOKUP(D29,'2009-2011 Unit costs'!$G$4:$H$78,2)</f>
        <v>41706341.963338718</v>
      </c>
      <c r="F29" s="137">
        <f t="shared" si="4"/>
        <v>3.1172103303748228E-2</v>
      </c>
      <c r="G29" s="135" t="s">
        <v>212</v>
      </c>
      <c r="H29" s="136">
        <f>VLOOKUP(G29,'2009-2011 Unit costs'!$G$4:$H$78,2)</f>
        <v>43240820.232793279</v>
      </c>
      <c r="I29" s="137">
        <f t="shared" si="5"/>
        <v>-7.0926669373770457E-2</v>
      </c>
    </row>
    <row r="30" spans="1:9" x14ac:dyDescent="0.2">
      <c r="A30" s="135" t="s">
        <v>232</v>
      </c>
      <c r="B30" s="136">
        <f>VLOOKUP(A30,'2009-2011 Unit costs'!$G$4:$H$78,2)</f>
        <v>46426167.714729249</v>
      </c>
      <c r="C30" s="137">
        <f t="shared" si="3"/>
        <v>4.4464263908534724E-2</v>
      </c>
      <c r="D30" s="135" t="s">
        <v>218</v>
      </c>
      <c r="E30" s="136">
        <f>VLOOKUP(D30,'2009-2011 Unit costs'!$G$4:$H$78,2)</f>
        <v>42939091.965247072</v>
      </c>
      <c r="F30" s="137">
        <f t="shared" si="4"/>
        <v>6.1651338654404135E-2</v>
      </c>
      <c r="G30" s="135" t="s">
        <v>125</v>
      </c>
      <c r="H30" s="136">
        <f>VLOOKUP(G30,'2009-2011 Unit costs'!$G$4:$H$78,2)</f>
        <v>36987434.715938158</v>
      </c>
      <c r="I30" s="137">
        <f t="shared" si="5"/>
        <v>-0.20528706491104787</v>
      </c>
    </row>
    <row r="31" spans="1:9" x14ac:dyDescent="0.2">
      <c r="A31" s="135"/>
      <c r="B31" s="136"/>
      <c r="C31" s="137"/>
      <c r="D31" s="135" t="s">
        <v>124</v>
      </c>
      <c r="E31" s="136">
        <f>VLOOKUP(D31,'2009-2011 Unit costs'!$G$4:$H$78,2)</f>
        <v>45240103.156557776</v>
      </c>
      <c r="F31" s="137">
        <f t="shared" si="4"/>
        <v>0.11854289130975423</v>
      </c>
      <c r="G31" s="135" t="s">
        <v>223</v>
      </c>
      <c r="H31" s="136">
        <f>VLOOKUP(G31,'2009-2011 Unit costs'!$G$4:$H$78,2)</f>
        <v>37960463.653530218</v>
      </c>
      <c r="I31" s="137">
        <f t="shared" si="5"/>
        <v>-0.18438054114536861</v>
      </c>
    </row>
    <row r="32" spans="1:9" ht="25.5" x14ac:dyDescent="0.2">
      <c r="A32" s="135"/>
      <c r="B32" s="136"/>
      <c r="C32" s="137"/>
      <c r="D32" s="135" t="s">
        <v>221</v>
      </c>
      <c r="E32" s="136">
        <f>VLOOKUP(D32,'2009-2011 Unit costs'!$G$4:$H$78,2)</f>
        <v>50178128.478202216</v>
      </c>
      <c r="F32" s="137">
        <f t="shared" si="4"/>
        <v>0.24063353070371654</v>
      </c>
      <c r="G32" s="135" t="s">
        <v>126</v>
      </c>
      <c r="H32" s="136">
        <f>VLOOKUP(G32,'2009-2011 Unit costs'!$G$4:$H$78,2)</f>
        <v>43588404.830433033</v>
      </c>
      <c r="I32" s="137">
        <f t="shared" si="5"/>
        <v>-6.3458458131129936E-2</v>
      </c>
    </row>
    <row r="33" spans="1:9" x14ac:dyDescent="0.2">
      <c r="A33" s="135"/>
      <c r="B33" s="136"/>
      <c r="C33" s="137"/>
      <c r="D33" s="135" t="s">
        <v>222</v>
      </c>
      <c r="E33" s="136">
        <f>VLOOKUP(D33,'2009-2011 Unit costs'!$G$4:$H$78,2)</f>
        <v>37285466.094322793</v>
      </c>
      <c r="F33" s="137">
        <f t="shared" si="4"/>
        <v>-7.8132229171758105E-2</v>
      </c>
      <c r="G33" s="135"/>
    </row>
    <row r="34" spans="1:9" x14ac:dyDescent="0.2">
      <c r="A34" s="135"/>
      <c r="B34" s="136"/>
      <c r="C34" s="137"/>
      <c r="D34" s="135" t="s">
        <v>230</v>
      </c>
      <c r="E34" s="136">
        <f>VLOOKUP(D34,'2009-2011 Unit costs'!$G$4:$H$78,2)</f>
        <v>36266449.977451101</v>
      </c>
      <c r="F34" s="137">
        <f t="shared" si="4"/>
        <v>-0.10332698236921362</v>
      </c>
      <c r="G34" s="135"/>
    </row>
    <row r="35" spans="1:9" x14ac:dyDescent="0.2">
      <c r="A35" s="135"/>
      <c r="B35" s="136"/>
      <c r="C35" s="137"/>
      <c r="D35" s="135" t="s">
        <v>231</v>
      </c>
      <c r="E35" s="136">
        <f>VLOOKUP(D35,'2009-2011 Unit costs'!$G$4:$H$78,2)</f>
        <v>54780232.869557269</v>
      </c>
      <c r="F35" s="137">
        <f t="shared" si="4"/>
        <v>0.35441866364653168</v>
      </c>
      <c r="G35" s="135"/>
    </row>
    <row r="36" spans="1:9" x14ac:dyDescent="0.2">
      <c r="A36" s="135"/>
      <c r="B36" s="136"/>
      <c r="C36" s="137"/>
      <c r="D36" s="135" t="s">
        <v>127</v>
      </c>
      <c r="E36" s="136">
        <f>VLOOKUP(D36,'2009-2011 Unit costs'!$G$4:$H$78,2)</f>
        <v>44809620.795559578</v>
      </c>
      <c r="F36" s="137">
        <f t="shared" si="4"/>
        <v>0.10789939248610099</v>
      </c>
      <c r="G36" s="135"/>
    </row>
    <row r="37" spans="1:9" x14ac:dyDescent="0.2">
      <c r="A37" s="135"/>
      <c r="B37" s="136"/>
      <c r="C37" s="137"/>
      <c r="D37" s="135" t="s">
        <v>128</v>
      </c>
      <c r="E37" s="136">
        <f>VLOOKUP(D37,'2009-2011 Unit costs'!$G$4:$H$78,2)</f>
        <v>43123590.052651152</v>
      </c>
      <c r="F37" s="137">
        <f t="shared" si="4"/>
        <v>6.6212977769414968E-2</v>
      </c>
      <c r="G37" s="135"/>
    </row>
    <row r="39" spans="1:9" s="146" customFormat="1" x14ac:dyDescent="0.2">
      <c r="A39" s="141" t="s">
        <v>343</v>
      </c>
      <c r="B39" s="144">
        <f>AVERAGE(B20:B30)</f>
        <v>44449742.627857737</v>
      </c>
      <c r="C39" s="145"/>
      <c r="E39" s="144">
        <f>AVERAGE(E20:E37)</f>
        <v>40445568.523156069</v>
      </c>
      <c r="F39" s="145"/>
      <c r="H39" s="144">
        <f>AVERAGE(H20:H32)</f>
        <v>46541880.826185569</v>
      </c>
      <c r="I39" s="145"/>
    </row>
  </sheetData>
  <mergeCells count="7">
    <mergeCell ref="A1:I1"/>
    <mergeCell ref="A2:C2"/>
    <mergeCell ref="D2:F2"/>
    <mergeCell ref="G2:I2"/>
    <mergeCell ref="A18:C18"/>
    <mergeCell ref="D18:F18"/>
    <mergeCell ref="G18:I18"/>
  </mergeCells>
  <pageMargins left="0.7" right="0.7" top="0.75" bottom="0.75" header="0.3" footer="0.3"/>
  <pageSetup paperSize="3" scale="55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81"/>
  <sheetViews>
    <sheetView topLeftCell="B1" zoomScaleNormal="100" workbookViewId="0">
      <selection activeCell="J7" sqref="J7"/>
    </sheetView>
  </sheetViews>
  <sheetFormatPr defaultRowHeight="12.75" x14ac:dyDescent="0.2"/>
  <cols>
    <col min="1" max="1" width="3" style="147" hidden="1" customWidth="1"/>
    <col min="2" max="2" width="2.140625" style="149" customWidth="1"/>
    <col min="3" max="3" width="41.85546875" style="150" bestFit="1" customWidth="1"/>
    <col min="4" max="4" width="18.140625" style="151" hidden="1" customWidth="1"/>
    <col min="5" max="5" width="9.140625" style="148" hidden="1" customWidth="1"/>
    <col min="6" max="6" width="9" style="148" hidden="1" customWidth="1"/>
    <col min="7" max="8" width="8.140625" style="148" hidden="1" customWidth="1"/>
    <col min="9" max="9" width="13.85546875" style="148" hidden="1" customWidth="1"/>
    <col min="10" max="10" width="18.28515625" style="148" customWidth="1"/>
    <col min="11" max="11" width="18" style="152" bestFit="1" customWidth="1"/>
    <col min="12" max="12" width="1.5703125" style="148" hidden="1" customWidth="1"/>
    <col min="13" max="13" width="0" style="148" hidden="1" customWidth="1"/>
    <col min="14" max="14" width="9" style="148" hidden="1" customWidth="1"/>
    <col min="15" max="16" width="8.140625" style="148" hidden="1" customWidth="1"/>
    <col min="17" max="17" width="14" style="148" hidden="1" customWidth="1"/>
    <col min="18" max="18" width="13.7109375" style="148" hidden="1" customWidth="1"/>
    <col min="19" max="19" width="12.42578125" style="148" hidden="1" customWidth="1"/>
    <col min="20" max="20" width="22" style="148" hidden="1" customWidth="1"/>
    <col min="21" max="21" width="16.42578125" style="148" hidden="1" customWidth="1"/>
    <col min="22" max="254" width="9.140625" style="21"/>
    <col min="255" max="255" width="0" style="21" hidden="1" customWidth="1"/>
    <col min="256" max="256" width="2.140625" style="21" customWidth="1"/>
    <col min="257" max="257" width="36.42578125" style="21" bestFit="1" customWidth="1"/>
    <col min="258" max="263" width="0" style="21" hidden="1" customWidth="1"/>
    <col min="264" max="264" width="18.28515625" style="21" customWidth="1"/>
    <col min="265" max="265" width="17.85546875" style="21" customWidth="1"/>
    <col min="266" max="266" width="25.42578125" style="21" customWidth="1"/>
    <col min="267" max="267" width="18" style="21" bestFit="1" customWidth="1"/>
    <col min="268" max="277" width="0" style="21" hidden="1" customWidth="1"/>
    <col min="278" max="510" width="9.140625" style="21"/>
    <col min="511" max="511" width="0" style="21" hidden="1" customWidth="1"/>
    <col min="512" max="512" width="2.140625" style="21" customWidth="1"/>
    <col min="513" max="513" width="36.42578125" style="21" bestFit="1" customWidth="1"/>
    <col min="514" max="519" width="0" style="21" hidden="1" customWidth="1"/>
    <col min="520" max="520" width="18.28515625" style="21" customWidth="1"/>
    <col min="521" max="521" width="17.85546875" style="21" customWidth="1"/>
    <col min="522" max="522" width="25.42578125" style="21" customWidth="1"/>
    <col min="523" max="523" width="18" style="21" bestFit="1" customWidth="1"/>
    <col min="524" max="533" width="0" style="21" hidden="1" customWidth="1"/>
    <col min="534" max="766" width="9.140625" style="21"/>
    <col min="767" max="767" width="0" style="21" hidden="1" customWidth="1"/>
    <col min="768" max="768" width="2.140625" style="21" customWidth="1"/>
    <col min="769" max="769" width="36.42578125" style="21" bestFit="1" customWidth="1"/>
    <col min="770" max="775" width="0" style="21" hidden="1" customWidth="1"/>
    <col min="776" max="776" width="18.28515625" style="21" customWidth="1"/>
    <col min="777" max="777" width="17.85546875" style="21" customWidth="1"/>
    <col min="778" max="778" width="25.42578125" style="21" customWidth="1"/>
    <col min="779" max="779" width="18" style="21" bestFit="1" customWidth="1"/>
    <col min="780" max="789" width="0" style="21" hidden="1" customWidth="1"/>
    <col min="790" max="1022" width="9.140625" style="21"/>
    <col min="1023" max="1023" width="0" style="21" hidden="1" customWidth="1"/>
    <col min="1024" max="1024" width="2.140625" style="21" customWidth="1"/>
    <col min="1025" max="1025" width="36.42578125" style="21" bestFit="1" customWidth="1"/>
    <col min="1026" max="1031" width="0" style="21" hidden="1" customWidth="1"/>
    <col min="1032" max="1032" width="18.28515625" style="21" customWidth="1"/>
    <col min="1033" max="1033" width="17.85546875" style="21" customWidth="1"/>
    <col min="1034" max="1034" width="25.42578125" style="21" customWidth="1"/>
    <col min="1035" max="1035" width="18" style="21" bestFit="1" customWidth="1"/>
    <col min="1036" max="1045" width="0" style="21" hidden="1" customWidth="1"/>
    <col min="1046" max="1278" width="9.140625" style="21"/>
    <col min="1279" max="1279" width="0" style="21" hidden="1" customWidth="1"/>
    <col min="1280" max="1280" width="2.140625" style="21" customWidth="1"/>
    <col min="1281" max="1281" width="36.42578125" style="21" bestFit="1" customWidth="1"/>
    <col min="1282" max="1287" width="0" style="21" hidden="1" customWidth="1"/>
    <col min="1288" max="1288" width="18.28515625" style="21" customWidth="1"/>
    <col min="1289" max="1289" width="17.85546875" style="21" customWidth="1"/>
    <col min="1290" max="1290" width="25.42578125" style="21" customWidth="1"/>
    <col min="1291" max="1291" width="18" style="21" bestFit="1" customWidth="1"/>
    <col min="1292" max="1301" width="0" style="21" hidden="1" customWidth="1"/>
    <col min="1302" max="1534" width="9.140625" style="21"/>
    <col min="1535" max="1535" width="0" style="21" hidden="1" customWidth="1"/>
    <col min="1536" max="1536" width="2.140625" style="21" customWidth="1"/>
    <col min="1537" max="1537" width="36.42578125" style="21" bestFit="1" customWidth="1"/>
    <col min="1538" max="1543" width="0" style="21" hidden="1" customWidth="1"/>
    <col min="1544" max="1544" width="18.28515625" style="21" customWidth="1"/>
    <col min="1545" max="1545" width="17.85546875" style="21" customWidth="1"/>
    <col min="1546" max="1546" width="25.42578125" style="21" customWidth="1"/>
    <col min="1547" max="1547" width="18" style="21" bestFit="1" customWidth="1"/>
    <col min="1548" max="1557" width="0" style="21" hidden="1" customWidth="1"/>
    <col min="1558" max="1790" width="9.140625" style="21"/>
    <col min="1791" max="1791" width="0" style="21" hidden="1" customWidth="1"/>
    <col min="1792" max="1792" width="2.140625" style="21" customWidth="1"/>
    <col min="1793" max="1793" width="36.42578125" style="21" bestFit="1" customWidth="1"/>
    <col min="1794" max="1799" width="0" style="21" hidden="1" customWidth="1"/>
    <col min="1800" max="1800" width="18.28515625" style="21" customWidth="1"/>
    <col min="1801" max="1801" width="17.85546875" style="21" customWidth="1"/>
    <col min="1802" max="1802" width="25.42578125" style="21" customWidth="1"/>
    <col min="1803" max="1803" width="18" style="21" bestFit="1" customWidth="1"/>
    <col min="1804" max="1813" width="0" style="21" hidden="1" customWidth="1"/>
    <col min="1814" max="2046" width="9.140625" style="21"/>
    <col min="2047" max="2047" width="0" style="21" hidden="1" customWidth="1"/>
    <col min="2048" max="2048" width="2.140625" style="21" customWidth="1"/>
    <col min="2049" max="2049" width="36.42578125" style="21" bestFit="1" customWidth="1"/>
    <col min="2050" max="2055" width="0" style="21" hidden="1" customWidth="1"/>
    <col min="2056" max="2056" width="18.28515625" style="21" customWidth="1"/>
    <col min="2057" max="2057" width="17.85546875" style="21" customWidth="1"/>
    <col min="2058" max="2058" width="25.42578125" style="21" customWidth="1"/>
    <col min="2059" max="2059" width="18" style="21" bestFit="1" customWidth="1"/>
    <col min="2060" max="2069" width="0" style="21" hidden="1" customWidth="1"/>
    <col min="2070" max="2302" width="9.140625" style="21"/>
    <col min="2303" max="2303" width="0" style="21" hidden="1" customWidth="1"/>
    <col min="2304" max="2304" width="2.140625" style="21" customWidth="1"/>
    <col min="2305" max="2305" width="36.42578125" style="21" bestFit="1" customWidth="1"/>
    <col min="2306" max="2311" width="0" style="21" hidden="1" customWidth="1"/>
    <col min="2312" max="2312" width="18.28515625" style="21" customWidth="1"/>
    <col min="2313" max="2313" width="17.85546875" style="21" customWidth="1"/>
    <col min="2314" max="2314" width="25.42578125" style="21" customWidth="1"/>
    <col min="2315" max="2315" width="18" style="21" bestFit="1" customWidth="1"/>
    <col min="2316" max="2325" width="0" style="21" hidden="1" customWidth="1"/>
    <col min="2326" max="2558" width="9.140625" style="21"/>
    <col min="2559" max="2559" width="0" style="21" hidden="1" customWidth="1"/>
    <col min="2560" max="2560" width="2.140625" style="21" customWidth="1"/>
    <col min="2561" max="2561" width="36.42578125" style="21" bestFit="1" customWidth="1"/>
    <col min="2562" max="2567" width="0" style="21" hidden="1" customWidth="1"/>
    <col min="2568" max="2568" width="18.28515625" style="21" customWidth="1"/>
    <col min="2569" max="2569" width="17.85546875" style="21" customWidth="1"/>
    <col min="2570" max="2570" width="25.42578125" style="21" customWidth="1"/>
    <col min="2571" max="2571" width="18" style="21" bestFit="1" customWidth="1"/>
    <col min="2572" max="2581" width="0" style="21" hidden="1" customWidth="1"/>
    <col min="2582" max="2814" width="9.140625" style="21"/>
    <col min="2815" max="2815" width="0" style="21" hidden="1" customWidth="1"/>
    <col min="2816" max="2816" width="2.140625" style="21" customWidth="1"/>
    <col min="2817" max="2817" width="36.42578125" style="21" bestFit="1" customWidth="1"/>
    <col min="2818" max="2823" width="0" style="21" hidden="1" customWidth="1"/>
    <col min="2824" max="2824" width="18.28515625" style="21" customWidth="1"/>
    <col min="2825" max="2825" width="17.85546875" style="21" customWidth="1"/>
    <col min="2826" max="2826" width="25.42578125" style="21" customWidth="1"/>
    <col min="2827" max="2827" width="18" style="21" bestFit="1" customWidth="1"/>
    <col min="2828" max="2837" width="0" style="21" hidden="1" customWidth="1"/>
    <col min="2838" max="3070" width="9.140625" style="21"/>
    <col min="3071" max="3071" width="0" style="21" hidden="1" customWidth="1"/>
    <col min="3072" max="3072" width="2.140625" style="21" customWidth="1"/>
    <col min="3073" max="3073" width="36.42578125" style="21" bestFit="1" customWidth="1"/>
    <col min="3074" max="3079" width="0" style="21" hidden="1" customWidth="1"/>
    <col min="3080" max="3080" width="18.28515625" style="21" customWidth="1"/>
    <col min="3081" max="3081" width="17.85546875" style="21" customWidth="1"/>
    <col min="3082" max="3082" width="25.42578125" style="21" customWidth="1"/>
    <col min="3083" max="3083" width="18" style="21" bestFit="1" customWidth="1"/>
    <col min="3084" max="3093" width="0" style="21" hidden="1" customWidth="1"/>
    <col min="3094" max="3326" width="9.140625" style="21"/>
    <col min="3327" max="3327" width="0" style="21" hidden="1" customWidth="1"/>
    <col min="3328" max="3328" width="2.140625" style="21" customWidth="1"/>
    <col min="3329" max="3329" width="36.42578125" style="21" bestFit="1" customWidth="1"/>
    <col min="3330" max="3335" width="0" style="21" hidden="1" customWidth="1"/>
    <col min="3336" max="3336" width="18.28515625" style="21" customWidth="1"/>
    <col min="3337" max="3337" width="17.85546875" style="21" customWidth="1"/>
    <col min="3338" max="3338" width="25.42578125" style="21" customWidth="1"/>
    <col min="3339" max="3339" width="18" style="21" bestFit="1" customWidth="1"/>
    <col min="3340" max="3349" width="0" style="21" hidden="1" customWidth="1"/>
    <col min="3350" max="3582" width="9.140625" style="21"/>
    <col min="3583" max="3583" width="0" style="21" hidden="1" customWidth="1"/>
    <col min="3584" max="3584" width="2.140625" style="21" customWidth="1"/>
    <col min="3585" max="3585" width="36.42578125" style="21" bestFit="1" customWidth="1"/>
    <col min="3586" max="3591" width="0" style="21" hidden="1" customWidth="1"/>
    <col min="3592" max="3592" width="18.28515625" style="21" customWidth="1"/>
    <col min="3593" max="3593" width="17.85546875" style="21" customWidth="1"/>
    <col min="3594" max="3594" width="25.42578125" style="21" customWidth="1"/>
    <col min="3595" max="3595" width="18" style="21" bestFit="1" customWidth="1"/>
    <col min="3596" max="3605" width="0" style="21" hidden="1" customWidth="1"/>
    <col min="3606" max="3838" width="9.140625" style="21"/>
    <col min="3839" max="3839" width="0" style="21" hidden="1" customWidth="1"/>
    <col min="3840" max="3840" width="2.140625" style="21" customWidth="1"/>
    <col min="3841" max="3841" width="36.42578125" style="21" bestFit="1" customWidth="1"/>
    <col min="3842" max="3847" width="0" style="21" hidden="1" customWidth="1"/>
    <col min="3848" max="3848" width="18.28515625" style="21" customWidth="1"/>
    <col min="3849" max="3849" width="17.85546875" style="21" customWidth="1"/>
    <col min="3850" max="3850" width="25.42578125" style="21" customWidth="1"/>
    <col min="3851" max="3851" width="18" style="21" bestFit="1" customWidth="1"/>
    <col min="3852" max="3861" width="0" style="21" hidden="1" customWidth="1"/>
    <col min="3862" max="4094" width="9.140625" style="21"/>
    <col min="4095" max="4095" width="0" style="21" hidden="1" customWidth="1"/>
    <col min="4096" max="4096" width="2.140625" style="21" customWidth="1"/>
    <col min="4097" max="4097" width="36.42578125" style="21" bestFit="1" customWidth="1"/>
    <col min="4098" max="4103" width="0" style="21" hidden="1" customWidth="1"/>
    <col min="4104" max="4104" width="18.28515625" style="21" customWidth="1"/>
    <col min="4105" max="4105" width="17.85546875" style="21" customWidth="1"/>
    <col min="4106" max="4106" width="25.42578125" style="21" customWidth="1"/>
    <col min="4107" max="4107" width="18" style="21" bestFit="1" customWidth="1"/>
    <col min="4108" max="4117" width="0" style="21" hidden="1" customWidth="1"/>
    <col min="4118" max="4350" width="9.140625" style="21"/>
    <col min="4351" max="4351" width="0" style="21" hidden="1" customWidth="1"/>
    <col min="4352" max="4352" width="2.140625" style="21" customWidth="1"/>
    <col min="4353" max="4353" width="36.42578125" style="21" bestFit="1" customWidth="1"/>
    <col min="4354" max="4359" width="0" style="21" hidden="1" customWidth="1"/>
    <col min="4360" max="4360" width="18.28515625" style="21" customWidth="1"/>
    <col min="4361" max="4361" width="17.85546875" style="21" customWidth="1"/>
    <col min="4362" max="4362" width="25.42578125" style="21" customWidth="1"/>
    <col min="4363" max="4363" width="18" style="21" bestFit="1" customWidth="1"/>
    <col min="4364" max="4373" width="0" style="21" hidden="1" customWidth="1"/>
    <col min="4374" max="4606" width="9.140625" style="21"/>
    <col min="4607" max="4607" width="0" style="21" hidden="1" customWidth="1"/>
    <col min="4608" max="4608" width="2.140625" style="21" customWidth="1"/>
    <col min="4609" max="4609" width="36.42578125" style="21" bestFit="1" customWidth="1"/>
    <col min="4610" max="4615" width="0" style="21" hidden="1" customWidth="1"/>
    <col min="4616" max="4616" width="18.28515625" style="21" customWidth="1"/>
    <col min="4617" max="4617" width="17.85546875" style="21" customWidth="1"/>
    <col min="4618" max="4618" width="25.42578125" style="21" customWidth="1"/>
    <col min="4619" max="4619" width="18" style="21" bestFit="1" customWidth="1"/>
    <col min="4620" max="4629" width="0" style="21" hidden="1" customWidth="1"/>
    <col min="4630" max="4862" width="9.140625" style="21"/>
    <col min="4863" max="4863" width="0" style="21" hidden="1" customWidth="1"/>
    <col min="4864" max="4864" width="2.140625" style="21" customWidth="1"/>
    <col min="4865" max="4865" width="36.42578125" style="21" bestFit="1" customWidth="1"/>
    <col min="4866" max="4871" width="0" style="21" hidden="1" customWidth="1"/>
    <col min="4872" max="4872" width="18.28515625" style="21" customWidth="1"/>
    <col min="4873" max="4873" width="17.85546875" style="21" customWidth="1"/>
    <col min="4874" max="4874" width="25.42578125" style="21" customWidth="1"/>
    <col min="4875" max="4875" width="18" style="21" bestFit="1" customWidth="1"/>
    <col min="4876" max="4885" width="0" style="21" hidden="1" customWidth="1"/>
    <col min="4886" max="5118" width="9.140625" style="21"/>
    <col min="5119" max="5119" width="0" style="21" hidden="1" customWidth="1"/>
    <col min="5120" max="5120" width="2.140625" style="21" customWidth="1"/>
    <col min="5121" max="5121" width="36.42578125" style="21" bestFit="1" customWidth="1"/>
    <col min="5122" max="5127" width="0" style="21" hidden="1" customWidth="1"/>
    <col min="5128" max="5128" width="18.28515625" style="21" customWidth="1"/>
    <col min="5129" max="5129" width="17.85546875" style="21" customWidth="1"/>
    <col min="5130" max="5130" width="25.42578125" style="21" customWidth="1"/>
    <col min="5131" max="5131" width="18" style="21" bestFit="1" customWidth="1"/>
    <col min="5132" max="5141" width="0" style="21" hidden="1" customWidth="1"/>
    <col min="5142" max="5374" width="9.140625" style="21"/>
    <col min="5375" max="5375" width="0" style="21" hidden="1" customWidth="1"/>
    <col min="5376" max="5376" width="2.140625" style="21" customWidth="1"/>
    <col min="5377" max="5377" width="36.42578125" style="21" bestFit="1" customWidth="1"/>
    <col min="5378" max="5383" width="0" style="21" hidden="1" customWidth="1"/>
    <col min="5384" max="5384" width="18.28515625" style="21" customWidth="1"/>
    <col min="5385" max="5385" width="17.85546875" style="21" customWidth="1"/>
    <col min="5386" max="5386" width="25.42578125" style="21" customWidth="1"/>
    <col min="5387" max="5387" width="18" style="21" bestFit="1" customWidth="1"/>
    <col min="5388" max="5397" width="0" style="21" hidden="1" customWidth="1"/>
    <col min="5398" max="5630" width="9.140625" style="21"/>
    <col min="5631" max="5631" width="0" style="21" hidden="1" customWidth="1"/>
    <col min="5632" max="5632" width="2.140625" style="21" customWidth="1"/>
    <col min="5633" max="5633" width="36.42578125" style="21" bestFit="1" customWidth="1"/>
    <col min="5634" max="5639" width="0" style="21" hidden="1" customWidth="1"/>
    <col min="5640" max="5640" width="18.28515625" style="21" customWidth="1"/>
    <col min="5641" max="5641" width="17.85546875" style="21" customWidth="1"/>
    <col min="5642" max="5642" width="25.42578125" style="21" customWidth="1"/>
    <col min="5643" max="5643" width="18" style="21" bestFit="1" customWidth="1"/>
    <col min="5644" max="5653" width="0" style="21" hidden="1" customWidth="1"/>
    <col min="5654" max="5886" width="9.140625" style="21"/>
    <col min="5887" max="5887" width="0" style="21" hidden="1" customWidth="1"/>
    <col min="5888" max="5888" width="2.140625" style="21" customWidth="1"/>
    <col min="5889" max="5889" width="36.42578125" style="21" bestFit="1" customWidth="1"/>
    <col min="5890" max="5895" width="0" style="21" hidden="1" customWidth="1"/>
    <col min="5896" max="5896" width="18.28515625" style="21" customWidth="1"/>
    <col min="5897" max="5897" width="17.85546875" style="21" customWidth="1"/>
    <col min="5898" max="5898" width="25.42578125" style="21" customWidth="1"/>
    <col min="5899" max="5899" width="18" style="21" bestFit="1" customWidth="1"/>
    <col min="5900" max="5909" width="0" style="21" hidden="1" customWidth="1"/>
    <col min="5910" max="6142" width="9.140625" style="21"/>
    <col min="6143" max="6143" width="0" style="21" hidden="1" customWidth="1"/>
    <col min="6144" max="6144" width="2.140625" style="21" customWidth="1"/>
    <col min="6145" max="6145" width="36.42578125" style="21" bestFit="1" customWidth="1"/>
    <col min="6146" max="6151" width="0" style="21" hidden="1" customWidth="1"/>
    <col min="6152" max="6152" width="18.28515625" style="21" customWidth="1"/>
    <col min="6153" max="6153" width="17.85546875" style="21" customWidth="1"/>
    <col min="6154" max="6154" width="25.42578125" style="21" customWidth="1"/>
    <col min="6155" max="6155" width="18" style="21" bestFit="1" customWidth="1"/>
    <col min="6156" max="6165" width="0" style="21" hidden="1" customWidth="1"/>
    <col min="6166" max="6398" width="9.140625" style="21"/>
    <col min="6399" max="6399" width="0" style="21" hidden="1" customWidth="1"/>
    <col min="6400" max="6400" width="2.140625" style="21" customWidth="1"/>
    <col min="6401" max="6401" width="36.42578125" style="21" bestFit="1" customWidth="1"/>
    <col min="6402" max="6407" width="0" style="21" hidden="1" customWidth="1"/>
    <col min="6408" max="6408" width="18.28515625" style="21" customWidth="1"/>
    <col min="6409" max="6409" width="17.85546875" style="21" customWidth="1"/>
    <col min="6410" max="6410" width="25.42578125" style="21" customWidth="1"/>
    <col min="6411" max="6411" width="18" style="21" bestFit="1" customWidth="1"/>
    <col min="6412" max="6421" width="0" style="21" hidden="1" customWidth="1"/>
    <col min="6422" max="6654" width="9.140625" style="21"/>
    <col min="6655" max="6655" width="0" style="21" hidden="1" customWidth="1"/>
    <col min="6656" max="6656" width="2.140625" style="21" customWidth="1"/>
    <col min="6657" max="6657" width="36.42578125" style="21" bestFit="1" customWidth="1"/>
    <col min="6658" max="6663" width="0" style="21" hidden="1" customWidth="1"/>
    <col min="6664" max="6664" width="18.28515625" style="21" customWidth="1"/>
    <col min="6665" max="6665" width="17.85546875" style="21" customWidth="1"/>
    <col min="6666" max="6666" width="25.42578125" style="21" customWidth="1"/>
    <col min="6667" max="6667" width="18" style="21" bestFit="1" customWidth="1"/>
    <col min="6668" max="6677" width="0" style="21" hidden="1" customWidth="1"/>
    <col min="6678" max="6910" width="9.140625" style="21"/>
    <col min="6911" max="6911" width="0" style="21" hidden="1" customWidth="1"/>
    <col min="6912" max="6912" width="2.140625" style="21" customWidth="1"/>
    <col min="6913" max="6913" width="36.42578125" style="21" bestFit="1" customWidth="1"/>
    <col min="6914" max="6919" width="0" style="21" hidden="1" customWidth="1"/>
    <col min="6920" max="6920" width="18.28515625" style="21" customWidth="1"/>
    <col min="6921" max="6921" width="17.85546875" style="21" customWidth="1"/>
    <col min="6922" max="6922" width="25.42578125" style="21" customWidth="1"/>
    <col min="6923" max="6923" width="18" style="21" bestFit="1" customWidth="1"/>
    <col min="6924" max="6933" width="0" style="21" hidden="1" customWidth="1"/>
    <col min="6934" max="7166" width="9.140625" style="21"/>
    <col min="7167" max="7167" width="0" style="21" hidden="1" customWidth="1"/>
    <col min="7168" max="7168" width="2.140625" style="21" customWidth="1"/>
    <col min="7169" max="7169" width="36.42578125" style="21" bestFit="1" customWidth="1"/>
    <col min="7170" max="7175" width="0" style="21" hidden="1" customWidth="1"/>
    <col min="7176" max="7176" width="18.28515625" style="21" customWidth="1"/>
    <col min="7177" max="7177" width="17.85546875" style="21" customWidth="1"/>
    <col min="7178" max="7178" width="25.42578125" style="21" customWidth="1"/>
    <col min="7179" max="7179" width="18" style="21" bestFit="1" customWidth="1"/>
    <col min="7180" max="7189" width="0" style="21" hidden="1" customWidth="1"/>
    <col min="7190" max="7422" width="9.140625" style="21"/>
    <col min="7423" max="7423" width="0" style="21" hidden="1" customWidth="1"/>
    <col min="7424" max="7424" width="2.140625" style="21" customWidth="1"/>
    <col min="7425" max="7425" width="36.42578125" style="21" bestFit="1" customWidth="1"/>
    <col min="7426" max="7431" width="0" style="21" hidden="1" customWidth="1"/>
    <col min="7432" max="7432" width="18.28515625" style="21" customWidth="1"/>
    <col min="7433" max="7433" width="17.85546875" style="21" customWidth="1"/>
    <col min="7434" max="7434" width="25.42578125" style="21" customWidth="1"/>
    <col min="7435" max="7435" width="18" style="21" bestFit="1" customWidth="1"/>
    <col min="7436" max="7445" width="0" style="21" hidden="1" customWidth="1"/>
    <col min="7446" max="7678" width="9.140625" style="21"/>
    <col min="7679" max="7679" width="0" style="21" hidden="1" customWidth="1"/>
    <col min="7680" max="7680" width="2.140625" style="21" customWidth="1"/>
    <col min="7681" max="7681" width="36.42578125" style="21" bestFit="1" customWidth="1"/>
    <col min="7682" max="7687" width="0" style="21" hidden="1" customWidth="1"/>
    <col min="7688" max="7688" width="18.28515625" style="21" customWidth="1"/>
    <col min="7689" max="7689" width="17.85546875" style="21" customWidth="1"/>
    <col min="7690" max="7690" width="25.42578125" style="21" customWidth="1"/>
    <col min="7691" max="7691" width="18" style="21" bestFit="1" customWidth="1"/>
    <col min="7692" max="7701" width="0" style="21" hidden="1" customWidth="1"/>
    <col min="7702" max="7934" width="9.140625" style="21"/>
    <col min="7935" max="7935" width="0" style="21" hidden="1" customWidth="1"/>
    <col min="7936" max="7936" width="2.140625" style="21" customWidth="1"/>
    <col min="7937" max="7937" width="36.42578125" style="21" bestFit="1" customWidth="1"/>
    <col min="7938" max="7943" width="0" style="21" hidden="1" customWidth="1"/>
    <col min="7944" max="7944" width="18.28515625" style="21" customWidth="1"/>
    <col min="7945" max="7945" width="17.85546875" style="21" customWidth="1"/>
    <col min="7946" max="7946" width="25.42578125" style="21" customWidth="1"/>
    <col min="7947" max="7947" width="18" style="21" bestFit="1" customWidth="1"/>
    <col min="7948" max="7957" width="0" style="21" hidden="1" customWidth="1"/>
    <col min="7958" max="8190" width="9.140625" style="21"/>
    <col min="8191" max="8191" width="0" style="21" hidden="1" customWidth="1"/>
    <col min="8192" max="8192" width="2.140625" style="21" customWidth="1"/>
    <col min="8193" max="8193" width="36.42578125" style="21" bestFit="1" customWidth="1"/>
    <col min="8194" max="8199" width="0" style="21" hidden="1" customWidth="1"/>
    <col min="8200" max="8200" width="18.28515625" style="21" customWidth="1"/>
    <col min="8201" max="8201" width="17.85546875" style="21" customWidth="1"/>
    <col min="8202" max="8202" width="25.42578125" style="21" customWidth="1"/>
    <col min="8203" max="8203" width="18" style="21" bestFit="1" customWidth="1"/>
    <col min="8204" max="8213" width="0" style="21" hidden="1" customWidth="1"/>
    <col min="8214" max="8446" width="9.140625" style="21"/>
    <col min="8447" max="8447" width="0" style="21" hidden="1" customWidth="1"/>
    <col min="8448" max="8448" width="2.140625" style="21" customWidth="1"/>
    <col min="8449" max="8449" width="36.42578125" style="21" bestFit="1" customWidth="1"/>
    <col min="8450" max="8455" width="0" style="21" hidden="1" customWidth="1"/>
    <col min="8456" max="8456" width="18.28515625" style="21" customWidth="1"/>
    <col min="8457" max="8457" width="17.85546875" style="21" customWidth="1"/>
    <col min="8458" max="8458" width="25.42578125" style="21" customWidth="1"/>
    <col min="8459" max="8459" width="18" style="21" bestFit="1" customWidth="1"/>
    <col min="8460" max="8469" width="0" style="21" hidden="1" customWidth="1"/>
    <col min="8470" max="8702" width="9.140625" style="21"/>
    <col min="8703" max="8703" width="0" style="21" hidden="1" customWidth="1"/>
    <col min="8704" max="8704" width="2.140625" style="21" customWidth="1"/>
    <col min="8705" max="8705" width="36.42578125" style="21" bestFit="1" customWidth="1"/>
    <col min="8706" max="8711" width="0" style="21" hidden="1" customWidth="1"/>
    <col min="8712" max="8712" width="18.28515625" style="21" customWidth="1"/>
    <col min="8713" max="8713" width="17.85546875" style="21" customWidth="1"/>
    <col min="8714" max="8714" width="25.42578125" style="21" customWidth="1"/>
    <col min="8715" max="8715" width="18" style="21" bestFit="1" customWidth="1"/>
    <col min="8716" max="8725" width="0" style="21" hidden="1" customWidth="1"/>
    <col min="8726" max="8958" width="9.140625" style="21"/>
    <col min="8959" max="8959" width="0" style="21" hidden="1" customWidth="1"/>
    <col min="8960" max="8960" width="2.140625" style="21" customWidth="1"/>
    <col min="8961" max="8961" width="36.42578125" style="21" bestFit="1" customWidth="1"/>
    <col min="8962" max="8967" width="0" style="21" hidden="1" customWidth="1"/>
    <col min="8968" max="8968" width="18.28515625" style="21" customWidth="1"/>
    <col min="8969" max="8969" width="17.85546875" style="21" customWidth="1"/>
    <col min="8970" max="8970" width="25.42578125" style="21" customWidth="1"/>
    <col min="8971" max="8971" width="18" style="21" bestFit="1" customWidth="1"/>
    <col min="8972" max="8981" width="0" style="21" hidden="1" customWidth="1"/>
    <col min="8982" max="9214" width="9.140625" style="21"/>
    <col min="9215" max="9215" width="0" style="21" hidden="1" customWidth="1"/>
    <col min="9216" max="9216" width="2.140625" style="21" customWidth="1"/>
    <col min="9217" max="9217" width="36.42578125" style="21" bestFit="1" customWidth="1"/>
    <col min="9218" max="9223" width="0" style="21" hidden="1" customWidth="1"/>
    <col min="9224" max="9224" width="18.28515625" style="21" customWidth="1"/>
    <col min="9225" max="9225" width="17.85546875" style="21" customWidth="1"/>
    <col min="9226" max="9226" width="25.42578125" style="21" customWidth="1"/>
    <col min="9227" max="9227" width="18" style="21" bestFit="1" customWidth="1"/>
    <col min="9228" max="9237" width="0" style="21" hidden="1" customWidth="1"/>
    <col min="9238" max="9470" width="9.140625" style="21"/>
    <col min="9471" max="9471" width="0" style="21" hidden="1" customWidth="1"/>
    <col min="9472" max="9472" width="2.140625" style="21" customWidth="1"/>
    <col min="9473" max="9473" width="36.42578125" style="21" bestFit="1" customWidth="1"/>
    <col min="9474" max="9479" width="0" style="21" hidden="1" customWidth="1"/>
    <col min="9480" max="9480" width="18.28515625" style="21" customWidth="1"/>
    <col min="9481" max="9481" width="17.85546875" style="21" customWidth="1"/>
    <col min="9482" max="9482" width="25.42578125" style="21" customWidth="1"/>
    <col min="9483" max="9483" width="18" style="21" bestFit="1" customWidth="1"/>
    <col min="9484" max="9493" width="0" style="21" hidden="1" customWidth="1"/>
    <col min="9494" max="9726" width="9.140625" style="21"/>
    <col min="9727" max="9727" width="0" style="21" hidden="1" customWidth="1"/>
    <col min="9728" max="9728" width="2.140625" style="21" customWidth="1"/>
    <col min="9729" max="9729" width="36.42578125" style="21" bestFit="1" customWidth="1"/>
    <col min="9730" max="9735" width="0" style="21" hidden="1" customWidth="1"/>
    <col min="9736" max="9736" width="18.28515625" style="21" customWidth="1"/>
    <col min="9737" max="9737" width="17.85546875" style="21" customWidth="1"/>
    <col min="9738" max="9738" width="25.42578125" style="21" customWidth="1"/>
    <col min="9739" max="9739" width="18" style="21" bestFit="1" customWidth="1"/>
    <col min="9740" max="9749" width="0" style="21" hidden="1" customWidth="1"/>
    <col min="9750" max="9982" width="9.140625" style="21"/>
    <col min="9983" max="9983" width="0" style="21" hidden="1" customWidth="1"/>
    <col min="9984" max="9984" width="2.140625" style="21" customWidth="1"/>
    <col min="9985" max="9985" width="36.42578125" style="21" bestFit="1" customWidth="1"/>
    <col min="9986" max="9991" width="0" style="21" hidden="1" customWidth="1"/>
    <col min="9992" max="9992" width="18.28515625" style="21" customWidth="1"/>
    <col min="9993" max="9993" width="17.85546875" style="21" customWidth="1"/>
    <col min="9994" max="9994" width="25.42578125" style="21" customWidth="1"/>
    <col min="9995" max="9995" width="18" style="21" bestFit="1" customWidth="1"/>
    <col min="9996" max="10005" width="0" style="21" hidden="1" customWidth="1"/>
    <col min="10006" max="10238" width="9.140625" style="21"/>
    <col min="10239" max="10239" width="0" style="21" hidden="1" customWidth="1"/>
    <col min="10240" max="10240" width="2.140625" style="21" customWidth="1"/>
    <col min="10241" max="10241" width="36.42578125" style="21" bestFit="1" customWidth="1"/>
    <col min="10242" max="10247" width="0" style="21" hidden="1" customWidth="1"/>
    <col min="10248" max="10248" width="18.28515625" style="21" customWidth="1"/>
    <col min="10249" max="10249" width="17.85546875" style="21" customWidth="1"/>
    <col min="10250" max="10250" width="25.42578125" style="21" customWidth="1"/>
    <col min="10251" max="10251" width="18" style="21" bestFit="1" customWidth="1"/>
    <col min="10252" max="10261" width="0" style="21" hidden="1" customWidth="1"/>
    <col min="10262" max="10494" width="9.140625" style="21"/>
    <col min="10495" max="10495" width="0" style="21" hidden="1" customWidth="1"/>
    <col min="10496" max="10496" width="2.140625" style="21" customWidth="1"/>
    <col min="10497" max="10497" width="36.42578125" style="21" bestFit="1" customWidth="1"/>
    <col min="10498" max="10503" width="0" style="21" hidden="1" customWidth="1"/>
    <col min="10504" max="10504" width="18.28515625" style="21" customWidth="1"/>
    <col min="10505" max="10505" width="17.85546875" style="21" customWidth="1"/>
    <col min="10506" max="10506" width="25.42578125" style="21" customWidth="1"/>
    <col min="10507" max="10507" width="18" style="21" bestFit="1" customWidth="1"/>
    <col min="10508" max="10517" width="0" style="21" hidden="1" customWidth="1"/>
    <col min="10518" max="10750" width="9.140625" style="21"/>
    <col min="10751" max="10751" width="0" style="21" hidden="1" customWidth="1"/>
    <col min="10752" max="10752" width="2.140625" style="21" customWidth="1"/>
    <col min="10753" max="10753" width="36.42578125" style="21" bestFit="1" customWidth="1"/>
    <col min="10754" max="10759" width="0" style="21" hidden="1" customWidth="1"/>
    <col min="10760" max="10760" width="18.28515625" style="21" customWidth="1"/>
    <col min="10761" max="10761" width="17.85546875" style="21" customWidth="1"/>
    <col min="10762" max="10762" width="25.42578125" style="21" customWidth="1"/>
    <col min="10763" max="10763" width="18" style="21" bestFit="1" customWidth="1"/>
    <col min="10764" max="10773" width="0" style="21" hidden="1" customWidth="1"/>
    <col min="10774" max="11006" width="9.140625" style="21"/>
    <col min="11007" max="11007" width="0" style="21" hidden="1" customWidth="1"/>
    <col min="11008" max="11008" width="2.140625" style="21" customWidth="1"/>
    <col min="11009" max="11009" width="36.42578125" style="21" bestFit="1" customWidth="1"/>
    <col min="11010" max="11015" width="0" style="21" hidden="1" customWidth="1"/>
    <col min="11016" max="11016" width="18.28515625" style="21" customWidth="1"/>
    <col min="11017" max="11017" width="17.85546875" style="21" customWidth="1"/>
    <col min="11018" max="11018" width="25.42578125" style="21" customWidth="1"/>
    <col min="11019" max="11019" width="18" style="21" bestFit="1" customWidth="1"/>
    <col min="11020" max="11029" width="0" style="21" hidden="1" customWidth="1"/>
    <col min="11030" max="11262" width="9.140625" style="21"/>
    <col min="11263" max="11263" width="0" style="21" hidden="1" customWidth="1"/>
    <col min="11264" max="11264" width="2.140625" style="21" customWidth="1"/>
    <col min="11265" max="11265" width="36.42578125" style="21" bestFit="1" customWidth="1"/>
    <col min="11266" max="11271" width="0" style="21" hidden="1" customWidth="1"/>
    <col min="11272" max="11272" width="18.28515625" style="21" customWidth="1"/>
    <col min="11273" max="11273" width="17.85546875" style="21" customWidth="1"/>
    <col min="11274" max="11274" width="25.42578125" style="21" customWidth="1"/>
    <col min="11275" max="11275" width="18" style="21" bestFit="1" customWidth="1"/>
    <col min="11276" max="11285" width="0" style="21" hidden="1" customWidth="1"/>
    <col min="11286" max="11518" width="9.140625" style="21"/>
    <col min="11519" max="11519" width="0" style="21" hidden="1" customWidth="1"/>
    <col min="11520" max="11520" width="2.140625" style="21" customWidth="1"/>
    <col min="11521" max="11521" width="36.42578125" style="21" bestFit="1" customWidth="1"/>
    <col min="11522" max="11527" width="0" style="21" hidden="1" customWidth="1"/>
    <col min="11528" max="11528" width="18.28515625" style="21" customWidth="1"/>
    <col min="11529" max="11529" width="17.85546875" style="21" customWidth="1"/>
    <col min="11530" max="11530" width="25.42578125" style="21" customWidth="1"/>
    <col min="11531" max="11531" width="18" style="21" bestFit="1" customWidth="1"/>
    <col min="11532" max="11541" width="0" style="21" hidden="1" customWidth="1"/>
    <col min="11542" max="11774" width="9.140625" style="21"/>
    <col min="11775" max="11775" width="0" style="21" hidden="1" customWidth="1"/>
    <col min="11776" max="11776" width="2.140625" style="21" customWidth="1"/>
    <col min="11777" max="11777" width="36.42578125" style="21" bestFit="1" customWidth="1"/>
    <col min="11778" max="11783" width="0" style="21" hidden="1" customWidth="1"/>
    <col min="11784" max="11784" width="18.28515625" style="21" customWidth="1"/>
    <col min="11785" max="11785" width="17.85546875" style="21" customWidth="1"/>
    <col min="11786" max="11786" width="25.42578125" style="21" customWidth="1"/>
    <col min="11787" max="11787" width="18" style="21" bestFit="1" customWidth="1"/>
    <col min="11788" max="11797" width="0" style="21" hidden="1" customWidth="1"/>
    <col min="11798" max="12030" width="9.140625" style="21"/>
    <col min="12031" max="12031" width="0" style="21" hidden="1" customWidth="1"/>
    <col min="12032" max="12032" width="2.140625" style="21" customWidth="1"/>
    <col min="12033" max="12033" width="36.42578125" style="21" bestFit="1" customWidth="1"/>
    <col min="12034" max="12039" width="0" style="21" hidden="1" customWidth="1"/>
    <col min="12040" max="12040" width="18.28515625" style="21" customWidth="1"/>
    <col min="12041" max="12041" width="17.85546875" style="21" customWidth="1"/>
    <col min="12042" max="12042" width="25.42578125" style="21" customWidth="1"/>
    <col min="12043" max="12043" width="18" style="21" bestFit="1" customWidth="1"/>
    <col min="12044" max="12053" width="0" style="21" hidden="1" customWidth="1"/>
    <col min="12054" max="12286" width="9.140625" style="21"/>
    <col min="12287" max="12287" width="0" style="21" hidden="1" customWidth="1"/>
    <col min="12288" max="12288" width="2.140625" style="21" customWidth="1"/>
    <col min="12289" max="12289" width="36.42578125" style="21" bestFit="1" customWidth="1"/>
    <col min="12290" max="12295" width="0" style="21" hidden="1" customWidth="1"/>
    <col min="12296" max="12296" width="18.28515625" style="21" customWidth="1"/>
    <col min="12297" max="12297" width="17.85546875" style="21" customWidth="1"/>
    <col min="12298" max="12298" width="25.42578125" style="21" customWidth="1"/>
    <col min="12299" max="12299" width="18" style="21" bestFit="1" customWidth="1"/>
    <col min="12300" max="12309" width="0" style="21" hidden="1" customWidth="1"/>
    <col min="12310" max="12542" width="9.140625" style="21"/>
    <col min="12543" max="12543" width="0" style="21" hidden="1" customWidth="1"/>
    <col min="12544" max="12544" width="2.140625" style="21" customWidth="1"/>
    <col min="12545" max="12545" width="36.42578125" style="21" bestFit="1" customWidth="1"/>
    <col min="12546" max="12551" width="0" style="21" hidden="1" customWidth="1"/>
    <col min="12552" max="12552" width="18.28515625" style="21" customWidth="1"/>
    <col min="12553" max="12553" width="17.85546875" style="21" customWidth="1"/>
    <col min="12554" max="12554" width="25.42578125" style="21" customWidth="1"/>
    <col min="12555" max="12555" width="18" style="21" bestFit="1" customWidth="1"/>
    <col min="12556" max="12565" width="0" style="21" hidden="1" customWidth="1"/>
    <col min="12566" max="12798" width="9.140625" style="21"/>
    <col min="12799" max="12799" width="0" style="21" hidden="1" customWidth="1"/>
    <col min="12800" max="12800" width="2.140625" style="21" customWidth="1"/>
    <col min="12801" max="12801" width="36.42578125" style="21" bestFit="1" customWidth="1"/>
    <col min="12802" max="12807" width="0" style="21" hidden="1" customWidth="1"/>
    <col min="12808" max="12808" width="18.28515625" style="21" customWidth="1"/>
    <col min="12809" max="12809" width="17.85546875" style="21" customWidth="1"/>
    <col min="12810" max="12810" width="25.42578125" style="21" customWidth="1"/>
    <col min="12811" max="12811" width="18" style="21" bestFit="1" customWidth="1"/>
    <col min="12812" max="12821" width="0" style="21" hidden="1" customWidth="1"/>
    <col min="12822" max="13054" width="9.140625" style="21"/>
    <col min="13055" max="13055" width="0" style="21" hidden="1" customWidth="1"/>
    <col min="13056" max="13056" width="2.140625" style="21" customWidth="1"/>
    <col min="13057" max="13057" width="36.42578125" style="21" bestFit="1" customWidth="1"/>
    <col min="13058" max="13063" width="0" style="21" hidden="1" customWidth="1"/>
    <col min="13064" max="13064" width="18.28515625" style="21" customWidth="1"/>
    <col min="13065" max="13065" width="17.85546875" style="21" customWidth="1"/>
    <col min="13066" max="13066" width="25.42578125" style="21" customWidth="1"/>
    <col min="13067" max="13067" width="18" style="21" bestFit="1" customWidth="1"/>
    <col min="13068" max="13077" width="0" style="21" hidden="1" customWidth="1"/>
    <col min="13078" max="13310" width="9.140625" style="21"/>
    <col min="13311" max="13311" width="0" style="21" hidden="1" customWidth="1"/>
    <col min="13312" max="13312" width="2.140625" style="21" customWidth="1"/>
    <col min="13313" max="13313" width="36.42578125" style="21" bestFit="1" customWidth="1"/>
    <col min="13314" max="13319" width="0" style="21" hidden="1" customWidth="1"/>
    <col min="13320" max="13320" width="18.28515625" style="21" customWidth="1"/>
    <col min="13321" max="13321" width="17.85546875" style="21" customWidth="1"/>
    <col min="13322" max="13322" width="25.42578125" style="21" customWidth="1"/>
    <col min="13323" max="13323" width="18" style="21" bestFit="1" customWidth="1"/>
    <col min="13324" max="13333" width="0" style="21" hidden="1" customWidth="1"/>
    <col min="13334" max="13566" width="9.140625" style="21"/>
    <col min="13567" max="13567" width="0" style="21" hidden="1" customWidth="1"/>
    <col min="13568" max="13568" width="2.140625" style="21" customWidth="1"/>
    <col min="13569" max="13569" width="36.42578125" style="21" bestFit="1" customWidth="1"/>
    <col min="13570" max="13575" width="0" style="21" hidden="1" customWidth="1"/>
    <col min="13576" max="13576" width="18.28515625" style="21" customWidth="1"/>
    <col min="13577" max="13577" width="17.85546875" style="21" customWidth="1"/>
    <col min="13578" max="13578" width="25.42578125" style="21" customWidth="1"/>
    <col min="13579" max="13579" width="18" style="21" bestFit="1" customWidth="1"/>
    <col min="13580" max="13589" width="0" style="21" hidden="1" customWidth="1"/>
    <col min="13590" max="13822" width="9.140625" style="21"/>
    <col min="13823" max="13823" width="0" style="21" hidden="1" customWidth="1"/>
    <col min="13824" max="13824" width="2.140625" style="21" customWidth="1"/>
    <col min="13825" max="13825" width="36.42578125" style="21" bestFit="1" customWidth="1"/>
    <col min="13826" max="13831" width="0" style="21" hidden="1" customWidth="1"/>
    <col min="13832" max="13832" width="18.28515625" style="21" customWidth="1"/>
    <col min="13833" max="13833" width="17.85546875" style="21" customWidth="1"/>
    <col min="13834" max="13834" width="25.42578125" style="21" customWidth="1"/>
    <col min="13835" max="13835" width="18" style="21" bestFit="1" customWidth="1"/>
    <col min="13836" max="13845" width="0" style="21" hidden="1" customWidth="1"/>
    <col min="13846" max="14078" width="9.140625" style="21"/>
    <col min="14079" max="14079" width="0" style="21" hidden="1" customWidth="1"/>
    <col min="14080" max="14080" width="2.140625" style="21" customWidth="1"/>
    <col min="14081" max="14081" width="36.42578125" style="21" bestFit="1" customWidth="1"/>
    <col min="14082" max="14087" width="0" style="21" hidden="1" customWidth="1"/>
    <col min="14088" max="14088" width="18.28515625" style="21" customWidth="1"/>
    <col min="14089" max="14089" width="17.85546875" style="21" customWidth="1"/>
    <col min="14090" max="14090" width="25.42578125" style="21" customWidth="1"/>
    <col min="14091" max="14091" width="18" style="21" bestFit="1" customWidth="1"/>
    <col min="14092" max="14101" width="0" style="21" hidden="1" customWidth="1"/>
    <col min="14102" max="14334" width="9.140625" style="21"/>
    <col min="14335" max="14335" width="0" style="21" hidden="1" customWidth="1"/>
    <col min="14336" max="14336" width="2.140625" style="21" customWidth="1"/>
    <col min="14337" max="14337" width="36.42578125" style="21" bestFit="1" customWidth="1"/>
    <col min="14338" max="14343" width="0" style="21" hidden="1" customWidth="1"/>
    <col min="14344" max="14344" width="18.28515625" style="21" customWidth="1"/>
    <col min="14345" max="14345" width="17.85546875" style="21" customWidth="1"/>
    <col min="14346" max="14346" width="25.42578125" style="21" customWidth="1"/>
    <col min="14347" max="14347" width="18" style="21" bestFit="1" customWidth="1"/>
    <col min="14348" max="14357" width="0" style="21" hidden="1" customWidth="1"/>
    <col min="14358" max="14590" width="9.140625" style="21"/>
    <col min="14591" max="14591" width="0" style="21" hidden="1" customWidth="1"/>
    <col min="14592" max="14592" width="2.140625" style="21" customWidth="1"/>
    <col min="14593" max="14593" width="36.42578125" style="21" bestFit="1" customWidth="1"/>
    <col min="14594" max="14599" width="0" style="21" hidden="1" customWidth="1"/>
    <col min="14600" max="14600" width="18.28515625" style="21" customWidth="1"/>
    <col min="14601" max="14601" width="17.85546875" style="21" customWidth="1"/>
    <col min="14602" max="14602" width="25.42578125" style="21" customWidth="1"/>
    <col min="14603" max="14603" width="18" style="21" bestFit="1" customWidth="1"/>
    <col min="14604" max="14613" width="0" style="21" hidden="1" customWidth="1"/>
    <col min="14614" max="14846" width="9.140625" style="21"/>
    <col min="14847" max="14847" width="0" style="21" hidden="1" customWidth="1"/>
    <col min="14848" max="14848" width="2.140625" style="21" customWidth="1"/>
    <col min="14849" max="14849" width="36.42578125" style="21" bestFit="1" customWidth="1"/>
    <col min="14850" max="14855" width="0" style="21" hidden="1" customWidth="1"/>
    <col min="14856" max="14856" width="18.28515625" style="21" customWidth="1"/>
    <col min="14857" max="14857" width="17.85546875" style="21" customWidth="1"/>
    <col min="14858" max="14858" width="25.42578125" style="21" customWidth="1"/>
    <col min="14859" max="14859" width="18" style="21" bestFit="1" customWidth="1"/>
    <col min="14860" max="14869" width="0" style="21" hidden="1" customWidth="1"/>
    <col min="14870" max="15102" width="9.140625" style="21"/>
    <col min="15103" max="15103" width="0" style="21" hidden="1" customWidth="1"/>
    <col min="15104" max="15104" width="2.140625" style="21" customWidth="1"/>
    <col min="15105" max="15105" width="36.42578125" style="21" bestFit="1" customWidth="1"/>
    <col min="15106" max="15111" width="0" style="21" hidden="1" customWidth="1"/>
    <col min="15112" max="15112" width="18.28515625" style="21" customWidth="1"/>
    <col min="15113" max="15113" width="17.85546875" style="21" customWidth="1"/>
    <col min="15114" max="15114" width="25.42578125" style="21" customWidth="1"/>
    <col min="15115" max="15115" width="18" style="21" bestFit="1" customWidth="1"/>
    <col min="15116" max="15125" width="0" style="21" hidden="1" customWidth="1"/>
    <col min="15126" max="15358" width="9.140625" style="21"/>
    <col min="15359" max="15359" width="0" style="21" hidden="1" customWidth="1"/>
    <col min="15360" max="15360" width="2.140625" style="21" customWidth="1"/>
    <col min="15361" max="15361" width="36.42578125" style="21" bestFit="1" customWidth="1"/>
    <col min="15362" max="15367" width="0" style="21" hidden="1" customWidth="1"/>
    <col min="15368" max="15368" width="18.28515625" style="21" customWidth="1"/>
    <col min="15369" max="15369" width="17.85546875" style="21" customWidth="1"/>
    <col min="15370" max="15370" width="25.42578125" style="21" customWidth="1"/>
    <col min="15371" max="15371" width="18" style="21" bestFit="1" customWidth="1"/>
    <col min="15372" max="15381" width="0" style="21" hidden="1" customWidth="1"/>
    <col min="15382" max="15614" width="9.140625" style="21"/>
    <col min="15615" max="15615" width="0" style="21" hidden="1" customWidth="1"/>
    <col min="15616" max="15616" width="2.140625" style="21" customWidth="1"/>
    <col min="15617" max="15617" width="36.42578125" style="21" bestFit="1" customWidth="1"/>
    <col min="15618" max="15623" width="0" style="21" hidden="1" customWidth="1"/>
    <col min="15624" max="15624" width="18.28515625" style="21" customWidth="1"/>
    <col min="15625" max="15625" width="17.85546875" style="21" customWidth="1"/>
    <col min="15626" max="15626" width="25.42578125" style="21" customWidth="1"/>
    <col min="15627" max="15627" width="18" style="21" bestFit="1" customWidth="1"/>
    <col min="15628" max="15637" width="0" style="21" hidden="1" customWidth="1"/>
    <col min="15638" max="15870" width="9.140625" style="21"/>
    <col min="15871" max="15871" width="0" style="21" hidden="1" customWidth="1"/>
    <col min="15872" max="15872" width="2.140625" style="21" customWidth="1"/>
    <col min="15873" max="15873" width="36.42578125" style="21" bestFit="1" customWidth="1"/>
    <col min="15874" max="15879" width="0" style="21" hidden="1" customWidth="1"/>
    <col min="15880" max="15880" width="18.28515625" style="21" customWidth="1"/>
    <col min="15881" max="15881" width="17.85546875" style="21" customWidth="1"/>
    <col min="15882" max="15882" width="25.42578125" style="21" customWidth="1"/>
    <col min="15883" max="15883" width="18" style="21" bestFit="1" customWidth="1"/>
    <col min="15884" max="15893" width="0" style="21" hidden="1" customWidth="1"/>
    <col min="15894" max="16126" width="9.140625" style="21"/>
    <col min="16127" max="16127" width="0" style="21" hidden="1" customWidth="1"/>
    <col min="16128" max="16128" width="2.140625" style="21" customWidth="1"/>
    <col min="16129" max="16129" width="36.42578125" style="21" bestFit="1" customWidth="1"/>
    <col min="16130" max="16135" width="0" style="21" hidden="1" customWidth="1"/>
    <col min="16136" max="16136" width="18.28515625" style="21" customWidth="1"/>
    <col min="16137" max="16137" width="17.85546875" style="21" customWidth="1"/>
    <col min="16138" max="16138" width="25.42578125" style="21" customWidth="1"/>
    <col min="16139" max="16139" width="18" style="21" bestFit="1" customWidth="1"/>
    <col min="16140" max="16149" width="0" style="21" hidden="1" customWidth="1"/>
    <col min="16150" max="16384" width="9.140625" style="21"/>
  </cols>
  <sheetData>
    <row r="1" spans="1:21" ht="18" x14ac:dyDescent="0.25">
      <c r="B1" s="776" t="s">
        <v>277</v>
      </c>
      <c r="C1" s="776"/>
      <c r="D1" s="776"/>
      <c r="E1" s="776"/>
      <c r="F1" s="776"/>
      <c r="G1" s="776"/>
      <c r="H1" s="776"/>
      <c r="I1" s="776"/>
      <c r="J1" s="776"/>
      <c r="K1" s="776"/>
    </row>
    <row r="2" spans="1:21" ht="9" customHeight="1" x14ac:dyDescent="0.2"/>
    <row r="3" spans="1:21" ht="63.75" customHeight="1" x14ac:dyDescent="0.2">
      <c r="C3" s="732" t="s">
        <v>365</v>
      </c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732"/>
      <c r="O3" s="732"/>
      <c r="P3" s="732"/>
      <c r="Q3" s="732"/>
      <c r="R3" s="732"/>
      <c r="S3" s="732"/>
      <c r="T3" s="732"/>
      <c r="U3" s="732"/>
    </row>
    <row r="4" spans="1:21" ht="9.75" customHeight="1" x14ac:dyDescent="0.2"/>
    <row r="5" spans="1:21" s="24" customFormat="1" ht="52.5" customHeight="1" x14ac:dyDescent="0.2">
      <c r="A5" s="153" t="s">
        <v>347</v>
      </c>
      <c r="B5" s="149"/>
      <c r="C5" s="154"/>
      <c r="D5" s="155"/>
      <c r="E5" s="153">
        <v>2002</v>
      </c>
      <c r="F5" s="153">
        <v>2003</v>
      </c>
      <c r="G5" s="153">
        <v>2004</v>
      </c>
      <c r="H5" s="153">
        <v>2005</v>
      </c>
      <c r="I5" s="156" t="s">
        <v>348</v>
      </c>
      <c r="J5" s="156" t="s">
        <v>349</v>
      </c>
      <c r="K5" s="157" t="s">
        <v>350</v>
      </c>
      <c r="L5" s="158"/>
      <c r="M5" s="153">
        <v>2002</v>
      </c>
      <c r="N5" s="153">
        <v>2003</v>
      </c>
      <c r="O5" s="153">
        <v>2004</v>
      </c>
      <c r="P5" s="153">
        <v>2005</v>
      </c>
      <c r="Q5" s="156" t="s">
        <v>348</v>
      </c>
      <c r="R5" s="156" t="s">
        <v>351</v>
      </c>
      <c r="S5" s="156" t="s">
        <v>352</v>
      </c>
      <c r="T5" s="157" t="s">
        <v>353</v>
      </c>
      <c r="U5" s="157" t="s">
        <v>350</v>
      </c>
    </row>
    <row r="6" spans="1:21" ht="13.5" customHeight="1" x14ac:dyDescent="0.2">
      <c r="I6" s="159"/>
      <c r="J6" s="159" t="s">
        <v>354</v>
      </c>
      <c r="K6" s="160"/>
      <c r="L6" s="161"/>
      <c r="Q6" s="159"/>
      <c r="R6" s="159" t="s">
        <v>355</v>
      </c>
      <c r="S6" s="159" t="s">
        <v>356</v>
      </c>
      <c r="T6" s="159"/>
      <c r="U6" s="159"/>
    </row>
    <row r="7" spans="1:21" x14ac:dyDescent="0.2">
      <c r="C7" s="135" t="s">
        <v>125</v>
      </c>
      <c r="J7" s="162">
        <f>VLOOKUP(C7,PeerGroup6,3)</f>
        <v>-0.35532502000506716</v>
      </c>
      <c r="K7" s="163">
        <v>1</v>
      </c>
    </row>
    <row r="8" spans="1:21" ht="25.5" x14ac:dyDescent="0.2">
      <c r="C8" s="135" t="s">
        <v>230</v>
      </c>
      <c r="J8" s="162">
        <f>VLOOKUP(C8,PeerGroup5,3)</f>
        <v>-0.3339973775569513</v>
      </c>
      <c r="K8" s="163">
        <f>K7+1</f>
        <v>2</v>
      </c>
    </row>
    <row r="9" spans="1:21" x14ac:dyDescent="0.2">
      <c r="C9" s="135" t="s">
        <v>197</v>
      </c>
      <c r="J9" s="162">
        <f>VLOOKUP(C9,PeerGroup5,3)</f>
        <v>-0.2812198956743166</v>
      </c>
      <c r="K9" s="163">
        <f t="shared" ref="K9:K72" si="0">K8+1</f>
        <v>3</v>
      </c>
    </row>
    <row r="10" spans="1:21" ht="25.5" x14ac:dyDescent="0.2">
      <c r="C10" s="135" t="s">
        <v>114</v>
      </c>
      <c r="J10" s="162">
        <f>VLOOKUP(C10,PeerGroup6,3)</f>
        <v>-0.27900296450766182</v>
      </c>
      <c r="K10" s="163">
        <f t="shared" si="0"/>
        <v>4</v>
      </c>
    </row>
    <row r="11" spans="1:21" x14ac:dyDescent="0.2">
      <c r="C11" s="135" t="s">
        <v>127</v>
      </c>
      <c r="J11" s="162">
        <f>VLOOKUP(C11,PeerGroup5,3)</f>
        <v>-0.27290426811296015</v>
      </c>
      <c r="K11" s="163">
        <f t="shared" si="0"/>
        <v>5</v>
      </c>
    </row>
    <row r="12" spans="1:21" x14ac:dyDescent="0.2">
      <c r="C12" s="135" t="s">
        <v>292</v>
      </c>
      <c r="J12" s="162">
        <f>VLOOKUP(C12,PeerGroup5,3)</f>
        <v>-0.2704625483940446</v>
      </c>
      <c r="K12" s="163">
        <f t="shared" si="0"/>
        <v>6</v>
      </c>
    </row>
    <row r="13" spans="1:21" x14ac:dyDescent="0.2">
      <c r="C13" s="135" t="s">
        <v>224</v>
      </c>
      <c r="J13" s="162">
        <f>VLOOKUP(C13,PeerGroup3,3)</f>
        <v>-0.25713457028548253</v>
      </c>
      <c r="K13" s="163">
        <f t="shared" si="0"/>
        <v>7</v>
      </c>
    </row>
    <row r="14" spans="1:21" x14ac:dyDescent="0.2">
      <c r="C14" s="135" t="s">
        <v>201</v>
      </c>
      <c r="J14" s="162">
        <f>VLOOKUP(C14,PeerGroup2,3)</f>
        <v>-0.25155871550534403</v>
      </c>
      <c r="K14" s="163">
        <f t="shared" si="0"/>
        <v>8</v>
      </c>
    </row>
    <row r="15" spans="1:21" ht="25.5" x14ac:dyDescent="0.2">
      <c r="C15" s="135" t="s">
        <v>180</v>
      </c>
      <c r="J15" s="162">
        <f>VLOOKUP(C15,PeerGroup4,3)</f>
        <v>-0.24749675544629973</v>
      </c>
      <c r="K15" s="163">
        <f t="shared" si="0"/>
        <v>9</v>
      </c>
    </row>
    <row r="16" spans="1:21" x14ac:dyDescent="0.2">
      <c r="C16" s="135" t="s">
        <v>205</v>
      </c>
      <c r="J16" s="162">
        <f>VLOOKUP(C16,PeerGroup1,3)</f>
        <v>-0.24472098646161791</v>
      </c>
      <c r="K16" s="163">
        <f t="shared" si="0"/>
        <v>10</v>
      </c>
    </row>
    <row r="17" spans="3:11" x14ac:dyDescent="0.2">
      <c r="C17" s="135" t="s">
        <v>212</v>
      </c>
      <c r="J17" s="162">
        <f>VLOOKUP(C17,PeerGroup6,3)</f>
        <v>-0.23890879634253426</v>
      </c>
      <c r="K17" s="163">
        <f t="shared" si="0"/>
        <v>11</v>
      </c>
    </row>
    <row r="18" spans="3:11" x14ac:dyDescent="0.2">
      <c r="C18" s="135" t="s">
        <v>202</v>
      </c>
      <c r="J18" s="162">
        <f>VLOOKUP(C18,PeerGroup1,3)</f>
        <v>-0.23222033194571112</v>
      </c>
      <c r="K18" s="163">
        <f t="shared" si="0"/>
        <v>12</v>
      </c>
    </row>
    <row r="19" spans="3:11" x14ac:dyDescent="0.2">
      <c r="C19" s="135" t="s">
        <v>195</v>
      </c>
      <c r="J19" s="162">
        <f>VLOOKUP(C19,PeerGroup1,3)</f>
        <v>-0.23032117471925681</v>
      </c>
      <c r="K19" s="163">
        <f t="shared" si="0"/>
        <v>13</v>
      </c>
    </row>
    <row r="20" spans="3:11" x14ac:dyDescent="0.2">
      <c r="C20" s="138" t="s">
        <v>191</v>
      </c>
      <c r="J20" s="162">
        <f>VLOOKUP(C20,PeerGroup3,3)</f>
        <v>-0.22611235572548991</v>
      </c>
      <c r="K20" s="163">
        <f t="shared" si="0"/>
        <v>14</v>
      </c>
    </row>
    <row r="21" spans="3:11" x14ac:dyDescent="0.2">
      <c r="C21" s="135" t="s">
        <v>213</v>
      </c>
      <c r="J21" s="162">
        <f>VLOOKUP(C21,PeerGroup5,3)</f>
        <v>-0.2159621052849752</v>
      </c>
      <c r="K21" s="163">
        <f t="shared" si="0"/>
        <v>15</v>
      </c>
    </row>
    <row r="22" spans="3:11" x14ac:dyDescent="0.2">
      <c r="C22" s="135" t="s">
        <v>179</v>
      </c>
      <c r="J22" s="162">
        <f>VLOOKUP(C22,PeerGroup4,3)</f>
        <v>-0.21569037803911842</v>
      </c>
      <c r="K22" s="163">
        <f t="shared" si="0"/>
        <v>16</v>
      </c>
    </row>
    <row r="23" spans="3:11" x14ac:dyDescent="0.2">
      <c r="C23" s="135" t="s">
        <v>182</v>
      </c>
      <c r="J23" s="162">
        <f>VLOOKUP(C23,PeerGroup5,3)</f>
        <v>-0.20585088880309965</v>
      </c>
      <c r="K23" s="163">
        <f t="shared" si="0"/>
        <v>17</v>
      </c>
    </row>
    <row r="24" spans="3:11" ht="25.5" x14ac:dyDescent="0.2">
      <c r="C24" s="135" t="s">
        <v>126</v>
      </c>
      <c r="J24" s="162">
        <f>VLOOKUP(C24,PeerGroup6,3)</f>
        <v>-0.20095525551372548</v>
      </c>
      <c r="K24" s="163">
        <f t="shared" si="0"/>
        <v>18</v>
      </c>
    </row>
    <row r="25" spans="3:11" x14ac:dyDescent="0.2">
      <c r="C25" s="135" t="s">
        <v>193</v>
      </c>
      <c r="J25" s="162">
        <f>VLOOKUP(C25,PeerGroup6,3)</f>
        <v>-0.19841602315671539</v>
      </c>
      <c r="K25" s="163">
        <f t="shared" si="0"/>
        <v>19</v>
      </c>
    </row>
    <row r="26" spans="3:11" ht="25.5" x14ac:dyDescent="0.2">
      <c r="C26" s="135" t="s">
        <v>208</v>
      </c>
      <c r="J26" s="162">
        <f>VLOOKUP(C26,PeerGroup3,3)</f>
        <v>-0.19436698015218465</v>
      </c>
      <c r="K26" s="163">
        <f t="shared" si="0"/>
        <v>20</v>
      </c>
    </row>
    <row r="27" spans="3:11" ht="25.5" x14ac:dyDescent="0.2">
      <c r="C27" s="135" t="s">
        <v>200</v>
      </c>
      <c r="J27" s="162">
        <f>VLOOKUP(C27,PeerGroup5,3)</f>
        <v>-0.1638557861859368</v>
      </c>
      <c r="K27" s="163">
        <f t="shared" si="0"/>
        <v>21</v>
      </c>
    </row>
    <row r="28" spans="3:11" x14ac:dyDescent="0.2">
      <c r="C28" s="135" t="s">
        <v>217</v>
      </c>
      <c r="J28" s="162">
        <f>VLOOKUP(C28,PeerGroup2,3)</f>
        <v>-0.15955933519450913</v>
      </c>
      <c r="K28" s="163">
        <f t="shared" si="0"/>
        <v>22</v>
      </c>
    </row>
    <row r="29" spans="3:11" x14ac:dyDescent="0.2">
      <c r="C29" s="135" t="s">
        <v>178</v>
      </c>
      <c r="J29" s="162">
        <f>VLOOKUP(C29,PeerGroup2,3)</f>
        <v>-0.1585595139735004</v>
      </c>
      <c r="K29" s="163">
        <f t="shared" si="0"/>
        <v>23</v>
      </c>
    </row>
    <row r="30" spans="3:11" x14ac:dyDescent="0.2">
      <c r="C30" s="135" t="s">
        <v>209</v>
      </c>
      <c r="J30" s="162">
        <f>VLOOKUP(C30,PeerGroup6,3)</f>
        <v>-0.13676383240166776</v>
      </c>
      <c r="K30" s="163">
        <f t="shared" si="0"/>
        <v>24</v>
      </c>
    </row>
    <row r="31" spans="3:11" x14ac:dyDescent="0.2">
      <c r="C31" s="135" t="s">
        <v>190</v>
      </c>
      <c r="J31" s="162">
        <f>VLOOKUP(C31,PeerGroup6,3)</f>
        <v>-0.13592577384883339</v>
      </c>
      <c r="K31" s="163">
        <f t="shared" si="0"/>
        <v>25</v>
      </c>
    </row>
    <row r="32" spans="3:11" x14ac:dyDescent="0.2">
      <c r="C32" s="135" t="s">
        <v>225</v>
      </c>
      <c r="J32" s="162">
        <f>VLOOKUP(C32,PeerGroup2,3)</f>
        <v>-0.13160022662970464</v>
      </c>
      <c r="K32" s="163">
        <f t="shared" si="0"/>
        <v>26</v>
      </c>
    </row>
    <row r="33" spans="3:11" x14ac:dyDescent="0.2">
      <c r="C33" s="135" t="s">
        <v>192</v>
      </c>
      <c r="J33" s="162">
        <f>VLOOKUP(C33,PeerGroup3,3)</f>
        <v>-0.12538992413595701</v>
      </c>
      <c r="K33" s="163">
        <f t="shared" si="0"/>
        <v>27</v>
      </c>
    </row>
    <row r="34" spans="3:11" x14ac:dyDescent="0.2">
      <c r="C34" s="135" t="s">
        <v>122</v>
      </c>
      <c r="J34" s="162">
        <f>VLOOKUP(C34,PeerGroup1,3)</f>
        <v>-0.12222713719250365</v>
      </c>
      <c r="K34" s="163">
        <f t="shared" si="0"/>
        <v>28</v>
      </c>
    </row>
    <row r="35" spans="3:11" x14ac:dyDescent="0.2">
      <c r="C35" s="135" t="s">
        <v>222</v>
      </c>
      <c r="J35" s="162">
        <f>VLOOKUP(C35,PeerGroup5,3)</f>
        <v>-0.11187167421350627</v>
      </c>
      <c r="K35" s="163">
        <f t="shared" si="0"/>
        <v>29</v>
      </c>
    </row>
    <row r="36" spans="3:11" x14ac:dyDescent="0.2">
      <c r="C36" s="135" t="s">
        <v>120</v>
      </c>
      <c r="J36" s="162">
        <f>VLOOKUP(C36,PeerGroup5,3)</f>
        <v>-0.10408822040610211</v>
      </c>
      <c r="K36" s="163">
        <f t="shared" si="0"/>
        <v>30</v>
      </c>
    </row>
    <row r="37" spans="3:11" x14ac:dyDescent="0.2">
      <c r="C37" s="135" t="s">
        <v>211</v>
      </c>
      <c r="J37" s="162">
        <f>VLOOKUP(C37,PeerGroup6,3)</f>
        <v>-0.10035810688634252</v>
      </c>
      <c r="K37" s="163">
        <f t="shared" si="0"/>
        <v>31</v>
      </c>
    </row>
    <row r="38" spans="3:11" x14ac:dyDescent="0.2">
      <c r="C38" s="135" t="s">
        <v>229</v>
      </c>
      <c r="J38" s="162">
        <f>VLOOKUP(C38,PeerGroup4,3)</f>
        <v>-9.8856865971860691E-2</v>
      </c>
      <c r="K38" s="163">
        <f t="shared" si="0"/>
        <v>32</v>
      </c>
    </row>
    <row r="39" spans="3:11" x14ac:dyDescent="0.2">
      <c r="C39" s="135" t="s">
        <v>185</v>
      </c>
      <c r="J39" s="162">
        <f>VLOOKUP(C39,PeerGroup1,3)</f>
        <v>-8.2088511345344548E-2</v>
      </c>
      <c r="K39" s="163">
        <f t="shared" si="0"/>
        <v>33</v>
      </c>
    </row>
    <row r="40" spans="3:11" x14ac:dyDescent="0.2">
      <c r="C40" s="135" t="s">
        <v>198</v>
      </c>
      <c r="J40" s="162">
        <f>VLOOKUP(C40,PeerGroup1,3)</f>
        <v>-6.8357556381566875E-2</v>
      </c>
      <c r="K40" s="163">
        <f t="shared" si="0"/>
        <v>34</v>
      </c>
    </row>
    <row r="41" spans="3:11" ht="25.5" x14ac:dyDescent="0.2">
      <c r="C41" s="135" t="s">
        <v>194</v>
      </c>
      <c r="J41" s="162">
        <f>VLOOKUP(C41,PeerGroup5,3)</f>
        <v>-6.0906773772454639E-2</v>
      </c>
      <c r="K41" s="163">
        <f t="shared" si="0"/>
        <v>35</v>
      </c>
    </row>
    <row r="42" spans="3:11" x14ac:dyDescent="0.2">
      <c r="C42" s="135" t="s">
        <v>220</v>
      </c>
      <c r="J42" s="162">
        <f>VLOOKUP(C42,PeerGroup1,3)</f>
        <v>-5.110824844272021E-2</v>
      </c>
      <c r="K42" s="163">
        <f t="shared" si="0"/>
        <v>36</v>
      </c>
    </row>
    <row r="43" spans="3:11" x14ac:dyDescent="0.2">
      <c r="C43" s="135" t="s">
        <v>119</v>
      </c>
      <c r="J43" s="162">
        <f>VLOOKUP(C43,PeerGroup1,3)</f>
        <v>-4.215898350537458E-2</v>
      </c>
      <c r="K43" s="163">
        <f t="shared" si="0"/>
        <v>37</v>
      </c>
    </row>
    <row r="44" spans="3:11" x14ac:dyDescent="0.2">
      <c r="C44" s="135" t="s">
        <v>232</v>
      </c>
      <c r="J44" s="162">
        <f>VLOOKUP(C44,PeerGroup4,3)</f>
        <v>-4.0314413031996142E-2</v>
      </c>
      <c r="K44" s="163">
        <f t="shared" si="0"/>
        <v>38</v>
      </c>
    </row>
    <row r="45" spans="3:11" x14ac:dyDescent="0.2">
      <c r="C45" s="138" t="s">
        <v>203</v>
      </c>
      <c r="J45" s="162">
        <f>VLOOKUP(C45,PeerGroup3,3)</f>
        <v>-3.643542423307089E-2</v>
      </c>
      <c r="K45" s="163">
        <f t="shared" si="0"/>
        <v>39</v>
      </c>
    </row>
    <row r="46" spans="3:11" x14ac:dyDescent="0.2">
      <c r="C46" s="135" t="s">
        <v>210</v>
      </c>
      <c r="J46" s="162">
        <f>VLOOKUP(C46,PeerGroup4,3)</f>
        <v>-2.3613545274631793E-2</v>
      </c>
      <c r="K46" s="163">
        <f t="shared" si="0"/>
        <v>40</v>
      </c>
    </row>
    <row r="47" spans="3:11" x14ac:dyDescent="0.2">
      <c r="C47" s="135" t="s">
        <v>189</v>
      </c>
      <c r="J47" s="162">
        <f>VLOOKUP(C47,PeerGroup2,3)</f>
        <v>-2.2451451643591892E-2</v>
      </c>
      <c r="K47" s="163">
        <f t="shared" si="0"/>
        <v>41</v>
      </c>
    </row>
    <row r="48" spans="3:11" x14ac:dyDescent="0.2">
      <c r="C48" s="135" t="s">
        <v>117</v>
      </c>
      <c r="J48" s="162">
        <f>VLOOKUP(C48,PeerGroup2,3)</f>
        <v>-1.1623984144445698E-3</v>
      </c>
      <c r="K48" s="163">
        <f t="shared" si="0"/>
        <v>42</v>
      </c>
    </row>
    <row r="49" spans="3:11" ht="25.5" x14ac:dyDescent="0.2">
      <c r="C49" s="135" t="s">
        <v>216</v>
      </c>
      <c r="J49" s="162">
        <f>VLOOKUP(C49,PeerGroup5,3)</f>
        <v>-5.4599827812489878E-4</v>
      </c>
      <c r="K49" s="163">
        <f t="shared" si="0"/>
        <v>43</v>
      </c>
    </row>
    <row r="50" spans="3:11" x14ac:dyDescent="0.2">
      <c r="C50" s="135" t="s">
        <v>181</v>
      </c>
      <c r="J50" s="162">
        <f>VLOOKUP(C50,PeerGroup3,3)</f>
        <v>1.5065519962440623E-2</v>
      </c>
      <c r="K50" s="163">
        <f t="shared" si="0"/>
        <v>44</v>
      </c>
    </row>
    <row r="51" spans="3:11" ht="25.5" x14ac:dyDescent="0.2">
      <c r="C51" s="135" t="s">
        <v>214</v>
      </c>
      <c r="J51" s="162">
        <f>VLOOKUP(C51,PeerGroup4,3)</f>
        <v>2.3152114346630896E-2</v>
      </c>
      <c r="K51" s="163">
        <f t="shared" si="0"/>
        <v>45</v>
      </c>
    </row>
    <row r="52" spans="3:11" x14ac:dyDescent="0.2">
      <c r="C52" s="135" t="s">
        <v>183</v>
      </c>
      <c r="J52" s="162">
        <f>VLOOKUP(C52,PeerGroup3,3)</f>
        <v>2.7570255348115826E-2</v>
      </c>
      <c r="K52" s="163">
        <f t="shared" si="0"/>
        <v>46</v>
      </c>
    </row>
    <row r="53" spans="3:11" x14ac:dyDescent="0.2">
      <c r="C53" s="135" t="s">
        <v>228</v>
      </c>
      <c r="J53" s="162">
        <f>VLOOKUP(C53,PeerGroup3,3)</f>
        <v>3.5292130298316286E-2</v>
      </c>
      <c r="K53" s="163">
        <f t="shared" si="0"/>
        <v>47</v>
      </c>
    </row>
    <row r="54" spans="3:11" x14ac:dyDescent="0.2">
      <c r="C54" s="135" t="s">
        <v>112</v>
      </c>
      <c r="J54" s="162">
        <f>VLOOKUP(C54,PeerGroup6,3)</f>
        <v>4.4331242654186087E-2</v>
      </c>
      <c r="K54" s="163">
        <f t="shared" si="0"/>
        <v>48</v>
      </c>
    </row>
    <row r="55" spans="3:11" x14ac:dyDescent="0.2">
      <c r="C55" s="135" t="s">
        <v>177</v>
      </c>
      <c r="J55" s="162">
        <f>VLOOKUP(C55,PeerGroup4,3)</f>
        <v>4.6351050231945724E-2</v>
      </c>
      <c r="K55" s="163">
        <f t="shared" si="0"/>
        <v>49</v>
      </c>
    </row>
    <row r="56" spans="3:11" x14ac:dyDescent="0.2">
      <c r="C56" s="135" t="s">
        <v>186</v>
      </c>
      <c r="J56" s="162">
        <f>VLOOKUP(C56,PeerGroup6,3)</f>
        <v>4.818907812825627E-2</v>
      </c>
      <c r="K56" s="163">
        <f t="shared" si="0"/>
        <v>50</v>
      </c>
    </row>
    <row r="57" spans="3:11" x14ac:dyDescent="0.2">
      <c r="C57" s="135" t="s">
        <v>207</v>
      </c>
      <c r="J57" s="162">
        <f>VLOOKUP(C57,PeerGroup4,3)</f>
        <v>5.1630341855704608E-2</v>
      </c>
      <c r="K57" s="163">
        <f t="shared" si="0"/>
        <v>51</v>
      </c>
    </row>
    <row r="58" spans="3:11" x14ac:dyDescent="0.2">
      <c r="C58" s="135" t="s">
        <v>227</v>
      </c>
      <c r="J58" s="162">
        <f>VLOOKUP(C58,PeerGroup1,3)</f>
        <v>8.0431784350898261E-2</v>
      </c>
      <c r="K58" s="163">
        <f t="shared" si="0"/>
        <v>52</v>
      </c>
    </row>
    <row r="59" spans="3:11" ht="25.5" x14ac:dyDescent="0.2">
      <c r="C59" s="135" t="s">
        <v>219</v>
      </c>
      <c r="J59" s="162">
        <f>VLOOKUP(C59,PeerGroup2,3)</f>
        <v>8.7986117049571627E-2</v>
      </c>
      <c r="K59" s="163">
        <f t="shared" si="0"/>
        <v>53</v>
      </c>
    </row>
    <row r="60" spans="3:11" x14ac:dyDescent="0.2">
      <c r="C60" s="135" t="s">
        <v>121</v>
      </c>
      <c r="J60" s="162">
        <f>VLOOKUP(C60,PeerGroup4,3)</f>
        <v>8.8335210967869199E-2</v>
      </c>
      <c r="K60" s="163">
        <f t="shared" si="0"/>
        <v>54</v>
      </c>
    </row>
    <row r="61" spans="3:11" x14ac:dyDescent="0.2">
      <c r="C61" s="135" t="s">
        <v>128</v>
      </c>
      <c r="J61" s="162">
        <f>VLOOKUP(C61,PeerGroup5,3)</f>
        <v>0.11260429857487679</v>
      </c>
      <c r="K61" s="163">
        <f t="shared" si="0"/>
        <v>55</v>
      </c>
    </row>
    <row r="62" spans="3:11" x14ac:dyDescent="0.2">
      <c r="C62" s="135" t="s">
        <v>124</v>
      </c>
      <c r="J62" s="162">
        <f>VLOOKUP(C62,PeerGroup5,3)</f>
        <v>0.14604632424942623</v>
      </c>
      <c r="K62" s="163">
        <f t="shared" si="0"/>
        <v>56</v>
      </c>
    </row>
    <row r="63" spans="3:11" x14ac:dyDescent="0.2">
      <c r="C63" s="135" t="s">
        <v>223</v>
      </c>
      <c r="J63" s="162">
        <f>VLOOKUP(C63,PeerGroup6,3)</f>
        <v>0.15192269984952014</v>
      </c>
      <c r="K63" s="163">
        <f t="shared" si="0"/>
        <v>57</v>
      </c>
    </row>
    <row r="64" spans="3:11" x14ac:dyDescent="0.2">
      <c r="C64" s="135" t="s">
        <v>115</v>
      </c>
      <c r="J64" s="162">
        <f>VLOOKUP(C64,PeerGroup4,3)</f>
        <v>0.15218058136532675</v>
      </c>
      <c r="K64" s="163">
        <f t="shared" si="0"/>
        <v>58</v>
      </c>
    </row>
    <row r="65" spans="3:11" x14ac:dyDescent="0.2">
      <c r="C65" s="135" t="s">
        <v>196</v>
      </c>
      <c r="J65" s="162">
        <f>VLOOKUP(C65,PeerGroup5,3)</f>
        <v>0.15945453632075154</v>
      </c>
      <c r="K65" s="163">
        <f t="shared" si="0"/>
        <v>59</v>
      </c>
    </row>
    <row r="66" spans="3:11" x14ac:dyDescent="0.2">
      <c r="C66" s="138" t="s">
        <v>188</v>
      </c>
      <c r="J66" s="162">
        <f>VLOOKUP(C66,PeerGroup2,3)</f>
        <v>0.17610431495934223</v>
      </c>
      <c r="K66" s="163">
        <f t="shared" si="0"/>
        <v>60</v>
      </c>
    </row>
    <row r="67" spans="3:11" x14ac:dyDescent="0.2">
      <c r="C67" s="138" t="s">
        <v>206</v>
      </c>
      <c r="J67" s="162">
        <f>VLOOKUP(C67,PeerGroup3,3)</f>
        <v>0.19348968209626907</v>
      </c>
      <c r="K67" s="163">
        <f t="shared" si="0"/>
        <v>61</v>
      </c>
    </row>
    <row r="68" spans="3:11" x14ac:dyDescent="0.2">
      <c r="C68" s="135" t="s">
        <v>233</v>
      </c>
      <c r="J68" s="162">
        <f>VLOOKUP(C68,PeerGroup2,3)</f>
        <v>0.2047036275279783</v>
      </c>
      <c r="K68" s="163">
        <f t="shared" si="0"/>
        <v>62</v>
      </c>
    </row>
    <row r="69" spans="3:11" x14ac:dyDescent="0.2">
      <c r="C69" s="135" t="s">
        <v>215</v>
      </c>
      <c r="J69" s="162">
        <f>VLOOKUP(C69,PeerGroup2,3)</f>
        <v>0.25609758182420256</v>
      </c>
      <c r="K69" s="163">
        <f t="shared" si="0"/>
        <v>63</v>
      </c>
    </row>
    <row r="70" spans="3:11" ht="25.5" x14ac:dyDescent="0.2">
      <c r="C70" s="135" t="s">
        <v>199</v>
      </c>
      <c r="J70" s="162">
        <f>VLOOKUP(C70,PeerGroup4,3)</f>
        <v>0.26432265899642765</v>
      </c>
      <c r="K70" s="163">
        <f t="shared" si="0"/>
        <v>64</v>
      </c>
    </row>
    <row r="71" spans="3:11" ht="25.5" x14ac:dyDescent="0.2">
      <c r="C71" s="135" t="s">
        <v>226</v>
      </c>
      <c r="J71" s="162">
        <f>VLOOKUP(C71,PeerGroup1,3)</f>
        <v>0.29344570724546881</v>
      </c>
      <c r="K71" s="163">
        <f t="shared" si="0"/>
        <v>65</v>
      </c>
    </row>
    <row r="72" spans="3:11" x14ac:dyDescent="0.2">
      <c r="C72" s="135" t="s">
        <v>204</v>
      </c>
      <c r="J72" s="162">
        <f>VLOOKUP(C72,PeerGroup6,3)</f>
        <v>0.30337414856436112</v>
      </c>
      <c r="K72" s="163">
        <f t="shared" si="0"/>
        <v>66</v>
      </c>
    </row>
    <row r="73" spans="3:11" ht="25.5" x14ac:dyDescent="0.2">
      <c r="C73" s="135" t="s">
        <v>187</v>
      </c>
      <c r="J73" s="162">
        <f>VLOOKUP(C73,PeerGroup5,3)</f>
        <v>0.33336080852944472</v>
      </c>
      <c r="K73" s="163">
        <f t="shared" ref="K73:K79" si="1">K72+1</f>
        <v>67</v>
      </c>
    </row>
    <row r="74" spans="3:11" x14ac:dyDescent="0.2">
      <c r="C74" s="135" t="s">
        <v>231</v>
      </c>
      <c r="J74" s="162">
        <f>VLOOKUP(C74,PeerGroup5,3)</f>
        <v>0.33946748988383474</v>
      </c>
      <c r="K74" s="163">
        <f t="shared" si="1"/>
        <v>68</v>
      </c>
    </row>
    <row r="75" spans="3:11" x14ac:dyDescent="0.2">
      <c r="C75" s="135" t="s">
        <v>218</v>
      </c>
      <c r="J75" s="162">
        <f>VLOOKUP(C75,PeerGroup5,3)</f>
        <v>0.38812728921983147</v>
      </c>
      <c r="K75" s="163">
        <f t="shared" si="1"/>
        <v>69</v>
      </c>
    </row>
    <row r="76" spans="3:11" x14ac:dyDescent="0.2">
      <c r="C76" s="135" t="s">
        <v>221</v>
      </c>
      <c r="J76" s="162">
        <f>VLOOKUP(C76,PeerGroup5,3)</f>
        <v>0.5426047899043096</v>
      </c>
      <c r="K76" s="163">
        <f t="shared" si="1"/>
        <v>70</v>
      </c>
    </row>
    <row r="77" spans="3:11" x14ac:dyDescent="0.2">
      <c r="C77" s="135" t="s">
        <v>184</v>
      </c>
      <c r="J77" s="162">
        <f>VLOOKUP(C77,PeerGroup3,3)</f>
        <v>0.56802166682704269</v>
      </c>
      <c r="K77" s="163">
        <f t="shared" si="1"/>
        <v>71</v>
      </c>
    </row>
    <row r="78" spans="3:11" x14ac:dyDescent="0.2">
      <c r="C78" s="135" t="s">
        <v>123</v>
      </c>
      <c r="J78" s="162">
        <f>VLOOKUP(C78,PeerGroup1,3)</f>
        <v>0.69932543839772909</v>
      </c>
      <c r="K78" s="163">
        <f t="shared" si="1"/>
        <v>72</v>
      </c>
    </row>
    <row r="79" spans="3:11" x14ac:dyDescent="0.2">
      <c r="C79" s="135" t="s">
        <v>110</v>
      </c>
      <c r="J79" s="162">
        <f>VLOOKUP(C79,PeerGroup6,3)</f>
        <v>1.0978386034662262</v>
      </c>
      <c r="K79" s="163">
        <f t="shared" si="1"/>
        <v>73</v>
      </c>
    </row>
    <row r="80" spans="3:11" ht="15" x14ac:dyDescent="0.2">
      <c r="C80" s="123"/>
    </row>
    <row r="81" spans="3:3" ht="15" x14ac:dyDescent="0.2">
      <c r="C81" s="123"/>
    </row>
  </sheetData>
  <mergeCells count="2">
    <mergeCell ref="B1:K1"/>
    <mergeCell ref="C3:U3"/>
  </mergeCells>
  <pageMargins left="0.7" right="0.7" top="0.75" bottom="0.75" header="0.3" footer="0.3"/>
  <pageSetup orientation="portrait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1"/>
  <sheetViews>
    <sheetView topLeftCell="A703" zoomScale="60" zoomScaleNormal="60" workbookViewId="0">
      <selection activeCell="A2" sqref="A2:C751"/>
    </sheetView>
  </sheetViews>
  <sheetFormatPr defaultRowHeight="15" x14ac:dyDescent="0.25"/>
  <cols>
    <col min="1" max="1" width="14" style="191" customWidth="1"/>
    <col min="2" max="2" width="53.42578125" style="174" customWidth="1"/>
    <col min="3" max="3" width="14" style="191" customWidth="1"/>
    <col min="4" max="4" width="15.140625" style="89" customWidth="1"/>
    <col min="5" max="5" width="14" style="174" customWidth="1"/>
    <col min="6" max="6" width="18.85546875" style="174" customWidth="1"/>
    <col min="7" max="8" width="12.7109375" style="125" customWidth="1"/>
    <col min="9" max="9" width="10" style="125" customWidth="1"/>
    <col min="10" max="10" width="15.42578125" style="125" customWidth="1"/>
    <col min="11" max="11" width="12.42578125" style="174" customWidth="1"/>
    <col min="12" max="12" width="13.85546875" style="174" customWidth="1"/>
    <col min="13" max="13" width="14.140625" style="174" customWidth="1"/>
    <col min="14" max="16384" width="9.140625" style="174"/>
  </cols>
  <sheetData>
    <row r="1" spans="1:13" s="179" customFormat="1" ht="64.5" x14ac:dyDescent="0.25">
      <c r="A1" s="176" t="s">
        <v>265</v>
      </c>
      <c r="B1" s="177" t="s">
        <v>107</v>
      </c>
      <c r="C1" s="177" t="s">
        <v>108</v>
      </c>
      <c r="D1" s="410" t="s">
        <v>495</v>
      </c>
      <c r="E1" s="178" t="s">
        <v>357</v>
      </c>
      <c r="F1" s="178" t="s">
        <v>304</v>
      </c>
      <c r="G1" s="180" t="s">
        <v>358</v>
      </c>
      <c r="H1" s="180" t="s">
        <v>359</v>
      </c>
      <c r="I1" s="181" t="s">
        <v>360</v>
      </c>
      <c r="J1" s="180" t="s">
        <v>361</v>
      </c>
      <c r="K1" s="181" t="s">
        <v>362</v>
      </c>
      <c r="L1" s="181" t="s">
        <v>363</v>
      </c>
      <c r="M1" s="182" t="s">
        <v>364</v>
      </c>
    </row>
    <row r="2" spans="1:13" x14ac:dyDescent="0.25">
      <c r="A2" s="164">
        <v>1</v>
      </c>
      <c r="B2" s="165" t="s">
        <v>110</v>
      </c>
      <c r="C2" s="166">
        <v>2002</v>
      </c>
      <c r="D2" s="411">
        <v>12180252.595312398</v>
      </c>
      <c r="E2" s="125">
        <v>11372</v>
      </c>
      <c r="F2" s="125">
        <v>92650990.900000006</v>
      </c>
      <c r="G2" s="125">
        <v>86690.2</v>
      </c>
      <c r="H2" s="125">
        <v>47365</v>
      </c>
      <c r="I2" s="175">
        <v>0.22314700408541305</v>
      </c>
      <c r="J2" s="125">
        <v>1828.7</v>
      </c>
      <c r="K2" s="175">
        <v>6.0152020561054305E-4</v>
      </c>
      <c r="L2" s="175">
        <v>1.837847344354555E-2</v>
      </c>
      <c r="M2" s="174">
        <v>14200</v>
      </c>
    </row>
    <row r="3" spans="1:13" x14ac:dyDescent="0.25">
      <c r="A3" s="164">
        <v>1</v>
      </c>
      <c r="B3" s="165" t="s">
        <v>110</v>
      </c>
      <c r="C3" s="166">
        <v>2003</v>
      </c>
      <c r="D3" s="411">
        <v>14111500.175330097</v>
      </c>
      <c r="E3" s="125">
        <v>11467</v>
      </c>
      <c r="F3" s="125">
        <v>411268868.19999999</v>
      </c>
      <c r="G3" s="125">
        <v>202816.1</v>
      </c>
      <c r="H3" s="125">
        <v>47365</v>
      </c>
      <c r="I3" s="175">
        <v>0.99052816295814283</v>
      </c>
      <c r="J3" s="125">
        <v>1828.6</v>
      </c>
      <c r="K3" s="175">
        <v>6.0155310073280112E-4</v>
      </c>
      <c r="L3" s="175">
        <v>1.837847344354555E-2</v>
      </c>
      <c r="M3" s="174">
        <v>14200</v>
      </c>
    </row>
    <row r="4" spans="1:13" x14ac:dyDescent="0.25">
      <c r="A4" s="164">
        <v>1</v>
      </c>
      <c r="B4" s="165" t="s">
        <v>110</v>
      </c>
      <c r="C4" s="166">
        <v>2004</v>
      </c>
      <c r="D4" s="411">
        <v>14631898.35966558</v>
      </c>
      <c r="E4" s="125">
        <v>11457</v>
      </c>
      <c r="F4" s="125">
        <v>191906813.59999999</v>
      </c>
      <c r="G4" s="125">
        <v>157922.4</v>
      </c>
      <c r="H4" s="125">
        <v>47365</v>
      </c>
      <c r="I4" s="175">
        <v>0.46220153829372379</v>
      </c>
      <c r="J4" s="125">
        <v>1832.5</v>
      </c>
      <c r="K4" s="175">
        <v>6.0027285129604375E-4</v>
      </c>
      <c r="L4" s="175">
        <v>1.837847344354555E-2</v>
      </c>
      <c r="M4" s="174">
        <v>14200</v>
      </c>
    </row>
    <row r="5" spans="1:13" x14ac:dyDescent="0.25">
      <c r="A5" s="164">
        <v>1</v>
      </c>
      <c r="B5" s="165" t="s">
        <v>110</v>
      </c>
      <c r="C5" s="166">
        <v>2005</v>
      </c>
      <c r="D5" s="411">
        <v>15743913.613077337</v>
      </c>
      <c r="E5" s="125">
        <v>11457</v>
      </c>
      <c r="F5" s="125">
        <v>199430709</v>
      </c>
      <c r="G5" s="125">
        <v>105050</v>
      </c>
      <c r="H5" s="125">
        <v>47365</v>
      </c>
      <c r="I5" s="175">
        <v>0.48032260425592299</v>
      </c>
      <c r="J5" s="125">
        <v>1832</v>
      </c>
      <c r="K5" s="175">
        <v>5.4585152838427945E-4</v>
      </c>
      <c r="L5" s="175">
        <v>1.837847344354555E-2</v>
      </c>
      <c r="M5" s="174">
        <v>14200</v>
      </c>
    </row>
    <row r="6" spans="1:13" x14ac:dyDescent="0.25">
      <c r="A6" s="164">
        <v>1</v>
      </c>
      <c r="B6" s="165" t="s">
        <v>110</v>
      </c>
      <c r="C6" s="166">
        <v>2006</v>
      </c>
      <c r="D6" s="411">
        <v>16303639.743028238</v>
      </c>
      <c r="E6" s="125">
        <v>11491</v>
      </c>
      <c r="F6" s="125">
        <v>194594892.19999999</v>
      </c>
      <c r="G6" s="125">
        <v>180490</v>
      </c>
      <c r="H6" s="125">
        <v>47365</v>
      </c>
      <c r="I6" s="175">
        <v>0.46867569124675074</v>
      </c>
      <c r="J6" s="125">
        <v>1832</v>
      </c>
      <c r="K6" s="175">
        <v>5.4585152838427945E-4</v>
      </c>
      <c r="L6" s="175">
        <v>1.837847344354555E-2</v>
      </c>
      <c r="M6" s="174">
        <v>14200</v>
      </c>
    </row>
    <row r="7" spans="1:13" x14ac:dyDescent="0.25">
      <c r="A7" s="164">
        <v>1</v>
      </c>
      <c r="B7" s="165" t="s">
        <v>110</v>
      </c>
      <c r="C7" s="166">
        <v>2007</v>
      </c>
      <c r="D7" s="411">
        <v>17483976.788340077</v>
      </c>
      <c r="E7" s="125">
        <v>11522</v>
      </c>
      <c r="F7" s="125">
        <v>203057354.90000001</v>
      </c>
      <c r="G7" s="125">
        <v>193720</v>
      </c>
      <c r="H7" s="125">
        <v>47365</v>
      </c>
      <c r="I7" s="175">
        <v>0.48905726709765251</v>
      </c>
      <c r="J7" s="125">
        <v>1823</v>
      </c>
      <c r="K7" s="175">
        <v>5.4854635216675812E-4</v>
      </c>
      <c r="L7" s="175">
        <v>1.837847344354555E-2</v>
      </c>
      <c r="M7" s="174">
        <v>14200</v>
      </c>
    </row>
    <row r="8" spans="1:13" x14ac:dyDescent="0.25">
      <c r="A8" s="164">
        <v>1</v>
      </c>
      <c r="B8" s="165" t="s">
        <v>110</v>
      </c>
      <c r="C8" s="166">
        <v>2008</v>
      </c>
      <c r="D8" s="411">
        <v>18887041.504435055</v>
      </c>
      <c r="E8" s="125">
        <v>11587</v>
      </c>
      <c r="F8" s="125">
        <v>178230984.19999999</v>
      </c>
      <c r="G8" s="125">
        <v>156197</v>
      </c>
      <c r="H8" s="125">
        <v>47365</v>
      </c>
      <c r="I8" s="175">
        <v>0.42926373234746035</v>
      </c>
      <c r="J8" s="125">
        <v>1845</v>
      </c>
      <c r="K8" s="175">
        <v>2.1680216802168022E-3</v>
      </c>
      <c r="L8" s="175">
        <v>1.837847344354555E-2</v>
      </c>
      <c r="M8" s="174">
        <v>14200</v>
      </c>
    </row>
    <row r="9" spans="1:13" x14ac:dyDescent="0.25">
      <c r="A9" s="164">
        <v>1</v>
      </c>
      <c r="B9" s="165" t="s">
        <v>110</v>
      </c>
      <c r="C9" s="166">
        <v>2009</v>
      </c>
      <c r="D9" s="411">
        <v>18352760.443005122</v>
      </c>
      <c r="E9" s="125">
        <v>11688</v>
      </c>
      <c r="F9" s="125">
        <v>186826562</v>
      </c>
      <c r="G9" s="125">
        <v>150499</v>
      </c>
      <c r="H9" s="125">
        <v>47365</v>
      </c>
      <c r="I9" s="175">
        <v>0.44996591173940353</v>
      </c>
      <c r="J9" s="125">
        <v>1845</v>
      </c>
      <c r="K9" s="175">
        <v>2.1680216802168022E-3</v>
      </c>
      <c r="L9" s="175">
        <v>1.837847344354555E-2</v>
      </c>
      <c r="M9" s="174">
        <v>14200</v>
      </c>
    </row>
    <row r="10" spans="1:13" x14ac:dyDescent="0.25">
      <c r="A10" s="164">
        <v>1</v>
      </c>
      <c r="B10" s="165" t="s">
        <v>110</v>
      </c>
      <c r="C10" s="166">
        <v>2010</v>
      </c>
      <c r="D10" s="411">
        <v>19565474.819921903</v>
      </c>
      <c r="E10" s="125">
        <v>11612</v>
      </c>
      <c r="F10" s="125">
        <v>180583894.5</v>
      </c>
      <c r="G10" s="125">
        <v>163570</v>
      </c>
      <c r="H10" s="125">
        <v>47365</v>
      </c>
      <c r="I10" s="175">
        <v>0.43493064296791345</v>
      </c>
      <c r="J10" s="125">
        <v>1848</v>
      </c>
      <c r="K10" s="175">
        <v>2.1645021645021645E-3</v>
      </c>
      <c r="L10" s="175">
        <v>1.837847344354555E-2</v>
      </c>
      <c r="M10" s="174">
        <v>14200</v>
      </c>
    </row>
    <row r="11" spans="1:13" s="184" customFormat="1" ht="15.75" thickBot="1" x14ac:dyDescent="0.3">
      <c r="A11" s="167">
        <v>1</v>
      </c>
      <c r="B11" s="168" t="s">
        <v>110</v>
      </c>
      <c r="C11" s="169">
        <v>2011</v>
      </c>
      <c r="D11" s="412">
        <v>21425608.577854462</v>
      </c>
      <c r="E11" s="170">
        <v>11581</v>
      </c>
      <c r="F11" s="170">
        <v>188825588.5</v>
      </c>
      <c r="G11" s="170">
        <v>176514</v>
      </c>
      <c r="H11" s="170">
        <v>47365</v>
      </c>
      <c r="I11" s="183">
        <v>0.45478050433284711</v>
      </c>
      <c r="J11" s="170">
        <v>1848</v>
      </c>
      <c r="K11" s="183">
        <v>2.1645021645021645E-3</v>
      </c>
      <c r="L11" s="183">
        <v>1.837847344354555E-2</v>
      </c>
      <c r="M11" s="184">
        <v>14200</v>
      </c>
    </row>
    <row r="12" spans="1:13" ht="15.75" thickTop="1" x14ac:dyDescent="0.25">
      <c r="A12" s="171">
        <v>2</v>
      </c>
      <c r="B12" s="172" t="s">
        <v>112</v>
      </c>
      <c r="C12" s="173">
        <v>2002</v>
      </c>
      <c r="D12" s="411">
        <v>904239.14135588519</v>
      </c>
      <c r="E12" s="125">
        <v>1814</v>
      </c>
      <c r="F12" s="125">
        <v>48452299</v>
      </c>
      <c r="G12" s="125">
        <v>63091.3</v>
      </c>
      <c r="H12" s="125">
        <v>8622</v>
      </c>
      <c r="I12" s="175">
        <v>0.64106918810170643</v>
      </c>
      <c r="J12" s="125">
        <v>92.5</v>
      </c>
      <c r="K12" s="175">
        <v>5.4054054054054057E-3</v>
      </c>
      <c r="L12" s="175">
        <v>-8.4343991179713335E-2</v>
      </c>
      <c r="M12" s="174">
        <v>380</v>
      </c>
    </row>
    <row r="13" spans="1:13" x14ac:dyDescent="0.25">
      <c r="A13" s="164">
        <v>2</v>
      </c>
      <c r="B13" s="165" t="s">
        <v>112</v>
      </c>
      <c r="C13" s="166">
        <v>2003</v>
      </c>
      <c r="D13" s="411">
        <v>1293350.9675577297</v>
      </c>
      <c r="E13" s="125">
        <v>1764</v>
      </c>
      <c r="F13" s="125">
        <v>43095892</v>
      </c>
      <c r="G13" s="125">
        <v>58809.4</v>
      </c>
      <c r="H13" s="125">
        <v>8722</v>
      </c>
      <c r="I13" s="175">
        <v>0.5636614396275702</v>
      </c>
      <c r="J13" s="125">
        <v>92.5</v>
      </c>
      <c r="K13" s="175">
        <v>5.4054054054054057E-3</v>
      </c>
      <c r="L13" s="175">
        <v>-8.4343991179713335E-2</v>
      </c>
      <c r="M13" s="174">
        <v>380</v>
      </c>
    </row>
    <row r="14" spans="1:13" x14ac:dyDescent="0.25">
      <c r="A14" s="164">
        <v>2</v>
      </c>
      <c r="B14" s="165" t="s">
        <v>112</v>
      </c>
      <c r="C14" s="166">
        <v>2004</v>
      </c>
      <c r="D14" s="411">
        <v>943847.33450830379</v>
      </c>
      <c r="E14" s="125">
        <v>1745</v>
      </c>
      <c r="F14" s="125">
        <v>37609928</v>
      </c>
      <c r="G14" s="125">
        <v>45593.4</v>
      </c>
      <c r="H14" s="125">
        <v>8722</v>
      </c>
      <c r="I14" s="175">
        <v>0.49190920936894089</v>
      </c>
      <c r="J14" s="125">
        <v>92.5</v>
      </c>
      <c r="K14" s="175">
        <v>5.4054054054054057E-3</v>
      </c>
      <c r="L14" s="175">
        <v>-8.4343991179713335E-2</v>
      </c>
      <c r="M14" s="174">
        <v>380</v>
      </c>
    </row>
    <row r="15" spans="1:13" x14ac:dyDescent="0.25">
      <c r="A15" s="164">
        <v>2</v>
      </c>
      <c r="B15" s="165" t="s">
        <v>112</v>
      </c>
      <c r="C15" s="166">
        <v>2005</v>
      </c>
      <c r="D15" s="411">
        <v>961962.52948211879</v>
      </c>
      <c r="E15" s="125">
        <v>1765</v>
      </c>
      <c r="F15" s="125">
        <v>45002145</v>
      </c>
      <c r="G15" s="125">
        <v>55559</v>
      </c>
      <c r="H15" s="125">
        <v>8722</v>
      </c>
      <c r="I15" s="175">
        <v>0.58859377680426395</v>
      </c>
      <c r="J15" s="125">
        <v>92</v>
      </c>
      <c r="K15" s="175">
        <v>0</v>
      </c>
      <c r="L15" s="175">
        <v>-8.4343991179713335E-2</v>
      </c>
      <c r="M15" s="174">
        <v>380</v>
      </c>
    </row>
    <row r="16" spans="1:13" x14ac:dyDescent="0.25">
      <c r="A16" s="164">
        <v>2</v>
      </c>
      <c r="B16" s="165" t="s">
        <v>112</v>
      </c>
      <c r="C16" s="166">
        <v>2006</v>
      </c>
      <c r="D16" s="411">
        <v>957615.92530007754</v>
      </c>
      <c r="E16" s="125">
        <v>1720</v>
      </c>
      <c r="F16" s="125">
        <v>27467360.5</v>
      </c>
      <c r="G16" s="125">
        <v>25785</v>
      </c>
      <c r="H16" s="125">
        <v>8722</v>
      </c>
      <c r="I16" s="175">
        <v>0.35925215243716174</v>
      </c>
      <c r="J16" s="125">
        <v>92</v>
      </c>
      <c r="K16" s="175">
        <v>0</v>
      </c>
      <c r="L16" s="175">
        <v>-8.4343991179713335E-2</v>
      </c>
      <c r="M16" s="174">
        <v>380</v>
      </c>
    </row>
    <row r="17" spans="1:13" x14ac:dyDescent="0.25">
      <c r="A17" s="164">
        <v>2</v>
      </c>
      <c r="B17" s="165" t="s">
        <v>112</v>
      </c>
      <c r="C17" s="166">
        <v>2007</v>
      </c>
      <c r="D17" s="411">
        <v>1173075.1886011283</v>
      </c>
      <c r="E17" s="125">
        <v>1711</v>
      </c>
      <c r="F17" s="125">
        <v>27467360.5</v>
      </c>
      <c r="G17" s="125">
        <v>25785</v>
      </c>
      <c r="H17" s="125">
        <v>8722</v>
      </c>
      <c r="I17" s="175">
        <v>0.35925215243716174</v>
      </c>
      <c r="J17" s="125">
        <v>92</v>
      </c>
      <c r="K17" s="175">
        <v>0</v>
      </c>
      <c r="L17" s="175">
        <v>-8.4343991179713335E-2</v>
      </c>
      <c r="M17" s="174">
        <v>380</v>
      </c>
    </row>
    <row r="18" spans="1:13" x14ac:dyDescent="0.25">
      <c r="A18" s="164">
        <v>2</v>
      </c>
      <c r="B18" s="165" t="s">
        <v>112</v>
      </c>
      <c r="C18" s="166">
        <v>2008</v>
      </c>
      <c r="D18" s="411">
        <v>1256372.2592689875</v>
      </c>
      <c r="E18" s="125">
        <v>1676</v>
      </c>
      <c r="F18" s="125">
        <v>26557829</v>
      </c>
      <c r="G18" s="125">
        <v>20686</v>
      </c>
      <c r="H18" s="125">
        <v>8722</v>
      </c>
      <c r="I18" s="175">
        <v>0.34735617324089346</v>
      </c>
      <c r="J18" s="125">
        <v>92</v>
      </c>
      <c r="K18" s="175">
        <v>0</v>
      </c>
      <c r="L18" s="175">
        <v>-8.4343991179713335E-2</v>
      </c>
      <c r="M18" s="174">
        <v>380</v>
      </c>
    </row>
    <row r="19" spans="1:13" x14ac:dyDescent="0.25">
      <c r="A19" s="164">
        <v>2</v>
      </c>
      <c r="B19" s="165" t="s">
        <v>112</v>
      </c>
      <c r="C19" s="166">
        <v>2009</v>
      </c>
      <c r="D19" s="411">
        <v>1292989.359478642</v>
      </c>
      <c r="E19" s="125">
        <v>1670</v>
      </c>
      <c r="F19" s="125">
        <v>24810879.390000001</v>
      </c>
      <c r="G19" s="125">
        <v>31409</v>
      </c>
      <c r="H19" s="125">
        <v>8722</v>
      </c>
      <c r="I19" s="175">
        <v>0.32450740305812475</v>
      </c>
      <c r="J19" s="125">
        <v>92</v>
      </c>
      <c r="K19" s="175">
        <v>0</v>
      </c>
      <c r="L19" s="175">
        <v>-8.4343991179713335E-2</v>
      </c>
      <c r="M19" s="174">
        <v>380</v>
      </c>
    </row>
    <row r="20" spans="1:13" x14ac:dyDescent="0.25">
      <c r="A20" s="164">
        <v>2</v>
      </c>
      <c r="B20" s="165" t="s">
        <v>112</v>
      </c>
      <c r="C20" s="166">
        <v>2010</v>
      </c>
      <c r="D20" s="411">
        <v>1459343.3391161754</v>
      </c>
      <c r="E20" s="125">
        <v>1663</v>
      </c>
      <c r="F20" s="125">
        <v>21531663.359999999</v>
      </c>
      <c r="G20" s="125">
        <v>28883</v>
      </c>
      <c r="H20" s="125">
        <v>8722</v>
      </c>
      <c r="I20" s="175">
        <v>0.28161775528567334</v>
      </c>
      <c r="J20" s="125">
        <v>92</v>
      </c>
      <c r="K20" s="175">
        <v>0</v>
      </c>
      <c r="L20" s="175">
        <v>-8.4343991179713335E-2</v>
      </c>
      <c r="M20" s="174">
        <v>380</v>
      </c>
    </row>
    <row r="21" spans="1:13" s="184" customFormat="1" ht="15.75" thickBot="1" x14ac:dyDescent="0.3">
      <c r="A21" s="167">
        <v>2</v>
      </c>
      <c r="B21" s="168" t="s">
        <v>112</v>
      </c>
      <c r="C21" s="169">
        <v>2011</v>
      </c>
      <c r="D21" s="412">
        <v>1384903.1464866183</v>
      </c>
      <c r="E21" s="170">
        <v>1661</v>
      </c>
      <c r="F21" s="170">
        <v>21914149</v>
      </c>
      <c r="G21" s="170">
        <v>3940</v>
      </c>
      <c r="H21" s="170">
        <v>8722</v>
      </c>
      <c r="I21" s="183">
        <v>0.28662037610343649</v>
      </c>
      <c r="J21" s="170">
        <v>92</v>
      </c>
      <c r="K21" s="183">
        <v>0</v>
      </c>
      <c r="L21" s="183">
        <v>-8.4343991179713335E-2</v>
      </c>
      <c r="M21" s="184">
        <v>380</v>
      </c>
    </row>
    <row r="22" spans="1:13" ht="15.75" thickTop="1" x14ac:dyDescent="0.25">
      <c r="A22" s="171">
        <v>3</v>
      </c>
      <c r="B22" s="172" t="s">
        <v>114</v>
      </c>
      <c r="C22" s="173">
        <v>2002</v>
      </c>
      <c r="D22" s="411">
        <v>15107065.85601883</v>
      </c>
      <c r="E22" s="125">
        <v>34402</v>
      </c>
      <c r="F22" s="125">
        <v>1142049563</v>
      </c>
      <c r="G22" s="125">
        <v>1170270</v>
      </c>
      <c r="H22" s="125">
        <v>213493</v>
      </c>
      <c r="I22" s="175">
        <v>0.61023883979869409</v>
      </c>
      <c r="J22" s="125">
        <v>766.9</v>
      </c>
      <c r="K22" s="175">
        <v>0.1626026861390012</v>
      </c>
      <c r="L22" s="175">
        <v>3.982326608918086E-2</v>
      </c>
      <c r="M22" s="174">
        <v>201</v>
      </c>
    </row>
    <row r="23" spans="1:13" x14ac:dyDescent="0.25">
      <c r="A23" s="164">
        <v>3</v>
      </c>
      <c r="B23" s="165" t="s">
        <v>114</v>
      </c>
      <c r="C23" s="166">
        <v>2003</v>
      </c>
      <c r="D23" s="411">
        <v>15887201.826129816</v>
      </c>
      <c r="E23" s="125">
        <v>34736</v>
      </c>
      <c r="F23" s="125">
        <v>1132704213</v>
      </c>
      <c r="G23" s="125">
        <v>1351160</v>
      </c>
      <c r="H23" s="125">
        <v>213493</v>
      </c>
      <c r="I23" s="175">
        <v>0.60524527758714519</v>
      </c>
      <c r="J23" s="125">
        <v>776.4</v>
      </c>
      <c r="K23" s="175">
        <v>0.21754250386398766</v>
      </c>
      <c r="L23" s="175">
        <v>3.982326608918086E-2</v>
      </c>
      <c r="M23" s="174">
        <v>201</v>
      </c>
    </row>
    <row r="24" spans="1:13" x14ac:dyDescent="0.25">
      <c r="A24" s="164">
        <v>3</v>
      </c>
      <c r="B24" s="165" t="s">
        <v>114</v>
      </c>
      <c r="C24" s="166">
        <v>2004</v>
      </c>
      <c r="D24" s="411">
        <v>16049674.500302255</v>
      </c>
      <c r="E24" s="125">
        <v>34984</v>
      </c>
      <c r="F24" s="125">
        <v>1149895557</v>
      </c>
      <c r="G24" s="125">
        <v>1501581</v>
      </c>
      <c r="H24" s="125">
        <v>213493</v>
      </c>
      <c r="I24" s="175">
        <v>0.6144312412764813</v>
      </c>
      <c r="J24" s="125">
        <v>783.5</v>
      </c>
      <c r="K24" s="175">
        <v>0.22539885130823228</v>
      </c>
      <c r="L24" s="175">
        <v>3.982326608918086E-2</v>
      </c>
      <c r="M24" s="174">
        <v>201</v>
      </c>
    </row>
    <row r="25" spans="1:13" x14ac:dyDescent="0.25">
      <c r="A25" s="164">
        <v>3</v>
      </c>
      <c r="B25" s="165" t="s">
        <v>114</v>
      </c>
      <c r="C25" s="166">
        <v>2005</v>
      </c>
      <c r="D25" s="411">
        <v>16627571.400720041</v>
      </c>
      <c r="E25" s="125">
        <v>35208</v>
      </c>
      <c r="F25" s="125">
        <v>1154632630</v>
      </c>
      <c r="G25" s="125">
        <v>1541743</v>
      </c>
      <c r="H25" s="125">
        <v>213493</v>
      </c>
      <c r="I25" s="175">
        <v>0.61696243258832617</v>
      </c>
      <c r="J25" s="125">
        <v>785</v>
      </c>
      <c r="K25" s="175">
        <v>0.22929936305732485</v>
      </c>
      <c r="L25" s="175">
        <v>3.982326608918086E-2</v>
      </c>
      <c r="M25" s="174">
        <v>201</v>
      </c>
    </row>
    <row r="26" spans="1:13" x14ac:dyDescent="0.25">
      <c r="A26" s="164">
        <v>3</v>
      </c>
      <c r="B26" s="165" t="s">
        <v>114</v>
      </c>
      <c r="C26" s="166">
        <v>2006</v>
      </c>
      <c r="D26" s="411">
        <v>17286288.491153009</v>
      </c>
      <c r="E26" s="125">
        <v>35510</v>
      </c>
      <c r="F26" s="125">
        <v>1113292448</v>
      </c>
      <c r="G26" s="125">
        <v>1514105</v>
      </c>
      <c r="H26" s="125">
        <v>219364</v>
      </c>
      <c r="I26" s="175">
        <v>0.57895184204203665</v>
      </c>
      <c r="J26" s="125">
        <v>746</v>
      </c>
      <c r="K26" s="175">
        <v>0.21849865951742628</v>
      </c>
      <c r="L26" s="175">
        <v>3.982326608918086E-2</v>
      </c>
      <c r="M26" s="174">
        <v>201</v>
      </c>
    </row>
    <row r="27" spans="1:13" x14ac:dyDescent="0.25">
      <c r="A27" s="164">
        <v>3</v>
      </c>
      <c r="B27" s="165" t="s">
        <v>114</v>
      </c>
      <c r="C27" s="166">
        <v>2007</v>
      </c>
      <c r="D27" s="411">
        <v>17281537.421686828</v>
      </c>
      <c r="E27" s="125">
        <v>35906</v>
      </c>
      <c r="F27" s="125">
        <v>1129981468</v>
      </c>
      <c r="G27" s="125">
        <v>1540495</v>
      </c>
      <c r="H27" s="125">
        <v>219364</v>
      </c>
      <c r="I27" s="175">
        <v>0.58763072860794674</v>
      </c>
      <c r="J27" s="125">
        <v>746</v>
      </c>
      <c r="K27" s="175">
        <v>0.22654155495978553</v>
      </c>
      <c r="L27" s="175">
        <v>3.982326608918086E-2</v>
      </c>
      <c r="M27" s="174">
        <v>201</v>
      </c>
    </row>
    <row r="28" spans="1:13" x14ac:dyDescent="0.25">
      <c r="A28" s="164">
        <v>3</v>
      </c>
      <c r="B28" s="165" t="s">
        <v>114</v>
      </c>
      <c r="C28" s="166">
        <v>2008</v>
      </c>
      <c r="D28" s="411">
        <v>17853651.458264969</v>
      </c>
      <c r="E28" s="125">
        <v>36218</v>
      </c>
      <c r="F28" s="125">
        <v>1092208914</v>
      </c>
      <c r="G28" s="125">
        <v>1500621</v>
      </c>
      <c r="H28" s="125">
        <v>219364</v>
      </c>
      <c r="I28" s="175">
        <v>0.5679876512151032</v>
      </c>
      <c r="J28" s="125">
        <v>747</v>
      </c>
      <c r="K28" s="175">
        <v>0.23159303882195448</v>
      </c>
      <c r="L28" s="175">
        <v>3.982326608918086E-2</v>
      </c>
      <c r="M28" s="174">
        <v>201</v>
      </c>
    </row>
    <row r="29" spans="1:13" x14ac:dyDescent="0.25">
      <c r="A29" s="164">
        <v>3</v>
      </c>
      <c r="B29" s="165" t="s">
        <v>114</v>
      </c>
      <c r="C29" s="166">
        <v>2009</v>
      </c>
      <c r="D29" s="411">
        <v>19001587.179082662</v>
      </c>
      <c r="E29" s="125">
        <v>35580</v>
      </c>
      <c r="F29" s="125">
        <v>1014894015</v>
      </c>
      <c r="G29" s="125">
        <v>1394434</v>
      </c>
      <c r="H29" s="125">
        <v>219364</v>
      </c>
      <c r="I29" s="175">
        <v>0.52778114188886371</v>
      </c>
      <c r="J29" s="125">
        <v>751</v>
      </c>
      <c r="K29" s="175">
        <v>0.23568575233022637</v>
      </c>
      <c r="L29" s="175">
        <v>3.982326608918086E-2</v>
      </c>
      <c r="M29" s="174">
        <v>201</v>
      </c>
    </row>
    <row r="30" spans="1:13" x14ac:dyDescent="0.25">
      <c r="A30" s="164">
        <v>3</v>
      </c>
      <c r="B30" s="165" t="s">
        <v>114</v>
      </c>
      <c r="C30" s="166">
        <v>2010</v>
      </c>
      <c r="D30" s="411">
        <v>19749895.011734098</v>
      </c>
      <c r="E30" s="125">
        <v>35688</v>
      </c>
      <c r="F30" s="125">
        <v>1030817957</v>
      </c>
      <c r="G30" s="125">
        <v>1375205</v>
      </c>
      <c r="H30" s="125">
        <v>219364</v>
      </c>
      <c r="I30" s="175">
        <v>0.53606216056462364</v>
      </c>
      <c r="J30" s="125">
        <v>752</v>
      </c>
      <c r="K30" s="175">
        <v>0.23670212765957446</v>
      </c>
      <c r="L30" s="175">
        <v>3.982326608918086E-2</v>
      </c>
      <c r="M30" s="174">
        <v>201</v>
      </c>
    </row>
    <row r="31" spans="1:13" s="184" customFormat="1" ht="15.75" thickBot="1" x14ac:dyDescent="0.3">
      <c r="A31" s="167">
        <v>3</v>
      </c>
      <c r="B31" s="168" t="s">
        <v>114</v>
      </c>
      <c r="C31" s="169">
        <v>2011</v>
      </c>
      <c r="D31" s="412">
        <v>21034944.742253792</v>
      </c>
      <c r="E31" s="170">
        <v>35772</v>
      </c>
      <c r="F31" s="170">
        <v>1013462454</v>
      </c>
      <c r="G31" s="170">
        <v>1361225</v>
      </c>
      <c r="H31" s="170">
        <v>219364</v>
      </c>
      <c r="I31" s="183">
        <v>0.52703667903057838</v>
      </c>
      <c r="J31" s="170">
        <v>777</v>
      </c>
      <c r="K31" s="183">
        <v>0.25225225225225223</v>
      </c>
      <c r="L31" s="183">
        <v>3.982326608918086E-2</v>
      </c>
      <c r="M31" s="184">
        <v>201</v>
      </c>
    </row>
    <row r="32" spans="1:13" ht="15.75" thickTop="1" x14ac:dyDescent="0.25">
      <c r="A32" s="171">
        <v>4</v>
      </c>
      <c r="B32" s="172" t="s">
        <v>177</v>
      </c>
      <c r="C32" s="173">
        <v>2002</v>
      </c>
      <c r="D32" s="411">
        <v>4601862.6321735056</v>
      </c>
      <c r="E32" s="125">
        <v>8432</v>
      </c>
      <c r="F32" s="125">
        <v>247453181</v>
      </c>
      <c r="G32" s="125">
        <v>460108</v>
      </c>
      <c r="H32" s="125">
        <v>69987</v>
      </c>
      <c r="I32" s="175">
        <v>0.40334269601211198</v>
      </c>
      <c r="J32" s="125">
        <v>432</v>
      </c>
      <c r="K32" s="175">
        <v>6.25E-2</v>
      </c>
      <c r="L32" s="175">
        <v>0.15524193548387097</v>
      </c>
      <c r="M32" s="174">
        <v>258</v>
      </c>
    </row>
    <row r="33" spans="1:13" x14ac:dyDescent="0.25">
      <c r="A33" s="164">
        <v>4</v>
      </c>
      <c r="B33" s="165" t="s">
        <v>177</v>
      </c>
      <c r="C33" s="166">
        <v>2003</v>
      </c>
      <c r="D33" s="411">
        <v>5040261.8833011724</v>
      </c>
      <c r="E33" s="125">
        <v>8741</v>
      </c>
      <c r="F33" s="125">
        <v>217523822</v>
      </c>
      <c r="G33" s="125">
        <v>511049.8</v>
      </c>
      <c r="H33" s="125">
        <v>69987</v>
      </c>
      <c r="I33" s="175">
        <v>0.35455856521132678</v>
      </c>
      <c r="J33" s="125">
        <v>432</v>
      </c>
      <c r="K33" s="175">
        <v>6.25E-2</v>
      </c>
      <c r="L33" s="175">
        <v>0.15524193548387097</v>
      </c>
      <c r="M33" s="174">
        <v>258</v>
      </c>
    </row>
    <row r="34" spans="1:13" x14ac:dyDescent="0.25">
      <c r="A34" s="164">
        <v>4</v>
      </c>
      <c r="B34" s="165" t="s">
        <v>177</v>
      </c>
      <c r="C34" s="166">
        <v>2004</v>
      </c>
      <c r="D34" s="411">
        <v>5290489.5026419517</v>
      </c>
      <c r="E34" s="125">
        <v>8878</v>
      </c>
      <c r="F34" s="125">
        <v>211134602</v>
      </c>
      <c r="G34" s="125">
        <v>493322</v>
      </c>
      <c r="H34" s="125">
        <v>69987</v>
      </c>
      <c r="I34" s="175">
        <v>0.34414429124725721</v>
      </c>
      <c r="J34" s="125">
        <v>432</v>
      </c>
      <c r="K34" s="175">
        <v>6.25E-2</v>
      </c>
      <c r="L34" s="175">
        <v>0.15524193548387097</v>
      </c>
      <c r="M34" s="174">
        <v>258</v>
      </c>
    </row>
    <row r="35" spans="1:13" x14ac:dyDescent="0.25">
      <c r="A35" s="164">
        <v>4</v>
      </c>
      <c r="B35" s="165" t="s">
        <v>177</v>
      </c>
      <c r="C35" s="166">
        <v>2005</v>
      </c>
      <c r="D35" s="411">
        <v>5623860.572340982</v>
      </c>
      <c r="E35" s="125">
        <v>9149</v>
      </c>
      <c r="F35" s="125">
        <v>220596967</v>
      </c>
      <c r="G35" s="125">
        <v>493405</v>
      </c>
      <c r="H35" s="125">
        <v>69987</v>
      </c>
      <c r="I35" s="175">
        <v>0.35956771718313407</v>
      </c>
      <c r="J35" s="125">
        <v>432</v>
      </c>
      <c r="K35" s="175">
        <v>6.25E-2</v>
      </c>
      <c r="L35" s="175">
        <v>0.15524193548387097</v>
      </c>
      <c r="M35" s="174">
        <v>258</v>
      </c>
    </row>
    <row r="36" spans="1:13" x14ac:dyDescent="0.25">
      <c r="A36" s="164">
        <v>4</v>
      </c>
      <c r="B36" s="165" t="s">
        <v>177</v>
      </c>
      <c r="C36" s="166">
        <v>2006</v>
      </c>
      <c r="D36" s="411">
        <v>6039920.3497070344</v>
      </c>
      <c r="E36" s="125">
        <v>9284</v>
      </c>
      <c r="F36" s="125">
        <v>224910004</v>
      </c>
      <c r="G36" s="125">
        <v>406208.19400000002</v>
      </c>
      <c r="H36" s="125">
        <v>69987</v>
      </c>
      <c r="I36" s="175">
        <v>0.36659786310629361</v>
      </c>
      <c r="J36" s="125">
        <v>321</v>
      </c>
      <c r="K36" s="175">
        <v>0.11838006230529595</v>
      </c>
      <c r="L36" s="175">
        <v>0.15524193548387097</v>
      </c>
      <c r="M36" s="174">
        <v>258</v>
      </c>
    </row>
    <row r="37" spans="1:13" x14ac:dyDescent="0.25">
      <c r="A37" s="164">
        <v>4</v>
      </c>
      <c r="B37" s="165" t="s">
        <v>177</v>
      </c>
      <c r="C37" s="166">
        <v>2007</v>
      </c>
      <c r="D37" s="411">
        <v>4330925.8743630368</v>
      </c>
      <c r="E37" s="125">
        <v>9339</v>
      </c>
      <c r="F37" s="125">
        <v>290630141</v>
      </c>
      <c r="G37" s="125">
        <v>317500</v>
      </c>
      <c r="H37" s="125">
        <v>69987</v>
      </c>
      <c r="I37" s="175">
        <v>0.47372009581610608</v>
      </c>
      <c r="J37" s="125">
        <v>290</v>
      </c>
      <c r="K37" s="175">
        <v>0.1310344827586207</v>
      </c>
      <c r="L37" s="175">
        <v>0.15524193548387097</v>
      </c>
      <c r="M37" s="174">
        <v>258</v>
      </c>
    </row>
    <row r="38" spans="1:13" x14ac:dyDescent="0.25">
      <c r="A38" s="164">
        <v>4</v>
      </c>
      <c r="B38" s="165" t="s">
        <v>177</v>
      </c>
      <c r="C38" s="166">
        <v>2008</v>
      </c>
      <c r="D38" s="411">
        <v>6280649.2670086138</v>
      </c>
      <c r="E38" s="125">
        <v>9456</v>
      </c>
      <c r="F38" s="125">
        <v>282717136</v>
      </c>
      <c r="G38" s="125">
        <v>358332</v>
      </c>
      <c r="H38" s="125">
        <v>69987</v>
      </c>
      <c r="I38" s="175">
        <v>0.46082208918164164</v>
      </c>
      <c r="J38" s="125">
        <v>320</v>
      </c>
      <c r="K38" s="175">
        <v>0.11874999999999999</v>
      </c>
      <c r="L38" s="175">
        <v>0.15524193548387097</v>
      </c>
      <c r="M38" s="174">
        <v>258</v>
      </c>
    </row>
    <row r="39" spans="1:13" x14ac:dyDescent="0.25">
      <c r="A39" s="164">
        <v>4</v>
      </c>
      <c r="B39" s="165" t="s">
        <v>177</v>
      </c>
      <c r="C39" s="166">
        <v>2009</v>
      </c>
      <c r="D39" s="411">
        <v>7411148.1021712702</v>
      </c>
      <c r="E39" s="125">
        <v>9614</v>
      </c>
      <c r="F39" s="125">
        <v>270197028</v>
      </c>
      <c r="G39" s="125">
        <v>4609</v>
      </c>
      <c r="H39" s="125">
        <v>69987</v>
      </c>
      <c r="I39" s="175">
        <v>0.44041461616118854</v>
      </c>
      <c r="J39" s="125">
        <v>320</v>
      </c>
      <c r="K39" s="175">
        <v>0.11874999999999999</v>
      </c>
      <c r="L39" s="175">
        <v>0.15524193548387097</v>
      </c>
      <c r="M39" s="174">
        <v>258</v>
      </c>
    </row>
    <row r="40" spans="1:13" x14ac:dyDescent="0.25">
      <c r="A40" s="164">
        <v>4</v>
      </c>
      <c r="B40" s="165" t="s">
        <v>177</v>
      </c>
      <c r="C40" s="166">
        <v>2010</v>
      </c>
      <c r="D40" s="411">
        <v>7334375.7936032284</v>
      </c>
      <c r="E40" s="125">
        <v>9667</v>
      </c>
      <c r="F40" s="125">
        <v>288299093</v>
      </c>
      <c r="G40" s="125">
        <v>340236</v>
      </c>
      <c r="H40" s="125">
        <v>69987</v>
      </c>
      <c r="I40" s="175">
        <v>0.46992054399359934</v>
      </c>
      <c r="J40" s="125">
        <v>320</v>
      </c>
      <c r="K40" s="175">
        <v>0.11874999999999999</v>
      </c>
      <c r="L40" s="175">
        <v>0.15524193548387097</v>
      </c>
      <c r="M40" s="174">
        <v>258</v>
      </c>
    </row>
    <row r="41" spans="1:13" s="184" customFormat="1" ht="15.75" thickBot="1" x14ac:dyDescent="0.3">
      <c r="A41" s="167">
        <v>4</v>
      </c>
      <c r="B41" s="168" t="s">
        <v>177</v>
      </c>
      <c r="C41" s="169">
        <v>2011</v>
      </c>
      <c r="D41" s="412">
        <v>8097777.480692164</v>
      </c>
      <c r="E41" s="170">
        <v>9741</v>
      </c>
      <c r="F41" s="170">
        <v>276100189</v>
      </c>
      <c r="G41" s="170">
        <v>306914</v>
      </c>
      <c r="H41" s="170">
        <v>69987</v>
      </c>
      <c r="I41" s="183">
        <v>0.45003662571916447</v>
      </c>
      <c r="J41" s="170">
        <v>332</v>
      </c>
      <c r="K41" s="183">
        <v>0.12650602409638553</v>
      </c>
      <c r="L41" s="183">
        <v>0.15524193548387097</v>
      </c>
      <c r="M41" s="184">
        <v>258</v>
      </c>
    </row>
    <row r="42" spans="1:13" ht="15.75" thickTop="1" x14ac:dyDescent="0.25">
      <c r="A42" s="171">
        <v>5</v>
      </c>
      <c r="B42" s="172" t="s">
        <v>178</v>
      </c>
      <c r="C42" s="173">
        <v>2002</v>
      </c>
      <c r="D42" s="411">
        <v>14195372.962550558</v>
      </c>
      <c r="E42" s="125">
        <v>34375</v>
      </c>
      <c r="F42" s="125">
        <v>907624411</v>
      </c>
      <c r="G42" s="125">
        <v>1367555</v>
      </c>
      <c r="H42" s="125">
        <v>178399</v>
      </c>
      <c r="I42" s="175">
        <v>0.58037979661616657</v>
      </c>
      <c r="J42" s="125">
        <v>444</v>
      </c>
      <c r="K42" s="175">
        <v>0.40540540540540543</v>
      </c>
      <c r="L42" s="175">
        <v>0.10449454545454545</v>
      </c>
      <c r="M42" s="174">
        <v>74</v>
      </c>
    </row>
    <row r="43" spans="1:13" x14ac:dyDescent="0.25">
      <c r="A43" s="164">
        <v>5</v>
      </c>
      <c r="B43" s="165" t="s">
        <v>178</v>
      </c>
      <c r="C43" s="166">
        <v>2003</v>
      </c>
      <c r="D43" s="411">
        <v>14934387.375943594</v>
      </c>
      <c r="E43" s="125">
        <v>34804</v>
      </c>
      <c r="F43" s="125">
        <v>914155229</v>
      </c>
      <c r="G43" s="125">
        <v>1420149</v>
      </c>
      <c r="H43" s="125">
        <v>188025</v>
      </c>
      <c r="I43" s="175">
        <v>0.55462939619699869</v>
      </c>
      <c r="J43" s="125">
        <v>471</v>
      </c>
      <c r="K43" s="175">
        <v>0.41825902335456477</v>
      </c>
      <c r="L43" s="175">
        <v>0.10449454545454545</v>
      </c>
      <c r="M43" s="174">
        <v>74</v>
      </c>
    </row>
    <row r="44" spans="1:13" x14ac:dyDescent="0.25">
      <c r="A44" s="164">
        <v>5</v>
      </c>
      <c r="B44" s="165" t="s">
        <v>178</v>
      </c>
      <c r="C44" s="166">
        <v>2004</v>
      </c>
      <c r="D44" s="411">
        <v>15680120.527906958</v>
      </c>
      <c r="E44" s="125">
        <v>35483</v>
      </c>
      <c r="F44" s="125">
        <v>954965318</v>
      </c>
      <c r="G44" s="125">
        <v>1463693</v>
      </c>
      <c r="H44" s="125">
        <v>188025</v>
      </c>
      <c r="I44" s="175">
        <v>0.57938938695434061</v>
      </c>
      <c r="J44" s="125">
        <v>446</v>
      </c>
      <c r="K44" s="175">
        <v>0.4282511210762332</v>
      </c>
      <c r="L44" s="175">
        <v>0.10449454545454545</v>
      </c>
      <c r="M44" s="174">
        <v>74</v>
      </c>
    </row>
    <row r="45" spans="1:13" x14ac:dyDescent="0.25">
      <c r="A45" s="164">
        <v>5</v>
      </c>
      <c r="B45" s="165" t="s">
        <v>178</v>
      </c>
      <c r="C45" s="166">
        <v>2005</v>
      </c>
      <c r="D45" s="411">
        <v>16349158.040712487</v>
      </c>
      <c r="E45" s="125">
        <v>35986</v>
      </c>
      <c r="F45" s="125">
        <v>931155703</v>
      </c>
      <c r="G45" s="125">
        <v>1461810</v>
      </c>
      <c r="H45" s="125">
        <v>192711</v>
      </c>
      <c r="I45" s="175">
        <v>0.55120650749937616</v>
      </c>
      <c r="J45" s="125">
        <v>478</v>
      </c>
      <c r="K45" s="175">
        <v>0.42468619246861927</v>
      </c>
      <c r="L45" s="175">
        <v>0.10449454545454545</v>
      </c>
      <c r="M45" s="174">
        <v>74</v>
      </c>
    </row>
    <row r="46" spans="1:13" x14ac:dyDescent="0.25">
      <c r="A46" s="164">
        <v>5</v>
      </c>
      <c r="B46" s="165" t="s">
        <v>178</v>
      </c>
      <c r="C46" s="166">
        <v>2006</v>
      </c>
      <c r="D46" s="411">
        <v>15794967.798944769</v>
      </c>
      <c r="E46" s="125">
        <v>36569</v>
      </c>
      <c r="F46" s="125">
        <v>972703713</v>
      </c>
      <c r="G46" s="125">
        <v>1498852</v>
      </c>
      <c r="H46" s="125">
        <v>196464</v>
      </c>
      <c r="I46" s="175">
        <v>0.56480186918964104</v>
      </c>
      <c r="J46" s="125">
        <v>491</v>
      </c>
      <c r="K46" s="175">
        <v>0.43584521384928715</v>
      </c>
      <c r="L46" s="175">
        <v>0.10449454545454545</v>
      </c>
      <c r="M46" s="174">
        <v>74</v>
      </c>
    </row>
    <row r="47" spans="1:13" x14ac:dyDescent="0.25">
      <c r="A47" s="164">
        <v>5</v>
      </c>
      <c r="B47" s="165" t="s">
        <v>178</v>
      </c>
      <c r="C47" s="166">
        <v>2007</v>
      </c>
      <c r="D47" s="411">
        <v>17704690.702765685</v>
      </c>
      <c r="E47" s="125">
        <v>37108</v>
      </c>
      <c r="F47" s="125">
        <v>1048068374</v>
      </c>
      <c r="G47" s="125">
        <v>1540864</v>
      </c>
      <c r="H47" s="125">
        <v>196464</v>
      </c>
      <c r="I47" s="175">
        <v>0.6085624725827975</v>
      </c>
      <c r="J47" s="125">
        <v>490</v>
      </c>
      <c r="K47" s="175">
        <v>0.44285714285714284</v>
      </c>
      <c r="L47" s="175">
        <v>0.10449454545454545</v>
      </c>
      <c r="M47" s="174">
        <v>74</v>
      </c>
    </row>
    <row r="48" spans="1:13" x14ac:dyDescent="0.25">
      <c r="A48" s="164">
        <v>5</v>
      </c>
      <c r="B48" s="165" t="s">
        <v>178</v>
      </c>
      <c r="C48" s="166">
        <v>2008</v>
      </c>
      <c r="D48" s="411">
        <v>18249423.600069027</v>
      </c>
      <c r="E48" s="125">
        <v>37473</v>
      </c>
      <c r="F48" s="125">
        <v>1019524613</v>
      </c>
      <c r="G48" s="125">
        <v>1499346</v>
      </c>
      <c r="H48" s="125">
        <v>196464</v>
      </c>
      <c r="I48" s="175">
        <v>0.59198849496655048</v>
      </c>
      <c r="J48" s="125">
        <v>486</v>
      </c>
      <c r="K48" s="175">
        <v>0.45473251028806583</v>
      </c>
      <c r="L48" s="175">
        <v>0.10449454545454545</v>
      </c>
      <c r="M48" s="174">
        <v>74</v>
      </c>
    </row>
    <row r="49" spans="1:13" x14ac:dyDescent="0.25">
      <c r="A49" s="164">
        <v>5</v>
      </c>
      <c r="B49" s="165" t="s">
        <v>178</v>
      </c>
      <c r="C49" s="166">
        <v>2009</v>
      </c>
      <c r="D49" s="411">
        <v>18710613.808169097</v>
      </c>
      <c r="E49" s="125">
        <v>37668</v>
      </c>
      <c r="F49" s="125">
        <v>954349490</v>
      </c>
      <c r="G49" s="125">
        <v>1394970</v>
      </c>
      <c r="H49" s="125">
        <v>196464</v>
      </c>
      <c r="I49" s="175">
        <v>0.55414446208881774</v>
      </c>
      <c r="J49" s="125">
        <v>541</v>
      </c>
      <c r="K49" s="175">
        <v>0.50831792975970425</v>
      </c>
      <c r="L49" s="175">
        <v>0.10449454545454545</v>
      </c>
      <c r="M49" s="174">
        <v>74</v>
      </c>
    </row>
    <row r="50" spans="1:13" x14ac:dyDescent="0.25">
      <c r="A50" s="164">
        <v>5</v>
      </c>
      <c r="B50" s="165" t="s">
        <v>178</v>
      </c>
      <c r="C50" s="166">
        <v>2010</v>
      </c>
      <c r="D50" s="411">
        <v>19277310.393909611</v>
      </c>
      <c r="E50" s="125">
        <v>37654</v>
      </c>
      <c r="F50" s="125">
        <v>911212372</v>
      </c>
      <c r="G50" s="125">
        <v>1326294</v>
      </c>
      <c r="H50" s="125">
        <v>196464</v>
      </c>
      <c r="I50" s="175">
        <v>0.52909682985277817</v>
      </c>
      <c r="J50" s="125">
        <v>508</v>
      </c>
      <c r="K50" s="175">
        <v>0.4763779527559055</v>
      </c>
      <c r="L50" s="175">
        <v>0.10449454545454545</v>
      </c>
      <c r="M50" s="174">
        <v>74</v>
      </c>
    </row>
    <row r="51" spans="1:13" s="184" customFormat="1" ht="15.75" thickBot="1" x14ac:dyDescent="0.3">
      <c r="A51" s="167">
        <v>5</v>
      </c>
      <c r="B51" s="168" t="s">
        <v>178</v>
      </c>
      <c r="C51" s="169">
        <v>2011</v>
      </c>
      <c r="D51" s="412">
        <v>18679284.195729278</v>
      </c>
      <c r="E51" s="170">
        <v>37967</v>
      </c>
      <c r="F51" s="170">
        <v>909897725.10000002</v>
      </c>
      <c r="G51" s="170">
        <v>1501091</v>
      </c>
      <c r="H51" s="170">
        <v>196464</v>
      </c>
      <c r="I51" s="183">
        <v>0.52833347815943021</v>
      </c>
      <c r="J51" s="170">
        <v>649</v>
      </c>
      <c r="K51" s="183">
        <v>0.40061633281972264</v>
      </c>
      <c r="L51" s="183">
        <v>0.10449454545454545</v>
      </c>
      <c r="M51" s="184">
        <v>74</v>
      </c>
    </row>
    <row r="52" spans="1:13" ht="15.75" thickTop="1" x14ac:dyDescent="0.25">
      <c r="A52" s="171">
        <v>6</v>
      </c>
      <c r="B52" s="172" t="s">
        <v>179</v>
      </c>
      <c r="C52" s="173">
        <v>2002</v>
      </c>
      <c r="D52" s="411">
        <v>26825590.779823638</v>
      </c>
      <c r="E52" s="125">
        <v>55423</v>
      </c>
      <c r="F52" s="125">
        <v>1648001699</v>
      </c>
      <c r="G52" s="125">
        <v>2383672</v>
      </c>
      <c r="H52" s="125">
        <v>358237</v>
      </c>
      <c r="I52" s="175">
        <v>0.52479023998104957</v>
      </c>
      <c r="J52" s="125">
        <v>1392</v>
      </c>
      <c r="K52" s="175">
        <v>0.36566091954022989</v>
      </c>
      <c r="L52" s="175">
        <v>0.16069140970355267</v>
      </c>
      <c r="M52" s="174">
        <v>188</v>
      </c>
    </row>
    <row r="53" spans="1:13" x14ac:dyDescent="0.25">
      <c r="A53" s="164">
        <v>6</v>
      </c>
      <c r="B53" s="165" t="s">
        <v>179</v>
      </c>
      <c r="C53" s="166">
        <v>2003</v>
      </c>
      <c r="D53" s="411">
        <v>27493555.908218872</v>
      </c>
      <c r="E53" s="125">
        <v>56873</v>
      </c>
      <c r="F53" s="125">
        <v>1621983270</v>
      </c>
      <c r="G53" s="125">
        <v>2383058</v>
      </c>
      <c r="H53" s="125">
        <v>358237</v>
      </c>
      <c r="I53" s="175">
        <v>0.51650492230988143</v>
      </c>
      <c r="J53" s="125">
        <v>1363.9</v>
      </c>
      <c r="K53" s="175">
        <v>0.40699464770144439</v>
      </c>
      <c r="L53" s="175">
        <v>0.16069140970355267</v>
      </c>
      <c r="M53" s="174">
        <v>188</v>
      </c>
    </row>
    <row r="54" spans="1:13" x14ac:dyDescent="0.25">
      <c r="A54" s="164">
        <v>6</v>
      </c>
      <c r="B54" s="165" t="s">
        <v>179</v>
      </c>
      <c r="C54" s="166">
        <v>2004</v>
      </c>
      <c r="D54" s="411">
        <v>28606705.505298793</v>
      </c>
      <c r="E54" s="125">
        <v>58256</v>
      </c>
      <c r="F54" s="125">
        <v>1638103136</v>
      </c>
      <c r="G54" s="125">
        <v>2459547.2000000002</v>
      </c>
      <c r="H54" s="125">
        <v>358237</v>
      </c>
      <c r="I54" s="175">
        <v>0.5216381381019134</v>
      </c>
      <c r="J54" s="125">
        <v>1383</v>
      </c>
      <c r="K54" s="175">
        <v>0.40853217642805495</v>
      </c>
      <c r="L54" s="175">
        <v>0.16069140970355267</v>
      </c>
      <c r="M54" s="174">
        <v>188</v>
      </c>
    </row>
    <row r="55" spans="1:13" x14ac:dyDescent="0.25">
      <c r="A55" s="164">
        <v>6</v>
      </c>
      <c r="B55" s="165" t="s">
        <v>179</v>
      </c>
      <c r="C55" s="166">
        <v>2005</v>
      </c>
      <c r="D55" s="411">
        <v>29258628.750384443</v>
      </c>
      <c r="E55" s="125">
        <v>59537</v>
      </c>
      <c r="F55" s="125">
        <v>1810325433</v>
      </c>
      <c r="G55" s="125">
        <v>2539571</v>
      </c>
      <c r="H55" s="125">
        <v>364963</v>
      </c>
      <c r="I55" s="175">
        <v>0.56585655163495019</v>
      </c>
      <c r="J55" s="125">
        <v>1384</v>
      </c>
      <c r="K55" s="175">
        <v>0.41184971098265893</v>
      </c>
      <c r="L55" s="175">
        <v>0.16069140970355267</v>
      </c>
      <c r="M55" s="174">
        <v>188</v>
      </c>
    </row>
    <row r="56" spans="1:13" x14ac:dyDescent="0.25">
      <c r="A56" s="164">
        <v>6</v>
      </c>
      <c r="B56" s="165" t="s">
        <v>179</v>
      </c>
      <c r="C56" s="166">
        <v>2006</v>
      </c>
      <c r="D56" s="411">
        <v>30567598.233959146</v>
      </c>
      <c r="E56" s="125">
        <v>60749</v>
      </c>
      <c r="F56" s="125">
        <v>1743176663</v>
      </c>
      <c r="G56" s="125">
        <v>2542475</v>
      </c>
      <c r="H56" s="125">
        <v>378162</v>
      </c>
      <c r="I56" s="175">
        <v>0.52585020869636778</v>
      </c>
      <c r="J56" s="125">
        <v>1511</v>
      </c>
      <c r="K56" s="175">
        <v>0.40767703507610853</v>
      </c>
      <c r="L56" s="175">
        <v>0.16069140970355267</v>
      </c>
      <c r="M56" s="174">
        <v>188</v>
      </c>
    </row>
    <row r="57" spans="1:13" x14ac:dyDescent="0.25">
      <c r="A57" s="164">
        <v>6</v>
      </c>
      <c r="B57" s="165" t="s">
        <v>179</v>
      </c>
      <c r="C57" s="166">
        <v>2007</v>
      </c>
      <c r="D57" s="411">
        <v>31844002.125114478</v>
      </c>
      <c r="E57" s="125">
        <v>61776</v>
      </c>
      <c r="F57" s="125">
        <v>1776325233</v>
      </c>
      <c r="G57" s="125">
        <v>2545503</v>
      </c>
      <c r="H57" s="125">
        <v>378162</v>
      </c>
      <c r="I57" s="175">
        <v>0.53584987357398672</v>
      </c>
      <c r="J57" s="125">
        <v>1548</v>
      </c>
      <c r="K57" s="175">
        <v>0.40245478036175708</v>
      </c>
      <c r="L57" s="175">
        <v>0.16069140970355267</v>
      </c>
      <c r="M57" s="174">
        <v>188</v>
      </c>
    </row>
    <row r="58" spans="1:13" x14ac:dyDescent="0.25">
      <c r="A58" s="164">
        <v>6</v>
      </c>
      <c r="B58" s="165" t="s">
        <v>179</v>
      </c>
      <c r="C58" s="166">
        <v>2008</v>
      </c>
      <c r="D58" s="411">
        <v>33263084.043371387</v>
      </c>
      <c r="E58" s="125">
        <v>62737</v>
      </c>
      <c r="F58" s="125">
        <v>1725723668</v>
      </c>
      <c r="G58" s="125">
        <v>2474604</v>
      </c>
      <c r="H58" s="125">
        <v>378162</v>
      </c>
      <c r="I58" s="175">
        <v>0.52058530281624193</v>
      </c>
      <c r="J58" s="125">
        <v>1643</v>
      </c>
      <c r="K58" s="175">
        <v>0.39013998782714548</v>
      </c>
      <c r="L58" s="175">
        <v>0.16069140970355267</v>
      </c>
      <c r="M58" s="174">
        <v>188</v>
      </c>
    </row>
    <row r="59" spans="1:13" x14ac:dyDescent="0.25">
      <c r="A59" s="164">
        <v>6</v>
      </c>
      <c r="B59" s="165" t="s">
        <v>179</v>
      </c>
      <c r="C59" s="166">
        <v>2009</v>
      </c>
      <c r="D59" s="411">
        <v>34498779.76196751</v>
      </c>
      <c r="E59" s="125">
        <v>63558</v>
      </c>
      <c r="F59" s="125">
        <v>1654209046</v>
      </c>
      <c r="G59" s="125">
        <v>2386423</v>
      </c>
      <c r="H59" s="125">
        <v>378162</v>
      </c>
      <c r="I59" s="175">
        <v>0.49901205685571948</v>
      </c>
      <c r="J59" s="125">
        <v>1718</v>
      </c>
      <c r="K59" s="175">
        <v>0.38067520372526192</v>
      </c>
      <c r="L59" s="175">
        <v>0.16069140970355267</v>
      </c>
      <c r="M59" s="174">
        <v>188</v>
      </c>
    </row>
    <row r="60" spans="1:13" x14ac:dyDescent="0.25">
      <c r="A60" s="164">
        <v>6</v>
      </c>
      <c r="B60" s="165" t="s">
        <v>179</v>
      </c>
      <c r="C60" s="166">
        <v>2010</v>
      </c>
      <c r="D60" s="411">
        <v>35432825.179371744</v>
      </c>
      <c r="E60" s="125">
        <v>64329</v>
      </c>
      <c r="F60" s="125">
        <v>1700835297</v>
      </c>
      <c r="G60" s="125">
        <v>2405197</v>
      </c>
      <c r="H60" s="125">
        <v>378162</v>
      </c>
      <c r="I60" s="175">
        <v>0.51307742632715514</v>
      </c>
      <c r="J60" s="125">
        <v>1727</v>
      </c>
      <c r="K60" s="175">
        <v>0.48697162709901565</v>
      </c>
      <c r="L60" s="175">
        <v>0.16069140970355267</v>
      </c>
      <c r="M60" s="174">
        <v>188</v>
      </c>
    </row>
    <row r="61" spans="1:13" s="184" customFormat="1" ht="15.75" thickBot="1" x14ac:dyDescent="0.3">
      <c r="A61" s="167">
        <v>6</v>
      </c>
      <c r="B61" s="168" t="s">
        <v>179</v>
      </c>
      <c r="C61" s="169">
        <v>2011</v>
      </c>
      <c r="D61" s="412">
        <v>36579040.580244973</v>
      </c>
      <c r="E61" s="170">
        <v>64329</v>
      </c>
      <c r="F61" s="170">
        <v>1697206413</v>
      </c>
      <c r="G61" s="170">
        <v>2414370</v>
      </c>
      <c r="H61" s="170">
        <v>379690</v>
      </c>
      <c r="I61" s="183">
        <v>0.50992233946966614</v>
      </c>
      <c r="J61" s="170">
        <v>1703</v>
      </c>
      <c r="K61" s="183">
        <v>0.4345273047563124</v>
      </c>
      <c r="L61" s="183">
        <v>0.16069140970355267</v>
      </c>
      <c r="M61" s="184">
        <v>188</v>
      </c>
    </row>
    <row r="62" spans="1:13" ht="15.75" thickTop="1" x14ac:dyDescent="0.25">
      <c r="A62" s="171">
        <v>7</v>
      </c>
      <c r="B62" s="172" t="s">
        <v>180</v>
      </c>
      <c r="C62" s="173">
        <v>2002</v>
      </c>
      <c r="D62" s="411">
        <v>20586914.926717125</v>
      </c>
      <c r="E62" s="125">
        <v>44373</v>
      </c>
      <c r="F62" s="125">
        <v>1450044760</v>
      </c>
      <c r="G62" s="125">
        <v>3118426</v>
      </c>
      <c r="H62" s="125">
        <v>280311</v>
      </c>
      <c r="I62" s="175">
        <v>0.59011927637855499</v>
      </c>
      <c r="J62" s="125">
        <v>1049</v>
      </c>
      <c r="K62" s="175">
        <v>0.31649189704480457</v>
      </c>
      <c r="L62" s="175">
        <v>0.16255380524192639</v>
      </c>
      <c r="M62" s="174">
        <v>303</v>
      </c>
    </row>
    <row r="63" spans="1:13" x14ac:dyDescent="0.25">
      <c r="A63" s="164">
        <v>7</v>
      </c>
      <c r="B63" s="165" t="s">
        <v>180</v>
      </c>
      <c r="C63" s="166">
        <v>2003</v>
      </c>
      <c r="D63" s="411">
        <v>20633213.032915562</v>
      </c>
      <c r="E63" s="125">
        <v>45765</v>
      </c>
      <c r="F63" s="125">
        <v>1457949580</v>
      </c>
      <c r="G63" s="125">
        <v>2394272</v>
      </c>
      <c r="H63" s="125">
        <v>287386</v>
      </c>
      <c r="I63" s="175">
        <v>0.57872924759758604</v>
      </c>
      <c r="J63" s="125">
        <v>1078.7</v>
      </c>
      <c r="K63" s="175">
        <v>0.32585519606934271</v>
      </c>
      <c r="L63" s="175">
        <v>0.16255380524192639</v>
      </c>
      <c r="M63" s="174">
        <v>303</v>
      </c>
    </row>
    <row r="64" spans="1:13" x14ac:dyDescent="0.25">
      <c r="A64" s="164">
        <v>7</v>
      </c>
      <c r="B64" s="165" t="s">
        <v>180</v>
      </c>
      <c r="C64" s="166">
        <v>2004</v>
      </c>
      <c r="D64" s="411">
        <v>21683768.514323082</v>
      </c>
      <c r="E64" s="125">
        <v>46459</v>
      </c>
      <c r="F64" s="125">
        <v>1566869038</v>
      </c>
      <c r="G64" s="125">
        <v>2491204</v>
      </c>
      <c r="H64" s="125">
        <v>287386</v>
      </c>
      <c r="I64" s="175">
        <v>0.62196453971041543</v>
      </c>
      <c r="J64" s="125">
        <v>1082</v>
      </c>
      <c r="K64" s="175">
        <v>0.32809611829944546</v>
      </c>
      <c r="L64" s="175">
        <v>0.16255380524192639</v>
      </c>
      <c r="M64" s="174">
        <v>303</v>
      </c>
    </row>
    <row r="65" spans="1:13" x14ac:dyDescent="0.25">
      <c r="A65" s="164">
        <v>7</v>
      </c>
      <c r="B65" s="165" t="s">
        <v>180</v>
      </c>
      <c r="C65" s="166">
        <v>2005</v>
      </c>
      <c r="D65" s="411">
        <v>21702764.862318069</v>
      </c>
      <c r="E65" s="125">
        <v>47346</v>
      </c>
      <c r="F65" s="125">
        <v>1627497173</v>
      </c>
      <c r="G65" s="125">
        <v>2596896</v>
      </c>
      <c r="H65" s="125">
        <v>312448</v>
      </c>
      <c r="I65" s="175">
        <v>0.59421146560831983</v>
      </c>
      <c r="J65" s="125">
        <v>1089</v>
      </c>
      <c r="K65" s="175">
        <v>0.33241505968778695</v>
      </c>
      <c r="L65" s="175">
        <v>0.16255380524192639</v>
      </c>
      <c r="M65" s="174">
        <v>303</v>
      </c>
    </row>
    <row r="66" spans="1:13" x14ac:dyDescent="0.25">
      <c r="A66" s="164">
        <v>7</v>
      </c>
      <c r="B66" s="165" t="s">
        <v>180</v>
      </c>
      <c r="C66" s="166">
        <v>2006</v>
      </c>
      <c r="D66" s="411">
        <v>22302071.261501923</v>
      </c>
      <c r="E66" s="125">
        <v>48619</v>
      </c>
      <c r="F66" s="125">
        <v>1574603112</v>
      </c>
      <c r="G66" s="125">
        <v>2619988</v>
      </c>
      <c r="H66" s="125">
        <v>312448</v>
      </c>
      <c r="I66" s="175">
        <v>0.57489944588244235</v>
      </c>
      <c r="J66" s="125">
        <v>1097</v>
      </c>
      <c r="K66" s="175">
        <v>0.33637192342752964</v>
      </c>
      <c r="L66" s="175">
        <v>0.16255380524192639</v>
      </c>
      <c r="M66" s="174">
        <v>303</v>
      </c>
    </row>
    <row r="67" spans="1:13" x14ac:dyDescent="0.25">
      <c r="A67" s="164">
        <v>7</v>
      </c>
      <c r="B67" s="165" t="s">
        <v>180</v>
      </c>
      <c r="C67" s="166">
        <v>2007</v>
      </c>
      <c r="D67" s="411">
        <v>24036158.54180596</v>
      </c>
      <c r="E67" s="125">
        <v>48944</v>
      </c>
      <c r="F67" s="125">
        <v>1569666081</v>
      </c>
      <c r="G67" s="125">
        <v>2664667</v>
      </c>
      <c r="H67" s="125">
        <v>312448</v>
      </c>
      <c r="I67" s="175">
        <v>0.57309689871066682</v>
      </c>
      <c r="J67" s="125">
        <v>1101</v>
      </c>
      <c r="K67" s="175">
        <v>0.33878292461398729</v>
      </c>
      <c r="L67" s="175">
        <v>0.16255380524192639</v>
      </c>
      <c r="M67" s="174">
        <v>303</v>
      </c>
    </row>
    <row r="68" spans="1:13" x14ac:dyDescent="0.25">
      <c r="A68" s="164">
        <v>7</v>
      </c>
      <c r="B68" s="165" t="s">
        <v>180</v>
      </c>
      <c r="C68" s="166">
        <v>2008</v>
      </c>
      <c r="D68" s="411">
        <v>25070082.904324222</v>
      </c>
      <c r="E68" s="125">
        <v>49297</v>
      </c>
      <c r="F68" s="125">
        <v>1519758329</v>
      </c>
      <c r="G68" s="125">
        <v>2468533</v>
      </c>
      <c r="H68" s="125">
        <v>312448</v>
      </c>
      <c r="I68" s="175">
        <v>0.55487520287418712</v>
      </c>
      <c r="J68" s="125">
        <v>1112</v>
      </c>
      <c r="K68" s="175">
        <v>0.34352517985611508</v>
      </c>
      <c r="L68" s="175">
        <v>0.16255380524192639</v>
      </c>
      <c r="M68" s="174">
        <v>303</v>
      </c>
    </row>
    <row r="69" spans="1:13" x14ac:dyDescent="0.25">
      <c r="A69" s="164">
        <v>7</v>
      </c>
      <c r="B69" s="165" t="s">
        <v>180</v>
      </c>
      <c r="C69" s="166">
        <v>2009</v>
      </c>
      <c r="D69" s="411">
        <v>26682424.091810785</v>
      </c>
      <c r="E69" s="125">
        <v>50201</v>
      </c>
      <c r="F69" s="125">
        <v>1418249796</v>
      </c>
      <c r="G69" s="125">
        <v>2308821</v>
      </c>
      <c r="H69" s="125">
        <v>312448</v>
      </c>
      <c r="I69" s="175">
        <v>0.51781367357242147</v>
      </c>
      <c r="J69" s="125">
        <v>1105</v>
      </c>
      <c r="K69" s="175">
        <v>0.35927601809954751</v>
      </c>
      <c r="L69" s="175">
        <v>0.16255380524192639</v>
      </c>
      <c r="M69" s="174">
        <v>303</v>
      </c>
    </row>
    <row r="70" spans="1:13" x14ac:dyDescent="0.25">
      <c r="A70" s="164">
        <v>7</v>
      </c>
      <c r="B70" s="165" t="s">
        <v>180</v>
      </c>
      <c r="C70" s="166">
        <v>2010</v>
      </c>
      <c r="D70" s="411">
        <v>26188698.830746766</v>
      </c>
      <c r="E70" s="125">
        <v>50890</v>
      </c>
      <c r="F70" s="125">
        <v>1457680195</v>
      </c>
      <c r="G70" s="125">
        <v>2382603</v>
      </c>
      <c r="H70" s="125">
        <v>312448</v>
      </c>
      <c r="I70" s="175">
        <v>0.53221000898117776</v>
      </c>
      <c r="J70" s="125">
        <v>1111</v>
      </c>
      <c r="K70" s="175">
        <v>0.36273627362736272</v>
      </c>
      <c r="L70" s="175">
        <v>0.16255380524192639</v>
      </c>
      <c r="M70" s="174">
        <v>303</v>
      </c>
    </row>
    <row r="71" spans="1:13" s="184" customFormat="1" ht="15.75" thickBot="1" x14ac:dyDescent="0.3">
      <c r="A71" s="167">
        <v>7</v>
      </c>
      <c r="B71" s="168" t="s">
        <v>180</v>
      </c>
      <c r="C71" s="169">
        <v>2011</v>
      </c>
      <c r="D71" s="412">
        <v>27912549.329462137</v>
      </c>
      <c r="E71" s="170">
        <v>51586</v>
      </c>
      <c r="F71" s="170">
        <v>1488576772.01</v>
      </c>
      <c r="G71" s="170">
        <v>2480010</v>
      </c>
      <c r="H71" s="170">
        <v>312448</v>
      </c>
      <c r="I71" s="183">
        <v>0.54349058176002374</v>
      </c>
      <c r="J71" s="170">
        <v>1119</v>
      </c>
      <c r="K71" s="183">
        <v>0.36282394995531725</v>
      </c>
      <c r="L71" s="183">
        <v>0.16255380524192639</v>
      </c>
      <c r="M71" s="184">
        <v>303</v>
      </c>
    </row>
    <row r="72" spans="1:13" ht="15.75" thickTop="1" x14ac:dyDescent="0.25">
      <c r="A72" s="171">
        <v>8</v>
      </c>
      <c r="B72" s="172" t="s">
        <v>115</v>
      </c>
      <c r="C72" s="173">
        <v>2002</v>
      </c>
      <c r="D72" s="411">
        <v>11680950.292761773</v>
      </c>
      <c r="E72" s="125">
        <v>24361</v>
      </c>
      <c r="F72" s="125">
        <v>432760994</v>
      </c>
      <c r="G72" s="125">
        <v>561723.6</v>
      </c>
      <c r="H72" s="125">
        <v>98420</v>
      </c>
      <c r="I72" s="175">
        <v>0.50160664671093713</v>
      </c>
      <c r="J72" s="125">
        <v>740.1</v>
      </c>
      <c r="K72" s="175">
        <v>3.5535738413727889E-2</v>
      </c>
      <c r="L72" s="175">
        <v>0.16567464389803374</v>
      </c>
      <c r="M72" s="174">
        <v>356</v>
      </c>
    </row>
    <row r="73" spans="1:13" x14ac:dyDescent="0.25">
      <c r="A73" s="164">
        <v>8</v>
      </c>
      <c r="B73" s="165" t="s">
        <v>115</v>
      </c>
      <c r="C73" s="166">
        <v>2003</v>
      </c>
      <c r="D73" s="411">
        <v>12751052.904228903</v>
      </c>
      <c r="E73" s="125">
        <v>27653</v>
      </c>
      <c r="F73" s="125">
        <v>533567660.30000001</v>
      </c>
      <c r="G73" s="125">
        <v>870484.5</v>
      </c>
      <c r="H73" s="125">
        <v>103585</v>
      </c>
      <c r="I73" s="175">
        <v>0.5876126847277553</v>
      </c>
      <c r="J73" s="125">
        <v>881.1</v>
      </c>
      <c r="K73" s="175">
        <v>3.5864260583361667E-2</v>
      </c>
      <c r="L73" s="175">
        <v>0.16567464389803374</v>
      </c>
      <c r="M73" s="174">
        <v>356</v>
      </c>
    </row>
    <row r="74" spans="1:13" x14ac:dyDescent="0.25">
      <c r="A74" s="164">
        <v>8</v>
      </c>
      <c r="B74" s="165" t="s">
        <v>115</v>
      </c>
      <c r="C74" s="166">
        <v>2004</v>
      </c>
      <c r="D74" s="411">
        <v>13733459.977961995</v>
      </c>
      <c r="E74" s="125">
        <v>28768</v>
      </c>
      <c r="F74" s="125">
        <v>552820988</v>
      </c>
      <c r="G74" s="125">
        <v>730080</v>
      </c>
      <c r="H74" s="125">
        <v>103585</v>
      </c>
      <c r="I74" s="175">
        <v>0.60881618040697094</v>
      </c>
      <c r="J74" s="125">
        <v>900.6</v>
      </c>
      <c r="K74" s="175">
        <v>3.7530535198756397E-2</v>
      </c>
      <c r="L74" s="175">
        <v>0.16567464389803374</v>
      </c>
      <c r="M74" s="174">
        <v>356</v>
      </c>
    </row>
    <row r="75" spans="1:13" x14ac:dyDescent="0.25">
      <c r="A75" s="164">
        <v>8</v>
      </c>
      <c r="B75" s="165" t="s">
        <v>115</v>
      </c>
      <c r="C75" s="166">
        <v>2005</v>
      </c>
      <c r="D75" s="411">
        <v>17057977.835732594</v>
      </c>
      <c r="E75" s="125">
        <v>27902</v>
      </c>
      <c r="F75" s="125">
        <v>564866752</v>
      </c>
      <c r="G75" s="125">
        <v>866606</v>
      </c>
      <c r="H75" s="125">
        <v>115300</v>
      </c>
      <c r="I75" s="175">
        <v>0.55887571609856657</v>
      </c>
      <c r="J75" s="125">
        <v>976</v>
      </c>
      <c r="K75" s="175">
        <v>3.3811475409836068E-2</v>
      </c>
      <c r="L75" s="175">
        <v>0.16567464389803374</v>
      </c>
      <c r="M75" s="174">
        <v>356</v>
      </c>
    </row>
    <row r="76" spans="1:13" x14ac:dyDescent="0.25">
      <c r="A76" s="164">
        <v>8</v>
      </c>
      <c r="B76" s="165" t="s">
        <v>115</v>
      </c>
      <c r="C76" s="166">
        <v>2006</v>
      </c>
      <c r="D76" s="411">
        <v>18237788.047041558</v>
      </c>
      <c r="E76" s="125">
        <v>28024</v>
      </c>
      <c r="F76" s="125">
        <v>559367775</v>
      </c>
      <c r="G76" s="125">
        <v>797904</v>
      </c>
      <c r="H76" s="125">
        <v>116948</v>
      </c>
      <c r="I76" s="175">
        <v>0.5456362026570506</v>
      </c>
      <c r="J76" s="125">
        <v>997</v>
      </c>
      <c r="K76" s="175">
        <v>4.9147442326980942E-2</v>
      </c>
      <c r="L76" s="175">
        <v>0.16567464389803374</v>
      </c>
      <c r="M76" s="174">
        <v>356</v>
      </c>
    </row>
    <row r="77" spans="1:13" x14ac:dyDescent="0.25">
      <c r="A77" s="164">
        <v>8</v>
      </c>
      <c r="B77" s="165" t="s">
        <v>115</v>
      </c>
      <c r="C77" s="166">
        <v>2007</v>
      </c>
      <c r="D77" s="411">
        <v>19689228.875581037</v>
      </c>
      <c r="E77" s="125">
        <v>28205</v>
      </c>
      <c r="F77" s="125">
        <v>556001259</v>
      </c>
      <c r="G77" s="125">
        <v>692874</v>
      </c>
      <c r="H77" s="125">
        <v>116948</v>
      </c>
      <c r="I77" s="175">
        <v>0.54235232916894305</v>
      </c>
      <c r="J77" s="125">
        <v>1031</v>
      </c>
      <c r="K77" s="175">
        <v>7.7594568380213391E-2</v>
      </c>
      <c r="L77" s="175">
        <v>0.16567464389803374</v>
      </c>
      <c r="M77" s="174">
        <v>356</v>
      </c>
    </row>
    <row r="78" spans="1:13" x14ac:dyDescent="0.25">
      <c r="A78" s="164">
        <v>8</v>
      </c>
      <c r="B78" s="165" t="s">
        <v>115</v>
      </c>
      <c r="C78" s="166">
        <v>2008</v>
      </c>
      <c r="D78" s="411">
        <v>18891509.939238485</v>
      </c>
      <c r="E78" s="125">
        <v>28388</v>
      </c>
      <c r="F78" s="125">
        <v>543711072</v>
      </c>
      <c r="G78" s="125">
        <v>884610</v>
      </c>
      <c r="H78" s="125">
        <v>116948</v>
      </c>
      <c r="I78" s="175">
        <v>0.5303638463418352</v>
      </c>
      <c r="J78" s="125">
        <v>1012</v>
      </c>
      <c r="K78" s="175">
        <v>6.5217391304347824E-2</v>
      </c>
      <c r="L78" s="175">
        <v>0.16567464389803374</v>
      </c>
      <c r="M78" s="174">
        <v>356</v>
      </c>
    </row>
    <row r="79" spans="1:13" x14ac:dyDescent="0.25">
      <c r="A79" s="164">
        <v>8</v>
      </c>
      <c r="B79" s="165" t="s">
        <v>115</v>
      </c>
      <c r="C79" s="166">
        <v>2009</v>
      </c>
      <c r="D79" s="411">
        <v>18577622.153941233</v>
      </c>
      <c r="E79" s="125">
        <v>28291</v>
      </c>
      <c r="F79" s="125">
        <v>527100793</v>
      </c>
      <c r="G79" s="125">
        <v>796426</v>
      </c>
      <c r="H79" s="125">
        <v>116948</v>
      </c>
      <c r="I79" s="175">
        <v>0.5141613227720172</v>
      </c>
      <c r="J79" s="125">
        <v>1012</v>
      </c>
      <c r="K79" s="175">
        <v>6.8181818181818177E-2</v>
      </c>
      <c r="L79" s="175">
        <v>0.16567464389803374</v>
      </c>
      <c r="M79" s="174">
        <v>356</v>
      </c>
    </row>
    <row r="80" spans="1:13" x14ac:dyDescent="0.25">
      <c r="A80" s="164">
        <v>8</v>
      </c>
      <c r="B80" s="165" t="s">
        <v>115</v>
      </c>
      <c r="C80" s="166">
        <v>2010</v>
      </c>
      <c r="D80" s="411">
        <v>19744618.289316293</v>
      </c>
      <c r="E80" s="125">
        <v>28365</v>
      </c>
      <c r="F80" s="125">
        <v>526315744</v>
      </c>
      <c r="G80" s="125">
        <v>806437</v>
      </c>
      <c r="H80" s="125">
        <v>116948</v>
      </c>
      <c r="I80" s="175">
        <v>0.51339554545268606</v>
      </c>
      <c r="J80" s="125">
        <v>1019</v>
      </c>
      <c r="K80" s="175">
        <v>7.0657507360157024E-2</v>
      </c>
      <c r="L80" s="175">
        <v>0.16567464389803374</v>
      </c>
      <c r="M80" s="174">
        <v>356</v>
      </c>
    </row>
    <row r="81" spans="1:13" s="184" customFormat="1" ht="15.75" thickBot="1" x14ac:dyDescent="0.3">
      <c r="A81" s="167">
        <v>8</v>
      </c>
      <c r="B81" s="168" t="s">
        <v>115</v>
      </c>
      <c r="C81" s="169">
        <v>2011</v>
      </c>
      <c r="D81" s="412">
        <v>20119431.087141819</v>
      </c>
      <c r="E81" s="170">
        <v>28397</v>
      </c>
      <c r="F81" s="170">
        <v>533637389</v>
      </c>
      <c r="G81" s="170">
        <v>765246</v>
      </c>
      <c r="H81" s="170">
        <v>116948</v>
      </c>
      <c r="I81" s="183">
        <v>0.52053745593368039</v>
      </c>
      <c r="J81" s="170">
        <v>1022</v>
      </c>
      <c r="K81" s="183">
        <v>6.947162426614481E-2</v>
      </c>
      <c r="L81" s="183">
        <v>0.16567464389803374</v>
      </c>
      <c r="M81" s="184">
        <v>356</v>
      </c>
    </row>
    <row r="82" spans="1:13" ht="15.75" thickTop="1" x14ac:dyDescent="0.25">
      <c r="A82" s="171">
        <v>9</v>
      </c>
      <c r="B82" s="172" t="s">
        <v>181</v>
      </c>
      <c r="C82" s="173">
        <v>2002</v>
      </c>
      <c r="D82" s="411">
        <v>2993693.4989662496</v>
      </c>
      <c r="E82" s="125">
        <v>5662</v>
      </c>
      <c r="F82" s="125">
        <v>68742121</v>
      </c>
      <c r="G82" s="125">
        <v>226875.9</v>
      </c>
      <c r="H82" s="125">
        <v>27558</v>
      </c>
      <c r="I82" s="175">
        <v>0.28455994340569607</v>
      </c>
      <c r="J82" s="125">
        <v>136.9</v>
      </c>
      <c r="K82" s="175">
        <v>0.43608473338203069</v>
      </c>
      <c r="L82" s="175">
        <v>0.14729777463793711</v>
      </c>
      <c r="M82" s="174">
        <v>10</v>
      </c>
    </row>
    <row r="83" spans="1:13" x14ac:dyDescent="0.25">
      <c r="A83" s="164">
        <v>9</v>
      </c>
      <c r="B83" s="165" t="s">
        <v>181</v>
      </c>
      <c r="C83" s="166">
        <v>2003</v>
      </c>
      <c r="D83" s="411">
        <v>2933789.0484492332</v>
      </c>
      <c r="E83" s="125">
        <v>5833</v>
      </c>
      <c r="F83" s="125">
        <v>63632595</v>
      </c>
      <c r="G83" s="125">
        <v>249475</v>
      </c>
      <c r="H83" s="125">
        <v>39945</v>
      </c>
      <c r="I83" s="175">
        <v>0.18172544572538094</v>
      </c>
      <c r="J83" s="125">
        <v>138.80000000000001</v>
      </c>
      <c r="K83" s="175">
        <v>0.44308357348703165</v>
      </c>
      <c r="L83" s="175">
        <v>0.14729777463793711</v>
      </c>
      <c r="M83" s="174">
        <v>10</v>
      </c>
    </row>
    <row r="84" spans="1:13" x14ac:dyDescent="0.25">
      <c r="A84" s="164">
        <v>9</v>
      </c>
      <c r="B84" s="165" t="s">
        <v>181</v>
      </c>
      <c r="C84" s="166">
        <v>2004</v>
      </c>
      <c r="D84" s="411">
        <v>2913630.5240489254</v>
      </c>
      <c r="E84" s="125">
        <v>6002</v>
      </c>
      <c r="F84" s="125">
        <v>68574646</v>
      </c>
      <c r="G84" s="125">
        <v>212814.4</v>
      </c>
      <c r="H84" s="125">
        <v>39945</v>
      </c>
      <c r="I84" s="175">
        <v>0.19583922531856846</v>
      </c>
      <c r="J84" s="125">
        <v>140.30000000000001</v>
      </c>
      <c r="K84" s="175">
        <v>0.45117605131860294</v>
      </c>
      <c r="L84" s="175">
        <v>0.14729777463793711</v>
      </c>
      <c r="M84" s="174">
        <v>10</v>
      </c>
    </row>
    <row r="85" spans="1:13" x14ac:dyDescent="0.25">
      <c r="A85" s="164">
        <v>9</v>
      </c>
      <c r="B85" s="165" t="s">
        <v>181</v>
      </c>
      <c r="C85" s="166">
        <v>2005</v>
      </c>
      <c r="D85" s="411">
        <v>2938330.9854030078</v>
      </c>
      <c r="E85" s="125">
        <v>6086</v>
      </c>
      <c r="F85" s="125">
        <v>160523822</v>
      </c>
      <c r="G85" s="125">
        <v>223349</v>
      </c>
      <c r="H85" s="125">
        <v>39945</v>
      </c>
      <c r="I85" s="175">
        <v>0.45843271207926867</v>
      </c>
      <c r="J85" s="125">
        <v>140</v>
      </c>
      <c r="K85" s="175">
        <v>0.45</v>
      </c>
      <c r="L85" s="175">
        <v>0.14729777463793711</v>
      </c>
      <c r="M85" s="174">
        <v>10</v>
      </c>
    </row>
    <row r="86" spans="1:13" x14ac:dyDescent="0.25">
      <c r="A86" s="164">
        <v>9</v>
      </c>
      <c r="B86" s="165" t="s">
        <v>181</v>
      </c>
      <c r="C86" s="166">
        <v>2006</v>
      </c>
      <c r="D86" s="411">
        <v>2968415.5365400631</v>
      </c>
      <c r="E86" s="125">
        <v>6158</v>
      </c>
      <c r="F86" s="125">
        <v>150448653.38999999</v>
      </c>
      <c r="G86" s="125">
        <v>205889</v>
      </c>
      <c r="H86" s="125">
        <v>39945</v>
      </c>
      <c r="I86" s="175">
        <v>0.42965949441604723</v>
      </c>
      <c r="J86" s="125">
        <v>140</v>
      </c>
      <c r="K86" s="175">
        <v>0.45</v>
      </c>
      <c r="L86" s="175">
        <v>0.14729777463793711</v>
      </c>
      <c r="M86" s="174">
        <v>10</v>
      </c>
    </row>
    <row r="87" spans="1:13" x14ac:dyDescent="0.25">
      <c r="A87" s="164">
        <v>9</v>
      </c>
      <c r="B87" s="165" t="s">
        <v>181</v>
      </c>
      <c r="C87" s="166">
        <v>2007</v>
      </c>
      <c r="D87" s="411">
        <v>3033068.4958560364</v>
      </c>
      <c r="E87" s="125">
        <v>6239</v>
      </c>
      <c r="F87" s="125">
        <v>159753692</v>
      </c>
      <c r="G87" s="125">
        <v>227350</v>
      </c>
      <c r="H87" s="125">
        <v>39945</v>
      </c>
      <c r="I87" s="175">
        <v>0.45623333269647776</v>
      </c>
      <c r="J87" s="125">
        <v>146</v>
      </c>
      <c r="K87" s="175">
        <v>0.4726027397260274</v>
      </c>
      <c r="L87" s="175">
        <v>0.14729777463793711</v>
      </c>
      <c r="M87" s="174">
        <v>10</v>
      </c>
    </row>
    <row r="88" spans="1:13" x14ac:dyDescent="0.25">
      <c r="A88" s="164">
        <v>9</v>
      </c>
      <c r="B88" s="165" t="s">
        <v>181</v>
      </c>
      <c r="C88" s="166">
        <v>2008</v>
      </c>
      <c r="D88" s="411">
        <v>3135153.7945590559</v>
      </c>
      <c r="E88" s="125">
        <v>6309</v>
      </c>
      <c r="F88" s="125">
        <v>169766970</v>
      </c>
      <c r="G88" s="125">
        <v>221322</v>
      </c>
      <c r="H88" s="125">
        <v>39945</v>
      </c>
      <c r="I88" s="175">
        <v>0.48482979977002949</v>
      </c>
      <c r="J88" s="125">
        <v>146</v>
      </c>
      <c r="K88" s="175">
        <v>0.4726027397260274</v>
      </c>
      <c r="L88" s="175">
        <v>0.14729777463793711</v>
      </c>
      <c r="M88" s="174">
        <v>10</v>
      </c>
    </row>
    <row r="89" spans="1:13" x14ac:dyDescent="0.25">
      <c r="A89" s="164">
        <v>9</v>
      </c>
      <c r="B89" s="165" t="s">
        <v>181</v>
      </c>
      <c r="C89" s="166">
        <v>2009</v>
      </c>
      <c r="D89" s="411">
        <v>3291031.1037819278</v>
      </c>
      <c r="E89" s="125">
        <v>6382</v>
      </c>
      <c r="F89" s="125">
        <v>154225799.30000001</v>
      </c>
      <c r="G89" s="125">
        <v>228343</v>
      </c>
      <c r="H89" s="125">
        <v>39945</v>
      </c>
      <c r="I89" s="175">
        <v>0.44044647432885065</v>
      </c>
      <c r="J89" s="125">
        <v>146</v>
      </c>
      <c r="K89" s="175">
        <v>0.4726027397260274</v>
      </c>
      <c r="L89" s="175">
        <v>0.14729777463793711</v>
      </c>
      <c r="M89" s="174">
        <v>10</v>
      </c>
    </row>
    <row r="90" spans="1:13" x14ac:dyDescent="0.25">
      <c r="A90" s="164">
        <v>9</v>
      </c>
      <c r="B90" s="165" t="s">
        <v>181</v>
      </c>
      <c r="C90" s="166">
        <v>2010</v>
      </c>
      <c r="D90" s="411">
        <v>3359144.9495768873</v>
      </c>
      <c r="E90" s="125">
        <v>6463</v>
      </c>
      <c r="F90" s="125">
        <v>147441430.02000001</v>
      </c>
      <c r="G90" s="125">
        <v>215599</v>
      </c>
      <c r="H90" s="125">
        <v>39945</v>
      </c>
      <c r="I90" s="175">
        <v>0.4210713014104181</v>
      </c>
      <c r="J90" s="125">
        <v>147</v>
      </c>
      <c r="K90" s="175">
        <v>0.46938775510204084</v>
      </c>
      <c r="L90" s="175">
        <v>0.14729777463793711</v>
      </c>
      <c r="M90" s="174">
        <v>10</v>
      </c>
    </row>
    <row r="91" spans="1:13" s="184" customFormat="1" ht="15.75" thickBot="1" x14ac:dyDescent="0.3">
      <c r="A91" s="167">
        <v>9</v>
      </c>
      <c r="B91" s="168" t="s">
        <v>181</v>
      </c>
      <c r="C91" s="169">
        <v>2011</v>
      </c>
      <c r="D91" s="412">
        <v>3586795.6433102093</v>
      </c>
      <c r="E91" s="170">
        <v>6496</v>
      </c>
      <c r="F91" s="170">
        <v>147194209</v>
      </c>
      <c r="G91" s="170">
        <v>206965</v>
      </c>
      <c r="H91" s="170">
        <v>39945</v>
      </c>
      <c r="I91" s="183">
        <v>0.42036527409765201</v>
      </c>
      <c r="J91" s="170">
        <v>161</v>
      </c>
      <c r="K91" s="183">
        <v>0.43478260869565216</v>
      </c>
      <c r="L91" s="183">
        <v>0.14729777463793711</v>
      </c>
      <c r="M91" s="184">
        <v>10</v>
      </c>
    </row>
    <row r="92" spans="1:13" ht="15.75" thickTop="1" x14ac:dyDescent="0.25">
      <c r="A92" s="171">
        <v>10</v>
      </c>
      <c r="B92" s="172" t="s">
        <v>182</v>
      </c>
      <c r="C92" s="173">
        <v>2002</v>
      </c>
      <c r="D92" s="411">
        <v>718672.89948966936</v>
      </c>
      <c r="E92" s="125">
        <v>1371</v>
      </c>
      <c r="F92" s="125">
        <v>33581386</v>
      </c>
      <c r="G92" s="125">
        <v>23502</v>
      </c>
      <c r="H92" s="125">
        <v>7234</v>
      </c>
      <c r="I92" s="175">
        <v>0.52956423424734433</v>
      </c>
      <c r="J92" s="125">
        <v>27.5</v>
      </c>
      <c r="K92" s="175">
        <v>5.4545454545454543E-2</v>
      </c>
      <c r="L92" s="175">
        <v>-5.689277899343545E-2</v>
      </c>
      <c r="M92" s="174">
        <v>2</v>
      </c>
    </row>
    <row r="93" spans="1:13" x14ac:dyDescent="0.25">
      <c r="A93" s="164">
        <v>10</v>
      </c>
      <c r="B93" s="165" t="s">
        <v>182</v>
      </c>
      <c r="C93" s="166">
        <v>2003</v>
      </c>
      <c r="D93" s="411">
        <v>722572.8148881247</v>
      </c>
      <c r="E93" s="125">
        <v>1346</v>
      </c>
      <c r="F93" s="125">
        <v>32484068</v>
      </c>
      <c r="G93" s="125">
        <v>25968.400000000001</v>
      </c>
      <c r="H93" s="125">
        <v>7754</v>
      </c>
      <c r="I93" s="175">
        <v>0.47790673170327519</v>
      </c>
      <c r="J93" s="125">
        <v>27.5</v>
      </c>
      <c r="K93" s="175">
        <v>5.4545454545454543E-2</v>
      </c>
      <c r="L93" s="175">
        <v>-5.689277899343545E-2</v>
      </c>
      <c r="M93" s="174">
        <v>2</v>
      </c>
    </row>
    <row r="94" spans="1:13" x14ac:dyDescent="0.25">
      <c r="A94" s="164">
        <v>10</v>
      </c>
      <c r="B94" s="165" t="s">
        <v>182</v>
      </c>
      <c r="C94" s="166">
        <v>2004</v>
      </c>
      <c r="D94" s="411">
        <v>706095.50283859356</v>
      </c>
      <c r="E94" s="125">
        <v>1348</v>
      </c>
      <c r="F94" s="125">
        <v>30980687</v>
      </c>
      <c r="G94" s="125">
        <v>24947.9</v>
      </c>
      <c r="H94" s="125">
        <v>7834</v>
      </c>
      <c r="I94" s="175">
        <v>0.45113446881565</v>
      </c>
      <c r="J94" s="125">
        <v>27.5</v>
      </c>
      <c r="K94" s="175">
        <v>5.4545454545454543E-2</v>
      </c>
      <c r="L94" s="175">
        <v>-5.689277899343545E-2</v>
      </c>
      <c r="M94" s="174">
        <v>2</v>
      </c>
    </row>
    <row r="95" spans="1:13" x14ac:dyDescent="0.25">
      <c r="A95" s="164">
        <v>10</v>
      </c>
      <c r="B95" s="165" t="s">
        <v>182</v>
      </c>
      <c r="C95" s="166">
        <v>2005</v>
      </c>
      <c r="D95" s="411">
        <v>752597.87338849087</v>
      </c>
      <c r="E95" s="125">
        <v>1353</v>
      </c>
      <c r="F95" s="125">
        <v>29440248</v>
      </c>
      <c r="G95" s="125">
        <v>22788</v>
      </c>
      <c r="H95" s="125">
        <v>7834</v>
      </c>
      <c r="I95" s="175">
        <v>0.42870290911499165</v>
      </c>
      <c r="J95" s="125">
        <v>27</v>
      </c>
      <c r="K95" s="175">
        <v>3.7037037037037035E-2</v>
      </c>
      <c r="L95" s="175">
        <v>-5.689277899343545E-2</v>
      </c>
      <c r="M95" s="174">
        <v>2</v>
      </c>
    </row>
    <row r="96" spans="1:13" x14ac:dyDescent="0.25">
      <c r="A96" s="164">
        <v>10</v>
      </c>
      <c r="B96" s="165" t="s">
        <v>182</v>
      </c>
      <c r="C96" s="166">
        <v>2006</v>
      </c>
      <c r="D96" s="411">
        <v>713262.82136084675</v>
      </c>
      <c r="E96" s="125">
        <v>1316</v>
      </c>
      <c r="F96" s="125">
        <v>28375490</v>
      </c>
      <c r="G96" s="125">
        <v>21960.596051259607</v>
      </c>
      <c r="H96" s="125">
        <v>8879</v>
      </c>
      <c r="I96" s="175">
        <v>0.36456741389683089</v>
      </c>
      <c r="J96" s="125">
        <v>27</v>
      </c>
      <c r="K96" s="175">
        <v>3.7037037037037035E-2</v>
      </c>
      <c r="L96" s="175">
        <v>-5.689277899343545E-2</v>
      </c>
      <c r="M96" s="174">
        <v>2</v>
      </c>
    </row>
    <row r="97" spans="1:13" x14ac:dyDescent="0.25">
      <c r="A97" s="164">
        <v>10</v>
      </c>
      <c r="B97" s="165" t="s">
        <v>182</v>
      </c>
      <c r="C97" s="166">
        <v>2007</v>
      </c>
      <c r="D97" s="411">
        <v>883063.23304121313</v>
      </c>
      <c r="E97" s="125">
        <v>1338</v>
      </c>
      <c r="F97" s="125">
        <v>28525074</v>
      </c>
      <c r="G97" s="125">
        <v>20934.727760883827</v>
      </c>
      <c r="H97" s="125">
        <v>8879</v>
      </c>
      <c r="I97" s="175">
        <v>0.36648926448127345</v>
      </c>
      <c r="J97" s="125">
        <v>27</v>
      </c>
      <c r="K97" s="175">
        <v>3.7037037037037035E-2</v>
      </c>
      <c r="L97" s="175">
        <v>-5.689277899343545E-2</v>
      </c>
      <c r="M97" s="174">
        <v>2</v>
      </c>
    </row>
    <row r="98" spans="1:13" x14ac:dyDescent="0.25">
      <c r="A98" s="164">
        <v>10</v>
      </c>
      <c r="B98" s="165" t="s">
        <v>182</v>
      </c>
      <c r="C98" s="166">
        <v>2008</v>
      </c>
      <c r="D98" s="411">
        <v>839198.05457625154</v>
      </c>
      <c r="E98" s="125">
        <v>1335</v>
      </c>
      <c r="F98" s="125">
        <v>28582032</v>
      </c>
      <c r="G98" s="125">
        <v>20964</v>
      </c>
      <c r="H98" s="125">
        <v>8879</v>
      </c>
      <c r="I98" s="175">
        <v>0.36722105909559494</v>
      </c>
      <c r="J98" s="125">
        <v>27</v>
      </c>
      <c r="K98" s="175">
        <v>3.7037037037037035E-2</v>
      </c>
      <c r="L98" s="175">
        <v>-5.689277899343545E-2</v>
      </c>
      <c r="M98" s="174">
        <v>2</v>
      </c>
    </row>
    <row r="99" spans="1:13" x14ac:dyDescent="0.25">
      <c r="A99" s="164">
        <v>10</v>
      </c>
      <c r="B99" s="165" t="s">
        <v>182</v>
      </c>
      <c r="C99" s="166">
        <v>2009</v>
      </c>
      <c r="D99" s="411">
        <v>714220.21766533318</v>
      </c>
      <c r="E99" s="125">
        <v>1326</v>
      </c>
      <c r="F99" s="125">
        <v>28674687</v>
      </c>
      <c r="G99" s="125">
        <v>20811</v>
      </c>
      <c r="H99" s="125">
        <v>8879</v>
      </c>
      <c r="I99" s="175">
        <v>0.36841148765681492</v>
      </c>
      <c r="J99" s="125">
        <v>27</v>
      </c>
      <c r="K99" s="175">
        <v>3.7037037037037035E-2</v>
      </c>
      <c r="L99" s="175">
        <v>-5.689277899343545E-2</v>
      </c>
      <c r="M99" s="174">
        <v>2</v>
      </c>
    </row>
    <row r="100" spans="1:13" x14ac:dyDescent="0.25">
      <c r="A100" s="164">
        <v>10</v>
      </c>
      <c r="B100" s="165" t="s">
        <v>182</v>
      </c>
      <c r="C100" s="166">
        <v>2010</v>
      </c>
      <c r="D100" s="411">
        <v>761072.35044499359</v>
      </c>
      <c r="E100" s="125">
        <v>1306</v>
      </c>
      <c r="F100" s="125">
        <v>25835710</v>
      </c>
      <c r="G100" s="125">
        <v>18567</v>
      </c>
      <c r="H100" s="125">
        <v>8879</v>
      </c>
      <c r="I100" s="175">
        <v>0.33193639936749963</v>
      </c>
      <c r="J100" s="125">
        <v>27</v>
      </c>
      <c r="K100" s="175">
        <v>3.7037037037037035E-2</v>
      </c>
      <c r="L100" s="175">
        <v>-5.689277899343545E-2</v>
      </c>
      <c r="M100" s="174">
        <v>2</v>
      </c>
    </row>
    <row r="101" spans="1:13" s="184" customFormat="1" ht="15.75" thickBot="1" x14ac:dyDescent="0.3">
      <c r="A101" s="167">
        <v>10</v>
      </c>
      <c r="B101" s="168" t="s">
        <v>182</v>
      </c>
      <c r="C101" s="169">
        <v>2011</v>
      </c>
      <c r="D101" s="412">
        <v>734831.97422895208</v>
      </c>
      <c r="E101" s="170">
        <v>1293</v>
      </c>
      <c r="F101" s="170">
        <v>26562880</v>
      </c>
      <c r="G101" s="170">
        <v>19548</v>
      </c>
      <c r="H101" s="170">
        <v>8879</v>
      </c>
      <c r="I101" s="183">
        <v>0.34127905693441246</v>
      </c>
      <c r="J101" s="170">
        <v>27</v>
      </c>
      <c r="K101" s="183">
        <v>3.7037037037037035E-2</v>
      </c>
      <c r="L101" s="183">
        <v>-5.689277899343545E-2</v>
      </c>
      <c r="M101" s="184">
        <v>2</v>
      </c>
    </row>
    <row r="102" spans="1:13" ht="15.75" thickTop="1" x14ac:dyDescent="0.25">
      <c r="A102" s="171">
        <v>11</v>
      </c>
      <c r="B102" s="172" t="s">
        <v>183</v>
      </c>
      <c r="C102" s="173">
        <v>2002</v>
      </c>
      <c r="D102" s="411">
        <v>4363844.7177210869</v>
      </c>
      <c r="E102" s="125">
        <v>13162</v>
      </c>
      <c r="F102" s="125">
        <v>354595877</v>
      </c>
      <c r="G102" s="125">
        <v>685000</v>
      </c>
      <c r="H102" s="125">
        <v>62919</v>
      </c>
      <c r="I102" s="175">
        <v>0.64291032978793361</v>
      </c>
      <c r="J102" s="125">
        <v>281</v>
      </c>
      <c r="K102" s="175">
        <v>0.25622775800711745</v>
      </c>
      <c r="L102" s="175">
        <v>0.19457529250873729</v>
      </c>
      <c r="M102" s="174">
        <v>57</v>
      </c>
    </row>
    <row r="103" spans="1:13" x14ac:dyDescent="0.25">
      <c r="A103" s="164">
        <v>11</v>
      </c>
      <c r="B103" s="165" t="s">
        <v>183</v>
      </c>
      <c r="C103" s="166">
        <v>2003</v>
      </c>
      <c r="D103" s="411">
        <v>4311409.2544126082</v>
      </c>
      <c r="E103" s="125">
        <v>13397</v>
      </c>
      <c r="F103" s="125">
        <v>364621938</v>
      </c>
      <c r="G103" s="125">
        <v>694969</v>
      </c>
      <c r="H103" s="125">
        <v>67393</v>
      </c>
      <c r="I103" s="175">
        <v>0.61720088384484317</v>
      </c>
      <c r="J103" s="125">
        <v>283</v>
      </c>
      <c r="K103" s="175">
        <v>0.25795053003533569</v>
      </c>
      <c r="L103" s="175">
        <v>0.19457529250873729</v>
      </c>
      <c r="M103" s="174">
        <v>57</v>
      </c>
    </row>
    <row r="104" spans="1:13" x14ac:dyDescent="0.25">
      <c r="A104" s="164">
        <v>11</v>
      </c>
      <c r="B104" s="165" t="s">
        <v>183</v>
      </c>
      <c r="C104" s="166">
        <v>2004</v>
      </c>
      <c r="D104" s="411">
        <v>5020638.949228717</v>
      </c>
      <c r="E104" s="125">
        <v>13459</v>
      </c>
      <c r="F104" s="125">
        <v>367636690</v>
      </c>
      <c r="G104" s="125">
        <v>680283</v>
      </c>
      <c r="H104" s="125">
        <v>70523</v>
      </c>
      <c r="I104" s="175">
        <v>0.59468447710625161</v>
      </c>
      <c r="J104" s="125">
        <v>320</v>
      </c>
      <c r="K104" s="175">
        <v>0.3125</v>
      </c>
      <c r="L104" s="175">
        <v>0.19457529250873729</v>
      </c>
      <c r="M104" s="174">
        <v>57</v>
      </c>
    </row>
    <row r="105" spans="1:13" x14ac:dyDescent="0.25">
      <c r="A105" s="164">
        <v>11</v>
      </c>
      <c r="B105" s="165" t="s">
        <v>183</v>
      </c>
      <c r="C105" s="166">
        <v>2005</v>
      </c>
      <c r="D105" s="411">
        <v>5156127.9423113242</v>
      </c>
      <c r="E105" s="125">
        <v>14124</v>
      </c>
      <c r="F105" s="125">
        <v>353069346</v>
      </c>
      <c r="G105" s="125">
        <v>442668</v>
      </c>
      <c r="H105" s="125">
        <v>70523</v>
      </c>
      <c r="I105" s="175">
        <v>0.57112052501684807</v>
      </c>
      <c r="J105" s="125">
        <v>340</v>
      </c>
      <c r="K105" s="175">
        <v>0.3235294117647059</v>
      </c>
      <c r="L105" s="175">
        <v>0.19457529250873729</v>
      </c>
      <c r="M105" s="174">
        <v>57</v>
      </c>
    </row>
    <row r="106" spans="1:13" x14ac:dyDescent="0.25">
      <c r="A106" s="164">
        <v>11</v>
      </c>
      <c r="B106" s="165" t="s">
        <v>183</v>
      </c>
      <c r="C106" s="166">
        <v>2006</v>
      </c>
      <c r="D106" s="411">
        <v>6010227.9566503726</v>
      </c>
      <c r="E106" s="125">
        <v>14300</v>
      </c>
      <c r="F106" s="125">
        <v>338274830</v>
      </c>
      <c r="G106" s="125">
        <v>470048</v>
      </c>
      <c r="H106" s="125">
        <v>70523</v>
      </c>
      <c r="I106" s="175">
        <v>0.54718910236286844</v>
      </c>
      <c r="J106" s="125">
        <v>350</v>
      </c>
      <c r="K106" s="175">
        <v>0.32857142857142857</v>
      </c>
      <c r="L106" s="175">
        <v>0.19457529250873729</v>
      </c>
      <c r="M106" s="174">
        <v>57</v>
      </c>
    </row>
    <row r="107" spans="1:13" x14ac:dyDescent="0.25">
      <c r="A107" s="164">
        <v>11</v>
      </c>
      <c r="B107" s="165" t="s">
        <v>183</v>
      </c>
      <c r="C107" s="166">
        <v>2007</v>
      </c>
      <c r="D107" s="411">
        <v>6514151.1277697627</v>
      </c>
      <c r="E107" s="125">
        <v>14325</v>
      </c>
      <c r="F107" s="125">
        <v>303322628</v>
      </c>
      <c r="G107" s="125">
        <v>347053</v>
      </c>
      <c r="H107" s="125">
        <v>70523</v>
      </c>
      <c r="I107" s="175">
        <v>0.490650860844912</v>
      </c>
      <c r="J107" s="125">
        <v>322</v>
      </c>
      <c r="K107" s="175">
        <v>0.33850931677018631</v>
      </c>
      <c r="L107" s="175">
        <v>0.19457529250873729</v>
      </c>
      <c r="M107" s="174">
        <v>57</v>
      </c>
    </row>
    <row r="108" spans="1:13" x14ac:dyDescent="0.25">
      <c r="A108" s="164">
        <v>11</v>
      </c>
      <c r="B108" s="165" t="s">
        <v>183</v>
      </c>
      <c r="C108" s="166">
        <v>2008</v>
      </c>
      <c r="D108" s="411">
        <v>7053473.816935977</v>
      </c>
      <c r="E108" s="125">
        <v>14387</v>
      </c>
      <c r="F108" s="125">
        <v>322535808</v>
      </c>
      <c r="G108" s="125">
        <v>361365</v>
      </c>
      <c r="H108" s="125">
        <v>70523</v>
      </c>
      <c r="I108" s="175">
        <v>0.52172985870513178</v>
      </c>
      <c r="J108" s="125">
        <v>327</v>
      </c>
      <c r="K108" s="175">
        <v>0.34556574923547401</v>
      </c>
      <c r="L108" s="175">
        <v>0.19457529250873729</v>
      </c>
      <c r="M108" s="174">
        <v>57</v>
      </c>
    </row>
    <row r="109" spans="1:13" x14ac:dyDescent="0.25">
      <c r="A109" s="164">
        <v>11</v>
      </c>
      <c r="B109" s="165" t="s">
        <v>183</v>
      </c>
      <c r="C109" s="166">
        <v>2009</v>
      </c>
      <c r="D109" s="411">
        <v>7541471.5189333335</v>
      </c>
      <c r="E109" s="125">
        <v>14908</v>
      </c>
      <c r="F109" s="125">
        <v>306783697</v>
      </c>
      <c r="G109" s="125">
        <v>350608</v>
      </c>
      <c r="H109" s="125">
        <v>70523</v>
      </c>
      <c r="I109" s="175">
        <v>0.49624944244593144</v>
      </c>
      <c r="J109" s="125">
        <v>338</v>
      </c>
      <c r="K109" s="175">
        <v>0.36982248520710059</v>
      </c>
      <c r="L109" s="175">
        <v>0.19457529250873729</v>
      </c>
      <c r="M109" s="174">
        <v>57</v>
      </c>
    </row>
    <row r="110" spans="1:13" x14ac:dyDescent="0.25">
      <c r="A110" s="164">
        <v>11</v>
      </c>
      <c r="B110" s="165" t="s">
        <v>183</v>
      </c>
      <c r="C110" s="166">
        <v>2010</v>
      </c>
      <c r="D110" s="411">
        <v>7893545.4632674726</v>
      </c>
      <c r="E110" s="125">
        <v>15533</v>
      </c>
      <c r="F110" s="125">
        <v>336639728</v>
      </c>
      <c r="G110" s="125">
        <v>352326</v>
      </c>
      <c r="H110" s="125">
        <v>70523</v>
      </c>
      <c r="I110" s="175">
        <v>0.54454418197180143</v>
      </c>
      <c r="J110" s="125">
        <v>339</v>
      </c>
      <c r="K110" s="175">
        <v>0.3775811209439528</v>
      </c>
      <c r="L110" s="175">
        <v>0.19457529250873729</v>
      </c>
      <c r="M110" s="174">
        <v>57</v>
      </c>
    </row>
    <row r="111" spans="1:13" s="184" customFormat="1" ht="15.75" thickBot="1" x14ac:dyDescent="0.3">
      <c r="A111" s="167">
        <v>11</v>
      </c>
      <c r="B111" s="168" t="s">
        <v>183</v>
      </c>
      <c r="C111" s="169">
        <v>2011</v>
      </c>
      <c r="D111" s="412">
        <v>8136054.7580931252</v>
      </c>
      <c r="E111" s="170">
        <v>15723</v>
      </c>
      <c r="F111" s="170">
        <v>304695726</v>
      </c>
      <c r="G111" s="170">
        <v>327346</v>
      </c>
      <c r="H111" s="170">
        <v>70523</v>
      </c>
      <c r="I111" s="183">
        <v>0.49287196686712553</v>
      </c>
      <c r="J111" s="170">
        <v>339</v>
      </c>
      <c r="K111" s="183">
        <v>0.38938053097345132</v>
      </c>
      <c r="L111" s="183">
        <v>0.19457529250873729</v>
      </c>
      <c r="M111" s="184">
        <v>57</v>
      </c>
    </row>
    <row r="112" spans="1:13" ht="15.75" thickTop="1" x14ac:dyDescent="0.25">
      <c r="A112" s="171">
        <v>12</v>
      </c>
      <c r="B112" s="172" t="s">
        <v>184</v>
      </c>
      <c r="C112" s="173">
        <v>2002</v>
      </c>
      <c r="D112" s="411">
        <v>764881.94872785464</v>
      </c>
      <c r="E112" s="125">
        <v>1485</v>
      </c>
      <c r="F112" s="125">
        <v>25472898</v>
      </c>
      <c r="G112" s="125">
        <v>8066.1</v>
      </c>
      <c r="H112" s="125">
        <v>5731</v>
      </c>
      <c r="I112" s="175">
        <v>0.50704497353454703</v>
      </c>
      <c r="J112" s="125">
        <v>27</v>
      </c>
      <c r="K112" s="175">
        <v>0.42222222222222222</v>
      </c>
      <c r="L112" s="175">
        <v>0.31582491582491584</v>
      </c>
      <c r="M112" s="174">
        <v>5</v>
      </c>
    </row>
    <row r="113" spans="1:13" x14ac:dyDescent="0.25">
      <c r="A113" s="164">
        <v>12</v>
      </c>
      <c r="B113" s="165" t="s">
        <v>184</v>
      </c>
      <c r="C113" s="166">
        <v>2003</v>
      </c>
      <c r="D113" s="411">
        <v>812303.08536390134</v>
      </c>
      <c r="E113" s="125">
        <v>1601</v>
      </c>
      <c r="F113" s="125">
        <v>26954399</v>
      </c>
      <c r="G113" s="125">
        <v>14120</v>
      </c>
      <c r="H113" s="125">
        <v>6221</v>
      </c>
      <c r="I113" s="175">
        <v>0.49427424930894504</v>
      </c>
      <c r="J113" s="125">
        <v>28</v>
      </c>
      <c r="K113" s="175">
        <v>0.44285714285714289</v>
      </c>
      <c r="L113" s="175">
        <v>0.31582491582491584</v>
      </c>
      <c r="M113" s="174">
        <v>5</v>
      </c>
    </row>
    <row r="114" spans="1:13" x14ac:dyDescent="0.25">
      <c r="A114" s="164">
        <v>12</v>
      </c>
      <c r="B114" s="165" t="s">
        <v>184</v>
      </c>
      <c r="C114" s="166">
        <v>2004</v>
      </c>
      <c r="D114" s="411">
        <v>800888.84254096821</v>
      </c>
      <c r="E114" s="125">
        <v>1707</v>
      </c>
      <c r="F114" s="125">
        <v>29167075</v>
      </c>
      <c r="G114" s="125">
        <v>19699</v>
      </c>
      <c r="H114" s="125">
        <v>7251</v>
      </c>
      <c r="I114" s="175">
        <v>0.458874059021118</v>
      </c>
      <c r="J114" s="125">
        <v>28.1</v>
      </c>
      <c r="K114" s="175">
        <v>0.44839857651245546</v>
      </c>
      <c r="L114" s="175">
        <v>0.31582491582491584</v>
      </c>
      <c r="M114" s="174">
        <v>5</v>
      </c>
    </row>
    <row r="115" spans="1:13" x14ac:dyDescent="0.25">
      <c r="A115" s="164">
        <v>12</v>
      </c>
      <c r="B115" s="165" t="s">
        <v>184</v>
      </c>
      <c r="C115" s="166">
        <v>2005</v>
      </c>
      <c r="D115" s="411">
        <v>869484.09970117838</v>
      </c>
      <c r="E115" s="125">
        <v>1791</v>
      </c>
      <c r="F115" s="125">
        <v>30467427</v>
      </c>
      <c r="G115" s="125">
        <v>15285</v>
      </c>
      <c r="H115" s="125">
        <v>7251</v>
      </c>
      <c r="I115" s="175">
        <v>0.47933198290948281</v>
      </c>
      <c r="J115" s="125">
        <v>28</v>
      </c>
      <c r="K115" s="175">
        <v>0.42857142857142855</v>
      </c>
      <c r="L115" s="175">
        <v>0.31582491582491584</v>
      </c>
      <c r="M115" s="174">
        <v>5</v>
      </c>
    </row>
    <row r="116" spans="1:13" x14ac:dyDescent="0.25">
      <c r="A116" s="164">
        <v>12</v>
      </c>
      <c r="B116" s="165" t="s">
        <v>184</v>
      </c>
      <c r="C116" s="166">
        <v>2006</v>
      </c>
      <c r="D116" s="411">
        <v>884593.01449356158</v>
      </c>
      <c r="E116" s="125">
        <v>1836</v>
      </c>
      <c r="F116" s="125">
        <v>29859625</v>
      </c>
      <c r="G116" s="125">
        <v>14819</v>
      </c>
      <c r="H116" s="125">
        <v>7251</v>
      </c>
      <c r="I116" s="175">
        <v>0.4697696743536488</v>
      </c>
      <c r="J116" s="125">
        <v>28</v>
      </c>
      <c r="K116" s="175">
        <v>0.42857142857142855</v>
      </c>
      <c r="L116" s="175">
        <v>0.31582491582491584</v>
      </c>
      <c r="M116" s="174">
        <v>5</v>
      </c>
    </row>
    <row r="117" spans="1:13" x14ac:dyDescent="0.25">
      <c r="A117" s="164">
        <v>12</v>
      </c>
      <c r="B117" s="165" t="s">
        <v>184</v>
      </c>
      <c r="C117" s="166">
        <v>2007</v>
      </c>
      <c r="D117" s="411">
        <v>945721.10669368925</v>
      </c>
      <c r="E117" s="125">
        <v>1882</v>
      </c>
      <c r="F117" s="125">
        <v>29064175</v>
      </c>
      <c r="G117" s="125">
        <v>14672</v>
      </c>
      <c r="H117" s="125">
        <v>7251</v>
      </c>
      <c r="I117" s="175">
        <v>0.45725517400528165</v>
      </c>
      <c r="J117" s="125">
        <v>27</v>
      </c>
      <c r="K117" s="175">
        <v>0.44444444444444442</v>
      </c>
      <c r="L117" s="175">
        <v>0.31582491582491584</v>
      </c>
      <c r="M117" s="174">
        <v>5</v>
      </c>
    </row>
    <row r="118" spans="1:13" x14ac:dyDescent="0.25">
      <c r="A118" s="164">
        <v>12</v>
      </c>
      <c r="B118" s="165" t="s">
        <v>184</v>
      </c>
      <c r="C118" s="166">
        <v>2008</v>
      </c>
      <c r="D118" s="411">
        <v>966311.69251091417</v>
      </c>
      <c r="E118" s="125">
        <v>1936</v>
      </c>
      <c r="F118" s="125">
        <v>29483564</v>
      </c>
      <c r="G118" s="125">
        <v>13836</v>
      </c>
      <c r="H118" s="125">
        <v>7251</v>
      </c>
      <c r="I118" s="175">
        <v>0.46385325532604516</v>
      </c>
      <c r="J118" s="125">
        <v>27</v>
      </c>
      <c r="K118" s="175">
        <v>0.44444444444444442</v>
      </c>
      <c r="L118" s="175">
        <v>0.31582491582491584</v>
      </c>
      <c r="M118" s="174">
        <v>5</v>
      </c>
    </row>
    <row r="119" spans="1:13" x14ac:dyDescent="0.25">
      <c r="A119" s="164">
        <v>12</v>
      </c>
      <c r="B119" s="165" t="s">
        <v>184</v>
      </c>
      <c r="C119" s="166">
        <v>2009</v>
      </c>
      <c r="D119" s="411">
        <v>966598.57681022002</v>
      </c>
      <c r="E119" s="125">
        <v>1941</v>
      </c>
      <c r="F119" s="125">
        <v>29476112</v>
      </c>
      <c r="G119" s="125">
        <v>13113</v>
      </c>
      <c r="H119" s="125">
        <v>7251</v>
      </c>
      <c r="I119" s="175">
        <v>0.46373601595638519</v>
      </c>
      <c r="J119" s="125">
        <v>27</v>
      </c>
      <c r="K119" s="175">
        <v>0.44444444444444442</v>
      </c>
      <c r="L119" s="175">
        <v>0.31582491582491584</v>
      </c>
      <c r="M119" s="174">
        <v>5</v>
      </c>
    </row>
    <row r="120" spans="1:13" x14ac:dyDescent="0.25">
      <c r="A120" s="164">
        <v>12</v>
      </c>
      <c r="B120" s="165" t="s">
        <v>184</v>
      </c>
      <c r="C120" s="166">
        <v>2010</v>
      </c>
      <c r="D120" s="411">
        <v>1033764.6863703672</v>
      </c>
      <c r="E120" s="125">
        <v>1958</v>
      </c>
      <c r="F120" s="125">
        <v>28686561</v>
      </c>
      <c r="G120" s="125">
        <v>11793</v>
      </c>
      <c r="H120" s="125">
        <v>7251</v>
      </c>
      <c r="I120" s="175">
        <v>0.45131432224269663</v>
      </c>
      <c r="J120" s="125">
        <v>27</v>
      </c>
      <c r="K120" s="175">
        <v>0.44444444444444442</v>
      </c>
      <c r="L120" s="175">
        <v>0.31582491582491584</v>
      </c>
      <c r="M120" s="174">
        <v>5</v>
      </c>
    </row>
    <row r="121" spans="1:13" s="184" customFormat="1" ht="15.75" thickBot="1" x14ac:dyDescent="0.3">
      <c r="A121" s="167">
        <v>12</v>
      </c>
      <c r="B121" s="168" t="s">
        <v>184</v>
      </c>
      <c r="C121" s="169">
        <v>2011</v>
      </c>
      <c r="D121" s="412">
        <v>1101290.6307160871</v>
      </c>
      <c r="E121" s="170">
        <v>1954</v>
      </c>
      <c r="F121" s="170">
        <v>28988375</v>
      </c>
      <c r="G121" s="170">
        <v>12041</v>
      </c>
      <c r="H121" s="170">
        <v>7251</v>
      </c>
      <c r="I121" s="183">
        <v>0.45606264257476281</v>
      </c>
      <c r="J121" s="170">
        <v>27</v>
      </c>
      <c r="K121" s="183">
        <v>0.44444444444444442</v>
      </c>
      <c r="L121" s="183">
        <v>0.31582491582491584</v>
      </c>
      <c r="M121" s="184">
        <v>5</v>
      </c>
    </row>
    <row r="122" spans="1:13" ht="15.75" thickTop="1" x14ac:dyDescent="0.25">
      <c r="A122" s="171">
        <v>13</v>
      </c>
      <c r="B122" s="172" t="s">
        <v>117</v>
      </c>
      <c r="C122" s="173">
        <v>2002</v>
      </c>
      <c r="D122" s="411">
        <v>3796976.0031466605</v>
      </c>
      <c r="E122" s="125">
        <v>10266</v>
      </c>
      <c r="F122" s="125">
        <v>186236990</v>
      </c>
      <c r="G122" s="125">
        <v>0</v>
      </c>
      <c r="H122" s="125">
        <v>35572.9</v>
      </c>
      <c r="I122" s="175">
        <v>0.59723493828238772</v>
      </c>
      <c r="J122" s="125">
        <v>132.19999999999999</v>
      </c>
      <c r="K122" s="175">
        <v>0.34493192133131623</v>
      </c>
      <c r="L122" s="175">
        <v>9.8383011883888566E-2</v>
      </c>
      <c r="M122" s="174">
        <v>22</v>
      </c>
    </row>
    <row r="123" spans="1:13" x14ac:dyDescent="0.25">
      <c r="A123" s="164">
        <v>13</v>
      </c>
      <c r="B123" s="165" t="s">
        <v>117</v>
      </c>
      <c r="C123" s="166">
        <v>2003</v>
      </c>
      <c r="D123" s="411">
        <v>3883659.2664448842</v>
      </c>
      <c r="E123" s="125">
        <v>10263</v>
      </c>
      <c r="F123" s="125">
        <v>182780776</v>
      </c>
      <c r="G123" s="125">
        <v>0</v>
      </c>
      <c r="H123" s="125">
        <v>35572.9</v>
      </c>
      <c r="I123" s="175">
        <v>0.58615136269957402</v>
      </c>
      <c r="J123" s="125">
        <v>132.19999999999999</v>
      </c>
      <c r="K123" s="175">
        <v>0.34493192133131623</v>
      </c>
      <c r="L123" s="175">
        <v>9.8383011883888566E-2</v>
      </c>
      <c r="M123" s="174">
        <v>22</v>
      </c>
    </row>
    <row r="124" spans="1:13" x14ac:dyDescent="0.25">
      <c r="A124" s="164">
        <v>13</v>
      </c>
      <c r="B124" s="165" t="s">
        <v>117</v>
      </c>
      <c r="C124" s="166">
        <v>2004</v>
      </c>
      <c r="D124" s="411">
        <v>3737333.148055613</v>
      </c>
      <c r="E124" s="125">
        <v>10524</v>
      </c>
      <c r="F124" s="125">
        <v>199496976</v>
      </c>
      <c r="G124" s="125">
        <v>0</v>
      </c>
      <c r="H124" s="125">
        <v>43845</v>
      </c>
      <c r="I124" s="175">
        <v>0.51905667006127065</v>
      </c>
      <c r="J124" s="125">
        <v>136.1</v>
      </c>
      <c r="K124" s="175">
        <v>0.35488611315209406</v>
      </c>
      <c r="L124" s="175">
        <v>9.8383011883888566E-2</v>
      </c>
      <c r="M124" s="174">
        <v>22</v>
      </c>
    </row>
    <row r="125" spans="1:13" x14ac:dyDescent="0.25">
      <c r="A125" s="164">
        <v>13</v>
      </c>
      <c r="B125" s="165" t="s">
        <v>117</v>
      </c>
      <c r="C125" s="166">
        <v>2005</v>
      </c>
      <c r="D125" s="411">
        <v>3379250.2379440982</v>
      </c>
      <c r="E125" s="125">
        <v>10555</v>
      </c>
      <c r="F125" s="125">
        <v>188200406</v>
      </c>
      <c r="G125" s="125">
        <v>0</v>
      </c>
      <c r="H125" s="125">
        <v>47354</v>
      </c>
      <c r="I125" s="175">
        <v>0.45338006443109435</v>
      </c>
      <c r="J125" s="125">
        <v>142</v>
      </c>
      <c r="K125" s="175">
        <v>0.36619718309859156</v>
      </c>
      <c r="L125" s="175">
        <v>9.8383011883888566E-2</v>
      </c>
      <c r="M125" s="174">
        <v>22</v>
      </c>
    </row>
    <row r="126" spans="1:13" x14ac:dyDescent="0.25">
      <c r="A126" s="164">
        <v>13</v>
      </c>
      <c r="B126" s="165" t="s">
        <v>117</v>
      </c>
      <c r="C126" s="166">
        <v>2006</v>
      </c>
      <c r="D126" s="411">
        <v>4259503.4953633538</v>
      </c>
      <c r="E126" s="125">
        <v>10626</v>
      </c>
      <c r="F126" s="125">
        <v>195862325.56999999</v>
      </c>
      <c r="G126" s="125">
        <v>0</v>
      </c>
      <c r="H126" s="125">
        <v>53170</v>
      </c>
      <c r="I126" s="175">
        <v>0.42022586533081657</v>
      </c>
      <c r="J126" s="125">
        <v>145</v>
      </c>
      <c r="K126" s="175">
        <v>0.37931034482758619</v>
      </c>
      <c r="L126" s="175">
        <v>9.8383011883888566E-2</v>
      </c>
      <c r="M126" s="174">
        <v>22</v>
      </c>
    </row>
    <row r="127" spans="1:13" x14ac:dyDescent="0.25">
      <c r="A127" s="164">
        <v>13</v>
      </c>
      <c r="B127" s="165" t="s">
        <v>117</v>
      </c>
      <c r="C127" s="166">
        <v>2007</v>
      </c>
      <c r="D127" s="411">
        <v>4748008.8926307736</v>
      </c>
      <c r="E127" s="125">
        <v>10719</v>
      </c>
      <c r="F127" s="125">
        <v>257449809</v>
      </c>
      <c r="G127" s="125">
        <v>224498</v>
      </c>
      <c r="H127" s="125">
        <v>61745</v>
      </c>
      <c r="I127" s="175">
        <v>0.47565198411319348</v>
      </c>
      <c r="J127" s="125">
        <v>146</v>
      </c>
      <c r="K127" s="175">
        <v>0.38356164383561642</v>
      </c>
      <c r="L127" s="175">
        <v>9.8383011883888566E-2</v>
      </c>
      <c r="M127" s="174">
        <v>22</v>
      </c>
    </row>
    <row r="128" spans="1:13" x14ac:dyDescent="0.25">
      <c r="A128" s="164">
        <v>13</v>
      </c>
      <c r="B128" s="165" t="s">
        <v>117</v>
      </c>
      <c r="C128" s="166">
        <v>2008</v>
      </c>
      <c r="D128" s="411">
        <v>4802288.8568801004</v>
      </c>
      <c r="E128" s="125">
        <v>10853</v>
      </c>
      <c r="F128" s="125">
        <v>252650781.16999999</v>
      </c>
      <c r="G128" s="125">
        <v>206171</v>
      </c>
      <c r="H128" s="125">
        <v>61745</v>
      </c>
      <c r="I128" s="175">
        <v>0.46678552925731148</v>
      </c>
      <c r="J128" s="125">
        <v>147</v>
      </c>
      <c r="K128" s="175">
        <v>0.39455782312925169</v>
      </c>
      <c r="L128" s="175">
        <v>9.8383011883888566E-2</v>
      </c>
      <c r="M128" s="174">
        <v>22</v>
      </c>
    </row>
    <row r="129" spans="1:13" x14ac:dyDescent="0.25">
      <c r="A129" s="164">
        <v>13</v>
      </c>
      <c r="B129" s="165" t="s">
        <v>117</v>
      </c>
      <c r="C129" s="166">
        <v>2009</v>
      </c>
      <c r="D129" s="411">
        <v>5005524.0521517806</v>
      </c>
      <c r="E129" s="125">
        <v>11112</v>
      </c>
      <c r="F129" s="125">
        <v>231256859</v>
      </c>
      <c r="G129" s="125">
        <v>213198</v>
      </c>
      <c r="H129" s="125">
        <v>61745</v>
      </c>
      <c r="I129" s="175">
        <v>0.42725913936543269</v>
      </c>
      <c r="J129" s="125">
        <v>147</v>
      </c>
      <c r="K129" s="175">
        <v>0.39455782312925169</v>
      </c>
      <c r="L129" s="175">
        <v>9.8383011883888566E-2</v>
      </c>
      <c r="M129" s="174">
        <v>22</v>
      </c>
    </row>
    <row r="130" spans="1:13" x14ac:dyDescent="0.25">
      <c r="A130" s="164">
        <v>13</v>
      </c>
      <c r="B130" s="165" t="s">
        <v>117</v>
      </c>
      <c r="C130" s="166">
        <v>2010</v>
      </c>
      <c r="D130" s="411">
        <v>4541691.3940045349</v>
      </c>
      <c r="E130" s="125">
        <v>11205</v>
      </c>
      <c r="F130" s="125">
        <v>234677916</v>
      </c>
      <c r="G130" s="125">
        <v>27745210</v>
      </c>
      <c r="H130" s="125">
        <v>62277</v>
      </c>
      <c r="I130" s="175">
        <v>0.42987587515128722</v>
      </c>
      <c r="J130" s="125">
        <v>149</v>
      </c>
      <c r="K130" s="175">
        <v>0.40268456375838924</v>
      </c>
      <c r="L130" s="175">
        <v>9.8383011883888566E-2</v>
      </c>
      <c r="M130" s="174">
        <v>22</v>
      </c>
    </row>
    <row r="131" spans="1:13" s="184" customFormat="1" ht="15.75" thickBot="1" x14ac:dyDescent="0.3">
      <c r="A131" s="167">
        <v>13</v>
      </c>
      <c r="B131" s="168" t="s">
        <v>117</v>
      </c>
      <c r="C131" s="169">
        <v>2011</v>
      </c>
      <c r="D131" s="412">
        <v>4853074.3426991487</v>
      </c>
      <c r="E131" s="170">
        <v>11276</v>
      </c>
      <c r="F131" s="170">
        <v>243982199</v>
      </c>
      <c r="G131" s="170">
        <v>121671195</v>
      </c>
      <c r="H131" s="170">
        <v>64272</v>
      </c>
      <c r="I131" s="183">
        <v>0.4330468267534664</v>
      </c>
      <c r="J131" s="170">
        <v>150</v>
      </c>
      <c r="K131" s="183">
        <v>0.40666666666666668</v>
      </c>
      <c r="L131" s="183">
        <v>9.8383011883888566E-2</v>
      </c>
      <c r="M131" s="184">
        <v>22</v>
      </c>
    </row>
    <row r="132" spans="1:13" ht="15.75" thickTop="1" x14ac:dyDescent="0.25">
      <c r="A132" s="171">
        <v>14</v>
      </c>
      <c r="B132" s="172" t="s">
        <v>185</v>
      </c>
      <c r="C132" s="173">
        <v>2002</v>
      </c>
      <c r="D132" s="411">
        <v>109393702.76264939</v>
      </c>
      <c r="E132" s="125">
        <v>166622</v>
      </c>
      <c r="F132" s="125">
        <v>7582464083</v>
      </c>
      <c r="G132" s="125">
        <v>13543050</v>
      </c>
      <c r="H132" s="125">
        <v>1501741</v>
      </c>
      <c r="I132" s="175">
        <v>0.57598855977946151</v>
      </c>
      <c r="J132" s="125">
        <v>4870</v>
      </c>
      <c r="K132" s="175">
        <v>0.65893223819301849</v>
      </c>
      <c r="L132" s="175">
        <v>0.17260025686884084</v>
      </c>
      <c r="M132" s="174">
        <v>287</v>
      </c>
    </row>
    <row r="133" spans="1:13" x14ac:dyDescent="0.25">
      <c r="A133" s="164">
        <v>14</v>
      </c>
      <c r="B133" s="165" t="s">
        <v>185</v>
      </c>
      <c r="C133" s="166">
        <v>2003</v>
      </c>
      <c r="D133" s="411">
        <v>113356875.99387304</v>
      </c>
      <c r="E133" s="125">
        <v>173862</v>
      </c>
      <c r="F133" s="125">
        <v>7860688083</v>
      </c>
      <c r="G133" s="125">
        <v>12782616</v>
      </c>
      <c r="H133" s="125">
        <v>1501741</v>
      </c>
      <c r="I133" s="175">
        <v>0.59712335703031449</v>
      </c>
      <c r="J133" s="125">
        <v>4937</v>
      </c>
      <c r="K133" s="175">
        <v>0.65890216730808182</v>
      </c>
      <c r="L133" s="175">
        <v>0.17260025686884084</v>
      </c>
      <c r="M133" s="174">
        <v>287</v>
      </c>
    </row>
    <row r="134" spans="1:13" x14ac:dyDescent="0.25">
      <c r="A134" s="164">
        <v>14</v>
      </c>
      <c r="B134" s="165" t="s">
        <v>185</v>
      </c>
      <c r="C134" s="166">
        <v>2004</v>
      </c>
      <c r="D134" s="411">
        <v>116083577.34806788</v>
      </c>
      <c r="E134" s="125">
        <v>176871</v>
      </c>
      <c r="F134" s="125">
        <v>7960522460</v>
      </c>
      <c r="G134" s="125">
        <v>13005242</v>
      </c>
      <c r="H134" s="125">
        <v>1501741</v>
      </c>
      <c r="I134" s="175">
        <v>0.60470710004515238</v>
      </c>
      <c r="J134" s="125">
        <v>4972</v>
      </c>
      <c r="K134" s="175">
        <v>0.65888978278358812</v>
      </c>
      <c r="L134" s="175">
        <v>0.17260025686884084</v>
      </c>
      <c r="M134" s="174">
        <v>287</v>
      </c>
    </row>
    <row r="135" spans="1:13" x14ac:dyDescent="0.25">
      <c r="A135" s="164">
        <v>14</v>
      </c>
      <c r="B135" s="165" t="s">
        <v>185</v>
      </c>
      <c r="C135" s="166">
        <v>2005</v>
      </c>
      <c r="D135" s="411">
        <v>118838201.02743651</v>
      </c>
      <c r="E135" s="125">
        <v>178140</v>
      </c>
      <c r="F135" s="125">
        <v>8316326455</v>
      </c>
      <c r="G135" s="125">
        <v>13384145</v>
      </c>
      <c r="H135" s="125">
        <v>1570200</v>
      </c>
      <c r="I135" s="175">
        <v>0.60419216582997037</v>
      </c>
      <c r="J135" s="125">
        <v>5027</v>
      </c>
      <c r="K135" s="175">
        <v>0.65884225184006362</v>
      </c>
      <c r="L135" s="175">
        <v>0.17260025686884084</v>
      </c>
      <c r="M135" s="174">
        <v>287</v>
      </c>
    </row>
    <row r="136" spans="1:13" x14ac:dyDescent="0.25">
      <c r="A136" s="164">
        <v>14</v>
      </c>
      <c r="B136" s="165" t="s">
        <v>185</v>
      </c>
      <c r="C136" s="166">
        <v>2006</v>
      </c>
      <c r="D136" s="411">
        <v>119939032.3458377</v>
      </c>
      <c r="E136" s="125">
        <v>182596</v>
      </c>
      <c r="F136" s="125">
        <v>8133404244</v>
      </c>
      <c r="G136" s="125">
        <v>13405127</v>
      </c>
      <c r="H136" s="125">
        <v>1610300</v>
      </c>
      <c r="I136" s="175">
        <v>0.57618785349259383</v>
      </c>
      <c r="J136" s="125">
        <v>5092</v>
      </c>
      <c r="K136" s="175">
        <v>0.65494893951296151</v>
      </c>
      <c r="L136" s="175">
        <v>0.17260025686884084</v>
      </c>
      <c r="M136" s="174">
        <v>287</v>
      </c>
    </row>
    <row r="137" spans="1:13" x14ac:dyDescent="0.25">
      <c r="A137" s="164">
        <v>14</v>
      </c>
      <c r="B137" s="165" t="s">
        <v>185</v>
      </c>
      <c r="C137" s="166">
        <v>2007</v>
      </c>
      <c r="D137" s="411">
        <v>129188337.11298585</v>
      </c>
      <c r="E137" s="125">
        <v>183715</v>
      </c>
      <c r="F137" s="125">
        <v>8278380806</v>
      </c>
      <c r="G137" s="125">
        <v>13744944</v>
      </c>
      <c r="H137" s="125">
        <v>1610300</v>
      </c>
      <c r="I137" s="175">
        <v>0.58645830502303864</v>
      </c>
      <c r="J137" s="125">
        <v>5180</v>
      </c>
      <c r="K137" s="175">
        <v>0.6527027027027027</v>
      </c>
      <c r="L137" s="175">
        <v>0.17260025686884084</v>
      </c>
      <c r="M137" s="174">
        <v>287</v>
      </c>
    </row>
    <row r="138" spans="1:13" x14ac:dyDescent="0.25">
      <c r="A138" s="164">
        <v>14</v>
      </c>
      <c r="B138" s="165" t="s">
        <v>185</v>
      </c>
      <c r="C138" s="166">
        <v>2008</v>
      </c>
      <c r="D138" s="411">
        <v>131208113.71395202</v>
      </c>
      <c r="E138" s="125">
        <v>186929</v>
      </c>
      <c r="F138" s="125">
        <v>8095934029</v>
      </c>
      <c r="G138" s="125">
        <v>13585043</v>
      </c>
      <c r="H138" s="125">
        <v>1610300</v>
      </c>
      <c r="I138" s="175">
        <v>0.5735333828548308</v>
      </c>
      <c r="J138" s="125">
        <v>5246</v>
      </c>
      <c r="K138" s="175">
        <v>0.65383149065955015</v>
      </c>
      <c r="L138" s="175">
        <v>0.17260025686884084</v>
      </c>
      <c r="M138" s="174">
        <v>287</v>
      </c>
    </row>
    <row r="139" spans="1:13" x14ac:dyDescent="0.25">
      <c r="A139" s="164">
        <v>14</v>
      </c>
      <c r="B139" s="165" t="s">
        <v>185</v>
      </c>
      <c r="C139" s="166">
        <v>2009</v>
      </c>
      <c r="D139" s="411">
        <v>138468574.72687754</v>
      </c>
      <c r="E139" s="125">
        <v>189738</v>
      </c>
      <c r="F139" s="125">
        <v>7747244745</v>
      </c>
      <c r="G139" s="125">
        <v>13345239</v>
      </c>
      <c r="H139" s="125">
        <v>1610300</v>
      </c>
      <c r="I139" s="175">
        <v>0.5488314838643753</v>
      </c>
      <c r="J139" s="125">
        <v>5300</v>
      </c>
      <c r="K139" s="175">
        <v>0.65396226415094338</v>
      </c>
      <c r="L139" s="175">
        <v>0.17260025686884084</v>
      </c>
      <c r="M139" s="174">
        <v>287</v>
      </c>
    </row>
    <row r="140" spans="1:13" x14ac:dyDescent="0.25">
      <c r="A140" s="164">
        <v>14</v>
      </c>
      <c r="B140" s="165" t="s">
        <v>185</v>
      </c>
      <c r="C140" s="166">
        <v>2010</v>
      </c>
      <c r="D140" s="411">
        <v>133030985.3287117</v>
      </c>
      <c r="E140" s="125">
        <v>192960</v>
      </c>
      <c r="F140" s="125">
        <v>7658093088</v>
      </c>
      <c r="G140" s="125">
        <v>13220321</v>
      </c>
      <c r="H140" s="125">
        <v>1610300</v>
      </c>
      <c r="I140" s="175">
        <v>0.54251578869650852</v>
      </c>
      <c r="J140" s="125">
        <v>5167</v>
      </c>
      <c r="K140" s="175">
        <v>0.65028062705631895</v>
      </c>
      <c r="L140" s="175">
        <v>0.17260025686884084</v>
      </c>
      <c r="M140" s="174">
        <v>287</v>
      </c>
    </row>
    <row r="141" spans="1:13" s="184" customFormat="1" ht="15.75" thickBot="1" x14ac:dyDescent="0.3">
      <c r="A141" s="167">
        <v>14</v>
      </c>
      <c r="B141" s="168" t="s">
        <v>185</v>
      </c>
      <c r="C141" s="169">
        <v>2011</v>
      </c>
      <c r="D141" s="412">
        <v>125819705.38584068</v>
      </c>
      <c r="E141" s="170">
        <v>195381</v>
      </c>
      <c r="F141" s="170">
        <v>7575590224</v>
      </c>
      <c r="G141" s="170">
        <v>13100702</v>
      </c>
      <c r="H141" s="170">
        <v>1610300</v>
      </c>
      <c r="I141" s="183">
        <v>0.53667110832786469</v>
      </c>
      <c r="J141" s="170">
        <v>5163</v>
      </c>
      <c r="K141" s="183">
        <v>0.65175285686616313</v>
      </c>
      <c r="L141" s="183">
        <v>0.17260025686884084</v>
      </c>
      <c r="M141" s="184">
        <v>287</v>
      </c>
    </row>
    <row r="142" spans="1:13" ht="15.75" thickTop="1" x14ac:dyDescent="0.25">
      <c r="A142" s="171">
        <v>15</v>
      </c>
      <c r="B142" s="172" t="s">
        <v>104</v>
      </c>
      <c r="C142" s="173">
        <v>2002</v>
      </c>
      <c r="D142" s="411">
        <v>18332530.18127282</v>
      </c>
      <c r="E142" s="125">
        <v>38982</v>
      </c>
      <c r="F142" s="125">
        <v>1114707792</v>
      </c>
      <c r="G142" s="125">
        <v>1711578</v>
      </c>
      <c r="H142" s="125">
        <v>236974</v>
      </c>
      <c r="I142" s="175">
        <v>0.53661013545604985</v>
      </c>
      <c r="J142" s="125">
        <v>857.5</v>
      </c>
      <c r="K142" s="175">
        <v>0.28198250728862972</v>
      </c>
      <c r="L142" s="175">
        <v>2.919296085372736E-2</v>
      </c>
      <c r="M142" s="174">
        <v>96</v>
      </c>
    </row>
    <row r="143" spans="1:13" x14ac:dyDescent="0.25">
      <c r="A143" s="164">
        <v>15</v>
      </c>
      <c r="B143" s="165" t="s">
        <v>104</v>
      </c>
      <c r="C143" s="166">
        <v>2003</v>
      </c>
      <c r="D143" s="411">
        <v>18376379.222672477</v>
      </c>
      <c r="E143" s="125">
        <v>39144</v>
      </c>
      <c r="F143" s="125">
        <v>1071527343</v>
      </c>
      <c r="G143" s="125">
        <v>1736373</v>
      </c>
      <c r="H143" s="125">
        <v>236974</v>
      </c>
      <c r="I143" s="175">
        <v>0.51582346225502218</v>
      </c>
      <c r="J143" s="125">
        <v>859.5</v>
      </c>
      <c r="K143" s="175">
        <v>0.28283885980221057</v>
      </c>
      <c r="L143" s="175">
        <v>2.919296085372736E-2</v>
      </c>
      <c r="M143" s="174">
        <v>96</v>
      </c>
    </row>
    <row r="144" spans="1:13" x14ac:dyDescent="0.25">
      <c r="A144" s="164">
        <v>15</v>
      </c>
      <c r="B144" s="165" t="s">
        <v>104</v>
      </c>
      <c r="C144" s="166">
        <v>2004</v>
      </c>
      <c r="D144" s="411">
        <v>18617309.847691208</v>
      </c>
      <c r="E144" s="125">
        <v>39397</v>
      </c>
      <c r="F144" s="125">
        <v>1086891956</v>
      </c>
      <c r="G144" s="125">
        <v>1730458</v>
      </c>
      <c r="H144" s="125">
        <v>236974</v>
      </c>
      <c r="I144" s="175">
        <v>0.52321984642164487</v>
      </c>
      <c r="J144" s="125">
        <v>864.6</v>
      </c>
      <c r="K144" s="175">
        <v>0.28475595651168167</v>
      </c>
      <c r="L144" s="175">
        <v>2.919296085372736E-2</v>
      </c>
      <c r="M144" s="174">
        <v>96</v>
      </c>
    </row>
    <row r="145" spans="1:13" x14ac:dyDescent="0.25">
      <c r="A145" s="164">
        <v>15</v>
      </c>
      <c r="B145" s="165" t="s">
        <v>104</v>
      </c>
      <c r="C145" s="166">
        <v>2005</v>
      </c>
      <c r="D145" s="411">
        <v>18904248.299918216</v>
      </c>
      <c r="E145" s="125">
        <v>39559</v>
      </c>
      <c r="F145" s="125">
        <v>1246317695</v>
      </c>
      <c r="G145" s="125">
        <v>1686786</v>
      </c>
      <c r="H145" s="125">
        <v>236974</v>
      </c>
      <c r="I145" s="175">
        <v>0.59996593899760042</v>
      </c>
      <c r="J145" s="125">
        <v>901</v>
      </c>
      <c r="K145" s="175">
        <v>0.28856825749167592</v>
      </c>
      <c r="L145" s="175">
        <v>2.919296085372736E-2</v>
      </c>
      <c r="M145" s="174">
        <v>96</v>
      </c>
    </row>
    <row r="146" spans="1:13" x14ac:dyDescent="0.25">
      <c r="A146" s="164">
        <v>15</v>
      </c>
      <c r="B146" s="165" t="s">
        <v>104</v>
      </c>
      <c r="C146" s="166">
        <v>2006</v>
      </c>
      <c r="D146" s="411">
        <v>19418613.508702673</v>
      </c>
      <c r="E146" s="125">
        <v>39667</v>
      </c>
      <c r="F146" s="125">
        <v>1073788538</v>
      </c>
      <c r="G146" s="125">
        <v>1647039</v>
      </c>
      <c r="H146" s="125">
        <v>236974</v>
      </c>
      <c r="I146" s="175">
        <v>0.51691198084612799</v>
      </c>
      <c r="J146" s="125">
        <v>898</v>
      </c>
      <c r="K146" s="175">
        <v>0.26948775055679286</v>
      </c>
      <c r="L146" s="175">
        <v>2.919296085372736E-2</v>
      </c>
      <c r="M146" s="174">
        <v>96</v>
      </c>
    </row>
    <row r="147" spans="1:13" x14ac:dyDescent="0.25">
      <c r="A147" s="164">
        <v>15</v>
      </c>
      <c r="B147" s="165" t="s">
        <v>104</v>
      </c>
      <c r="C147" s="166">
        <v>2007</v>
      </c>
      <c r="D147" s="411">
        <v>20139888.00423459</v>
      </c>
      <c r="E147" s="125">
        <v>39163</v>
      </c>
      <c r="F147" s="125">
        <v>1044260256.05</v>
      </c>
      <c r="G147" s="125">
        <v>2228478</v>
      </c>
      <c r="H147" s="125">
        <v>236974</v>
      </c>
      <c r="I147" s="175">
        <v>0.50269733599418465</v>
      </c>
      <c r="J147" s="125">
        <v>892</v>
      </c>
      <c r="K147" s="175">
        <v>0.26905829596412556</v>
      </c>
      <c r="L147" s="175">
        <v>2.919296085372736E-2</v>
      </c>
      <c r="M147" s="174">
        <v>96</v>
      </c>
    </row>
    <row r="148" spans="1:13" x14ac:dyDescent="0.25">
      <c r="A148" s="164">
        <v>15</v>
      </c>
      <c r="B148" s="165" t="s">
        <v>104</v>
      </c>
      <c r="C148" s="166">
        <v>2008</v>
      </c>
      <c r="D148" s="411">
        <v>20913701.412786871</v>
      </c>
      <c r="E148" s="125">
        <v>39120</v>
      </c>
      <c r="F148" s="125">
        <v>1009320962</v>
      </c>
      <c r="G148" s="125">
        <v>1570231</v>
      </c>
      <c r="H148" s="125">
        <v>236974</v>
      </c>
      <c r="I148" s="175">
        <v>0.48587787940882221</v>
      </c>
      <c r="J148" s="125">
        <v>901</v>
      </c>
      <c r="K148" s="175">
        <v>0.27857935627081021</v>
      </c>
      <c r="L148" s="175">
        <v>2.919296085372736E-2</v>
      </c>
      <c r="M148" s="174">
        <v>96</v>
      </c>
    </row>
    <row r="149" spans="1:13" x14ac:dyDescent="0.25">
      <c r="A149" s="164">
        <v>15</v>
      </c>
      <c r="B149" s="165" t="s">
        <v>104</v>
      </c>
      <c r="C149" s="166">
        <v>2009</v>
      </c>
      <c r="D149" s="411">
        <v>21095547.152040951</v>
      </c>
      <c r="E149" s="125">
        <v>40079</v>
      </c>
      <c r="F149" s="125">
        <v>881754991</v>
      </c>
      <c r="G149" s="125">
        <v>1362453</v>
      </c>
      <c r="H149" s="125">
        <v>236974</v>
      </c>
      <c r="I149" s="175">
        <v>0.42446878774447278</v>
      </c>
      <c r="J149" s="125">
        <v>935</v>
      </c>
      <c r="K149" s="175">
        <v>0.27058823529411763</v>
      </c>
      <c r="L149" s="175">
        <v>2.919296085372736E-2</v>
      </c>
      <c r="M149" s="174">
        <v>96</v>
      </c>
    </row>
    <row r="150" spans="1:13" x14ac:dyDescent="0.25">
      <c r="A150" s="164">
        <v>15</v>
      </c>
      <c r="B150" s="165" t="s">
        <v>104</v>
      </c>
      <c r="C150" s="166">
        <v>2010</v>
      </c>
      <c r="D150" s="411">
        <v>22733797.777271636</v>
      </c>
      <c r="E150" s="125">
        <v>39892</v>
      </c>
      <c r="F150" s="125">
        <v>922359613.10000002</v>
      </c>
      <c r="G150" s="125">
        <v>1349573</v>
      </c>
      <c r="H150" s="125">
        <v>236974</v>
      </c>
      <c r="I150" s="175">
        <v>0.44401548143549774</v>
      </c>
      <c r="J150" s="125">
        <v>1008</v>
      </c>
      <c r="K150" s="175">
        <v>0.30753968253968256</v>
      </c>
      <c r="L150" s="175">
        <v>2.919296085372736E-2</v>
      </c>
      <c r="M150" s="174">
        <v>96</v>
      </c>
    </row>
    <row r="151" spans="1:13" s="184" customFormat="1" ht="15.75" thickBot="1" x14ac:dyDescent="0.3">
      <c r="A151" s="167">
        <v>15</v>
      </c>
      <c r="B151" s="168" t="s">
        <v>104</v>
      </c>
      <c r="C151" s="169">
        <v>2011</v>
      </c>
      <c r="D151" s="412">
        <v>23119416.997791633</v>
      </c>
      <c r="E151" s="170">
        <v>40120</v>
      </c>
      <c r="F151" s="170">
        <v>928354621</v>
      </c>
      <c r="G151" s="170">
        <v>1329854</v>
      </c>
      <c r="H151" s="170">
        <v>236974</v>
      </c>
      <c r="I151" s="183">
        <v>0.44690142340555178</v>
      </c>
      <c r="J151" s="170">
        <v>946</v>
      </c>
      <c r="K151" s="183">
        <v>0.28329809725158561</v>
      </c>
      <c r="L151" s="183">
        <v>2.919296085372736E-2</v>
      </c>
      <c r="M151" s="184">
        <v>96</v>
      </c>
    </row>
    <row r="152" spans="1:13" ht="15.75" thickTop="1" x14ac:dyDescent="0.25">
      <c r="A152" s="171">
        <v>16</v>
      </c>
      <c r="B152" s="172" t="s">
        <v>119</v>
      </c>
      <c r="C152" s="173">
        <v>2002</v>
      </c>
      <c r="D152" s="411">
        <v>50136638.763355166</v>
      </c>
      <c r="E152" s="125">
        <v>80733</v>
      </c>
      <c r="F152" s="125">
        <v>936089556</v>
      </c>
      <c r="G152" s="125">
        <v>5167186</v>
      </c>
      <c r="H152" s="125">
        <v>640000</v>
      </c>
      <c r="I152" s="175">
        <v>0.16685374529431896</v>
      </c>
      <c r="J152" s="125">
        <v>1239.7</v>
      </c>
      <c r="K152" s="175">
        <v>0.14438977171896425</v>
      </c>
      <c r="L152" s="175">
        <v>5.3881312474452825E-2</v>
      </c>
      <c r="M152" s="174">
        <v>120</v>
      </c>
    </row>
    <row r="153" spans="1:13" x14ac:dyDescent="0.25">
      <c r="A153" s="164">
        <v>16</v>
      </c>
      <c r="B153" s="165" t="s">
        <v>119</v>
      </c>
      <c r="C153" s="166">
        <v>2003</v>
      </c>
      <c r="D153" s="411">
        <v>49455204.335411601</v>
      </c>
      <c r="E153" s="125">
        <v>82132</v>
      </c>
      <c r="F153" s="125">
        <v>904313775</v>
      </c>
      <c r="G153" s="125">
        <v>4977340</v>
      </c>
      <c r="H153" s="125">
        <v>640000</v>
      </c>
      <c r="I153" s="175">
        <v>0.16118985551420259</v>
      </c>
      <c r="J153" s="125">
        <v>1167.3</v>
      </c>
      <c r="K153" s="175">
        <v>0.2978668722693395</v>
      </c>
      <c r="L153" s="175">
        <v>5.3881312474452825E-2</v>
      </c>
      <c r="M153" s="174">
        <v>120</v>
      </c>
    </row>
    <row r="154" spans="1:13" x14ac:dyDescent="0.25">
      <c r="A154" s="164">
        <v>16</v>
      </c>
      <c r="B154" s="165" t="s">
        <v>119</v>
      </c>
      <c r="C154" s="166">
        <v>2004</v>
      </c>
      <c r="D154" s="411">
        <v>49499205.55599317</v>
      </c>
      <c r="E154" s="125">
        <v>83426</v>
      </c>
      <c r="F154" s="125">
        <v>892419399</v>
      </c>
      <c r="G154" s="125">
        <v>4919783</v>
      </c>
      <c r="H154" s="125">
        <v>640000</v>
      </c>
      <c r="I154" s="175">
        <v>0.15906973658880905</v>
      </c>
      <c r="J154" s="125">
        <v>1184</v>
      </c>
      <c r="K154" s="175">
        <v>0.31334459459459457</v>
      </c>
      <c r="L154" s="175">
        <v>5.3881312474452825E-2</v>
      </c>
      <c r="M154" s="174">
        <v>120</v>
      </c>
    </row>
    <row r="155" spans="1:13" x14ac:dyDescent="0.25">
      <c r="A155" s="164">
        <v>16</v>
      </c>
      <c r="B155" s="165" t="s">
        <v>119</v>
      </c>
      <c r="C155" s="166">
        <v>2005</v>
      </c>
      <c r="D155" s="411">
        <v>48348227.406925499</v>
      </c>
      <c r="E155" s="125">
        <v>84254</v>
      </c>
      <c r="F155" s="125">
        <v>961633772</v>
      </c>
      <c r="G155" s="125">
        <v>4894173</v>
      </c>
      <c r="H155" s="125">
        <v>640300</v>
      </c>
      <c r="I155" s="175">
        <v>0.17132657735976703</v>
      </c>
      <c r="J155" s="125">
        <v>1184</v>
      </c>
      <c r="K155" s="175">
        <v>0.31334459459459457</v>
      </c>
      <c r="L155" s="175">
        <v>5.3881312474452825E-2</v>
      </c>
      <c r="M155" s="174">
        <v>120</v>
      </c>
    </row>
    <row r="156" spans="1:13" x14ac:dyDescent="0.25">
      <c r="A156" s="164">
        <v>16</v>
      </c>
      <c r="B156" s="165" t="s">
        <v>119</v>
      </c>
      <c r="C156" s="166">
        <v>2006</v>
      </c>
      <c r="D156" s="411">
        <v>48213829.303506099</v>
      </c>
      <c r="E156" s="125">
        <v>84701</v>
      </c>
      <c r="F156" s="125">
        <v>899872611</v>
      </c>
      <c r="G156" s="125">
        <v>4773055</v>
      </c>
      <c r="H156" s="125">
        <v>656700</v>
      </c>
      <c r="I156" s="175">
        <v>0.15631928178423488</v>
      </c>
      <c r="J156" s="125">
        <v>1158</v>
      </c>
      <c r="K156" s="175">
        <v>0.38514680483592401</v>
      </c>
      <c r="L156" s="175">
        <v>5.3881312474452825E-2</v>
      </c>
      <c r="M156" s="174">
        <v>120</v>
      </c>
    </row>
    <row r="157" spans="1:13" x14ac:dyDescent="0.25">
      <c r="A157" s="164">
        <v>16</v>
      </c>
      <c r="B157" s="165" t="s">
        <v>119</v>
      </c>
      <c r="C157" s="166">
        <v>2007</v>
      </c>
      <c r="D157" s="411">
        <v>60829694.266330987</v>
      </c>
      <c r="E157" s="125">
        <v>84757</v>
      </c>
      <c r="F157" s="125">
        <v>2586778728</v>
      </c>
      <c r="G157" s="125">
        <v>3943379</v>
      </c>
      <c r="H157" s="125">
        <v>656700</v>
      </c>
      <c r="I157" s="175">
        <v>0.44935626215619617</v>
      </c>
      <c r="J157" s="125">
        <v>1133</v>
      </c>
      <c r="K157" s="175">
        <v>0.36187113857016767</v>
      </c>
      <c r="L157" s="175">
        <v>5.3881312474452825E-2</v>
      </c>
      <c r="M157" s="174">
        <v>120</v>
      </c>
    </row>
    <row r="158" spans="1:13" x14ac:dyDescent="0.25">
      <c r="A158" s="164">
        <v>16</v>
      </c>
      <c r="B158" s="165" t="s">
        <v>119</v>
      </c>
      <c r="C158" s="166">
        <v>2008</v>
      </c>
      <c r="D158" s="411">
        <v>54206517.49960912</v>
      </c>
      <c r="E158" s="125">
        <v>84644</v>
      </c>
      <c r="F158" s="125">
        <v>2456938199</v>
      </c>
      <c r="G158" s="125">
        <v>4108019</v>
      </c>
      <c r="H158" s="125">
        <v>656700</v>
      </c>
      <c r="I158" s="175">
        <v>0.42680131605420263</v>
      </c>
      <c r="J158" s="125">
        <v>1133</v>
      </c>
      <c r="K158" s="175">
        <v>0.36187113857016767</v>
      </c>
      <c r="L158" s="175">
        <v>5.3881312474452825E-2</v>
      </c>
      <c r="M158" s="174">
        <v>120</v>
      </c>
    </row>
    <row r="159" spans="1:13" x14ac:dyDescent="0.25">
      <c r="A159" s="164">
        <v>16</v>
      </c>
      <c r="B159" s="165" t="s">
        <v>119</v>
      </c>
      <c r="C159" s="166">
        <v>2009</v>
      </c>
      <c r="D159" s="411">
        <v>53150680.951385736</v>
      </c>
      <c r="E159" s="125">
        <v>84726</v>
      </c>
      <c r="F159" s="125">
        <v>2217497147</v>
      </c>
      <c r="G159" s="125">
        <v>3827049</v>
      </c>
      <c r="H159" s="125">
        <v>656700</v>
      </c>
      <c r="I159" s="175">
        <v>0.38520736951024942</v>
      </c>
      <c r="J159" s="125">
        <v>1127</v>
      </c>
      <c r="K159" s="175">
        <v>0.36734693877551022</v>
      </c>
      <c r="L159" s="175">
        <v>5.3881312474452825E-2</v>
      </c>
      <c r="M159" s="174">
        <v>120</v>
      </c>
    </row>
    <row r="160" spans="1:13" x14ac:dyDescent="0.25">
      <c r="A160" s="164">
        <v>16</v>
      </c>
      <c r="B160" s="165" t="s">
        <v>119</v>
      </c>
      <c r="C160" s="166">
        <v>2010</v>
      </c>
      <c r="D160" s="411">
        <v>57667382.40620365</v>
      </c>
      <c r="E160" s="125">
        <v>84866</v>
      </c>
      <c r="F160" s="125">
        <v>2310814488.4099998</v>
      </c>
      <c r="G160" s="125">
        <v>3423698</v>
      </c>
      <c r="H160" s="125">
        <v>656700</v>
      </c>
      <c r="I160" s="175">
        <v>0.40141777485975222</v>
      </c>
      <c r="J160" s="125">
        <v>1179</v>
      </c>
      <c r="K160" s="175">
        <v>0.39525021204410515</v>
      </c>
      <c r="L160" s="175">
        <v>5.3881312474452825E-2</v>
      </c>
      <c r="M160" s="174">
        <v>120</v>
      </c>
    </row>
    <row r="161" spans="1:13" s="184" customFormat="1" ht="15.75" thickBot="1" x14ac:dyDescent="0.3">
      <c r="A161" s="167">
        <v>16</v>
      </c>
      <c r="B161" s="168" t="s">
        <v>119</v>
      </c>
      <c r="C161" s="169">
        <v>2011</v>
      </c>
      <c r="D161" s="412">
        <v>58400231.784803152</v>
      </c>
      <c r="E161" s="170">
        <v>85083</v>
      </c>
      <c r="F161" s="170">
        <v>2250502159</v>
      </c>
      <c r="G161" s="170">
        <v>3329464</v>
      </c>
      <c r="H161" s="170">
        <v>656700</v>
      </c>
      <c r="I161" s="183">
        <v>0.39094075855671306</v>
      </c>
      <c r="J161" s="170">
        <v>1176</v>
      </c>
      <c r="K161" s="183">
        <v>0.39710884353741499</v>
      </c>
      <c r="L161" s="183">
        <v>5.3881312474452825E-2</v>
      </c>
      <c r="M161" s="184">
        <v>120</v>
      </c>
    </row>
    <row r="162" spans="1:13" ht="15.75" thickTop="1" x14ac:dyDescent="0.25">
      <c r="A162" s="171">
        <v>17</v>
      </c>
      <c r="B162" s="172" t="s">
        <v>186</v>
      </c>
      <c r="C162" s="173">
        <v>2002</v>
      </c>
      <c r="D162" s="411">
        <v>7759377.3816166986</v>
      </c>
      <c r="E162" s="125">
        <v>16921</v>
      </c>
      <c r="F162" s="125">
        <v>416701683</v>
      </c>
      <c r="G162" s="125">
        <v>589880</v>
      </c>
      <c r="H162" s="125">
        <v>82754</v>
      </c>
      <c r="I162" s="175">
        <v>0.57442693142769607</v>
      </c>
      <c r="J162" s="125">
        <v>294.10000000000002</v>
      </c>
      <c r="K162" s="175">
        <v>0.19993199591975516</v>
      </c>
      <c r="L162" s="175">
        <v>6.9322144081319065E-2</v>
      </c>
      <c r="M162" s="174">
        <v>1887</v>
      </c>
    </row>
    <row r="163" spans="1:13" x14ac:dyDescent="0.25">
      <c r="A163" s="164">
        <v>17</v>
      </c>
      <c r="B163" s="165" t="s">
        <v>186</v>
      </c>
      <c r="C163" s="166">
        <v>2003</v>
      </c>
      <c r="D163" s="411">
        <v>8303736.8725060448</v>
      </c>
      <c r="E163" s="125">
        <v>16968</v>
      </c>
      <c r="F163" s="125">
        <v>454881206</v>
      </c>
      <c r="G163" s="125">
        <v>615009</v>
      </c>
      <c r="H163" s="125">
        <v>84047</v>
      </c>
      <c r="I163" s="175">
        <v>0.61741092677247034</v>
      </c>
      <c r="J163" s="125">
        <v>309.7</v>
      </c>
      <c r="K163" s="175">
        <v>0.19825637713916694</v>
      </c>
      <c r="L163" s="175">
        <v>6.9322144081319065E-2</v>
      </c>
      <c r="M163" s="174">
        <v>1887</v>
      </c>
    </row>
    <row r="164" spans="1:13" x14ac:dyDescent="0.25">
      <c r="A164" s="164">
        <v>17</v>
      </c>
      <c r="B164" s="165" t="s">
        <v>186</v>
      </c>
      <c r="C164" s="166">
        <v>2004</v>
      </c>
      <c r="D164" s="411">
        <v>8824696.7458549663</v>
      </c>
      <c r="E164" s="125">
        <v>17207</v>
      </c>
      <c r="F164" s="125">
        <v>907892451</v>
      </c>
      <c r="G164" s="125">
        <v>714307</v>
      </c>
      <c r="H164" s="125">
        <v>98167</v>
      </c>
      <c r="I164" s="175">
        <v>1.0550363418127795</v>
      </c>
      <c r="J164" s="125">
        <v>311.60000000000002</v>
      </c>
      <c r="K164" s="175">
        <v>0.21213093709884465</v>
      </c>
      <c r="L164" s="175">
        <v>6.9322144081319065E-2</v>
      </c>
      <c r="M164" s="174">
        <v>1887</v>
      </c>
    </row>
    <row r="165" spans="1:13" x14ac:dyDescent="0.25">
      <c r="A165" s="164">
        <v>17</v>
      </c>
      <c r="B165" s="165" t="s">
        <v>186</v>
      </c>
      <c r="C165" s="166">
        <v>2005</v>
      </c>
      <c r="D165" s="411">
        <v>9038977.6040119678</v>
      </c>
      <c r="E165" s="125">
        <v>17179</v>
      </c>
      <c r="F165" s="125">
        <v>478128782</v>
      </c>
      <c r="G165" s="125">
        <v>616113</v>
      </c>
      <c r="H165" s="125">
        <v>98167</v>
      </c>
      <c r="I165" s="175">
        <v>0.5556200412516481</v>
      </c>
      <c r="J165" s="125">
        <v>313</v>
      </c>
      <c r="K165" s="175">
        <v>0.2108626198083067</v>
      </c>
      <c r="L165" s="175">
        <v>6.9322144081319065E-2</v>
      </c>
      <c r="M165" s="174">
        <v>1887</v>
      </c>
    </row>
    <row r="166" spans="1:13" x14ac:dyDescent="0.25">
      <c r="A166" s="164">
        <v>17</v>
      </c>
      <c r="B166" s="165" t="s">
        <v>186</v>
      </c>
      <c r="C166" s="166">
        <v>2006</v>
      </c>
      <c r="D166" s="411">
        <v>9496358.8947175406</v>
      </c>
      <c r="E166" s="125">
        <v>15423</v>
      </c>
      <c r="F166" s="125">
        <v>171215956</v>
      </c>
      <c r="G166" s="125">
        <v>1189403</v>
      </c>
      <c r="H166" s="125">
        <v>98167</v>
      </c>
      <c r="I166" s="175">
        <v>0.19896525814181246</v>
      </c>
      <c r="J166" s="125">
        <v>313</v>
      </c>
      <c r="K166" s="175">
        <v>0.2108626198083067</v>
      </c>
      <c r="L166" s="175">
        <v>6.9322144081319065E-2</v>
      </c>
      <c r="M166" s="174">
        <v>1887</v>
      </c>
    </row>
    <row r="167" spans="1:13" x14ac:dyDescent="0.25">
      <c r="A167" s="164">
        <v>17</v>
      </c>
      <c r="B167" s="165" t="s">
        <v>186</v>
      </c>
      <c r="C167" s="166">
        <v>2007</v>
      </c>
      <c r="D167" s="411">
        <v>10410360.936702207</v>
      </c>
      <c r="E167" s="125">
        <v>17854</v>
      </c>
      <c r="F167" s="125">
        <v>504238646</v>
      </c>
      <c r="G167" s="125">
        <v>792948</v>
      </c>
      <c r="H167" s="125">
        <v>98167</v>
      </c>
      <c r="I167" s="175">
        <v>0.58596158156233979</v>
      </c>
      <c r="J167" s="125">
        <v>308</v>
      </c>
      <c r="K167" s="175">
        <v>0.20454545454545456</v>
      </c>
      <c r="L167" s="175">
        <v>6.9322144081319065E-2</v>
      </c>
      <c r="M167" s="174">
        <v>1887</v>
      </c>
    </row>
    <row r="168" spans="1:13" x14ac:dyDescent="0.25">
      <c r="A168" s="164">
        <v>17</v>
      </c>
      <c r="B168" s="165" t="s">
        <v>186</v>
      </c>
      <c r="C168" s="166">
        <v>2008</v>
      </c>
      <c r="D168" s="411">
        <v>10191335.082545215</v>
      </c>
      <c r="E168" s="125">
        <v>16319</v>
      </c>
      <c r="F168" s="125">
        <v>455655643.67000002</v>
      </c>
      <c r="G168" s="125">
        <v>719077</v>
      </c>
      <c r="H168" s="125">
        <v>98167</v>
      </c>
      <c r="I168" s="175">
        <v>0.52950463779541235</v>
      </c>
      <c r="J168" s="125">
        <v>301</v>
      </c>
      <c r="K168" s="175">
        <v>0.21926910299003322</v>
      </c>
      <c r="L168" s="175">
        <v>6.9322144081319065E-2</v>
      </c>
      <c r="M168" s="174">
        <v>1887</v>
      </c>
    </row>
    <row r="169" spans="1:13" x14ac:dyDescent="0.25">
      <c r="A169" s="164">
        <v>17</v>
      </c>
      <c r="B169" s="165" t="s">
        <v>186</v>
      </c>
      <c r="C169" s="166">
        <v>2009</v>
      </c>
      <c r="D169" s="411">
        <v>10596346.59979425</v>
      </c>
      <c r="E169" s="125">
        <v>17752</v>
      </c>
      <c r="F169" s="125">
        <v>475824221</v>
      </c>
      <c r="G169" s="125">
        <v>770491</v>
      </c>
      <c r="H169" s="125">
        <v>98167</v>
      </c>
      <c r="I169" s="175">
        <v>0.55294197557961133</v>
      </c>
      <c r="J169" s="125">
        <v>327</v>
      </c>
      <c r="K169" s="175">
        <v>0.22324159021406728</v>
      </c>
      <c r="L169" s="175">
        <v>6.9322144081319065E-2</v>
      </c>
      <c r="M169" s="174">
        <v>1887</v>
      </c>
    </row>
    <row r="170" spans="1:13" x14ac:dyDescent="0.25">
      <c r="A170" s="164">
        <v>17</v>
      </c>
      <c r="B170" s="165" t="s">
        <v>186</v>
      </c>
      <c r="C170" s="166">
        <v>2010</v>
      </c>
      <c r="D170" s="411">
        <v>11173055.640626997</v>
      </c>
      <c r="E170" s="125">
        <v>18061</v>
      </c>
      <c r="F170" s="125">
        <v>485068466.80000001</v>
      </c>
      <c r="G170" s="125">
        <v>419135</v>
      </c>
      <c r="H170" s="125">
        <v>98167</v>
      </c>
      <c r="I170" s="175">
        <v>0.56368445422992686</v>
      </c>
      <c r="J170" s="125">
        <v>327</v>
      </c>
      <c r="K170" s="175">
        <v>0.22324159021406728</v>
      </c>
      <c r="L170" s="175">
        <v>6.9322144081319065E-2</v>
      </c>
      <c r="M170" s="174">
        <v>1887</v>
      </c>
    </row>
    <row r="171" spans="1:13" s="184" customFormat="1" ht="15.75" thickBot="1" x14ac:dyDescent="0.3">
      <c r="A171" s="167">
        <v>17</v>
      </c>
      <c r="B171" s="168" t="s">
        <v>186</v>
      </c>
      <c r="C171" s="169">
        <v>2011</v>
      </c>
      <c r="D171" s="412">
        <v>11208364.974288961</v>
      </c>
      <c r="E171" s="170">
        <v>18094</v>
      </c>
      <c r="F171" s="170">
        <v>456033398</v>
      </c>
      <c r="G171" s="170">
        <v>692866</v>
      </c>
      <c r="H171" s="170">
        <v>98167</v>
      </c>
      <c r="I171" s="183">
        <v>0.52994361550250546</v>
      </c>
      <c r="J171" s="170">
        <v>327</v>
      </c>
      <c r="K171" s="183">
        <v>0.22324159021406728</v>
      </c>
      <c r="L171" s="183">
        <v>6.9322144081319065E-2</v>
      </c>
      <c r="M171" s="184">
        <v>1887</v>
      </c>
    </row>
    <row r="172" spans="1:13" ht="30.75" thickTop="1" x14ac:dyDescent="0.25">
      <c r="A172" s="171">
        <v>18</v>
      </c>
      <c r="B172" s="172" t="s">
        <v>187</v>
      </c>
      <c r="C172" s="173">
        <v>2002</v>
      </c>
      <c r="D172" s="411">
        <v>1528017.7651708461</v>
      </c>
      <c r="E172" s="125">
        <v>3325</v>
      </c>
      <c r="F172" s="125">
        <v>63927147</v>
      </c>
      <c r="G172" s="125">
        <v>0</v>
      </c>
      <c r="H172" s="125">
        <v>13002</v>
      </c>
      <c r="I172" s="175">
        <v>0.56088483096529873</v>
      </c>
      <c r="J172" s="125">
        <v>133.19999999999999</v>
      </c>
      <c r="K172" s="175">
        <v>7.957957957957959E-2</v>
      </c>
      <c r="L172" s="175">
        <v>-7.8195488721804519E-3</v>
      </c>
      <c r="M172" s="174">
        <v>99</v>
      </c>
    </row>
    <row r="173" spans="1:13" ht="30" x14ac:dyDescent="0.25">
      <c r="A173" s="164">
        <v>18</v>
      </c>
      <c r="B173" s="165" t="s">
        <v>187</v>
      </c>
      <c r="C173" s="166">
        <v>2003</v>
      </c>
      <c r="D173" s="411">
        <v>1389007.2523200046</v>
      </c>
      <c r="E173" s="125">
        <v>3325</v>
      </c>
      <c r="F173" s="125">
        <v>64447371</v>
      </c>
      <c r="G173" s="125">
        <v>0</v>
      </c>
      <c r="H173" s="125">
        <v>13002</v>
      </c>
      <c r="I173" s="175">
        <v>0.56544917903958547</v>
      </c>
      <c r="J173" s="125">
        <v>133.19999999999999</v>
      </c>
      <c r="K173" s="175">
        <v>7.957957957957959E-2</v>
      </c>
      <c r="L173" s="175">
        <v>-7.8195488721804519E-3</v>
      </c>
      <c r="M173" s="174">
        <v>99</v>
      </c>
    </row>
    <row r="174" spans="1:13" ht="30" x14ac:dyDescent="0.25">
      <c r="A174" s="164">
        <v>18</v>
      </c>
      <c r="B174" s="165" t="s">
        <v>187</v>
      </c>
      <c r="C174" s="166">
        <v>2004</v>
      </c>
      <c r="D174" s="411">
        <v>1237400.3297342989</v>
      </c>
      <c r="E174" s="125">
        <v>3298</v>
      </c>
      <c r="F174" s="125">
        <v>64638104</v>
      </c>
      <c r="G174" s="125">
        <v>0</v>
      </c>
      <c r="H174" s="125">
        <v>15318</v>
      </c>
      <c r="I174" s="175">
        <v>0.48137671343932686</v>
      </c>
      <c r="J174" s="125">
        <v>136.19999999999999</v>
      </c>
      <c r="K174" s="175">
        <v>7.7826725403817923E-2</v>
      </c>
      <c r="L174" s="175">
        <v>-7.8195488721804519E-3</v>
      </c>
      <c r="M174" s="174">
        <v>99</v>
      </c>
    </row>
    <row r="175" spans="1:13" ht="30" x14ac:dyDescent="0.25">
      <c r="A175" s="164">
        <v>18</v>
      </c>
      <c r="B175" s="165" t="s">
        <v>187</v>
      </c>
      <c r="C175" s="166">
        <v>2005</v>
      </c>
      <c r="D175" s="411">
        <v>1386871.5008587509</v>
      </c>
      <c r="E175" s="125">
        <v>3315</v>
      </c>
      <c r="F175" s="125">
        <v>65748316</v>
      </c>
      <c r="G175" s="125">
        <v>38980</v>
      </c>
      <c r="H175" s="125">
        <v>15318</v>
      </c>
      <c r="I175" s="175">
        <v>0.48964474994888946</v>
      </c>
      <c r="J175" s="125">
        <v>136</v>
      </c>
      <c r="K175" s="175">
        <v>8.0882352941176475E-2</v>
      </c>
      <c r="L175" s="175">
        <v>-7.8195488721804519E-3</v>
      </c>
      <c r="M175" s="174">
        <v>99</v>
      </c>
    </row>
    <row r="176" spans="1:13" ht="30" x14ac:dyDescent="0.25">
      <c r="A176" s="164">
        <v>18</v>
      </c>
      <c r="B176" s="165" t="s">
        <v>187</v>
      </c>
      <c r="C176" s="166">
        <v>2006</v>
      </c>
      <c r="D176" s="411">
        <v>1632140.3175939552</v>
      </c>
      <c r="E176" s="125">
        <v>3331</v>
      </c>
      <c r="F176" s="125">
        <v>63548206</v>
      </c>
      <c r="G176" s="125">
        <v>38776</v>
      </c>
      <c r="H176" s="125">
        <v>15318</v>
      </c>
      <c r="I176" s="175">
        <v>0.47325996055276176</v>
      </c>
      <c r="J176" s="125">
        <v>136</v>
      </c>
      <c r="K176" s="175">
        <v>8.0882352941176475E-2</v>
      </c>
      <c r="L176" s="175">
        <v>-7.8195488721804519E-3</v>
      </c>
      <c r="M176" s="174">
        <v>99</v>
      </c>
    </row>
    <row r="177" spans="1:13" ht="30" x14ac:dyDescent="0.25">
      <c r="A177" s="164">
        <v>18</v>
      </c>
      <c r="B177" s="165" t="s">
        <v>187</v>
      </c>
      <c r="C177" s="166">
        <v>2007</v>
      </c>
      <c r="D177" s="411">
        <v>1702576.0400316278</v>
      </c>
      <c r="E177" s="125">
        <v>3316</v>
      </c>
      <c r="F177" s="125">
        <v>63704669</v>
      </c>
      <c r="G177" s="125">
        <v>39258</v>
      </c>
      <c r="H177" s="125">
        <v>15318</v>
      </c>
      <c r="I177" s="175">
        <v>0.47442518106595721</v>
      </c>
      <c r="J177" s="125">
        <v>137</v>
      </c>
      <c r="K177" s="175">
        <v>8.0291970802919707E-2</v>
      </c>
      <c r="L177" s="175">
        <v>-7.8195488721804519E-3</v>
      </c>
      <c r="M177" s="174">
        <v>99</v>
      </c>
    </row>
    <row r="178" spans="1:13" ht="30" x14ac:dyDescent="0.25">
      <c r="A178" s="164">
        <v>18</v>
      </c>
      <c r="B178" s="165" t="s">
        <v>187</v>
      </c>
      <c r="C178" s="166">
        <v>2008</v>
      </c>
      <c r="D178" s="411">
        <v>1760658.0423133359</v>
      </c>
      <c r="E178" s="125">
        <v>3349</v>
      </c>
      <c r="F178" s="125">
        <v>63594843</v>
      </c>
      <c r="G178" s="125">
        <v>38026</v>
      </c>
      <c r="H178" s="125">
        <v>15318</v>
      </c>
      <c r="I178" s="175">
        <v>0.47360727837917377</v>
      </c>
      <c r="J178" s="125">
        <v>137</v>
      </c>
      <c r="K178" s="175">
        <v>8.0291970802919707E-2</v>
      </c>
      <c r="L178" s="175">
        <v>-7.8195488721804519E-3</v>
      </c>
      <c r="M178" s="174">
        <v>99</v>
      </c>
    </row>
    <row r="179" spans="1:13" ht="30" x14ac:dyDescent="0.25">
      <c r="A179" s="164">
        <v>18</v>
      </c>
      <c r="B179" s="165" t="s">
        <v>187</v>
      </c>
      <c r="C179" s="166">
        <v>2009</v>
      </c>
      <c r="D179" s="411">
        <v>1861555.9472441785</v>
      </c>
      <c r="E179" s="125">
        <v>3383</v>
      </c>
      <c r="F179" s="125">
        <v>65264543</v>
      </c>
      <c r="G179" s="125">
        <v>0</v>
      </c>
      <c r="H179" s="125">
        <v>15590</v>
      </c>
      <c r="I179" s="175">
        <v>0.47756195324023643</v>
      </c>
      <c r="J179" s="125">
        <v>137</v>
      </c>
      <c r="K179" s="175">
        <v>8.0291970802919707E-2</v>
      </c>
      <c r="L179" s="175">
        <v>-7.8195488721804519E-3</v>
      </c>
      <c r="M179" s="174">
        <v>99</v>
      </c>
    </row>
    <row r="180" spans="1:13" ht="30" x14ac:dyDescent="0.25">
      <c r="A180" s="164">
        <v>18</v>
      </c>
      <c r="B180" s="165" t="s">
        <v>187</v>
      </c>
      <c r="C180" s="166">
        <v>2010</v>
      </c>
      <c r="D180" s="411">
        <v>1847254.4329020681</v>
      </c>
      <c r="E180" s="125">
        <v>3300</v>
      </c>
      <c r="F180" s="125">
        <v>59959618</v>
      </c>
      <c r="G180" s="125">
        <v>43226</v>
      </c>
      <c r="H180" s="125">
        <v>15590</v>
      </c>
      <c r="I180" s="175">
        <v>0.43874408631986345</v>
      </c>
      <c r="J180" s="125">
        <v>137</v>
      </c>
      <c r="K180" s="175">
        <v>8.0291970802919707E-2</v>
      </c>
      <c r="L180" s="175">
        <v>-7.8195488721804519E-3</v>
      </c>
      <c r="M180" s="174">
        <v>99</v>
      </c>
    </row>
    <row r="181" spans="1:13" s="184" customFormat="1" ht="30.75" thickBot="1" x14ac:dyDescent="0.3">
      <c r="A181" s="167">
        <v>18</v>
      </c>
      <c r="B181" s="168" t="s">
        <v>187</v>
      </c>
      <c r="C181" s="169">
        <v>2011</v>
      </c>
      <c r="D181" s="412">
        <v>1951533.0309232222</v>
      </c>
      <c r="E181" s="170">
        <v>3299</v>
      </c>
      <c r="F181" s="170">
        <v>63642400</v>
      </c>
      <c r="G181" s="170">
        <v>40289</v>
      </c>
      <c r="H181" s="170">
        <v>15590</v>
      </c>
      <c r="I181" s="183">
        <v>0.46569220369621561</v>
      </c>
      <c r="J181" s="170">
        <v>137</v>
      </c>
      <c r="K181" s="183">
        <v>8.0291970802919707E-2</v>
      </c>
      <c r="L181" s="183">
        <v>-7.8195488721804519E-3</v>
      </c>
      <c r="M181" s="184">
        <v>99</v>
      </c>
    </row>
    <row r="182" spans="1:13" ht="15.75" thickTop="1" x14ac:dyDescent="0.25">
      <c r="A182" s="171">
        <v>19</v>
      </c>
      <c r="B182" s="172" t="s">
        <v>188</v>
      </c>
      <c r="C182" s="173">
        <v>2002</v>
      </c>
      <c r="D182" s="411">
        <v>10717701.065991759</v>
      </c>
      <c r="E182" s="125">
        <v>26285</v>
      </c>
      <c r="F182" s="125">
        <v>538507764</v>
      </c>
      <c r="G182" s="125">
        <v>531155</v>
      </c>
      <c r="H182" s="125">
        <v>136195</v>
      </c>
      <c r="I182" s="175">
        <v>0.45105483116859035</v>
      </c>
      <c r="J182" s="125">
        <v>408.1</v>
      </c>
      <c r="K182" s="175">
        <v>0.50453320264641022</v>
      </c>
      <c r="L182" s="175">
        <v>6.8822522351150842E-2</v>
      </c>
      <c r="M182" s="174">
        <v>104</v>
      </c>
    </row>
    <row r="183" spans="1:13" x14ac:dyDescent="0.25">
      <c r="A183" s="164">
        <v>19</v>
      </c>
      <c r="B183" s="165" t="s">
        <v>188</v>
      </c>
      <c r="C183" s="166">
        <v>2003</v>
      </c>
      <c r="D183" s="411">
        <v>10345152.656378891</v>
      </c>
      <c r="E183" s="125">
        <v>26734</v>
      </c>
      <c r="F183" s="125">
        <v>574514918</v>
      </c>
      <c r="G183" s="125">
        <v>545959</v>
      </c>
      <c r="H183" s="125">
        <v>136195</v>
      </c>
      <c r="I183" s="175">
        <v>0.48121447203930473</v>
      </c>
      <c r="J183" s="125">
        <v>445.3</v>
      </c>
      <c r="K183" s="175">
        <v>0.47451156523691895</v>
      </c>
      <c r="L183" s="175">
        <v>6.8822522351150842E-2</v>
      </c>
      <c r="M183" s="174">
        <v>104</v>
      </c>
    </row>
    <row r="184" spans="1:13" x14ac:dyDescent="0.25">
      <c r="A184" s="164">
        <v>19</v>
      </c>
      <c r="B184" s="165" t="s">
        <v>188</v>
      </c>
      <c r="C184" s="166">
        <v>2004</v>
      </c>
      <c r="D184" s="411">
        <v>10941784.031289212</v>
      </c>
      <c r="E184" s="125">
        <v>27067</v>
      </c>
      <c r="F184" s="125">
        <v>572734438</v>
      </c>
      <c r="G184" s="125">
        <v>533079.69999999995</v>
      </c>
      <c r="H184" s="125">
        <v>136195</v>
      </c>
      <c r="I184" s="175">
        <v>0.47972313958416291</v>
      </c>
      <c r="J184" s="125">
        <v>462.9</v>
      </c>
      <c r="K184" s="175">
        <v>0.49168286887016638</v>
      </c>
      <c r="L184" s="175">
        <v>6.8822522351150842E-2</v>
      </c>
      <c r="M184" s="174">
        <v>104</v>
      </c>
    </row>
    <row r="185" spans="1:13" x14ac:dyDescent="0.25">
      <c r="A185" s="164">
        <v>19</v>
      </c>
      <c r="B185" s="165" t="s">
        <v>188</v>
      </c>
      <c r="C185" s="166">
        <v>2005</v>
      </c>
      <c r="D185" s="411">
        <v>11894697.671192799</v>
      </c>
      <c r="E185" s="125">
        <v>27437</v>
      </c>
      <c r="F185" s="125">
        <v>590255414</v>
      </c>
      <c r="G185" s="125">
        <v>533424</v>
      </c>
      <c r="H185" s="125">
        <v>138842</v>
      </c>
      <c r="I185" s="175">
        <v>0.48497310186785586</v>
      </c>
      <c r="J185" s="125">
        <v>458</v>
      </c>
      <c r="K185" s="175">
        <v>0.49126637554585151</v>
      </c>
      <c r="L185" s="175">
        <v>6.8822522351150842E-2</v>
      </c>
      <c r="M185" s="174">
        <v>104</v>
      </c>
    </row>
    <row r="186" spans="1:13" x14ac:dyDescent="0.25">
      <c r="A186" s="164">
        <v>19</v>
      </c>
      <c r="B186" s="165" t="s">
        <v>188</v>
      </c>
      <c r="C186" s="166">
        <v>2006</v>
      </c>
      <c r="D186" s="411">
        <v>12138312.518192872</v>
      </c>
      <c r="E186" s="125">
        <v>27636</v>
      </c>
      <c r="F186" s="125">
        <v>569801532</v>
      </c>
      <c r="G186" s="125">
        <v>218548</v>
      </c>
      <c r="H186" s="125">
        <v>142300</v>
      </c>
      <c r="I186" s="175">
        <v>0.45679069246172327</v>
      </c>
      <c r="J186" s="125">
        <v>462</v>
      </c>
      <c r="K186" s="175">
        <v>0.49567099567099565</v>
      </c>
      <c r="L186" s="175">
        <v>6.8822522351150842E-2</v>
      </c>
      <c r="M186" s="174">
        <v>104</v>
      </c>
    </row>
    <row r="187" spans="1:13" x14ac:dyDescent="0.25">
      <c r="A187" s="164">
        <v>19</v>
      </c>
      <c r="B187" s="165" t="s">
        <v>188</v>
      </c>
      <c r="C187" s="166">
        <v>2007</v>
      </c>
      <c r="D187" s="411">
        <v>12562045.832521584</v>
      </c>
      <c r="E187" s="125">
        <v>27789</v>
      </c>
      <c r="F187" s="125">
        <v>566514632</v>
      </c>
      <c r="G187" s="125">
        <v>534496</v>
      </c>
      <c r="H187" s="125">
        <v>142300</v>
      </c>
      <c r="I187" s="175">
        <v>0.45415569546236023</v>
      </c>
      <c r="J187" s="125">
        <v>469</v>
      </c>
      <c r="K187" s="175">
        <v>0.50319829424307039</v>
      </c>
      <c r="L187" s="175">
        <v>6.8822522351150842E-2</v>
      </c>
      <c r="M187" s="174">
        <v>104</v>
      </c>
    </row>
    <row r="188" spans="1:13" x14ac:dyDescent="0.25">
      <c r="A188" s="164">
        <v>19</v>
      </c>
      <c r="B188" s="165" t="s">
        <v>188</v>
      </c>
      <c r="C188" s="166">
        <v>2008</v>
      </c>
      <c r="D188" s="411">
        <v>12929060.240205955</v>
      </c>
      <c r="E188" s="125">
        <v>27929</v>
      </c>
      <c r="F188" s="125">
        <v>546871555.95000005</v>
      </c>
      <c r="G188" s="125">
        <v>519478</v>
      </c>
      <c r="H188" s="125">
        <v>142300</v>
      </c>
      <c r="I188" s="175">
        <v>0.43840850313828317</v>
      </c>
      <c r="J188" s="125">
        <v>467</v>
      </c>
      <c r="K188" s="175">
        <v>0.51391862955032119</v>
      </c>
      <c r="L188" s="175">
        <v>6.8822522351150842E-2</v>
      </c>
      <c r="M188" s="174">
        <v>104</v>
      </c>
    </row>
    <row r="189" spans="1:13" x14ac:dyDescent="0.25">
      <c r="A189" s="164">
        <v>19</v>
      </c>
      <c r="B189" s="165" t="s">
        <v>188</v>
      </c>
      <c r="C189" s="166">
        <v>2009</v>
      </c>
      <c r="D189" s="411">
        <v>12867955.127186358</v>
      </c>
      <c r="E189" s="125">
        <v>28202</v>
      </c>
      <c r="F189" s="125">
        <v>565404881.51999998</v>
      </c>
      <c r="G189" s="125">
        <v>603729</v>
      </c>
      <c r="H189" s="125">
        <v>142300</v>
      </c>
      <c r="I189" s="175">
        <v>0.45326604588834168</v>
      </c>
      <c r="J189" s="125">
        <v>458</v>
      </c>
      <c r="K189" s="175">
        <v>0.52183406113537123</v>
      </c>
      <c r="L189" s="175">
        <v>6.8822522351150842E-2</v>
      </c>
      <c r="M189" s="174">
        <v>104</v>
      </c>
    </row>
    <row r="190" spans="1:13" x14ac:dyDescent="0.25">
      <c r="A190" s="164">
        <v>19</v>
      </c>
      <c r="B190" s="165" t="s">
        <v>188</v>
      </c>
      <c r="C190" s="166">
        <v>2010</v>
      </c>
      <c r="D190" s="411">
        <v>13805399.585565588</v>
      </c>
      <c r="E190" s="125">
        <v>28183</v>
      </c>
      <c r="F190" s="125">
        <v>587451344</v>
      </c>
      <c r="G190" s="125">
        <v>481982</v>
      </c>
      <c r="H190" s="125">
        <v>143420</v>
      </c>
      <c r="I190" s="175">
        <v>0.46726227297802808</v>
      </c>
      <c r="J190" s="125">
        <v>476</v>
      </c>
      <c r="K190" s="175">
        <v>0.54411764705882348</v>
      </c>
      <c r="L190" s="175">
        <v>6.8822522351150842E-2</v>
      </c>
      <c r="M190" s="174">
        <v>104</v>
      </c>
    </row>
    <row r="191" spans="1:13" s="184" customFormat="1" ht="15.75" thickBot="1" x14ac:dyDescent="0.3">
      <c r="A191" s="167">
        <v>19</v>
      </c>
      <c r="B191" s="168" t="s">
        <v>188</v>
      </c>
      <c r="C191" s="169">
        <v>2011</v>
      </c>
      <c r="D191" s="412">
        <v>14317929.203323372</v>
      </c>
      <c r="E191" s="170">
        <v>28094</v>
      </c>
      <c r="F191" s="170">
        <v>533687309</v>
      </c>
      <c r="G191" s="170">
        <v>472700</v>
      </c>
      <c r="H191" s="170">
        <v>143420</v>
      </c>
      <c r="I191" s="183">
        <v>0.42449804159928384</v>
      </c>
      <c r="J191" s="170">
        <v>465</v>
      </c>
      <c r="K191" s="183">
        <v>0.54623655913978497</v>
      </c>
      <c r="L191" s="183">
        <v>6.8822522351150842E-2</v>
      </c>
      <c r="M191" s="184">
        <v>104</v>
      </c>
    </row>
    <row r="192" spans="1:13" ht="15.75" thickTop="1" x14ac:dyDescent="0.25">
      <c r="A192" s="171">
        <v>20</v>
      </c>
      <c r="B192" s="172" t="s">
        <v>189</v>
      </c>
      <c r="C192" s="173">
        <v>2002</v>
      </c>
      <c r="D192" s="411">
        <v>9122009.3867780939</v>
      </c>
      <c r="E192" s="125">
        <v>18367</v>
      </c>
      <c r="F192" s="125">
        <v>624925472</v>
      </c>
      <c r="G192" s="125">
        <v>1012308</v>
      </c>
      <c r="H192" s="125">
        <v>108780</v>
      </c>
      <c r="I192" s="175">
        <v>0.65535664315365116</v>
      </c>
      <c r="J192" s="125">
        <v>274.89999999999998</v>
      </c>
      <c r="K192" s="175">
        <v>0.32775554747180796</v>
      </c>
      <c r="L192" s="175">
        <v>8.2648227799858448E-2</v>
      </c>
      <c r="M192" s="174">
        <v>44</v>
      </c>
    </row>
    <row r="193" spans="1:13" x14ac:dyDescent="0.25">
      <c r="A193" s="164">
        <v>20</v>
      </c>
      <c r="B193" s="165" t="s">
        <v>189</v>
      </c>
      <c r="C193" s="166">
        <v>2003</v>
      </c>
      <c r="D193" s="411">
        <v>9026300.7167352363</v>
      </c>
      <c r="E193" s="125">
        <v>18487</v>
      </c>
      <c r="F193" s="125">
        <v>627031302</v>
      </c>
      <c r="G193" s="125">
        <v>993136</v>
      </c>
      <c r="H193" s="125">
        <v>108780</v>
      </c>
      <c r="I193" s="175">
        <v>0.65756501797862899</v>
      </c>
      <c r="J193" s="125">
        <v>274.89999999999998</v>
      </c>
      <c r="K193" s="175">
        <v>0.32775554747180796</v>
      </c>
      <c r="L193" s="175">
        <v>8.2648227799858448E-2</v>
      </c>
      <c r="M193" s="174">
        <v>44</v>
      </c>
    </row>
    <row r="194" spans="1:13" x14ac:dyDescent="0.25">
      <c r="A194" s="164">
        <v>20</v>
      </c>
      <c r="B194" s="165" t="s">
        <v>189</v>
      </c>
      <c r="C194" s="166">
        <v>2004</v>
      </c>
      <c r="D194" s="411">
        <v>9352551.1661969963</v>
      </c>
      <c r="E194" s="125">
        <v>18684</v>
      </c>
      <c r="F194" s="125">
        <v>632340069</v>
      </c>
      <c r="G194" s="125">
        <v>1152800</v>
      </c>
      <c r="H194" s="125">
        <v>108780</v>
      </c>
      <c r="I194" s="175">
        <v>0.66313229900058879</v>
      </c>
      <c r="J194" s="125">
        <v>274.89999999999998</v>
      </c>
      <c r="K194" s="175">
        <v>0.32775554747180796</v>
      </c>
      <c r="L194" s="175">
        <v>8.2648227799858448E-2</v>
      </c>
      <c r="M194" s="174">
        <v>44</v>
      </c>
    </row>
    <row r="195" spans="1:13" x14ac:dyDescent="0.25">
      <c r="A195" s="164">
        <v>20</v>
      </c>
      <c r="B195" s="165" t="s">
        <v>189</v>
      </c>
      <c r="C195" s="166">
        <v>2005</v>
      </c>
      <c r="D195" s="411">
        <v>9420009.8988275882</v>
      </c>
      <c r="E195" s="125">
        <v>18860</v>
      </c>
      <c r="F195" s="125">
        <v>632444846</v>
      </c>
      <c r="G195" s="125">
        <v>976615</v>
      </c>
      <c r="H195" s="125">
        <v>108780</v>
      </c>
      <c r="I195" s="175">
        <v>0.66324217818791009</v>
      </c>
      <c r="J195" s="125">
        <v>275</v>
      </c>
      <c r="K195" s="175">
        <v>0.32727272727272727</v>
      </c>
      <c r="L195" s="175">
        <v>8.2648227799858448E-2</v>
      </c>
      <c r="M195" s="174">
        <v>44</v>
      </c>
    </row>
    <row r="196" spans="1:13" x14ac:dyDescent="0.25">
      <c r="A196" s="164">
        <v>20</v>
      </c>
      <c r="B196" s="165" t="s">
        <v>189</v>
      </c>
      <c r="C196" s="166">
        <v>2006</v>
      </c>
      <c r="D196" s="411">
        <v>9666079.6970428471</v>
      </c>
      <c r="E196" s="125">
        <v>19025</v>
      </c>
      <c r="F196" s="125">
        <v>617899375</v>
      </c>
      <c r="G196" s="125">
        <v>997854</v>
      </c>
      <c r="H196" s="125">
        <v>111673</v>
      </c>
      <c r="I196" s="175">
        <v>0.63120162222597209</v>
      </c>
      <c r="J196" s="125">
        <v>274</v>
      </c>
      <c r="K196" s="175">
        <v>0.32846715328467152</v>
      </c>
      <c r="L196" s="175">
        <v>8.2648227799858448E-2</v>
      </c>
      <c r="M196" s="174">
        <v>44</v>
      </c>
    </row>
    <row r="197" spans="1:13" x14ac:dyDescent="0.25">
      <c r="A197" s="164">
        <v>20</v>
      </c>
      <c r="B197" s="165" t="s">
        <v>189</v>
      </c>
      <c r="C197" s="166">
        <v>2007</v>
      </c>
      <c r="D197" s="411">
        <v>10123851.94470299</v>
      </c>
      <c r="E197" s="125">
        <v>19262</v>
      </c>
      <c r="F197" s="125">
        <v>615535178</v>
      </c>
      <c r="G197" s="125">
        <v>1009610</v>
      </c>
      <c r="H197" s="125">
        <v>111673</v>
      </c>
      <c r="I197" s="175">
        <v>0.62878652837406157</v>
      </c>
      <c r="J197" s="125">
        <v>274</v>
      </c>
      <c r="K197" s="175">
        <v>0.32846715328467152</v>
      </c>
      <c r="L197" s="175">
        <v>8.2648227799858448E-2</v>
      </c>
      <c r="M197" s="174">
        <v>44</v>
      </c>
    </row>
    <row r="198" spans="1:13" x14ac:dyDescent="0.25">
      <c r="A198" s="164">
        <v>20</v>
      </c>
      <c r="B198" s="165" t="s">
        <v>189</v>
      </c>
      <c r="C198" s="166">
        <v>2008</v>
      </c>
      <c r="D198" s="411">
        <v>10875653.580360319</v>
      </c>
      <c r="E198" s="125">
        <v>19394</v>
      </c>
      <c r="F198" s="125">
        <v>593387454</v>
      </c>
      <c r="G198" s="125">
        <v>994139</v>
      </c>
      <c r="H198" s="125">
        <v>111673</v>
      </c>
      <c r="I198" s="175">
        <v>0.60616200424759992</v>
      </c>
      <c r="J198" s="125">
        <v>274</v>
      </c>
      <c r="K198" s="175">
        <v>0.32846715328467152</v>
      </c>
      <c r="L198" s="175">
        <v>8.2648227799858448E-2</v>
      </c>
      <c r="M198" s="174">
        <v>44</v>
      </c>
    </row>
    <row r="199" spans="1:13" x14ac:dyDescent="0.25">
      <c r="A199" s="164">
        <v>20</v>
      </c>
      <c r="B199" s="165" t="s">
        <v>189</v>
      </c>
      <c r="C199" s="166">
        <v>2009</v>
      </c>
      <c r="D199" s="411">
        <v>11095953.779958246</v>
      </c>
      <c r="E199" s="125">
        <v>19531</v>
      </c>
      <c r="F199" s="125">
        <v>549506615</v>
      </c>
      <c r="G199" s="125">
        <v>950901</v>
      </c>
      <c r="H199" s="125">
        <v>111673</v>
      </c>
      <c r="I199" s="175">
        <v>0.56133649077069003</v>
      </c>
      <c r="J199" s="125">
        <v>276</v>
      </c>
      <c r="K199" s="175">
        <v>0.33333333333333331</v>
      </c>
      <c r="L199" s="175">
        <v>8.2648227799858448E-2</v>
      </c>
      <c r="M199" s="174">
        <v>44</v>
      </c>
    </row>
    <row r="200" spans="1:13" x14ac:dyDescent="0.25">
      <c r="A200" s="164">
        <v>20</v>
      </c>
      <c r="B200" s="165" t="s">
        <v>189</v>
      </c>
      <c r="C200" s="166">
        <v>2010</v>
      </c>
      <c r="D200" s="411">
        <v>11628721.154802226</v>
      </c>
      <c r="E200" s="125">
        <v>19579</v>
      </c>
      <c r="F200" s="125">
        <v>567392652</v>
      </c>
      <c r="G200" s="125">
        <v>939398</v>
      </c>
      <c r="H200" s="125">
        <v>111673</v>
      </c>
      <c r="I200" s="175">
        <v>0.57960758154431935</v>
      </c>
      <c r="J200" s="125">
        <v>277</v>
      </c>
      <c r="K200" s="175">
        <v>0.33212996389891697</v>
      </c>
      <c r="L200" s="175">
        <v>8.2648227799858448E-2</v>
      </c>
      <c r="M200" s="174">
        <v>44</v>
      </c>
    </row>
    <row r="201" spans="1:13" s="184" customFormat="1" ht="15.75" thickBot="1" x14ac:dyDescent="0.3">
      <c r="A201" s="167">
        <v>20</v>
      </c>
      <c r="B201" s="168" t="s">
        <v>189</v>
      </c>
      <c r="C201" s="169">
        <v>2011</v>
      </c>
      <c r="D201" s="412">
        <v>11811137.024710795</v>
      </c>
      <c r="E201" s="170">
        <v>19885</v>
      </c>
      <c r="F201" s="170">
        <v>577484414</v>
      </c>
      <c r="G201" s="170">
        <v>952949</v>
      </c>
      <c r="H201" s="170">
        <v>111673</v>
      </c>
      <c r="I201" s="183">
        <v>0.58991660078473918</v>
      </c>
      <c r="J201" s="170">
        <v>277</v>
      </c>
      <c r="K201" s="183">
        <v>0.33212996389891697</v>
      </c>
      <c r="L201" s="183">
        <v>8.2648227799858448E-2</v>
      </c>
      <c r="M201" s="184">
        <v>44</v>
      </c>
    </row>
    <row r="202" spans="1:13" ht="15.75" thickTop="1" x14ac:dyDescent="0.25">
      <c r="A202" s="171">
        <v>21</v>
      </c>
      <c r="B202" s="172" t="s">
        <v>333</v>
      </c>
      <c r="C202" s="173">
        <v>2002</v>
      </c>
      <c r="D202" s="411"/>
      <c r="E202" s="125">
        <v>0</v>
      </c>
      <c r="F202" s="125">
        <v>0</v>
      </c>
      <c r="G202" s="125">
        <v>0</v>
      </c>
      <c r="H202" s="125">
        <v>0</v>
      </c>
      <c r="I202" s="175" t="e">
        <v>#DIV/0!</v>
      </c>
      <c r="J202" s="125">
        <v>0</v>
      </c>
      <c r="K202" s="175">
        <v>0</v>
      </c>
      <c r="L202" s="175" t="e">
        <v>#DIV/0!</v>
      </c>
      <c r="M202" s="174">
        <v>0</v>
      </c>
    </row>
    <row r="203" spans="1:13" x14ac:dyDescent="0.25">
      <c r="A203" s="164">
        <v>21</v>
      </c>
      <c r="B203" s="165" t="s">
        <v>333</v>
      </c>
      <c r="C203" s="166">
        <v>2003</v>
      </c>
      <c r="D203" s="411"/>
      <c r="E203" s="125">
        <v>0</v>
      </c>
      <c r="F203" s="125">
        <v>0</v>
      </c>
      <c r="G203" s="125">
        <v>0</v>
      </c>
      <c r="H203" s="125">
        <v>0</v>
      </c>
      <c r="I203" s="175" t="e">
        <v>#DIV/0!</v>
      </c>
      <c r="J203" s="125">
        <v>0</v>
      </c>
      <c r="K203" s="175">
        <v>0</v>
      </c>
      <c r="L203" s="175" t="e">
        <v>#DIV/0!</v>
      </c>
      <c r="M203" s="174">
        <v>0</v>
      </c>
    </row>
    <row r="204" spans="1:13" x14ac:dyDescent="0.25">
      <c r="A204" s="164">
        <v>21</v>
      </c>
      <c r="B204" s="165" t="s">
        <v>333</v>
      </c>
      <c r="C204" s="166">
        <v>2004</v>
      </c>
      <c r="D204" s="411"/>
      <c r="E204" s="125">
        <v>0</v>
      </c>
      <c r="F204" s="125">
        <v>0</v>
      </c>
      <c r="G204" s="125">
        <v>0</v>
      </c>
      <c r="H204" s="125">
        <v>0</v>
      </c>
      <c r="I204" s="175" t="e">
        <v>#DIV/0!</v>
      </c>
      <c r="J204" s="125">
        <v>0</v>
      </c>
      <c r="K204" s="175">
        <v>0</v>
      </c>
      <c r="L204" s="175" t="e">
        <v>#DIV/0!</v>
      </c>
      <c r="M204" s="174">
        <v>0</v>
      </c>
    </row>
    <row r="205" spans="1:13" x14ac:dyDescent="0.25">
      <c r="A205" s="164">
        <v>21</v>
      </c>
      <c r="B205" s="165" t="s">
        <v>333</v>
      </c>
      <c r="C205" s="166">
        <v>2005</v>
      </c>
      <c r="D205" s="411"/>
      <c r="E205" s="125">
        <v>0</v>
      </c>
      <c r="F205" s="125">
        <v>0</v>
      </c>
      <c r="G205" s="125">
        <v>0</v>
      </c>
      <c r="H205" s="125">
        <v>0</v>
      </c>
      <c r="I205" s="175" t="e">
        <v>#DIV/0!</v>
      </c>
      <c r="J205" s="125">
        <v>0</v>
      </c>
      <c r="K205" s="175">
        <v>0</v>
      </c>
      <c r="L205" s="175" t="e">
        <v>#DIV/0!</v>
      </c>
      <c r="M205" s="174">
        <v>0</v>
      </c>
    </row>
    <row r="206" spans="1:13" x14ac:dyDescent="0.25">
      <c r="A206" s="164">
        <v>21</v>
      </c>
      <c r="B206" s="165" t="s">
        <v>333</v>
      </c>
      <c r="C206" s="166">
        <v>2006</v>
      </c>
      <c r="D206" s="411"/>
      <c r="E206" s="125">
        <v>0</v>
      </c>
      <c r="F206" s="125">
        <v>0</v>
      </c>
      <c r="G206" s="125">
        <v>0</v>
      </c>
      <c r="H206" s="125">
        <v>0</v>
      </c>
      <c r="I206" s="175" t="e">
        <v>#DIV/0!</v>
      </c>
      <c r="J206" s="125">
        <v>0</v>
      </c>
      <c r="K206" s="175">
        <v>0</v>
      </c>
      <c r="L206" s="175" t="e">
        <v>#DIV/0!</v>
      </c>
      <c r="M206" s="174">
        <v>0</v>
      </c>
    </row>
    <row r="207" spans="1:13" x14ac:dyDescent="0.25">
      <c r="A207" s="164">
        <v>21</v>
      </c>
      <c r="B207" s="165" t="s">
        <v>333</v>
      </c>
      <c r="C207" s="166">
        <v>2007</v>
      </c>
      <c r="D207" s="411"/>
      <c r="E207" s="125">
        <v>0</v>
      </c>
      <c r="F207" s="125">
        <v>0</v>
      </c>
      <c r="G207" s="125">
        <v>0</v>
      </c>
      <c r="H207" s="125">
        <v>0</v>
      </c>
      <c r="I207" s="175" t="e">
        <v>#DIV/0!</v>
      </c>
      <c r="J207" s="125">
        <v>0</v>
      </c>
      <c r="K207" s="175">
        <v>0</v>
      </c>
      <c r="L207" s="175" t="e">
        <v>#DIV/0!</v>
      </c>
      <c r="M207" s="174">
        <v>0</v>
      </c>
    </row>
    <row r="208" spans="1:13" x14ac:dyDescent="0.25">
      <c r="A208" s="164">
        <v>21</v>
      </c>
      <c r="B208" s="165" t="s">
        <v>333</v>
      </c>
      <c r="C208" s="166">
        <v>2008</v>
      </c>
      <c r="D208" s="411"/>
      <c r="E208" s="125">
        <v>0</v>
      </c>
      <c r="F208" s="125">
        <v>0</v>
      </c>
      <c r="G208" s="125">
        <v>0</v>
      </c>
      <c r="H208" s="125">
        <v>0</v>
      </c>
      <c r="I208" s="175" t="e">
        <v>#DIV/0!</v>
      </c>
      <c r="J208" s="125">
        <v>0</v>
      </c>
      <c r="K208" s="175">
        <v>0</v>
      </c>
      <c r="L208" s="175" t="e">
        <v>#DIV/0!</v>
      </c>
      <c r="M208" s="174">
        <v>0</v>
      </c>
    </row>
    <row r="209" spans="1:13" x14ac:dyDescent="0.25">
      <c r="A209" s="164">
        <v>21</v>
      </c>
      <c r="B209" s="165" t="s">
        <v>333</v>
      </c>
      <c r="C209" s="166">
        <v>2009</v>
      </c>
      <c r="D209" s="411"/>
      <c r="E209" s="125">
        <v>0</v>
      </c>
      <c r="F209" s="125">
        <v>0</v>
      </c>
      <c r="G209" s="125">
        <v>0</v>
      </c>
      <c r="H209" s="125">
        <v>0</v>
      </c>
      <c r="I209" s="175" t="e">
        <v>#DIV/0!</v>
      </c>
      <c r="J209" s="125">
        <v>0</v>
      </c>
      <c r="K209" s="175">
        <v>0</v>
      </c>
      <c r="L209" s="175" t="e">
        <v>#DIV/0!</v>
      </c>
      <c r="M209" s="174">
        <v>0</v>
      </c>
    </row>
    <row r="210" spans="1:13" x14ac:dyDescent="0.25">
      <c r="A210" s="164">
        <v>21</v>
      </c>
      <c r="B210" s="165" t="s">
        <v>333</v>
      </c>
      <c r="C210" s="166">
        <v>2010</v>
      </c>
      <c r="D210" s="411"/>
      <c r="E210" s="125">
        <v>0</v>
      </c>
      <c r="F210" s="125">
        <v>0</v>
      </c>
      <c r="G210" s="125">
        <v>0</v>
      </c>
      <c r="H210" s="125">
        <v>0</v>
      </c>
      <c r="I210" s="175" t="e">
        <v>#DIV/0!</v>
      </c>
      <c r="J210" s="125">
        <v>0</v>
      </c>
      <c r="K210" s="175">
        <v>0</v>
      </c>
      <c r="L210" s="175" t="e">
        <v>#DIV/0!</v>
      </c>
      <c r="M210" s="174">
        <v>0</v>
      </c>
    </row>
    <row r="211" spans="1:13" s="184" customFormat="1" ht="15.75" thickBot="1" x14ac:dyDescent="0.3">
      <c r="A211" s="167">
        <v>21</v>
      </c>
      <c r="B211" s="168" t="s">
        <v>333</v>
      </c>
      <c r="C211" s="169">
        <v>2011</v>
      </c>
      <c r="D211" s="412"/>
      <c r="E211" s="170">
        <v>0</v>
      </c>
      <c r="F211" s="170">
        <v>0</v>
      </c>
      <c r="G211" s="170">
        <v>0</v>
      </c>
      <c r="H211" s="170">
        <v>0</v>
      </c>
      <c r="I211" s="183" t="e">
        <v>#DIV/0!</v>
      </c>
      <c r="J211" s="170">
        <v>0</v>
      </c>
      <c r="K211" s="183">
        <v>0</v>
      </c>
      <c r="L211" s="183" t="e">
        <v>#DIV/0!</v>
      </c>
      <c r="M211" s="184">
        <v>0</v>
      </c>
    </row>
    <row r="212" spans="1:13" ht="15.75" thickTop="1" x14ac:dyDescent="0.25">
      <c r="A212" s="171">
        <v>22</v>
      </c>
      <c r="B212" s="172" t="s">
        <v>120</v>
      </c>
      <c r="C212" s="173">
        <v>2002</v>
      </c>
      <c r="D212" s="411">
        <v>1955087.9882814968</v>
      </c>
      <c r="E212" s="125">
        <v>3818</v>
      </c>
      <c r="F212" s="125">
        <v>76689691</v>
      </c>
      <c r="G212" s="125">
        <v>34727</v>
      </c>
      <c r="H212" s="125">
        <v>15900</v>
      </c>
      <c r="I212" s="175">
        <v>0.55022256517103674</v>
      </c>
      <c r="J212" s="125">
        <v>76.599999999999994</v>
      </c>
      <c r="K212" s="175">
        <v>0.10443864229765014</v>
      </c>
      <c r="L212" s="175">
        <v>-1.1262441068622316E-2</v>
      </c>
      <c r="M212" s="174">
        <v>26</v>
      </c>
    </row>
    <row r="213" spans="1:13" x14ac:dyDescent="0.25">
      <c r="A213" s="164">
        <v>22</v>
      </c>
      <c r="B213" s="165" t="s">
        <v>120</v>
      </c>
      <c r="C213" s="166">
        <v>2003</v>
      </c>
      <c r="D213" s="411">
        <v>1906980.7620458689</v>
      </c>
      <c r="E213" s="125">
        <v>3787</v>
      </c>
      <c r="F213" s="125">
        <v>80106927</v>
      </c>
      <c r="G213" s="125">
        <v>59114.6</v>
      </c>
      <c r="H213" s="125">
        <v>17145</v>
      </c>
      <c r="I213" s="175">
        <v>0.53300479523107747</v>
      </c>
      <c r="J213" s="125">
        <v>84.6</v>
      </c>
      <c r="K213" s="175">
        <v>9.4562647754137127E-2</v>
      </c>
      <c r="L213" s="175">
        <v>-1.1262441068622316E-2</v>
      </c>
      <c r="M213" s="174">
        <v>26</v>
      </c>
    </row>
    <row r="214" spans="1:13" x14ac:dyDescent="0.25">
      <c r="A214" s="164">
        <v>22</v>
      </c>
      <c r="B214" s="165" t="s">
        <v>120</v>
      </c>
      <c r="C214" s="166">
        <v>2004</v>
      </c>
      <c r="D214" s="411">
        <v>1964773.3840857134</v>
      </c>
      <c r="E214" s="125">
        <v>4057</v>
      </c>
      <c r="F214" s="125">
        <v>81252177</v>
      </c>
      <c r="G214" s="125">
        <v>63397</v>
      </c>
      <c r="H214" s="125">
        <v>18859</v>
      </c>
      <c r="I214" s="175">
        <v>0.49149021854209041</v>
      </c>
      <c r="J214" s="125">
        <v>84.6</v>
      </c>
      <c r="K214" s="175">
        <v>9.4562647754137127E-2</v>
      </c>
      <c r="L214" s="175">
        <v>-1.1262441068622316E-2</v>
      </c>
      <c r="M214" s="174">
        <v>26</v>
      </c>
    </row>
    <row r="215" spans="1:13" x14ac:dyDescent="0.25">
      <c r="A215" s="164">
        <v>22</v>
      </c>
      <c r="B215" s="165" t="s">
        <v>120</v>
      </c>
      <c r="C215" s="166">
        <v>2005</v>
      </c>
      <c r="D215" s="411">
        <v>2025007.614353308</v>
      </c>
      <c r="E215" s="125">
        <v>4040</v>
      </c>
      <c r="F215" s="125">
        <v>97239869</v>
      </c>
      <c r="G215" s="125">
        <v>57356</v>
      </c>
      <c r="H215" s="125">
        <v>18859</v>
      </c>
      <c r="I215" s="175">
        <v>0.58819894100578074</v>
      </c>
      <c r="J215" s="125">
        <v>84</v>
      </c>
      <c r="K215" s="175">
        <v>0</v>
      </c>
      <c r="L215" s="175">
        <v>-1.1262441068622316E-2</v>
      </c>
      <c r="M215" s="174">
        <v>26</v>
      </c>
    </row>
    <row r="216" spans="1:13" x14ac:dyDescent="0.25">
      <c r="A216" s="164">
        <v>22</v>
      </c>
      <c r="B216" s="165" t="s">
        <v>120</v>
      </c>
      <c r="C216" s="166">
        <v>2006</v>
      </c>
      <c r="D216" s="411">
        <v>2026519.4137610467</v>
      </c>
      <c r="E216" s="125">
        <v>3981</v>
      </c>
      <c r="F216" s="125">
        <v>82347301</v>
      </c>
      <c r="G216" s="125">
        <v>41492</v>
      </c>
      <c r="H216" s="125">
        <v>18859</v>
      </c>
      <c r="I216" s="175">
        <v>0.49811456700835599</v>
      </c>
      <c r="J216" s="125">
        <v>84</v>
      </c>
      <c r="K216" s="175">
        <v>0</v>
      </c>
      <c r="L216" s="175">
        <v>-1.1262441068622316E-2</v>
      </c>
      <c r="M216" s="174">
        <v>26</v>
      </c>
    </row>
    <row r="217" spans="1:13" x14ac:dyDescent="0.25">
      <c r="A217" s="164">
        <v>22</v>
      </c>
      <c r="B217" s="165" t="s">
        <v>120</v>
      </c>
      <c r="C217" s="166">
        <v>2007</v>
      </c>
      <c r="D217" s="411">
        <v>2095964.9457532328</v>
      </c>
      <c r="E217" s="125">
        <v>3864</v>
      </c>
      <c r="F217" s="125">
        <v>83900561</v>
      </c>
      <c r="G217" s="125">
        <v>67212</v>
      </c>
      <c r="H217" s="125">
        <v>18859</v>
      </c>
      <c r="I217" s="175">
        <v>0.50751015645641095</v>
      </c>
      <c r="J217" s="125">
        <v>84</v>
      </c>
      <c r="K217" s="175">
        <v>9.5238095238095233E-2</v>
      </c>
      <c r="L217" s="175">
        <v>-1.1262441068622316E-2</v>
      </c>
      <c r="M217" s="174">
        <v>26</v>
      </c>
    </row>
    <row r="218" spans="1:13" x14ac:dyDescent="0.25">
      <c r="A218" s="164">
        <v>22</v>
      </c>
      <c r="B218" s="165" t="s">
        <v>120</v>
      </c>
      <c r="C218" s="166">
        <v>2008</v>
      </c>
      <c r="D218" s="411">
        <v>2233999.8497449267</v>
      </c>
      <c r="E218" s="125">
        <v>4001</v>
      </c>
      <c r="F218" s="125">
        <v>84002098</v>
      </c>
      <c r="G218" s="125">
        <v>3310</v>
      </c>
      <c r="H218" s="125">
        <v>18859</v>
      </c>
      <c r="I218" s="175">
        <v>0.50812434852070609</v>
      </c>
      <c r="J218" s="125">
        <v>84</v>
      </c>
      <c r="K218" s="175">
        <v>9.5238095238095233E-2</v>
      </c>
      <c r="L218" s="175">
        <v>-1.1262441068622316E-2</v>
      </c>
      <c r="M218" s="174">
        <v>26</v>
      </c>
    </row>
    <row r="219" spans="1:13" x14ac:dyDescent="0.25">
      <c r="A219" s="164">
        <v>22</v>
      </c>
      <c r="B219" s="165" t="s">
        <v>120</v>
      </c>
      <c r="C219" s="166">
        <v>2009</v>
      </c>
      <c r="D219" s="411">
        <v>2291479.6576406653</v>
      </c>
      <c r="E219" s="125">
        <v>3768</v>
      </c>
      <c r="F219" s="125">
        <v>82558537</v>
      </c>
      <c r="G219" s="125">
        <v>65081</v>
      </c>
      <c r="H219" s="125">
        <v>18859</v>
      </c>
      <c r="I219" s="175">
        <v>0.49939232265303196</v>
      </c>
      <c r="J219" s="125">
        <v>84</v>
      </c>
      <c r="K219" s="175">
        <v>9.5238095238095233E-2</v>
      </c>
      <c r="L219" s="175">
        <v>-1.1262441068622316E-2</v>
      </c>
      <c r="M219" s="174">
        <v>26</v>
      </c>
    </row>
    <row r="220" spans="1:13" x14ac:dyDescent="0.25">
      <c r="A220" s="164">
        <v>22</v>
      </c>
      <c r="B220" s="165" t="s">
        <v>120</v>
      </c>
      <c r="C220" s="166">
        <v>2010</v>
      </c>
      <c r="D220" s="411">
        <v>2312989.3863134636</v>
      </c>
      <c r="E220" s="125">
        <v>3777</v>
      </c>
      <c r="F220" s="125">
        <v>79959168</v>
      </c>
      <c r="G220" s="125">
        <v>65577</v>
      </c>
      <c r="H220" s="125">
        <v>18859</v>
      </c>
      <c r="I220" s="175">
        <v>0.48366887394000202</v>
      </c>
      <c r="J220" s="125">
        <v>84</v>
      </c>
      <c r="K220" s="175">
        <v>9.5238095238095233E-2</v>
      </c>
      <c r="L220" s="175">
        <v>-1.1262441068622316E-2</v>
      </c>
      <c r="M220" s="174">
        <v>26</v>
      </c>
    </row>
    <row r="221" spans="1:13" s="184" customFormat="1" ht="15.75" thickBot="1" x14ac:dyDescent="0.3">
      <c r="A221" s="167">
        <v>22</v>
      </c>
      <c r="B221" s="168" t="s">
        <v>120</v>
      </c>
      <c r="C221" s="169">
        <v>2011</v>
      </c>
      <c r="D221" s="412">
        <v>2275327.0281412019</v>
      </c>
      <c r="E221" s="170">
        <v>3775</v>
      </c>
      <c r="F221" s="170">
        <v>78311374</v>
      </c>
      <c r="G221" s="170">
        <v>63157</v>
      </c>
      <c r="H221" s="170">
        <v>18859</v>
      </c>
      <c r="I221" s="183">
        <v>0.47370145321264906</v>
      </c>
      <c r="J221" s="170">
        <v>74</v>
      </c>
      <c r="K221" s="183">
        <v>0.10810810810810811</v>
      </c>
      <c r="L221" s="183">
        <v>-1.1262441068622316E-2</v>
      </c>
      <c r="M221" s="184">
        <v>26</v>
      </c>
    </row>
    <row r="222" spans="1:13" ht="15.75" thickTop="1" x14ac:dyDescent="0.25">
      <c r="A222" s="171">
        <v>23</v>
      </c>
      <c r="B222" s="172" t="s">
        <v>190</v>
      </c>
      <c r="C222" s="173">
        <v>2002</v>
      </c>
      <c r="D222" s="411">
        <v>20868596.108962357</v>
      </c>
      <c r="E222" s="125">
        <v>45975</v>
      </c>
      <c r="F222" s="125">
        <v>905209929.5</v>
      </c>
      <c r="G222" s="125">
        <v>938274.5</v>
      </c>
      <c r="H222" s="125">
        <v>175607</v>
      </c>
      <c r="I222" s="175">
        <v>0.58803884953365781</v>
      </c>
      <c r="J222" s="125">
        <v>870.6</v>
      </c>
      <c r="K222" s="175">
        <v>0.20101079715138984</v>
      </c>
      <c r="L222" s="175">
        <v>1.6813485589994563E-2</v>
      </c>
      <c r="M222" s="174">
        <v>410</v>
      </c>
    </row>
    <row r="223" spans="1:13" x14ac:dyDescent="0.25">
      <c r="A223" s="164">
        <v>23</v>
      </c>
      <c r="B223" s="165" t="s">
        <v>190</v>
      </c>
      <c r="C223" s="166">
        <v>2003</v>
      </c>
      <c r="D223" s="411">
        <v>21034707.178577706</v>
      </c>
      <c r="E223" s="125">
        <v>45752</v>
      </c>
      <c r="F223" s="125">
        <v>940082897.10000002</v>
      </c>
      <c r="G223" s="125">
        <v>944749.8</v>
      </c>
      <c r="H223" s="125">
        <v>175607</v>
      </c>
      <c r="I223" s="175">
        <v>0.61069288709890579</v>
      </c>
      <c r="J223" s="125">
        <v>870.6</v>
      </c>
      <c r="K223" s="175">
        <v>0.20101079715138984</v>
      </c>
      <c r="L223" s="175">
        <v>1.6813485589994563E-2</v>
      </c>
      <c r="M223" s="174">
        <v>410</v>
      </c>
    </row>
    <row r="224" spans="1:13" x14ac:dyDescent="0.25">
      <c r="A224" s="164">
        <v>23</v>
      </c>
      <c r="B224" s="165" t="s">
        <v>190</v>
      </c>
      <c r="C224" s="166">
        <v>2004</v>
      </c>
      <c r="D224" s="411">
        <v>22300056.968401924</v>
      </c>
      <c r="E224" s="125">
        <v>46296</v>
      </c>
      <c r="F224" s="125">
        <v>987376976.5</v>
      </c>
      <c r="G224" s="125">
        <v>957859.7</v>
      </c>
      <c r="H224" s="125">
        <v>197509</v>
      </c>
      <c r="I224" s="175">
        <v>0.57028853375176136</v>
      </c>
      <c r="J224" s="125">
        <v>870.6</v>
      </c>
      <c r="K224" s="175">
        <v>0.20101079715138984</v>
      </c>
      <c r="L224" s="175">
        <v>1.6813485589994563E-2</v>
      </c>
      <c r="M224" s="174">
        <v>410</v>
      </c>
    </row>
    <row r="225" spans="1:13" x14ac:dyDescent="0.25">
      <c r="A225" s="164">
        <v>23</v>
      </c>
      <c r="B225" s="165" t="s">
        <v>190</v>
      </c>
      <c r="C225" s="166">
        <v>2005</v>
      </c>
      <c r="D225" s="411">
        <v>22214520.843972795</v>
      </c>
      <c r="E225" s="125">
        <v>45915</v>
      </c>
      <c r="F225" s="125">
        <v>957243410</v>
      </c>
      <c r="G225" s="125">
        <v>1034165</v>
      </c>
      <c r="H225" s="125">
        <v>197509</v>
      </c>
      <c r="I225" s="175">
        <v>0.55288400856533049</v>
      </c>
      <c r="J225" s="125">
        <v>870</v>
      </c>
      <c r="K225" s="175">
        <v>0.20114942528735633</v>
      </c>
      <c r="L225" s="175">
        <v>1.6813485589994563E-2</v>
      </c>
      <c r="M225" s="174">
        <v>410</v>
      </c>
    </row>
    <row r="226" spans="1:13" x14ac:dyDescent="0.25">
      <c r="A226" s="164">
        <v>23</v>
      </c>
      <c r="B226" s="165" t="s">
        <v>190</v>
      </c>
      <c r="C226" s="166">
        <v>2006</v>
      </c>
      <c r="D226" s="411">
        <v>22197853.714485563</v>
      </c>
      <c r="E226" s="125">
        <v>46020</v>
      </c>
      <c r="F226" s="125">
        <v>941826285</v>
      </c>
      <c r="G226" s="125">
        <v>984018</v>
      </c>
      <c r="H226" s="125">
        <v>197509</v>
      </c>
      <c r="I226" s="175">
        <v>0.54397939581845067</v>
      </c>
      <c r="J226" s="125">
        <v>871</v>
      </c>
      <c r="K226" s="175">
        <v>0.20091848450057406</v>
      </c>
      <c r="L226" s="175">
        <v>1.6813485589994563E-2</v>
      </c>
      <c r="M226" s="174">
        <v>410</v>
      </c>
    </row>
    <row r="227" spans="1:13" x14ac:dyDescent="0.25">
      <c r="A227" s="164">
        <v>23</v>
      </c>
      <c r="B227" s="165" t="s">
        <v>190</v>
      </c>
      <c r="C227" s="166">
        <v>2007</v>
      </c>
      <c r="D227" s="411">
        <v>29260522.224572603</v>
      </c>
      <c r="E227" s="125">
        <v>46451</v>
      </c>
      <c r="F227" s="125">
        <v>958691850.28999996</v>
      </c>
      <c r="G227" s="125">
        <v>988960</v>
      </c>
      <c r="H227" s="125">
        <v>197509</v>
      </c>
      <c r="I227" s="175">
        <v>0.55372059773934501</v>
      </c>
      <c r="J227" s="125">
        <v>871</v>
      </c>
      <c r="K227" s="175">
        <v>0.20091848450057406</v>
      </c>
      <c r="L227" s="175">
        <v>1.6813485589994563E-2</v>
      </c>
      <c r="M227" s="174">
        <v>410</v>
      </c>
    </row>
    <row r="228" spans="1:13" x14ac:dyDescent="0.25">
      <c r="A228" s="164">
        <v>23</v>
      </c>
      <c r="B228" s="165" t="s">
        <v>190</v>
      </c>
      <c r="C228" s="166">
        <v>2008</v>
      </c>
      <c r="D228" s="411">
        <v>24615696.226835933</v>
      </c>
      <c r="E228" s="125">
        <v>46215</v>
      </c>
      <c r="F228" s="125">
        <v>966826977.00999999</v>
      </c>
      <c r="G228" s="125">
        <v>990946</v>
      </c>
      <c r="H228" s="125">
        <v>197509</v>
      </c>
      <c r="I228" s="175">
        <v>0.55841927878969611</v>
      </c>
      <c r="J228" s="125">
        <v>871</v>
      </c>
      <c r="K228" s="175">
        <v>0.20091848450057406</v>
      </c>
      <c r="L228" s="175">
        <v>1.6813485589994563E-2</v>
      </c>
      <c r="M228" s="174">
        <v>410</v>
      </c>
    </row>
    <row r="229" spans="1:13" x14ac:dyDescent="0.25">
      <c r="A229" s="164">
        <v>23</v>
      </c>
      <c r="B229" s="165" t="s">
        <v>190</v>
      </c>
      <c r="C229" s="166">
        <v>2009</v>
      </c>
      <c r="D229" s="411">
        <v>25837369.183760699</v>
      </c>
      <c r="E229" s="125">
        <v>46539</v>
      </c>
      <c r="F229" s="125">
        <v>957230159.16999996</v>
      </c>
      <c r="G229" s="125">
        <v>992846</v>
      </c>
      <c r="H229" s="125">
        <v>206940</v>
      </c>
      <c r="I229" s="175">
        <v>0.52767979139488319</v>
      </c>
      <c r="J229" s="125">
        <v>944</v>
      </c>
      <c r="K229" s="175">
        <v>0.22563559322033899</v>
      </c>
      <c r="L229" s="175">
        <v>1.6813485589994563E-2</v>
      </c>
      <c r="M229" s="174">
        <v>410</v>
      </c>
    </row>
    <row r="230" spans="1:13" x14ac:dyDescent="0.25">
      <c r="A230" s="164">
        <v>23</v>
      </c>
      <c r="B230" s="165" t="s">
        <v>190</v>
      </c>
      <c r="C230" s="166">
        <v>2010</v>
      </c>
      <c r="D230" s="411">
        <v>23492982.680338666</v>
      </c>
      <c r="E230" s="125">
        <v>46710</v>
      </c>
      <c r="F230" s="125">
        <v>921289657</v>
      </c>
      <c r="G230" s="125">
        <v>965342</v>
      </c>
      <c r="H230" s="125">
        <v>206940</v>
      </c>
      <c r="I230" s="175">
        <v>0.50786733928395378</v>
      </c>
      <c r="J230" s="125">
        <v>944</v>
      </c>
      <c r="K230" s="175">
        <v>0.22563559322033899</v>
      </c>
      <c r="L230" s="175">
        <v>1.6813485589994563E-2</v>
      </c>
      <c r="M230" s="174">
        <v>410</v>
      </c>
    </row>
    <row r="231" spans="1:13" s="184" customFormat="1" ht="15.75" thickBot="1" x14ac:dyDescent="0.3">
      <c r="A231" s="167">
        <v>23</v>
      </c>
      <c r="B231" s="168" t="s">
        <v>190</v>
      </c>
      <c r="C231" s="169">
        <v>2011</v>
      </c>
      <c r="D231" s="412">
        <v>28417755.246489324</v>
      </c>
      <c r="E231" s="170">
        <v>46748</v>
      </c>
      <c r="F231" s="170">
        <v>923827081.64999998</v>
      </c>
      <c r="G231" s="170">
        <v>957195</v>
      </c>
      <c r="H231" s="170">
        <v>206940</v>
      </c>
      <c r="I231" s="183">
        <v>0.50926611229289576</v>
      </c>
      <c r="J231" s="170">
        <v>962</v>
      </c>
      <c r="K231" s="183">
        <v>0.2338877338877339</v>
      </c>
      <c r="L231" s="183">
        <v>1.6813485589994563E-2</v>
      </c>
      <c r="M231" s="184">
        <v>410</v>
      </c>
    </row>
    <row r="232" spans="1:13" ht="15.75" thickTop="1" x14ac:dyDescent="0.25">
      <c r="A232" s="171">
        <v>24</v>
      </c>
      <c r="B232" s="172" t="s">
        <v>191</v>
      </c>
      <c r="C232" s="173">
        <v>2002</v>
      </c>
      <c r="D232" s="411">
        <v>3325770.7622785531</v>
      </c>
      <c r="E232" s="125">
        <v>8665</v>
      </c>
      <c r="F232" s="125">
        <v>151859107</v>
      </c>
      <c r="G232" s="125">
        <v>159107.79999999999</v>
      </c>
      <c r="H232" s="125">
        <v>36517</v>
      </c>
      <c r="I232" s="175">
        <v>0.47439956690619889</v>
      </c>
      <c r="J232" s="125">
        <v>215.6</v>
      </c>
      <c r="K232" s="175">
        <v>0.21799628942486085</v>
      </c>
      <c r="L232" s="175">
        <v>0.18949798038084248</v>
      </c>
      <c r="M232" s="174">
        <v>69</v>
      </c>
    </row>
    <row r="233" spans="1:13" x14ac:dyDescent="0.25">
      <c r="A233" s="164">
        <v>24</v>
      </c>
      <c r="B233" s="165" t="s">
        <v>191</v>
      </c>
      <c r="C233" s="166">
        <v>2003</v>
      </c>
      <c r="D233" s="411">
        <v>3482663.28536211</v>
      </c>
      <c r="E233" s="125">
        <v>8969</v>
      </c>
      <c r="F233" s="125">
        <v>156079163</v>
      </c>
      <c r="G233" s="125">
        <v>175493</v>
      </c>
      <c r="H233" s="125">
        <v>36517</v>
      </c>
      <c r="I233" s="175">
        <v>0.48758279166149732</v>
      </c>
      <c r="J233" s="125">
        <v>232</v>
      </c>
      <c r="K233" s="175">
        <v>0.2353448275862069</v>
      </c>
      <c r="L233" s="175">
        <v>0.18949798038084248</v>
      </c>
      <c r="M233" s="174">
        <v>69</v>
      </c>
    </row>
    <row r="234" spans="1:13" x14ac:dyDescent="0.25">
      <c r="A234" s="164">
        <v>24</v>
      </c>
      <c r="B234" s="165" t="s">
        <v>191</v>
      </c>
      <c r="C234" s="166">
        <v>2004</v>
      </c>
      <c r="D234" s="411">
        <v>3787748.5628754664</v>
      </c>
      <c r="E234" s="125">
        <v>9356</v>
      </c>
      <c r="F234" s="125">
        <v>98472447</v>
      </c>
      <c r="G234" s="125">
        <v>183044</v>
      </c>
      <c r="H234" s="125">
        <v>53374</v>
      </c>
      <c r="I234" s="175">
        <v>0.21046675857297414</v>
      </c>
      <c r="J234" s="125">
        <v>233.4</v>
      </c>
      <c r="K234" s="175">
        <v>0.24078834618680378</v>
      </c>
      <c r="L234" s="175">
        <v>0.18949798038084248</v>
      </c>
      <c r="M234" s="174">
        <v>69</v>
      </c>
    </row>
    <row r="235" spans="1:13" x14ac:dyDescent="0.25">
      <c r="A235" s="164">
        <v>24</v>
      </c>
      <c r="B235" s="165" t="s">
        <v>191</v>
      </c>
      <c r="C235" s="166">
        <v>2005</v>
      </c>
      <c r="D235" s="411">
        <v>4004267.4417302567</v>
      </c>
      <c r="E235" s="125">
        <v>9530</v>
      </c>
      <c r="F235" s="125">
        <v>182318202.77000001</v>
      </c>
      <c r="G235" s="125">
        <v>179329</v>
      </c>
      <c r="H235" s="125">
        <v>53374</v>
      </c>
      <c r="I235" s="175">
        <v>0.38967165267917164</v>
      </c>
      <c r="J235" s="125">
        <v>238</v>
      </c>
      <c r="K235" s="175">
        <v>0.24369747899159663</v>
      </c>
      <c r="L235" s="175">
        <v>0.18949798038084248</v>
      </c>
      <c r="M235" s="174">
        <v>69</v>
      </c>
    </row>
    <row r="236" spans="1:13" x14ac:dyDescent="0.25">
      <c r="A236" s="164">
        <v>24</v>
      </c>
      <c r="B236" s="165" t="s">
        <v>191</v>
      </c>
      <c r="C236" s="166">
        <v>2006</v>
      </c>
      <c r="D236" s="411">
        <v>3994059.7827618057</v>
      </c>
      <c r="E236" s="125">
        <v>9508</v>
      </c>
      <c r="F236" s="125">
        <v>103904686</v>
      </c>
      <c r="G236" s="125">
        <v>170059</v>
      </c>
      <c r="H236" s="125">
        <v>53374</v>
      </c>
      <c r="I236" s="175">
        <v>0.22207717111937603</v>
      </c>
      <c r="J236" s="125">
        <v>202</v>
      </c>
      <c r="K236" s="175">
        <v>0.24257425742574257</v>
      </c>
      <c r="L236" s="175">
        <v>0.18949798038084248</v>
      </c>
      <c r="M236" s="174">
        <v>69</v>
      </c>
    </row>
    <row r="237" spans="1:13" x14ac:dyDescent="0.25">
      <c r="A237" s="164">
        <v>24</v>
      </c>
      <c r="B237" s="165" t="s">
        <v>191</v>
      </c>
      <c r="C237" s="166">
        <v>2007</v>
      </c>
      <c r="D237" s="411">
        <v>4275537.6284078863</v>
      </c>
      <c r="E237" s="125">
        <v>9792</v>
      </c>
      <c r="F237" s="125">
        <v>176884016</v>
      </c>
      <c r="G237" s="125">
        <v>170508</v>
      </c>
      <c r="H237" s="125">
        <v>53374</v>
      </c>
      <c r="I237" s="175">
        <v>0.37805707713234848</v>
      </c>
      <c r="J237" s="125">
        <v>235</v>
      </c>
      <c r="K237" s="175">
        <v>0.24255319148936169</v>
      </c>
      <c r="L237" s="175">
        <v>0.18949798038084248</v>
      </c>
      <c r="M237" s="174">
        <v>69</v>
      </c>
    </row>
    <row r="238" spans="1:13" x14ac:dyDescent="0.25">
      <c r="A238" s="164">
        <v>24</v>
      </c>
      <c r="B238" s="165" t="s">
        <v>191</v>
      </c>
      <c r="C238" s="166">
        <v>2008</v>
      </c>
      <c r="D238" s="411">
        <v>4575039.4659613809</v>
      </c>
      <c r="E238" s="125">
        <v>9937</v>
      </c>
      <c r="F238" s="125">
        <v>180714045.77000001</v>
      </c>
      <c r="G238" s="125">
        <v>177224</v>
      </c>
      <c r="H238" s="125">
        <v>53374</v>
      </c>
      <c r="I238" s="175">
        <v>0.38624306189750718</v>
      </c>
      <c r="J238" s="125">
        <v>238</v>
      </c>
      <c r="K238" s="175">
        <v>0.25210084033613445</v>
      </c>
      <c r="L238" s="175">
        <v>0.18949798038084248</v>
      </c>
      <c r="M238" s="174">
        <v>69</v>
      </c>
    </row>
    <row r="239" spans="1:13" x14ac:dyDescent="0.25">
      <c r="A239" s="164">
        <v>24</v>
      </c>
      <c r="B239" s="165" t="s">
        <v>191</v>
      </c>
      <c r="C239" s="166">
        <v>2009</v>
      </c>
      <c r="D239" s="411">
        <v>4592397.8926641429</v>
      </c>
      <c r="E239" s="125">
        <v>10073</v>
      </c>
      <c r="F239" s="125">
        <v>179672015.21000001</v>
      </c>
      <c r="G239" s="125">
        <v>163379</v>
      </c>
      <c r="H239" s="125">
        <v>53374</v>
      </c>
      <c r="I239" s="175">
        <v>0.38401591307589639</v>
      </c>
      <c r="J239" s="125">
        <v>172</v>
      </c>
      <c r="K239" s="175">
        <v>0.19186046511627908</v>
      </c>
      <c r="L239" s="175">
        <v>0.18949798038084248</v>
      </c>
      <c r="M239" s="174">
        <v>69</v>
      </c>
    </row>
    <row r="240" spans="1:13" x14ac:dyDescent="0.25">
      <c r="A240" s="164">
        <v>24</v>
      </c>
      <c r="B240" s="165" t="s">
        <v>191</v>
      </c>
      <c r="C240" s="166">
        <v>2010</v>
      </c>
      <c r="D240" s="411">
        <v>4710022.6437607361</v>
      </c>
      <c r="E240" s="125">
        <v>10151</v>
      </c>
      <c r="F240" s="125">
        <v>186559007.97</v>
      </c>
      <c r="G240" s="125">
        <v>174345</v>
      </c>
      <c r="H240" s="125">
        <v>57081</v>
      </c>
      <c r="I240" s="175">
        <v>0.37284058824101457</v>
      </c>
      <c r="J240" s="125">
        <v>241</v>
      </c>
      <c r="K240" s="175">
        <v>0.28215767634854771</v>
      </c>
      <c r="L240" s="175">
        <v>0.18949798038084248</v>
      </c>
      <c r="M240" s="174">
        <v>69</v>
      </c>
    </row>
    <row r="241" spans="1:13" s="184" customFormat="1" ht="15.75" thickBot="1" x14ac:dyDescent="0.3">
      <c r="A241" s="167">
        <v>24</v>
      </c>
      <c r="B241" s="168" t="s">
        <v>191</v>
      </c>
      <c r="C241" s="169">
        <v>2011</v>
      </c>
      <c r="D241" s="412">
        <v>5139109.6493815016</v>
      </c>
      <c r="E241" s="170">
        <v>10307</v>
      </c>
      <c r="F241" s="170">
        <v>180803939.71000001</v>
      </c>
      <c r="G241" s="170">
        <v>180394</v>
      </c>
      <c r="H241" s="170">
        <v>57081</v>
      </c>
      <c r="I241" s="183">
        <v>0.36133900995340573</v>
      </c>
      <c r="J241" s="170">
        <v>240</v>
      </c>
      <c r="K241" s="183">
        <v>0.29166666666666669</v>
      </c>
      <c r="L241" s="183">
        <v>0.18949798038084248</v>
      </c>
      <c r="M241" s="184">
        <v>69</v>
      </c>
    </row>
    <row r="242" spans="1:13" ht="15.75" thickTop="1" x14ac:dyDescent="0.25">
      <c r="A242" s="171">
        <v>25</v>
      </c>
      <c r="B242" s="172" t="s">
        <v>192</v>
      </c>
      <c r="C242" s="173">
        <v>2002</v>
      </c>
      <c r="D242" s="411">
        <v>24521812.226497099</v>
      </c>
      <c r="E242" s="125">
        <v>41817</v>
      </c>
      <c r="F242" s="125">
        <v>1482923145</v>
      </c>
      <c r="G242" s="125">
        <v>2214584</v>
      </c>
      <c r="H242" s="125">
        <v>264088</v>
      </c>
      <c r="I242" s="175">
        <v>0.6405728235466116</v>
      </c>
      <c r="J242" s="125">
        <v>893.1</v>
      </c>
      <c r="K242" s="175">
        <v>0.53902138618295825</v>
      </c>
      <c r="L242" s="175">
        <v>0.21622784991749766</v>
      </c>
      <c r="M242" s="174">
        <v>93</v>
      </c>
    </row>
    <row r="243" spans="1:13" x14ac:dyDescent="0.25">
      <c r="A243" s="164">
        <v>25</v>
      </c>
      <c r="B243" s="165" t="s">
        <v>192</v>
      </c>
      <c r="C243" s="166">
        <v>2003</v>
      </c>
      <c r="D243" s="411">
        <v>25667614.542008553</v>
      </c>
      <c r="E243" s="125">
        <v>44229</v>
      </c>
      <c r="F243" s="125">
        <v>1478910438</v>
      </c>
      <c r="G243" s="125">
        <v>2343082</v>
      </c>
      <c r="H243" s="125">
        <v>264088</v>
      </c>
      <c r="I243" s="175">
        <v>0.63883946935241609</v>
      </c>
      <c r="J243" s="125">
        <v>921.1</v>
      </c>
      <c r="K243" s="175">
        <v>0.55303441537292364</v>
      </c>
      <c r="L243" s="175">
        <v>0.21622784991749766</v>
      </c>
      <c r="M243" s="174">
        <v>93</v>
      </c>
    </row>
    <row r="244" spans="1:13" x14ac:dyDescent="0.25">
      <c r="A244" s="164">
        <v>25</v>
      </c>
      <c r="B244" s="165" t="s">
        <v>192</v>
      </c>
      <c r="C244" s="166">
        <v>2004</v>
      </c>
      <c r="D244" s="411">
        <v>25634535.196496427</v>
      </c>
      <c r="E244" s="125">
        <v>44556</v>
      </c>
      <c r="F244" s="125">
        <v>1570349840</v>
      </c>
      <c r="G244" s="125">
        <v>2443494</v>
      </c>
      <c r="H244" s="125">
        <v>264088</v>
      </c>
      <c r="I244" s="175">
        <v>0.67833820947259527</v>
      </c>
      <c r="J244" s="125">
        <v>948.4</v>
      </c>
      <c r="K244" s="175">
        <v>0.5657950231969634</v>
      </c>
      <c r="L244" s="175">
        <v>0.21622784991749766</v>
      </c>
      <c r="M244" s="174">
        <v>93</v>
      </c>
    </row>
    <row r="245" spans="1:13" x14ac:dyDescent="0.25">
      <c r="A245" s="164">
        <v>25</v>
      </c>
      <c r="B245" s="165" t="s">
        <v>192</v>
      </c>
      <c r="C245" s="166">
        <v>2005</v>
      </c>
      <c r="D245" s="411">
        <v>26172005.499251619</v>
      </c>
      <c r="E245" s="125">
        <v>56177</v>
      </c>
      <c r="F245" s="125">
        <v>1624508601</v>
      </c>
      <c r="G245" s="125">
        <v>2490044</v>
      </c>
      <c r="H245" s="125">
        <v>283187</v>
      </c>
      <c r="I245" s="175">
        <v>0.65440594494549509</v>
      </c>
      <c r="J245" s="125">
        <v>976</v>
      </c>
      <c r="K245" s="175">
        <v>0.56762295081967218</v>
      </c>
      <c r="L245" s="175">
        <v>0.21622784991749766</v>
      </c>
      <c r="M245" s="174">
        <v>93</v>
      </c>
    </row>
    <row r="246" spans="1:13" x14ac:dyDescent="0.25">
      <c r="A246" s="164">
        <v>25</v>
      </c>
      <c r="B246" s="165" t="s">
        <v>192</v>
      </c>
      <c r="C246" s="166">
        <v>2006</v>
      </c>
      <c r="D246" s="411">
        <v>27676280.012738734</v>
      </c>
      <c r="E246" s="125">
        <v>58941</v>
      </c>
      <c r="F246" s="125">
        <v>1631312252</v>
      </c>
      <c r="G246" s="125">
        <v>2521744</v>
      </c>
      <c r="H246" s="125">
        <v>285750</v>
      </c>
      <c r="I246" s="175">
        <v>0.65125248369735211</v>
      </c>
      <c r="J246" s="125">
        <v>1002</v>
      </c>
      <c r="K246" s="175">
        <v>0.57584830339321358</v>
      </c>
      <c r="L246" s="175">
        <v>0.21622784991749766</v>
      </c>
      <c r="M246" s="174">
        <v>93</v>
      </c>
    </row>
    <row r="247" spans="1:13" x14ac:dyDescent="0.25">
      <c r="A247" s="164">
        <v>25</v>
      </c>
      <c r="B247" s="165" t="s">
        <v>192</v>
      </c>
      <c r="C247" s="166">
        <v>2007</v>
      </c>
      <c r="D247" s="411">
        <v>30125057.046217769</v>
      </c>
      <c r="E247" s="125">
        <v>47720</v>
      </c>
      <c r="F247" s="125">
        <v>1637140161.6500001</v>
      </c>
      <c r="G247" s="125">
        <v>2529146</v>
      </c>
      <c r="H247" s="125">
        <v>285750</v>
      </c>
      <c r="I247" s="175">
        <v>0.65357910181088197</v>
      </c>
      <c r="J247" s="125">
        <v>1030</v>
      </c>
      <c r="K247" s="175">
        <v>0.58640776699029129</v>
      </c>
      <c r="L247" s="175">
        <v>0.21622784991749766</v>
      </c>
      <c r="M247" s="174">
        <v>93</v>
      </c>
    </row>
    <row r="248" spans="1:13" x14ac:dyDescent="0.25">
      <c r="A248" s="164">
        <v>25</v>
      </c>
      <c r="B248" s="165" t="s">
        <v>192</v>
      </c>
      <c r="C248" s="166">
        <v>2008</v>
      </c>
      <c r="D248" s="411">
        <v>31114011.723211534</v>
      </c>
      <c r="E248" s="125">
        <v>48914</v>
      </c>
      <c r="F248" s="125">
        <v>1599755326.1700001</v>
      </c>
      <c r="G248" s="125">
        <v>2477256</v>
      </c>
      <c r="H248" s="125">
        <v>285750</v>
      </c>
      <c r="I248" s="175">
        <v>0.63865432764265173</v>
      </c>
      <c r="J248" s="125">
        <v>1049</v>
      </c>
      <c r="K248" s="175">
        <v>0.59103908484270729</v>
      </c>
      <c r="L248" s="175">
        <v>0.21622784991749766</v>
      </c>
      <c r="M248" s="174">
        <v>93</v>
      </c>
    </row>
    <row r="249" spans="1:13" x14ac:dyDescent="0.25">
      <c r="A249" s="164">
        <v>25</v>
      </c>
      <c r="B249" s="165" t="s">
        <v>192</v>
      </c>
      <c r="C249" s="166">
        <v>2009</v>
      </c>
      <c r="D249" s="411">
        <v>31452881.454976421</v>
      </c>
      <c r="E249" s="125">
        <v>49299</v>
      </c>
      <c r="F249" s="125">
        <v>1485530568</v>
      </c>
      <c r="G249" s="125">
        <v>2360057</v>
      </c>
      <c r="H249" s="125">
        <v>285750</v>
      </c>
      <c r="I249" s="175">
        <v>0.59305351923412042</v>
      </c>
      <c r="J249" s="125">
        <v>1063</v>
      </c>
      <c r="K249" s="175">
        <v>0.59830667920978364</v>
      </c>
      <c r="L249" s="175">
        <v>0.21622784991749766</v>
      </c>
      <c r="M249" s="174">
        <v>93</v>
      </c>
    </row>
    <row r="250" spans="1:13" x14ac:dyDescent="0.25">
      <c r="A250" s="164">
        <v>25</v>
      </c>
      <c r="B250" s="165" t="s">
        <v>192</v>
      </c>
      <c r="C250" s="166">
        <v>2010</v>
      </c>
      <c r="D250" s="411">
        <v>32578827.468639091</v>
      </c>
      <c r="E250" s="125">
        <v>50250</v>
      </c>
      <c r="F250" s="125">
        <v>1614445248.05</v>
      </c>
      <c r="G250" s="125">
        <v>2404857</v>
      </c>
      <c r="H250" s="125">
        <v>285955</v>
      </c>
      <c r="I250" s="175">
        <v>0.64405678532685395</v>
      </c>
      <c r="J250" s="125">
        <v>1065</v>
      </c>
      <c r="K250" s="175">
        <v>0.59906103286384982</v>
      </c>
      <c r="L250" s="175">
        <v>0.21622784991749766</v>
      </c>
      <c r="M250" s="174">
        <v>93</v>
      </c>
    </row>
    <row r="251" spans="1:13" s="184" customFormat="1" ht="15.75" thickBot="1" x14ac:dyDescent="0.3">
      <c r="A251" s="167">
        <v>25</v>
      </c>
      <c r="B251" s="168" t="s">
        <v>192</v>
      </c>
      <c r="C251" s="169">
        <v>2011</v>
      </c>
      <c r="D251" s="412">
        <v>34145603.669725917</v>
      </c>
      <c r="E251" s="170">
        <v>50859</v>
      </c>
      <c r="F251" s="170">
        <v>1664955455</v>
      </c>
      <c r="G251" s="170">
        <v>2522857</v>
      </c>
      <c r="H251" s="170">
        <v>297500</v>
      </c>
      <c r="I251" s="183">
        <v>0.63843131694840838</v>
      </c>
      <c r="J251" s="170">
        <v>1084</v>
      </c>
      <c r="K251" s="183">
        <v>0.60332103321033215</v>
      </c>
      <c r="L251" s="183">
        <v>0.21622784991749766</v>
      </c>
      <c r="M251" s="184">
        <v>93</v>
      </c>
    </row>
    <row r="252" spans="1:13" ht="15.75" thickTop="1" x14ac:dyDescent="0.25">
      <c r="A252" s="171">
        <v>26</v>
      </c>
      <c r="B252" s="172" t="s">
        <v>193</v>
      </c>
      <c r="C252" s="173">
        <v>2002</v>
      </c>
      <c r="D252" s="411">
        <v>8732559.11607912</v>
      </c>
      <c r="E252" s="125">
        <v>19936</v>
      </c>
      <c r="F252" s="125">
        <v>350911723</v>
      </c>
      <c r="G252" s="125">
        <v>534513</v>
      </c>
      <c r="H252" s="125">
        <v>88607</v>
      </c>
      <c r="I252" s="175">
        <v>0.45178143234988583</v>
      </c>
      <c r="J252" s="125">
        <v>1616</v>
      </c>
      <c r="K252" s="175">
        <v>4.7648514851485149E-2</v>
      </c>
      <c r="L252" s="175">
        <v>5.7283306581059387E-2</v>
      </c>
      <c r="M252" s="174">
        <v>1252</v>
      </c>
    </row>
    <row r="253" spans="1:13" x14ac:dyDescent="0.25">
      <c r="A253" s="164">
        <v>26</v>
      </c>
      <c r="B253" s="165" t="s">
        <v>193</v>
      </c>
      <c r="C253" s="166">
        <v>2003</v>
      </c>
      <c r="D253" s="411">
        <v>8674315.7881802097</v>
      </c>
      <c r="E253" s="125">
        <v>20112</v>
      </c>
      <c r="F253" s="125">
        <v>352419237</v>
      </c>
      <c r="G253" s="125">
        <v>379343</v>
      </c>
      <c r="H253" s="125">
        <v>88607</v>
      </c>
      <c r="I253" s="175">
        <v>0.45372228182731261</v>
      </c>
      <c r="J253" s="125">
        <v>1631</v>
      </c>
      <c r="K253" s="175">
        <v>4.7823421213979152E-2</v>
      </c>
      <c r="L253" s="175">
        <v>5.7283306581059387E-2</v>
      </c>
      <c r="M253" s="174">
        <v>1252</v>
      </c>
    </row>
    <row r="254" spans="1:13" x14ac:dyDescent="0.25">
      <c r="A254" s="164">
        <v>26</v>
      </c>
      <c r="B254" s="165" t="s">
        <v>193</v>
      </c>
      <c r="C254" s="166">
        <v>2004</v>
      </c>
      <c r="D254" s="411">
        <v>9247612.2826625016</v>
      </c>
      <c r="E254" s="125">
        <v>20312</v>
      </c>
      <c r="F254" s="125">
        <v>362422451</v>
      </c>
      <c r="G254" s="125">
        <v>389565</v>
      </c>
      <c r="H254" s="125">
        <v>88607</v>
      </c>
      <c r="I254" s="175">
        <v>0.46660092352781357</v>
      </c>
      <c r="J254" s="125">
        <v>1649</v>
      </c>
      <c r="K254" s="175">
        <v>4.790782292298363E-2</v>
      </c>
      <c r="L254" s="175">
        <v>5.7283306581059387E-2</v>
      </c>
      <c r="M254" s="174">
        <v>1252</v>
      </c>
    </row>
    <row r="255" spans="1:13" x14ac:dyDescent="0.25">
      <c r="A255" s="164">
        <v>26</v>
      </c>
      <c r="B255" s="165" t="s">
        <v>193</v>
      </c>
      <c r="C255" s="166">
        <v>2005</v>
      </c>
      <c r="D255" s="411">
        <v>9628941.4774680398</v>
      </c>
      <c r="E255" s="125">
        <v>20462</v>
      </c>
      <c r="F255" s="125">
        <v>373431336</v>
      </c>
      <c r="G255" s="125">
        <v>389535</v>
      </c>
      <c r="H255" s="125">
        <v>88622</v>
      </c>
      <c r="I255" s="175">
        <v>0.48069294174856519</v>
      </c>
      <c r="J255" s="125">
        <v>1665</v>
      </c>
      <c r="K255" s="175">
        <v>4.8048048048048048E-2</v>
      </c>
      <c r="L255" s="175">
        <v>5.7283306581059387E-2</v>
      </c>
      <c r="M255" s="174">
        <v>1252</v>
      </c>
    </row>
    <row r="256" spans="1:13" x14ac:dyDescent="0.25">
      <c r="A256" s="164">
        <v>26</v>
      </c>
      <c r="B256" s="165" t="s">
        <v>193</v>
      </c>
      <c r="C256" s="166">
        <v>2006</v>
      </c>
      <c r="D256" s="411">
        <v>9976515.3877855409</v>
      </c>
      <c r="E256" s="125">
        <v>20577</v>
      </c>
      <c r="F256" s="125">
        <v>360381638</v>
      </c>
      <c r="G256" s="125">
        <v>381479</v>
      </c>
      <c r="H256" s="125">
        <v>88622</v>
      </c>
      <c r="I256" s="175">
        <v>0.46389494673362519</v>
      </c>
      <c r="J256" s="125">
        <v>1693</v>
      </c>
      <c r="K256" s="175">
        <v>4.6072061429415237E-2</v>
      </c>
      <c r="L256" s="175">
        <v>5.7283306581059387E-2</v>
      </c>
      <c r="M256" s="174">
        <v>1252</v>
      </c>
    </row>
    <row r="257" spans="1:13" x14ac:dyDescent="0.25">
      <c r="A257" s="164">
        <v>26</v>
      </c>
      <c r="B257" s="165" t="s">
        <v>193</v>
      </c>
      <c r="C257" s="166">
        <v>2007</v>
      </c>
      <c r="D257" s="411">
        <v>12000127.137351111</v>
      </c>
      <c r="E257" s="125">
        <v>20698</v>
      </c>
      <c r="F257" s="125">
        <v>360337098</v>
      </c>
      <c r="G257" s="125">
        <v>352531</v>
      </c>
      <c r="H257" s="125">
        <v>88622</v>
      </c>
      <c r="I257" s="175">
        <v>0.46383761339932383</v>
      </c>
      <c r="J257" s="125">
        <v>1706</v>
      </c>
      <c r="K257" s="175">
        <v>4.7479484173505275E-2</v>
      </c>
      <c r="L257" s="175">
        <v>5.7283306581059387E-2</v>
      </c>
      <c r="M257" s="174">
        <v>1252</v>
      </c>
    </row>
    <row r="258" spans="1:13" x14ac:dyDescent="0.25">
      <c r="A258" s="164">
        <v>26</v>
      </c>
      <c r="B258" s="165" t="s">
        <v>193</v>
      </c>
      <c r="C258" s="166">
        <v>2008</v>
      </c>
      <c r="D258" s="411">
        <v>12561098.885128396</v>
      </c>
      <c r="E258" s="125">
        <v>20815</v>
      </c>
      <c r="F258" s="125">
        <v>352084248</v>
      </c>
      <c r="G258" s="125">
        <v>332625</v>
      </c>
      <c r="H258" s="125">
        <v>88622</v>
      </c>
      <c r="I258" s="175">
        <v>0.45321427689306548</v>
      </c>
      <c r="J258" s="125">
        <v>1716</v>
      </c>
      <c r="K258" s="175">
        <v>4.8368298368298368E-2</v>
      </c>
      <c r="L258" s="175">
        <v>5.7283306581059387E-2</v>
      </c>
      <c r="M258" s="174">
        <v>1252</v>
      </c>
    </row>
    <row r="259" spans="1:13" x14ac:dyDescent="0.25">
      <c r="A259" s="164">
        <v>26</v>
      </c>
      <c r="B259" s="165" t="s">
        <v>193</v>
      </c>
      <c r="C259" s="166">
        <v>2009</v>
      </c>
      <c r="D259" s="411">
        <v>12813993.407968614</v>
      </c>
      <c r="E259" s="125">
        <v>20911</v>
      </c>
      <c r="F259" s="125">
        <v>338528028</v>
      </c>
      <c r="G259" s="125">
        <v>325026</v>
      </c>
      <c r="H259" s="125">
        <v>114709</v>
      </c>
      <c r="I259" s="175">
        <v>0.33666321878480837</v>
      </c>
      <c r="J259" s="125">
        <v>1731</v>
      </c>
      <c r="K259" s="175">
        <v>5.0837666088965915E-2</v>
      </c>
      <c r="L259" s="175">
        <v>5.7283306581059387E-2</v>
      </c>
      <c r="M259" s="174">
        <v>1252</v>
      </c>
    </row>
    <row r="260" spans="1:13" x14ac:dyDescent="0.25">
      <c r="A260" s="164">
        <v>26</v>
      </c>
      <c r="B260" s="165" t="s">
        <v>193</v>
      </c>
      <c r="C260" s="166">
        <v>2010</v>
      </c>
      <c r="D260" s="411">
        <v>12921033.205977928</v>
      </c>
      <c r="E260" s="125">
        <v>20971</v>
      </c>
      <c r="F260" s="125">
        <v>345304603</v>
      </c>
      <c r="G260" s="125">
        <v>324503</v>
      </c>
      <c r="H260" s="125">
        <v>114709</v>
      </c>
      <c r="I260" s="175">
        <v>0.34340246446947192</v>
      </c>
      <c r="J260" s="125">
        <v>1723</v>
      </c>
      <c r="K260" s="175">
        <v>5.1654091700522348E-2</v>
      </c>
      <c r="L260" s="175">
        <v>5.7283306581059387E-2</v>
      </c>
      <c r="M260" s="174">
        <v>1252</v>
      </c>
    </row>
    <row r="261" spans="1:13" s="184" customFormat="1" ht="15.75" thickBot="1" x14ac:dyDescent="0.3">
      <c r="A261" s="167">
        <v>26</v>
      </c>
      <c r="B261" s="168" t="s">
        <v>193</v>
      </c>
      <c r="C261" s="169">
        <v>2011</v>
      </c>
      <c r="D261" s="412">
        <v>13811568.622780142</v>
      </c>
      <c r="E261" s="170">
        <v>21078</v>
      </c>
      <c r="F261" s="170">
        <v>421078100</v>
      </c>
      <c r="G261" s="170">
        <v>597505</v>
      </c>
      <c r="H261" s="170">
        <v>114709</v>
      </c>
      <c r="I261" s="183">
        <v>0.41875855698953068</v>
      </c>
      <c r="J261" s="170">
        <v>1734</v>
      </c>
      <c r="K261" s="183">
        <v>5.3056516724336797E-2</v>
      </c>
      <c r="L261" s="183">
        <v>5.7283306581059387E-2</v>
      </c>
      <c r="M261" s="184">
        <v>1252</v>
      </c>
    </row>
    <row r="262" spans="1:13" ht="15.75" thickTop="1" x14ac:dyDescent="0.25">
      <c r="A262" s="171">
        <v>27</v>
      </c>
      <c r="B262" s="172" t="s">
        <v>121</v>
      </c>
      <c r="C262" s="173">
        <v>2002</v>
      </c>
      <c r="D262" s="411">
        <v>11112456.082663625</v>
      </c>
      <c r="E262" s="125">
        <v>17686</v>
      </c>
      <c r="F262" s="125">
        <v>413942278</v>
      </c>
      <c r="G262" s="125">
        <v>0</v>
      </c>
      <c r="H262" s="125">
        <v>85058</v>
      </c>
      <c r="I262" s="175">
        <v>0.55516637257790524</v>
      </c>
      <c r="J262" s="125">
        <v>746.5</v>
      </c>
      <c r="K262" s="175">
        <v>0.19450770261219019</v>
      </c>
      <c r="L262" s="175">
        <v>0.20049756869840551</v>
      </c>
      <c r="M262" s="174">
        <v>280</v>
      </c>
    </row>
    <row r="263" spans="1:13" x14ac:dyDescent="0.25">
      <c r="A263" s="164">
        <v>27</v>
      </c>
      <c r="B263" s="165" t="s">
        <v>121</v>
      </c>
      <c r="C263" s="166">
        <v>2003</v>
      </c>
      <c r="D263" s="411">
        <v>10792380.115888506</v>
      </c>
      <c r="E263" s="125">
        <v>18365</v>
      </c>
      <c r="F263" s="125">
        <v>446024317</v>
      </c>
      <c r="G263" s="125">
        <v>743441</v>
      </c>
      <c r="H263" s="125">
        <v>117773</v>
      </c>
      <c r="I263" s="175">
        <v>0.43202744098764428</v>
      </c>
      <c r="J263" s="125">
        <v>1229.5999999999999</v>
      </c>
      <c r="K263" s="175">
        <v>0.2912329212752115</v>
      </c>
      <c r="L263" s="175">
        <v>0.20049756869840551</v>
      </c>
      <c r="M263" s="174">
        <v>280</v>
      </c>
    </row>
    <row r="264" spans="1:13" x14ac:dyDescent="0.25">
      <c r="A264" s="164">
        <v>27</v>
      </c>
      <c r="B264" s="165" t="s">
        <v>121</v>
      </c>
      <c r="C264" s="166">
        <v>2004</v>
      </c>
      <c r="D264" s="411">
        <v>10991030.225727577</v>
      </c>
      <c r="E264" s="125">
        <v>18719</v>
      </c>
      <c r="F264" s="125">
        <v>454683669</v>
      </c>
      <c r="G264" s="125">
        <v>806758</v>
      </c>
      <c r="H264" s="125">
        <v>117773</v>
      </c>
      <c r="I264" s="175">
        <v>0.44041505023355731</v>
      </c>
      <c r="J264" s="125">
        <v>1301.0999999999999</v>
      </c>
      <c r="K264" s="175">
        <v>0.33002843747598187</v>
      </c>
      <c r="L264" s="175">
        <v>0.20049756869840551</v>
      </c>
      <c r="M264" s="174">
        <v>280</v>
      </c>
    </row>
    <row r="265" spans="1:13" x14ac:dyDescent="0.25">
      <c r="A265" s="164">
        <v>27</v>
      </c>
      <c r="B265" s="165" t="s">
        <v>121</v>
      </c>
      <c r="C265" s="166">
        <v>2005</v>
      </c>
      <c r="D265" s="411">
        <v>11409524.009703591</v>
      </c>
      <c r="E265" s="125">
        <v>19873</v>
      </c>
      <c r="F265" s="125">
        <v>483654085</v>
      </c>
      <c r="G265" s="125">
        <v>748518</v>
      </c>
      <c r="H265" s="125">
        <v>117773</v>
      </c>
      <c r="I265" s="175">
        <v>0.46847633346809336</v>
      </c>
      <c r="J265" s="125">
        <v>1320</v>
      </c>
      <c r="K265" s="175">
        <v>0.3371212121212121</v>
      </c>
      <c r="L265" s="175">
        <v>0.20049756869840551</v>
      </c>
      <c r="M265" s="174">
        <v>280</v>
      </c>
    </row>
    <row r="266" spans="1:13" x14ac:dyDescent="0.25">
      <c r="A266" s="164">
        <v>27</v>
      </c>
      <c r="B266" s="165" t="s">
        <v>121</v>
      </c>
      <c r="C266" s="166">
        <v>2006</v>
      </c>
      <c r="D266" s="411">
        <v>12515905.031104356</v>
      </c>
      <c r="E266" s="125">
        <v>19007</v>
      </c>
      <c r="F266" s="125">
        <v>475893341.64999998</v>
      </c>
      <c r="G266" s="125">
        <v>665987</v>
      </c>
      <c r="H266" s="125">
        <v>117773</v>
      </c>
      <c r="I266" s="175">
        <v>0.46095913325754434</v>
      </c>
      <c r="J266" s="125">
        <v>1332</v>
      </c>
      <c r="K266" s="175">
        <v>0.34234234234234234</v>
      </c>
      <c r="L266" s="175">
        <v>0.20049756869840551</v>
      </c>
      <c r="M266" s="174">
        <v>280</v>
      </c>
    </row>
    <row r="267" spans="1:13" x14ac:dyDescent="0.25">
      <c r="A267" s="164">
        <v>27</v>
      </c>
      <c r="B267" s="165" t="s">
        <v>121</v>
      </c>
      <c r="C267" s="166">
        <v>2007</v>
      </c>
      <c r="D267" s="411">
        <v>13087081.252460707</v>
      </c>
      <c r="E267" s="125">
        <v>20078</v>
      </c>
      <c r="F267" s="125">
        <v>523095983.72000003</v>
      </c>
      <c r="G267" s="125">
        <v>451700</v>
      </c>
      <c r="H267" s="125">
        <v>122494</v>
      </c>
      <c r="I267" s="175">
        <v>0.48715268733347583</v>
      </c>
      <c r="J267" s="125">
        <v>1344</v>
      </c>
      <c r="K267" s="175">
        <v>0.34449404761904762</v>
      </c>
      <c r="L267" s="175">
        <v>0.20049756869840551</v>
      </c>
      <c r="M267" s="174">
        <v>280</v>
      </c>
    </row>
    <row r="268" spans="1:13" x14ac:dyDescent="0.25">
      <c r="A268" s="164">
        <v>27</v>
      </c>
      <c r="B268" s="165" t="s">
        <v>121</v>
      </c>
      <c r="C268" s="166">
        <v>2008</v>
      </c>
      <c r="D268" s="411">
        <v>14005824.659854908</v>
      </c>
      <c r="E268" s="125">
        <v>20818</v>
      </c>
      <c r="F268" s="125">
        <v>500675922.25999999</v>
      </c>
      <c r="G268" s="125">
        <v>596339</v>
      </c>
      <c r="H268" s="125">
        <v>122494</v>
      </c>
      <c r="I268" s="175">
        <v>0.46627316707268374</v>
      </c>
      <c r="J268" s="125">
        <v>1363</v>
      </c>
      <c r="K268" s="175">
        <v>0.35289801907556861</v>
      </c>
      <c r="L268" s="175">
        <v>0.20049756869840551</v>
      </c>
      <c r="M268" s="174">
        <v>280</v>
      </c>
    </row>
    <row r="269" spans="1:13" x14ac:dyDescent="0.25">
      <c r="A269" s="164">
        <v>27</v>
      </c>
      <c r="B269" s="165" t="s">
        <v>121</v>
      </c>
      <c r="C269" s="166">
        <v>2009</v>
      </c>
      <c r="D269" s="411">
        <v>12941168.252482666</v>
      </c>
      <c r="E269" s="125">
        <v>21184</v>
      </c>
      <c r="F269" s="125">
        <v>493699000</v>
      </c>
      <c r="G269" s="125">
        <v>598454</v>
      </c>
      <c r="H269" s="125">
        <v>122494</v>
      </c>
      <c r="I269" s="175">
        <v>0.45977564743182364</v>
      </c>
      <c r="J269" s="125">
        <v>1363</v>
      </c>
      <c r="K269" s="175">
        <v>0.35289801907556861</v>
      </c>
      <c r="L269" s="175">
        <v>0.20049756869840551</v>
      </c>
      <c r="M269" s="174">
        <v>280</v>
      </c>
    </row>
    <row r="270" spans="1:13" x14ac:dyDescent="0.25">
      <c r="A270" s="164">
        <v>27</v>
      </c>
      <c r="B270" s="165" t="s">
        <v>121</v>
      </c>
      <c r="C270" s="166">
        <v>2010</v>
      </c>
      <c r="D270" s="411">
        <v>13020053.603601057</v>
      </c>
      <c r="E270" s="125">
        <v>20790</v>
      </c>
      <c r="F270" s="125">
        <v>510209689.68000001</v>
      </c>
      <c r="G270" s="125">
        <v>606534</v>
      </c>
      <c r="H270" s="125">
        <v>122494</v>
      </c>
      <c r="I270" s="175">
        <v>0.47515184433959118</v>
      </c>
      <c r="J270" s="125">
        <v>1404</v>
      </c>
      <c r="K270" s="175">
        <v>0.38817663817663817</v>
      </c>
      <c r="L270" s="175">
        <v>0.20049756869840551</v>
      </c>
      <c r="M270" s="174">
        <v>280</v>
      </c>
    </row>
    <row r="271" spans="1:13" s="184" customFormat="1" ht="15.75" thickBot="1" x14ac:dyDescent="0.3">
      <c r="A271" s="167">
        <v>27</v>
      </c>
      <c r="B271" s="168" t="s">
        <v>121</v>
      </c>
      <c r="C271" s="169">
        <v>2011</v>
      </c>
      <c r="D271" s="412">
        <v>13973647.349793905</v>
      </c>
      <c r="E271" s="170">
        <v>21232</v>
      </c>
      <c r="F271" s="170">
        <v>491642005</v>
      </c>
      <c r="G271" s="170">
        <v>613138</v>
      </c>
      <c r="H271" s="170">
        <v>122494</v>
      </c>
      <c r="I271" s="183">
        <v>0.45785999395087867</v>
      </c>
      <c r="J271" s="170">
        <v>1464</v>
      </c>
      <c r="K271" s="183">
        <v>0.39344262295081966</v>
      </c>
      <c r="L271" s="183">
        <v>0.20049756869840551</v>
      </c>
      <c r="M271" s="184">
        <v>280</v>
      </c>
    </row>
    <row r="272" spans="1:13" ht="15.75" thickTop="1" x14ac:dyDescent="0.25">
      <c r="A272" s="171">
        <v>28</v>
      </c>
      <c r="B272" s="172" t="s">
        <v>194</v>
      </c>
      <c r="C272" s="173">
        <v>2002</v>
      </c>
      <c r="D272" s="411">
        <v>850507.45674468332</v>
      </c>
      <c r="E272" s="125">
        <v>2742</v>
      </c>
      <c r="F272" s="125">
        <v>119108138</v>
      </c>
      <c r="G272" s="125">
        <v>132872.70000000001</v>
      </c>
      <c r="H272" s="125">
        <v>20777</v>
      </c>
      <c r="I272" s="175">
        <v>0.65396895079723361</v>
      </c>
      <c r="J272" s="125">
        <v>68.400000000000006</v>
      </c>
      <c r="K272" s="175">
        <v>0.16081871345029239</v>
      </c>
      <c r="L272" s="175">
        <v>2.7352297592997812E-2</v>
      </c>
      <c r="M272" s="174">
        <v>93</v>
      </c>
    </row>
    <row r="273" spans="1:13" x14ac:dyDescent="0.25">
      <c r="A273" s="164">
        <v>28</v>
      </c>
      <c r="B273" s="165" t="s">
        <v>194</v>
      </c>
      <c r="C273" s="166">
        <v>2003</v>
      </c>
      <c r="D273" s="411">
        <v>824930.26723129861</v>
      </c>
      <c r="E273" s="125">
        <v>2755</v>
      </c>
      <c r="F273" s="125">
        <v>115380947</v>
      </c>
      <c r="G273" s="125">
        <v>164041</v>
      </c>
      <c r="H273" s="125">
        <v>20777</v>
      </c>
      <c r="I273" s="175">
        <v>0.63350462964655874</v>
      </c>
      <c r="J273" s="125">
        <v>68.400000000000006</v>
      </c>
      <c r="K273" s="175">
        <v>0.16081871345029239</v>
      </c>
      <c r="L273" s="175">
        <v>2.7352297592997812E-2</v>
      </c>
      <c r="M273" s="174">
        <v>93</v>
      </c>
    </row>
    <row r="274" spans="1:13" x14ac:dyDescent="0.25">
      <c r="A274" s="164">
        <v>28</v>
      </c>
      <c r="B274" s="165" t="s">
        <v>194</v>
      </c>
      <c r="C274" s="166">
        <v>2004</v>
      </c>
      <c r="D274" s="411">
        <v>938748.55961653776</v>
      </c>
      <c r="E274" s="125">
        <v>2797</v>
      </c>
      <c r="F274" s="125">
        <v>123183299</v>
      </c>
      <c r="G274" s="125">
        <v>176186</v>
      </c>
      <c r="H274" s="125">
        <v>22160</v>
      </c>
      <c r="I274" s="175">
        <v>0.63413337118057878</v>
      </c>
      <c r="J274" s="125">
        <v>68.400000000000006</v>
      </c>
      <c r="K274" s="175">
        <v>0.16081871345029239</v>
      </c>
      <c r="L274" s="175">
        <v>2.7352297592997812E-2</v>
      </c>
      <c r="M274" s="174">
        <v>93</v>
      </c>
    </row>
    <row r="275" spans="1:13" x14ac:dyDescent="0.25">
      <c r="A275" s="164">
        <v>28</v>
      </c>
      <c r="B275" s="165" t="s">
        <v>194</v>
      </c>
      <c r="C275" s="166">
        <v>2005</v>
      </c>
      <c r="D275" s="411">
        <v>934819.03687264817</v>
      </c>
      <c r="E275" s="125">
        <v>2780</v>
      </c>
      <c r="F275" s="125">
        <v>121037860</v>
      </c>
      <c r="G275" s="125">
        <v>175320</v>
      </c>
      <c r="H275" s="125">
        <v>22617</v>
      </c>
      <c r="I275" s="175">
        <v>0.61049874039031315</v>
      </c>
      <c r="J275" s="125">
        <v>68</v>
      </c>
      <c r="K275" s="175">
        <v>0.16176470588235295</v>
      </c>
      <c r="L275" s="175">
        <v>2.7352297592997812E-2</v>
      </c>
      <c r="M275" s="174">
        <v>93</v>
      </c>
    </row>
    <row r="276" spans="1:13" x14ac:dyDescent="0.25">
      <c r="A276" s="164">
        <v>28</v>
      </c>
      <c r="B276" s="165" t="s">
        <v>194</v>
      </c>
      <c r="C276" s="166">
        <v>2006</v>
      </c>
      <c r="D276" s="411">
        <v>989270.99738562945</v>
      </c>
      <c r="E276" s="125">
        <v>2757</v>
      </c>
      <c r="F276" s="125">
        <v>115147285</v>
      </c>
      <c r="G276" s="125">
        <v>175462</v>
      </c>
      <c r="H276" s="125">
        <v>22617</v>
      </c>
      <c r="I276" s="175">
        <v>0.58078746973768702</v>
      </c>
      <c r="J276" s="125">
        <v>68</v>
      </c>
      <c r="K276" s="175">
        <v>0.16176470588235295</v>
      </c>
      <c r="L276" s="175">
        <v>2.7352297592997812E-2</v>
      </c>
      <c r="M276" s="174">
        <v>93</v>
      </c>
    </row>
    <row r="277" spans="1:13" x14ac:dyDescent="0.25">
      <c r="A277" s="164">
        <v>28</v>
      </c>
      <c r="B277" s="165" t="s">
        <v>194</v>
      </c>
      <c r="C277" s="166">
        <v>2007</v>
      </c>
      <c r="D277" s="411">
        <v>1071416.3271444633</v>
      </c>
      <c r="E277" s="125">
        <v>2772</v>
      </c>
      <c r="F277" s="125">
        <v>111646717</v>
      </c>
      <c r="G277" s="125">
        <v>172144</v>
      </c>
      <c r="H277" s="125">
        <v>22617</v>
      </c>
      <c r="I277" s="175">
        <v>0.56313107400621387</v>
      </c>
      <c r="J277" s="125">
        <v>68</v>
      </c>
      <c r="K277" s="175">
        <v>0.16176470588235295</v>
      </c>
      <c r="L277" s="175">
        <v>2.7352297592997812E-2</v>
      </c>
      <c r="M277" s="174">
        <v>93</v>
      </c>
    </row>
    <row r="278" spans="1:13" x14ac:dyDescent="0.25">
      <c r="A278" s="164">
        <v>28</v>
      </c>
      <c r="B278" s="165" t="s">
        <v>194</v>
      </c>
      <c r="C278" s="166">
        <v>2008</v>
      </c>
      <c r="D278" s="411">
        <v>1094248.3022716625</v>
      </c>
      <c r="E278" s="125">
        <v>2763</v>
      </c>
      <c r="F278" s="125">
        <v>84590449</v>
      </c>
      <c r="G278" s="125">
        <v>129899</v>
      </c>
      <c r="H278" s="125">
        <v>22617</v>
      </c>
      <c r="I278" s="175">
        <v>0.42666288517948864</v>
      </c>
      <c r="J278" s="125">
        <v>68</v>
      </c>
      <c r="K278" s="175">
        <v>0.16176470588235295</v>
      </c>
      <c r="L278" s="175">
        <v>2.7352297592997812E-2</v>
      </c>
      <c r="M278" s="174">
        <v>93</v>
      </c>
    </row>
    <row r="279" spans="1:13" x14ac:dyDescent="0.25">
      <c r="A279" s="164">
        <v>28</v>
      </c>
      <c r="B279" s="165" t="s">
        <v>194</v>
      </c>
      <c r="C279" s="166">
        <v>2009</v>
      </c>
      <c r="D279" s="411">
        <v>1195268.856704761</v>
      </c>
      <c r="E279" s="125">
        <v>2764</v>
      </c>
      <c r="F279" s="125">
        <v>77414752</v>
      </c>
      <c r="G279" s="125">
        <v>119711</v>
      </c>
      <c r="H279" s="125">
        <v>22617</v>
      </c>
      <c r="I279" s="175">
        <v>0.39046963143291252</v>
      </c>
      <c r="J279" s="125">
        <v>68</v>
      </c>
      <c r="K279" s="175">
        <v>0.16176470588235295</v>
      </c>
      <c r="L279" s="175">
        <v>2.7352297592997812E-2</v>
      </c>
      <c r="M279" s="174">
        <v>93</v>
      </c>
    </row>
    <row r="280" spans="1:13" x14ac:dyDescent="0.25">
      <c r="A280" s="164">
        <v>28</v>
      </c>
      <c r="B280" s="165" t="s">
        <v>194</v>
      </c>
      <c r="C280" s="166">
        <v>2010</v>
      </c>
      <c r="D280" s="411">
        <v>1148684.2396931099</v>
      </c>
      <c r="E280" s="125">
        <v>2734</v>
      </c>
      <c r="F280" s="125">
        <v>72819055</v>
      </c>
      <c r="G280" s="125">
        <v>108747</v>
      </c>
      <c r="H280" s="125">
        <v>22617</v>
      </c>
      <c r="I280" s="175">
        <v>0.36728955183041845</v>
      </c>
      <c r="J280" s="125">
        <v>68</v>
      </c>
      <c r="K280" s="175">
        <v>0.16176470588235295</v>
      </c>
      <c r="L280" s="175">
        <v>2.7352297592997812E-2</v>
      </c>
      <c r="M280" s="174">
        <v>93</v>
      </c>
    </row>
    <row r="281" spans="1:13" s="184" customFormat="1" ht="15.75" thickBot="1" x14ac:dyDescent="0.3">
      <c r="A281" s="167">
        <v>28</v>
      </c>
      <c r="B281" s="168" t="s">
        <v>194</v>
      </c>
      <c r="C281" s="169">
        <v>2011</v>
      </c>
      <c r="D281" s="412">
        <v>1187486.4931943342</v>
      </c>
      <c r="E281" s="170">
        <v>2817</v>
      </c>
      <c r="F281" s="170">
        <v>77706108</v>
      </c>
      <c r="G281" s="170">
        <v>124842</v>
      </c>
      <c r="H281" s="170">
        <v>22617</v>
      </c>
      <c r="I281" s="183">
        <v>0.3919391920398595</v>
      </c>
      <c r="J281" s="170">
        <v>68</v>
      </c>
      <c r="K281" s="183">
        <v>0.16176470588235295</v>
      </c>
      <c r="L281" s="183">
        <v>2.7352297592997812E-2</v>
      </c>
      <c r="M281" s="184">
        <v>93</v>
      </c>
    </row>
    <row r="282" spans="1:13" ht="15.75" thickTop="1" x14ac:dyDescent="0.25">
      <c r="A282" s="171">
        <v>29</v>
      </c>
      <c r="B282" s="172" t="s">
        <v>195</v>
      </c>
      <c r="C282" s="173">
        <v>2002</v>
      </c>
      <c r="D282" s="411">
        <v>82560377.530523062</v>
      </c>
      <c r="E282" s="125">
        <v>224566</v>
      </c>
      <c r="F282" s="125">
        <v>3313495227</v>
      </c>
      <c r="G282" s="125">
        <v>9647662</v>
      </c>
      <c r="H282" s="125">
        <v>1318006.26</v>
      </c>
      <c r="I282" s="175">
        <v>0.28679224923283025</v>
      </c>
      <c r="J282" s="125">
        <v>3178</v>
      </c>
      <c r="K282" s="175">
        <v>0.48867212083071115</v>
      </c>
      <c r="L282" s="175">
        <v>4.7919097280977527E-2</v>
      </c>
      <c r="M282" s="174">
        <v>426</v>
      </c>
    </row>
    <row r="283" spans="1:13" x14ac:dyDescent="0.25">
      <c r="A283" s="164">
        <v>29</v>
      </c>
      <c r="B283" s="165" t="s">
        <v>195</v>
      </c>
      <c r="C283" s="166">
        <v>2003</v>
      </c>
      <c r="D283" s="411">
        <v>85600458.981349558</v>
      </c>
      <c r="E283" s="125">
        <v>227634</v>
      </c>
      <c r="F283" s="125">
        <v>3097879811</v>
      </c>
      <c r="G283" s="125">
        <v>9578633</v>
      </c>
      <c r="H283" s="125">
        <v>1318006.26</v>
      </c>
      <c r="I283" s="175">
        <v>0.26813013388706625</v>
      </c>
      <c r="J283" s="125">
        <v>3180</v>
      </c>
      <c r="K283" s="175">
        <v>0.49308176100628931</v>
      </c>
      <c r="L283" s="175">
        <v>4.7919097280977527E-2</v>
      </c>
      <c r="M283" s="174">
        <v>426</v>
      </c>
    </row>
    <row r="284" spans="1:13" x14ac:dyDescent="0.25">
      <c r="A284" s="164">
        <v>29</v>
      </c>
      <c r="B284" s="165" t="s">
        <v>195</v>
      </c>
      <c r="C284" s="166">
        <v>2004</v>
      </c>
      <c r="D284" s="411">
        <v>86117469.012373835</v>
      </c>
      <c r="E284" s="125">
        <v>229474</v>
      </c>
      <c r="F284" s="125">
        <v>3048589478</v>
      </c>
      <c r="G284" s="125">
        <v>9834326</v>
      </c>
      <c r="H284" s="125">
        <v>1318006.26</v>
      </c>
      <c r="I284" s="175">
        <v>0.26386391815471288</v>
      </c>
      <c r="J284" s="125">
        <v>3203</v>
      </c>
      <c r="K284" s="175">
        <v>0.49765844520761787</v>
      </c>
      <c r="L284" s="175">
        <v>4.7919097280977527E-2</v>
      </c>
      <c r="M284" s="174">
        <v>426</v>
      </c>
    </row>
    <row r="285" spans="1:13" x14ac:dyDescent="0.25">
      <c r="A285" s="164">
        <v>29</v>
      </c>
      <c r="B285" s="165" t="s">
        <v>195</v>
      </c>
      <c r="C285" s="166">
        <v>2005</v>
      </c>
      <c r="D285" s="411">
        <v>90906615.125849843</v>
      </c>
      <c r="E285" s="125">
        <v>230327</v>
      </c>
      <c r="F285" s="125">
        <v>5648818655.8400002</v>
      </c>
      <c r="G285" s="125">
        <v>9598466</v>
      </c>
      <c r="H285" s="125">
        <v>1318006.26</v>
      </c>
      <c r="I285" s="175">
        <v>0.48892100239525299</v>
      </c>
      <c r="J285" s="125">
        <v>3273</v>
      </c>
      <c r="K285" s="175">
        <v>0.51023525817293003</v>
      </c>
      <c r="L285" s="175">
        <v>4.7919097280977527E-2</v>
      </c>
      <c r="M285" s="174">
        <v>426</v>
      </c>
    </row>
    <row r="286" spans="1:13" x14ac:dyDescent="0.25">
      <c r="A286" s="164">
        <v>29</v>
      </c>
      <c r="B286" s="165" t="s">
        <v>195</v>
      </c>
      <c r="C286" s="166">
        <v>2006</v>
      </c>
      <c r="D286" s="411">
        <v>86862589.078089267</v>
      </c>
      <c r="E286" s="125">
        <v>231499</v>
      </c>
      <c r="F286" s="125">
        <v>5333180389.54</v>
      </c>
      <c r="G286" s="125">
        <v>9170988</v>
      </c>
      <c r="H286" s="125">
        <v>1318006.26</v>
      </c>
      <c r="I286" s="175">
        <v>0.46160163051310721</v>
      </c>
      <c r="J286" s="125">
        <v>3265</v>
      </c>
      <c r="K286" s="175">
        <v>0.53292496171516079</v>
      </c>
      <c r="L286" s="175">
        <v>4.7919097280977527E-2</v>
      </c>
      <c r="M286" s="174">
        <v>426</v>
      </c>
    </row>
    <row r="287" spans="1:13" x14ac:dyDescent="0.25">
      <c r="A287" s="164">
        <v>29</v>
      </c>
      <c r="B287" s="165" t="s">
        <v>195</v>
      </c>
      <c r="C287" s="166">
        <v>2007</v>
      </c>
      <c r="D287" s="411">
        <v>92844402.375921026</v>
      </c>
      <c r="E287" s="125">
        <v>232493</v>
      </c>
      <c r="F287" s="125">
        <v>6282229664.5299997</v>
      </c>
      <c r="G287" s="125">
        <v>9340574</v>
      </c>
      <c r="H287" s="125">
        <v>1318006.26</v>
      </c>
      <c r="I287" s="175">
        <v>0.54374449101560973</v>
      </c>
      <c r="J287" s="125">
        <v>3343</v>
      </c>
      <c r="K287" s="175">
        <v>0.55010469638049653</v>
      </c>
      <c r="L287" s="175">
        <v>4.7919097280977527E-2</v>
      </c>
      <c r="M287" s="174">
        <v>426</v>
      </c>
    </row>
    <row r="288" spans="1:13" x14ac:dyDescent="0.25">
      <c r="A288" s="164">
        <v>29</v>
      </c>
      <c r="B288" s="165" t="s">
        <v>195</v>
      </c>
      <c r="C288" s="166">
        <v>2008</v>
      </c>
      <c r="D288" s="411">
        <v>99524941.749014169</v>
      </c>
      <c r="E288" s="125">
        <v>233947</v>
      </c>
      <c r="F288" s="125">
        <v>5999400877</v>
      </c>
      <c r="G288" s="125">
        <v>8908491</v>
      </c>
      <c r="H288" s="125">
        <v>1318006.26</v>
      </c>
      <c r="I288" s="175">
        <v>0.51926487098701479</v>
      </c>
      <c r="J288" s="125">
        <v>3294</v>
      </c>
      <c r="K288" s="175">
        <v>0.53885853066180933</v>
      </c>
      <c r="L288" s="175">
        <v>4.7919097280977527E-2</v>
      </c>
      <c r="M288" s="174">
        <v>426</v>
      </c>
    </row>
    <row r="289" spans="1:13" x14ac:dyDescent="0.25">
      <c r="A289" s="164">
        <v>29</v>
      </c>
      <c r="B289" s="165" t="s">
        <v>195</v>
      </c>
      <c r="C289" s="166">
        <v>2009</v>
      </c>
      <c r="D289" s="411">
        <v>101243095.98409882</v>
      </c>
      <c r="E289" s="125">
        <v>234666</v>
      </c>
      <c r="F289" s="125">
        <v>5279120084</v>
      </c>
      <c r="G289" s="125">
        <v>7817413</v>
      </c>
      <c r="H289" s="125">
        <v>1318006.26</v>
      </c>
      <c r="I289" s="175">
        <v>0.45692256035972484</v>
      </c>
      <c r="J289" s="125">
        <v>3363</v>
      </c>
      <c r="K289" s="175">
        <v>0.54802259887005644</v>
      </c>
      <c r="L289" s="175">
        <v>4.7919097280977527E-2</v>
      </c>
      <c r="M289" s="174">
        <v>426</v>
      </c>
    </row>
    <row r="290" spans="1:13" x14ac:dyDescent="0.25">
      <c r="A290" s="164">
        <v>29</v>
      </c>
      <c r="B290" s="165" t="s">
        <v>195</v>
      </c>
      <c r="C290" s="166">
        <v>2010</v>
      </c>
      <c r="D290" s="411">
        <v>103181562.84395273</v>
      </c>
      <c r="E290" s="125">
        <v>234464</v>
      </c>
      <c r="F290" s="125">
        <v>4818803039</v>
      </c>
      <c r="G290" s="125">
        <v>7951326</v>
      </c>
      <c r="H290" s="125">
        <v>1318006.26</v>
      </c>
      <c r="I290" s="175">
        <v>0.41708083684673064</v>
      </c>
      <c r="J290" s="125">
        <v>3415</v>
      </c>
      <c r="K290" s="175">
        <v>0.54816983894582727</v>
      </c>
      <c r="L290" s="175">
        <v>4.7919097280977527E-2</v>
      </c>
      <c r="M290" s="174">
        <v>426</v>
      </c>
    </row>
    <row r="291" spans="1:13" s="184" customFormat="1" ht="15.75" thickBot="1" x14ac:dyDescent="0.3">
      <c r="A291" s="167">
        <v>29</v>
      </c>
      <c r="B291" s="168" t="s">
        <v>195</v>
      </c>
      <c r="C291" s="169">
        <v>2011</v>
      </c>
      <c r="D291" s="412">
        <v>104737720.3619504</v>
      </c>
      <c r="E291" s="170">
        <v>235327</v>
      </c>
      <c r="F291" s="170">
        <v>4626970393</v>
      </c>
      <c r="G291" s="170">
        <v>7566355</v>
      </c>
      <c r="H291" s="170">
        <v>1318006.26</v>
      </c>
      <c r="I291" s="183">
        <v>0.40047718654588615</v>
      </c>
      <c r="J291" s="170">
        <v>3414</v>
      </c>
      <c r="K291" s="183">
        <v>0.55389572349150562</v>
      </c>
      <c r="L291" s="183">
        <v>4.7919097280977527E-2</v>
      </c>
      <c r="M291" s="184">
        <v>426</v>
      </c>
    </row>
    <row r="292" spans="1:13" ht="15.75" thickTop="1" x14ac:dyDescent="0.25">
      <c r="A292" s="171">
        <v>30</v>
      </c>
      <c r="B292" s="172" t="s">
        <v>196</v>
      </c>
      <c r="C292" s="173">
        <v>2002</v>
      </c>
      <c r="D292" s="411">
        <v>224481.45435200713</v>
      </c>
      <c r="E292" s="125">
        <v>1119</v>
      </c>
      <c r="F292" s="125">
        <v>25609211</v>
      </c>
      <c r="G292" s="125">
        <v>14500</v>
      </c>
      <c r="H292" s="125">
        <v>5905</v>
      </c>
      <c r="I292" s="175">
        <v>0.49473749995894767</v>
      </c>
      <c r="J292" s="125">
        <v>22.6</v>
      </c>
      <c r="K292" s="175">
        <v>0.11061946902654866</v>
      </c>
      <c r="L292" s="175">
        <v>7.9535299374441468E-2</v>
      </c>
      <c r="M292" s="174">
        <v>9</v>
      </c>
    </row>
    <row r="293" spans="1:13" x14ac:dyDescent="0.25">
      <c r="A293" s="164">
        <v>30</v>
      </c>
      <c r="B293" s="165" t="s">
        <v>196</v>
      </c>
      <c r="C293" s="166">
        <v>2003</v>
      </c>
      <c r="D293" s="411">
        <v>244657.73684376391</v>
      </c>
      <c r="E293" s="125">
        <v>1122</v>
      </c>
      <c r="F293" s="125">
        <v>26545865</v>
      </c>
      <c r="G293" s="125">
        <v>14034</v>
      </c>
      <c r="H293" s="125">
        <v>7008</v>
      </c>
      <c r="I293" s="175">
        <v>0.43211696980446457</v>
      </c>
      <c r="J293" s="125">
        <v>22.6</v>
      </c>
      <c r="K293" s="175">
        <v>0.11061946902654866</v>
      </c>
      <c r="L293" s="175">
        <v>7.9535299374441468E-2</v>
      </c>
      <c r="M293" s="174">
        <v>9</v>
      </c>
    </row>
    <row r="294" spans="1:13" x14ac:dyDescent="0.25">
      <c r="A294" s="164">
        <v>30</v>
      </c>
      <c r="B294" s="165" t="s">
        <v>196</v>
      </c>
      <c r="C294" s="166">
        <v>2004</v>
      </c>
      <c r="D294" s="411">
        <v>245873.70687209858</v>
      </c>
      <c r="E294" s="125">
        <v>1133</v>
      </c>
      <c r="F294" s="125">
        <v>27530421.5</v>
      </c>
      <c r="G294" s="125">
        <v>13516</v>
      </c>
      <c r="H294" s="125">
        <v>7653</v>
      </c>
      <c r="I294" s="175">
        <v>0.41037385215957534</v>
      </c>
      <c r="J294" s="125">
        <v>22.8</v>
      </c>
      <c r="K294" s="175">
        <v>0.10964912280701754</v>
      </c>
      <c r="L294" s="175">
        <v>7.9535299374441468E-2</v>
      </c>
      <c r="M294" s="174">
        <v>9</v>
      </c>
    </row>
    <row r="295" spans="1:13" x14ac:dyDescent="0.25">
      <c r="A295" s="164">
        <v>30</v>
      </c>
      <c r="B295" s="165" t="s">
        <v>196</v>
      </c>
      <c r="C295" s="166">
        <v>2005</v>
      </c>
      <c r="D295" s="411">
        <v>365775.64734588482</v>
      </c>
      <c r="E295" s="125">
        <v>1130</v>
      </c>
      <c r="F295" s="125">
        <v>26270838</v>
      </c>
      <c r="G295" s="125">
        <v>13210</v>
      </c>
      <c r="H295" s="125">
        <v>7653</v>
      </c>
      <c r="I295" s="175">
        <v>0.39159825393592879</v>
      </c>
      <c r="J295" s="125">
        <v>20</v>
      </c>
      <c r="K295" s="175">
        <v>0.1</v>
      </c>
      <c r="L295" s="175">
        <v>7.9535299374441468E-2</v>
      </c>
      <c r="M295" s="174">
        <v>9</v>
      </c>
    </row>
    <row r="296" spans="1:13" x14ac:dyDescent="0.25">
      <c r="A296" s="164">
        <v>30</v>
      </c>
      <c r="B296" s="165" t="s">
        <v>196</v>
      </c>
      <c r="C296" s="166">
        <v>2006</v>
      </c>
      <c r="D296" s="411">
        <v>384521.66321682546</v>
      </c>
      <c r="E296" s="125">
        <v>1138</v>
      </c>
      <c r="F296" s="125">
        <v>25844397.699999999</v>
      </c>
      <c r="G296" s="125">
        <v>12508</v>
      </c>
      <c r="H296" s="125">
        <v>7653</v>
      </c>
      <c r="I296" s="175">
        <v>0.38524165134533334</v>
      </c>
      <c r="J296" s="125">
        <v>20</v>
      </c>
      <c r="K296" s="175">
        <v>0.1</v>
      </c>
      <c r="L296" s="175">
        <v>7.9535299374441468E-2</v>
      </c>
      <c r="M296" s="174">
        <v>9</v>
      </c>
    </row>
    <row r="297" spans="1:13" x14ac:dyDescent="0.25">
      <c r="A297" s="164">
        <v>30</v>
      </c>
      <c r="B297" s="165" t="s">
        <v>196</v>
      </c>
      <c r="C297" s="166">
        <v>2007</v>
      </c>
      <c r="D297" s="411">
        <v>477926.26233539206</v>
      </c>
      <c r="E297" s="125">
        <v>1159</v>
      </c>
      <c r="F297" s="125">
        <v>25247492</v>
      </c>
      <c r="G297" s="125">
        <v>13509</v>
      </c>
      <c r="H297" s="125">
        <v>7653</v>
      </c>
      <c r="I297" s="175">
        <v>0.376344058132494</v>
      </c>
      <c r="J297" s="125">
        <v>21</v>
      </c>
      <c r="K297" s="175">
        <v>0.14285714285714285</v>
      </c>
      <c r="L297" s="175">
        <v>7.9535299374441468E-2</v>
      </c>
      <c r="M297" s="174">
        <v>9</v>
      </c>
    </row>
    <row r="298" spans="1:13" x14ac:dyDescent="0.25">
      <c r="A298" s="164">
        <v>30</v>
      </c>
      <c r="B298" s="165" t="s">
        <v>196</v>
      </c>
      <c r="C298" s="166">
        <v>2008</v>
      </c>
      <c r="D298" s="411">
        <v>496076.78150675184</v>
      </c>
      <c r="E298" s="125">
        <v>1177</v>
      </c>
      <c r="F298" s="125">
        <v>25805833</v>
      </c>
      <c r="G298" s="125">
        <v>12970</v>
      </c>
      <c r="H298" s="125">
        <v>7653</v>
      </c>
      <c r="I298" s="175">
        <v>0.38466679837781237</v>
      </c>
      <c r="J298" s="125">
        <v>21</v>
      </c>
      <c r="K298" s="175">
        <v>0.14285714285714285</v>
      </c>
      <c r="L298" s="175">
        <v>7.9535299374441468E-2</v>
      </c>
      <c r="M298" s="174">
        <v>9</v>
      </c>
    </row>
    <row r="299" spans="1:13" x14ac:dyDescent="0.25">
      <c r="A299" s="164">
        <v>30</v>
      </c>
      <c r="B299" s="165" t="s">
        <v>196</v>
      </c>
      <c r="C299" s="166">
        <v>2009</v>
      </c>
      <c r="D299" s="411">
        <v>485477.70045184169</v>
      </c>
      <c r="E299" s="125">
        <v>1184</v>
      </c>
      <c r="F299" s="125">
        <v>26230086</v>
      </c>
      <c r="G299" s="125">
        <v>12224</v>
      </c>
      <c r="H299" s="125">
        <v>7653</v>
      </c>
      <c r="I299" s="175">
        <v>0.39099079664642794</v>
      </c>
      <c r="J299" s="125">
        <v>21</v>
      </c>
      <c r="K299" s="175">
        <v>0.14285714285714285</v>
      </c>
      <c r="L299" s="175">
        <v>7.9535299374441468E-2</v>
      </c>
      <c r="M299" s="174">
        <v>9</v>
      </c>
    </row>
    <row r="300" spans="1:13" x14ac:dyDescent="0.25">
      <c r="A300" s="164">
        <v>30</v>
      </c>
      <c r="B300" s="165" t="s">
        <v>196</v>
      </c>
      <c r="C300" s="166">
        <v>2010</v>
      </c>
      <c r="D300" s="411">
        <v>515158.52749134926</v>
      </c>
      <c r="E300" s="125">
        <v>1196</v>
      </c>
      <c r="F300" s="125">
        <v>24291392</v>
      </c>
      <c r="G300" s="125">
        <v>10940</v>
      </c>
      <c r="H300" s="125">
        <v>7653</v>
      </c>
      <c r="I300" s="175">
        <v>0.36209224436895354</v>
      </c>
      <c r="J300" s="125">
        <v>21</v>
      </c>
      <c r="K300" s="175">
        <v>0.14285714285714285</v>
      </c>
      <c r="L300" s="175">
        <v>7.9535299374441468E-2</v>
      </c>
      <c r="M300" s="174">
        <v>9</v>
      </c>
    </row>
    <row r="301" spans="1:13" s="184" customFormat="1" ht="15.75" thickBot="1" x14ac:dyDescent="0.3">
      <c r="A301" s="167">
        <v>30</v>
      </c>
      <c r="B301" s="168" t="s">
        <v>196</v>
      </c>
      <c r="C301" s="169">
        <v>2011</v>
      </c>
      <c r="D301" s="412">
        <v>574481.02601855027</v>
      </c>
      <c r="E301" s="170">
        <v>1208</v>
      </c>
      <c r="F301" s="170">
        <v>19660484</v>
      </c>
      <c r="G301" s="170">
        <v>11645</v>
      </c>
      <c r="H301" s="170">
        <v>7653</v>
      </c>
      <c r="I301" s="183">
        <v>0.29306302318697502</v>
      </c>
      <c r="J301" s="170">
        <v>21</v>
      </c>
      <c r="K301" s="183">
        <v>0.14285714285714285</v>
      </c>
      <c r="L301" s="183">
        <v>7.9535299374441468E-2</v>
      </c>
      <c r="M301" s="184">
        <v>9</v>
      </c>
    </row>
    <row r="302" spans="1:13" ht="15.75" thickTop="1" x14ac:dyDescent="0.25">
      <c r="A302" s="171">
        <v>31</v>
      </c>
      <c r="B302" s="172" t="s">
        <v>197</v>
      </c>
      <c r="C302" s="173">
        <v>2002</v>
      </c>
      <c r="D302" s="411">
        <v>1102789.8575676633</v>
      </c>
      <c r="E302" s="125">
        <v>5154</v>
      </c>
      <c r="F302" s="125">
        <v>198637486</v>
      </c>
      <c r="G302" s="125">
        <v>0</v>
      </c>
      <c r="H302" s="125">
        <v>33790</v>
      </c>
      <c r="I302" s="175">
        <v>0.67061235745171366</v>
      </c>
      <c r="J302" s="125">
        <v>64.900000000000006</v>
      </c>
      <c r="K302" s="175">
        <v>0.12788906009244994</v>
      </c>
      <c r="L302" s="175">
        <v>7.1206829646876219E-2</v>
      </c>
      <c r="M302" s="174">
        <v>8</v>
      </c>
    </row>
    <row r="303" spans="1:13" x14ac:dyDescent="0.25">
      <c r="A303" s="164">
        <v>31</v>
      </c>
      <c r="B303" s="165" t="s">
        <v>197</v>
      </c>
      <c r="C303" s="166">
        <v>2003</v>
      </c>
      <c r="D303" s="411">
        <v>1131823.1705169179</v>
      </c>
      <c r="E303" s="125">
        <v>5214</v>
      </c>
      <c r="F303" s="125">
        <v>212661300.5</v>
      </c>
      <c r="G303" s="125">
        <v>291082.3</v>
      </c>
      <c r="H303" s="125">
        <v>37643</v>
      </c>
      <c r="I303" s="175">
        <v>0.64447009732493576</v>
      </c>
      <c r="J303" s="125">
        <v>65.2</v>
      </c>
      <c r="K303" s="175">
        <v>0.13190184049079753</v>
      </c>
      <c r="L303" s="175">
        <v>7.1206829646876219E-2</v>
      </c>
      <c r="M303" s="174">
        <v>8</v>
      </c>
    </row>
    <row r="304" spans="1:13" x14ac:dyDescent="0.25">
      <c r="A304" s="164">
        <v>31</v>
      </c>
      <c r="B304" s="165" t="s">
        <v>197</v>
      </c>
      <c r="C304" s="166">
        <v>2004</v>
      </c>
      <c r="D304" s="411">
        <v>1034799.9061275524</v>
      </c>
      <c r="E304" s="125">
        <v>5227</v>
      </c>
      <c r="F304" s="125">
        <v>208673361</v>
      </c>
      <c r="G304" s="125">
        <v>284112</v>
      </c>
      <c r="H304" s="125">
        <v>40003</v>
      </c>
      <c r="I304" s="175">
        <v>0.59507675014722972</v>
      </c>
      <c r="J304" s="125">
        <v>65.400000000000006</v>
      </c>
      <c r="K304" s="175">
        <v>0.13455657492354739</v>
      </c>
      <c r="L304" s="175">
        <v>7.1206829646876219E-2</v>
      </c>
      <c r="M304" s="174">
        <v>8</v>
      </c>
    </row>
    <row r="305" spans="1:13" x14ac:dyDescent="0.25">
      <c r="A305" s="164">
        <v>31</v>
      </c>
      <c r="B305" s="165" t="s">
        <v>197</v>
      </c>
      <c r="C305" s="166">
        <v>2005</v>
      </c>
      <c r="D305" s="411">
        <v>1152997.4565215055</v>
      </c>
      <c r="E305" s="125">
        <v>5248</v>
      </c>
      <c r="F305" s="125">
        <v>199656293.83000001</v>
      </c>
      <c r="G305" s="125">
        <v>278292</v>
      </c>
      <c r="H305" s="125">
        <v>40003</v>
      </c>
      <c r="I305" s="175">
        <v>0.56936265323678181</v>
      </c>
      <c r="J305" s="125">
        <v>65</v>
      </c>
      <c r="K305" s="175">
        <v>0.12307692307692308</v>
      </c>
      <c r="L305" s="175">
        <v>7.1206829646876219E-2</v>
      </c>
      <c r="M305" s="174">
        <v>8</v>
      </c>
    </row>
    <row r="306" spans="1:13" x14ac:dyDescent="0.25">
      <c r="A306" s="164">
        <v>31</v>
      </c>
      <c r="B306" s="165" t="s">
        <v>197</v>
      </c>
      <c r="C306" s="166">
        <v>2006</v>
      </c>
      <c r="D306" s="411">
        <v>1173508.0729799434</v>
      </c>
      <c r="E306" s="125">
        <v>5286</v>
      </c>
      <c r="F306" s="125">
        <v>199828713</v>
      </c>
      <c r="G306" s="125">
        <v>277370</v>
      </c>
      <c r="H306" s="125">
        <v>40003</v>
      </c>
      <c r="I306" s="175">
        <v>0.56985434340199981</v>
      </c>
      <c r="J306" s="125">
        <v>65</v>
      </c>
      <c r="K306" s="175">
        <v>0.13846153846153847</v>
      </c>
      <c r="L306" s="175">
        <v>7.1206829646876219E-2</v>
      </c>
      <c r="M306" s="174">
        <v>8</v>
      </c>
    </row>
    <row r="307" spans="1:13" x14ac:dyDescent="0.25">
      <c r="A307" s="164">
        <v>31</v>
      </c>
      <c r="B307" s="165" t="s">
        <v>197</v>
      </c>
      <c r="C307" s="166">
        <v>2007</v>
      </c>
      <c r="D307" s="411">
        <v>1305479.5438237137</v>
      </c>
      <c r="E307" s="125">
        <v>5428</v>
      </c>
      <c r="F307" s="125">
        <v>202779963</v>
      </c>
      <c r="G307" s="125">
        <v>293464</v>
      </c>
      <c r="H307" s="125">
        <v>40003</v>
      </c>
      <c r="I307" s="175">
        <v>0.57827046441742747</v>
      </c>
      <c r="J307" s="125">
        <v>65</v>
      </c>
      <c r="K307" s="175">
        <v>0.13846153846153847</v>
      </c>
      <c r="L307" s="175">
        <v>7.1206829646876219E-2</v>
      </c>
      <c r="M307" s="174">
        <v>8</v>
      </c>
    </row>
    <row r="308" spans="1:13" x14ac:dyDescent="0.25">
      <c r="A308" s="164">
        <v>31</v>
      </c>
      <c r="B308" s="165" t="s">
        <v>197</v>
      </c>
      <c r="C308" s="166">
        <v>2008</v>
      </c>
      <c r="D308" s="411">
        <v>1338498.0469521435</v>
      </c>
      <c r="E308" s="125">
        <v>5375</v>
      </c>
      <c r="F308" s="125">
        <v>195203593</v>
      </c>
      <c r="G308" s="125">
        <v>307569</v>
      </c>
      <c r="H308" s="125">
        <v>40003</v>
      </c>
      <c r="I308" s="175">
        <v>0.55666482383202964</v>
      </c>
      <c r="J308" s="125">
        <v>65</v>
      </c>
      <c r="K308" s="175">
        <v>0.13846153846153847</v>
      </c>
      <c r="L308" s="175">
        <v>7.1206829646876219E-2</v>
      </c>
      <c r="M308" s="174">
        <v>8</v>
      </c>
    </row>
    <row r="309" spans="1:13" x14ac:dyDescent="0.25">
      <c r="A309" s="164">
        <v>31</v>
      </c>
      <c r="B309" s="165" t="s">
        <v>197</v>
      </c>
      <c r="C309" s="166">
        <v>2009</v>
      </c>
      <c r="D309" s="411">
        <v>1279133.9236986113</v>
      </c>
      <c r="E309" s="125">
        <v>5453</v>
      </c>
      <c r="F309" s="125">
        <v>179636985</v>
      </c>
      <c r="G309" s="125">
        <v>239150</v>
      </c>
      <c r="H309" s="125">
        <v>40003</v>
      </c>
      <c r="I309" s="175">
        <v>0.51227330948125505</v>
      </c>
      <c r="J309" s="125">
        <v>66</v>
      </c>
      <c r="K309" s="175">
        <v>0.15151515151515152</v>
      </c>
      <c r="L309" s="175">
        <v>7.1206829646876219E-2</v>
      </c>
      <c r="M309" s="174">
        <v>8</v>
      </c>
    </row>
    <row r="310" spans="1:13" x14ac:dyDescent="0.25">
      <c r="A310" s="164">
        <v>31</v>
      </c>
      <c r="B310" s="165" t="s">
        <v>197</v>
      </c>
      <c r="C310" s="166">
        <v>2010</v>
      </c>
      <c r="D310" s="411">
        <v>1333721.9842165229</v>
      </c>
      <c r="E310" s="125">
        <v>5496</v>
      </c>
      <c r="F310" s="125">
        <v>158272196</v>
      </c>
      <c r="G310" s="125">
        <v>209711</v>
      </c>
      <c r="H310" s="125">
        <v>40003</v>
      </c>
      <c r="I310" s="175">
        <v>0.45134704105496903</v>
      </c>
      <c r="J310" s="125">
        <v>66</v>
      </c>
      <c r="K310" s="175">
        <v>0.15151515151515152</v>
      </c>
      <c r="L310" s="175">
        <v>7.1206829646876219E-2</v>
      </c>
      <c r="M310" s="174">
        <v>8</v>
      </c>
    </row>
    <row r="311" spans="1:13" s="184" customFormat="1" ht="15.75" thickBot="1" x14ac:dyDescent="0.3">
      <c r="A311" s="167">
        <v>31</v>
      </c>
      <c r="B311" s="168" t="s">
        <v>197</v>
      </c>
      <c r="C311" s="169">
        <v>2011</v>
      </c>
      <c r="D311" s="412">
        <v>1430201.5732501587</v>
      </c>
      <c r="E311" s="170">
        <v>5521</v>
      </c>
      <c r="F311" s="170">
        <v>152469854</v>
      </c>
      <c r="G311" s="170">
        <v>211682</v>
      </c>
      <c r="H311" s="170">
        <v>40003</v>
      </c>
      <c r="I311" s="183">
        <v>0.43480042099740079</v>
      </c>
      <c r="J311" s="170">
        <v>66</v>
      </c>
      <c r="K311" s="183">
        <v>0.15151515151515152</v>
      </c>
      <c r="L311" s="183">
        <v>7.1206829646876219E-2</v>
      </c>
      <c r="M311" s="184">
        <v>8</v>
      </c>
    </row>
    <row r="312" spans="1:13" ht="15.75" thickTop="1" x14ac:dyDescent="0.25">
      <c r="A312" s="171">
        <v>32</v>
      </c>
      <c r="B312" s="172" t="s">
        <v>122</v>
      </c>
      <c r="C312" s="173">
        <v>2002</v>
      </c>
      <c r="D312" s="411">
        <v>55114062.331088439</v>
      </c>
      <c r="E312" s="125">
        <v>96402</v>
      </c>
      <c r="F312" s="125">
        <v>3418980431</v>
      </c>
      <c r="G312" s="125">
        <v>5165248</v>
      </c>
      <c r="H312" s="125">
        <v>656000</v>
      </c>
      <c r="I312" s="175">
        <v>0.59455400560229932</v>
      </c>
      <c r="J312" s="125">
        <v>2189</v>
      </c>
      <c r="K312" s="175">
        <v>0.66605756052992238</v>
      </c>
      <c r="L312" s="175">
        <v>0.43001182548079914</v>
      </c>
      <c r="M312" s="174">
        <v>269</v>
      </c>
    </row>
    <row r="313" spans="1:13" x14ac:dyDescent="0.25">
      <c r="A313" s="164">
        <v>32</v>
      </c>
      <c r="B313" s="165" t="s">
        <v>122</v>
      </c>
      <c r="C313" s="166">
        <v>2003</v>
      </c>
      <c r="D313" s="411">
        <v>56823952.285377458</v>
      </c>
      <c r="E313" s="125">
        <v>103204</v>
      </c>
      <c r="F313" s="125">
        <v>3440644511</v>
      </c>
      <c r="G313" s="125">
        <v>5282994</v>
      </c>
      <c r="H313" s="125">
        <v>661800</v>
      </c>
      <c r="I313" s="175">
        <v>0.59307767217456764</v>
      </c>
      <c r="J313" s="125">
        <v>2286</v>
      </c>
      <c r="K313" s="175">
        <v>0.67760279965004377</v>
      </c>
      <c r="L313" s="175">
        <v>0.43001182548079914</v>
      </c>
      <c r="M313" s="174">
        <v>269</v>
      </c>
    </row>
    <row r="314" spans="1:13" x14ac:dyDescent="0.25">
      <c r="A314" s="164">
        <v>32</v>
      </c>
      <c r="B314" s="165" t="s">
        <v>122</v>
      </c>
      <c r="C314" s="166">
        <v>2004</v>
      </c>
      <c r="D314" s="411">
        <v>56845747.353744589</v>
      </c>
      <c r="E314" s="125">
        <v>110437</v>
      </c>
      <c r="F314" s="125">
        <v>3599518806</v>
      </c>
      <c r="G314" s="125">
        <v>5486766</v>
      </c>
      <c r="H314" s="125">
        <v>661800</v>
      </c>
      <c r="I314" s="175">
        <v>0.62046347060440599</v>
      </c>
      <c r="J314" s="125">
        <v>2384</v>
      </c>
      <c r="K314" s="175">
        <v>0.69211409395973156</v>
      </c>
      <c r="L314" s="175">
        <v>0.43001182548079914</v>
      </c>
      <c r="M314" s="174">
        <v>269</v>
      </c>
    </row>
    <row r="315" spans="1:13" x14ac:dyDescent="0.25">
      <c r="A315" s="164">
        <v>32</v>
      </c>
      <c r="B315" s="165" t="s">
        <v>122</v>
      </c>
      <c r="C315" s="166">
        <v>2005</v>
      </c>
      <c r="D315" s="411">
        <v>59679630.897288471</v>
      </c>
      <c r="E315" s="125">
        <v>116166</v>
      </c>
      <c r="F315" s="125">
        <v>3848132954.5300002</v>
      </c>
      <c r="G315" s="125">
        <v>5650821</v>
      </c>
      <c r="H315" s="125">
        <v>731200</v>
      </c>
      <c r="I315" s="175">
        <v>0.60036092716020129</v>
      </c>
      <c r="J315" s="125">
        <v>2486</v>
      </c>
      <c r="K315" s="175">
        <v>0.69308125502815765</v>
      </c>
      <c r="L315" s="175">
        <v>0.43001182548079914</v>
      </c>
      <c r="M315" s="174">
        <v>269</v>
      </c>
    </row>
    <row r="316" spans="1:13" x14ac:dyDescent="0.25">
      <c r="A316" s="164">
        <v>32</v>
      </c>
      <c r="B316" s="165" t="s">
        <v>122</v>
      </c>
      <c r="C316" s="166">
        <v>2006</v>
      </c>
      <c r="D316" s="411">
        <v>62394502.032278508</v>
      </c>
      <c r="E316" s="125">
        <v>120364</v>
      </c>
      <c r="F316" s="125">
        <v>3843080000</v>
      </c>
      <c r="G316" s="125">
        <v>5759975</v>
      </c>
      <c r="H316" s="125">
        <v>784900</v>
      </c>
      <c r="I316" s="175">
        <v>0.55855202377222346</v>
      </c>
      <c r="J316" s="125">
        <v>2601</v>
      </c>
      <c r="K316" s="175">
        <v>0.6981930026912726</v>
      </c>
      <c r="L316" s="175">
        <v>0.43001182548079914</v>
      </c>
      <c r="M316" s="174">
        <v>269</v>
      </c>
    </row>
    <row r="317" spans="1:13" x14ac:dyDescent="0.25">
      <c r="A317" s="164">
        <v>32</v>
      </c>
      <c r="B317" s="165" t="s">
        <v>122</v>
      </c>
      <c r="C317" s="166">
        <v>2007</v>
      </c>
      <c r="D317" s="411">
        <v>67172884.752403095</v>
      </c>
      <c r="E317" s="125">
        <v>126026</v>
      </c>
      <c r="F317" s="125">
        <v>3967000000</v>
      </c>
      <c r="G317" s="125">
        <v>5862900</v>
      </c>
      <c r="H317" s="125">
        <v>784900</v>
      </c>
      <c r="I317" s="175">
        <v>0.57656251712283124</v>
      </c>
      <c r="J317" s="125">
        <v>2702</v>
      </c>
      <c r="K317" s="175">
        <v>0.70392301998519613</v>
      </c>
      <c r="L317" s="175">
        <v>0.43001182548079914</v>
      </c>
      <c r="M317" s="174">
        <v>269</v>
      </c>
    </row>
    <row r="318" spans="1:13" x14ac:dyDescent="0.25">
      <c r="A318" s="164">
        <v>32</v>
      </c>
      <c r="B318" s="165" t="s">
        <v>122</v>
      </c>
      <c r="C318" s="166">
        <v>2008</v>
      </c>
      <c r="D318" s="411">
        <v>72976897.649253428</v>
      </c>
      <c r="E318" s="125">
        <v>129585</v>
      </c>
      <c r="F318" s="125">
        <v>3913100000</v>
      </c>
      <c r="G318" s="125">
        <v>5833523</v>
      </c>
      <c r="H318" s="125">
        <v>784900</v>
      </c>
      <c r="I318" s="175">
        <v>0.56872870828166144</v>
      </c>
      <c r="J318" s="125">
        <v>2744</v>
      </c>
      <c r="K318" s="175">
        <v>0.70626822157434399</v>
      </c>
      <c r="L318" s="175">
        <v>0.43001182548079914</v>
      </c>
      <c r="M318" s="174">
        <v>269</v>
      </c>
    </row>
    <row r="319" spans="1:13" x14ac:dyDescent="0.25">
      <c r="A319" s="164">
        <v>32</v>
      </c>
      <c r="B319" s="165" t="s">
        <v>122</v>
      </c>
      <c r="C319" s="166">
        <v>2009</v>
      </c>
      <c r="D319" s="411">
        <v>72607942.474069178</v>
      </c>
      <c r="E319" s="125">
        <v>131027</v>
      </c>
      <c r="F319" s="125">
        <v>3724190759</v>
      </c>
      <c r="G319" s="125">
        <v>5664567</v>
      </c>
      <c r="H319" s="125">
        <v>784900</v>
      </c>
      <c r="I319" s="175">
        <v>0.54127269933315536</v>
      </c>
      <c r="J319" s="125">
        <v>2778</v>
      </c>
      <c r="K319" s="175">
        <v>0.70518358531317493</v>
      </c>
      <c r="L319" s="175">
        <v>0.43001182548079914</v>
      </c>
      <c r="M319" s="174">
        <v>269</v>
      </c>
    </row>
    <row r="320" spans="1:13" x14ac:dyDescent="0.25">
      <c r="A320" s="164">
        <v>32</v>
      </c>
      <c r="B320" s="165" t="s">
        <v>122</v>
      </c>
      <c r="C320" s="166">
        <v>2010</v>
      </c>
      <c r="D320" s="411">
        <v>75995029.697921634</v>
      </c>
      <c r="E320" s="125">
        <v>134228</v>
      </c>
      <c r="F320" s="125">
        <v>3748744754</v>
      </c>
      <c r="G320" s="125">
        <v>5648713</v>
      </c>
      <c r="H320" s="125">
        <v>799130</v>
      </c>
      <c r="I320" s="175">
        <v>0.53513945246164762</v>
      </c>
      <c r="J320" s="125">
        <v>2823</v>
      </c>
      <c r="K320" s="175">
        <v>0.71448813319164006</v>
      </c>
      <c r="L320" s="175">
        <v>0.43001182548079914</v>
      </c>
      <c r="M320" s="174">
        <v>269</v>
      </c>
    </row>
    <row r="321" spans="1:13" s="184" customFormat="1" ht="15.75" thickBot="1" x14ac:dyDescent="0.3">
      <c r="A321" s="167">
        <v>32</v>
      </c>
      <c r="B321" s="168" t="s">
        <v>122</v>
      </c>
      <c r="C321" s="169">
        <v>2011</v>
      </c>
      <c r="D321" s="412">
        <v>81138099.8373781</v>
      </c>
      <c r="E321" s="170">
        <v>137856</v>
      </c>
      <c r="F321" s="170">
        <v>3807829878.9699998</v>
      </c>
      <c r="G321" s="170">
        <v>5660214</v>
      </c>
      <c r="H321" s="170">
        <v>820000</v>
      </c>
      <c r="I321" s="183">
        <v>0.52973933086398106</v>
      </c>
      <c r="J321" s="170">
        <v>2896</v>
      </c>
      <c r="K321" s="183">
        <v>0.72306629834254144</v>
      </c>
      <c r="L321" s="183">
        <v>0.43001182548079914</v>
      </c>
      <c r="M321" s="184">
        <v>269</v>
      </c>
    </row>
    <row r="322" spans="1:13" ht="15.75" thickTop="1" x14ac:dyDescent="0.25">
      <c r="A322" s="171">
        <v>33</v>
      </c>
      <c r="B322" s="172" t="s">
        <v>123</v>
      </c>
      <c r="C322" s="173">
        <v>2002</v>
      </c>
      <c r="D322" s="411">
        <v>862198306.90597534</v>
      </c>
      <c r="E322" s="125">
        <v>1113463</v>
      </c>
      <c r="F322" s="125">
        <v>21556707252</v>
      </c>
      <c r="G322" s="125">
        <v>27724462</v>
      </c>
      <c r="H322" s="125">
        <v>4294344</v>
      </c>
      <c r="I322" s="175">
        <v>0.57264322480399488</v>
      </c>
      <c r="J322" s="125">
        <v>118710.39999999999</v>
      </c>
      <c r="K322" s="175">
        <v>3.5299350351780466E-2</v>
      </c>
      <c r="L322" s="175">
        <v>8.7661646592657322E-2</v>
      </c>
      <c r="M322" s="174">
        <v>650000</v>
      </c>
    </row>
    <row r="323" spans="1:13" x14ac:dyDescent="0.25">
      <c r="A323" s="164">
        <v>33</v>
      </c>
      <c r="B323" s="165" t="s">
        <v>123</v>
      </c>
      <c r="C323" s="166">
        <v>2003</v>
      </c>
      <c r="D323" s="411">
        <v>876301409.91707027</v>
      </c>
      <c r="E323" s="125">
        <v>1129064</v>
      </c>
      <c r="F323" s="125">
        <v>22403641725</v>
      </c>
      <c r="G323" s="125">
        <v>23751129</v>
      </c>
      <c r="H323" s="125">
        <v>4350791</v>
      </c>
      <c r="I323" s="175">
        <v>0.58742027341902536</v>
      </c>
      <c r="J323" s="125">
        <v>119060.4</v>
      </c>
      <c r="K323" s="175">
        <v>3.5279572385108732E-2</v>
      </c>
      <c r="L323" s="175">
        <v>8.7661646592657322E-2</v>
      </c>
      <c r="M323" s="174">
        <v>650000</v>
      </c>
    </row>
    <row r="324" spans="1:13" x14ac:dyDescent="0.25">
      <c r="A324" s="164">
        <v>33</v>
      </c>
      <c r="B324" s="165" t="s">
        <v>123</v>
      </c>
      <c r="C324" s="166">
        <v>2004</v>
      </c>
      <c r="D324" s="411">
        <v>876343333.02985954</v>
      </c>
      <c r="E324" s="125">
        <v>1140552</v>
      </c>
      <c r="F324" s="125">
        <v>22598933403.400002</v>
      </c>
      <c r="G324" s="125">
        <v>23445617.199999999</v>
      </c>
      <c r="H324" s="125">
        <v>4350791</v>
      </c>
      <c r="I324" s="175">
        <v>0.59254079322247211</v>
      </c>
      <c r="J324" s="125">
        <v>119060.4</v>
      </c>
      <c r="K324" s="175">
        <v>3.5279572385108732E-2</v>
      </c>
      <c r="L324" s="175">
        <v>8.7661646592657322E-2</v>
      </c>
      <c r="M324" s="174">
        <v>650000</v>
      </c>
    </row>
    <row r="325" spans="1:13" x14ac:dyDescent="0.25">
      <c r="A325" s="164">
        <v>33</v>
      </c>
      <c r="B325" s="165" t="s">
        <v>123</v>
      </c>
      <c r="C325" s="166">
        <v>2005</v>
      </c>
      <c r="D325" s="411">
        <v>920280169.00716448</v>
      </c>
      <c r="E325" s="125">
        <v>1152927</v>
      </c>
      <c r="F325" s="125">
        <v>22976809392</v>
      </c>
      <c r="G325" s="125">
        <v>24836426</v>
      </c>
      <c r="H325" s="125">
        <v>4407238</v>
      </c>
      <c r="I325" s="175">
        <v>0.59473260879481527</v>
      </c>
      <c r="J325" s="125">
        <v>119650</v>
      </c>
      <c r="K325" s="175">
        <v>3.5269536147095694E-2</v>
      </c>
      <c r="L325" s="175">
        <v>8.7661646592657322E-2</v>
      </c>
      <c r="M325" s="174">
        <v>650000</v>
      </c>
    </row>
    <row r="326" spans="1:13" x14ac:dyDescent="0.25">
      <c r="A326" s="164">
        <v>33</v>
      </c>
      <c r="B326" s="165" t="s">
        <v>123</v>
      </c>
      <c r="C326" s="166">
        <v>2006</v>
      </c>
      <c r="D326" s="411">
        <v>977214334.68108463</v>
      </c>
      <c r="E326" s="125">
        <v>1164887</v>
      </c>
      <c r="F326" s="125">
        <v>22312008992.599998</v>
      </c>
      <c r="G326" s="125">
        <v>26903403</v>
      </c>
      <c r="H326" s="125">
        <v>4407238</v>
      </c>
      <c r="I326" s="175">
        <v>0.57752488995458939</v>
      </c>
      <c r="J326" s="125">
        <v>119879</v>
      </c>
      <c r="K326" s="175">
        <v>3.5285579626123005E-2</v>
      </c>
      <c r="L326" s="175">
        <v>8.7661646592657322E-2</v>
      </c>
      <c r="M326" s="174">
        <v>650000</v>
      </c>
    </row>
    <row r="327" spans="1:13" x14ac:dyDescent="0.25">
      <c r="A327" s="164">
        <v>33</v>
      </c>
      <c r="B327" s="165" t="s">
        <v>123</v>
      </c>
      <c r="C327" s="166">
        <v>2007</v>
      </c>
      <c r="D327" s="411">
        <v>1067542850.0785432</v>
      </c>
      <c r="E327" s="125">
        <v>1173360</v>
      </c>
      <c r="F327" s="125">
        <v>23063283000</v>
      </c>
      <c r="G327" s="125">
        <v>27927037</v>
      </c>
      <c r="H327" s="125">
        <v>4407238</v>
      </c>
      <c r="I327" s="175">
        <v>0.59697089495545363</v>
      </c>
      <c r="J327" s="125">
        <v>120231</v>
      </c>
      <c r="K327" s="175">
        <v>3.5273764669677535E-2</v>
      </c>
      <c r="L327" s="175">
        <v>8.7661646592657322E-2</v>
      </c>
      <c r="M327" s="174">
        <v>650000</v>
      </c>
    </row>
    <row r="328" spans="1:13" x14ac:dyDescent="0.25">
      <c r="A328" s="164">
        <v>33</v>
      </c>
      <c r="B328" s="165" t="s">
        <v>123</v>
      </c>
      <c r="C328" s="166">
        <v>2008</v>
      </c>
      <c r="D328" s="411">
        <v>1091944913.5701175</v>
      </c>
      <c r="E328" s="125">
        <v>1187253</v>
      </c>
      <c r="F328" s="125">
        <v>22541000000</v>
      </c>
      <c r="G328" s="125">
        <v>27946091</v>
      </c>
      <c r="H328" s="125">
        <v>4407238</v>
      </c>
      <c r="I328" s="175">
        <v>0.58345210190547814</v>
      </c>
      <c r="J328" s="125">
        <v>120516</v>
      </c>
      <c r="K328" s="175">
        <v>3.527332470377377E-2</v>
      </c>
      <c r="L328" s="175">
        <v>8.7661646592657322E-2</v>
      </c>
      <c r="M328" s="174">
        <v>650000</v>
      </c>
    </row>
    <row r="329" spans="1:13" x14ac:dyDescent="0.25">
      <c r="A329" s="164">
        <v>33</v>
      </c>
      <c r="B329" s="165" t="s">
        <v>123</v>
      </c>
      <c r="C329" s="166">
        <v>2009</v>
      </c>
      <c r="D329" s="411">
        <v>1134260434.7002692</v>
      </c>
      <c r="E329" s="125">
        <v>1193767</v>
      </c>
      <c r="F329" s="125">
        <v>21762000000</v>
      </c>
      <c r="G329" s="125">
        <v>26925898</v>
      </c>
      <c r="H329" s="125">
        <v>4407238</v>
      </c>
      <c r="I329" s="175">
        <v>0.56328843625691027</v>
      </c>
      <c r="J329" s="125">
        <v>120750</v>
      </c>
      <c r="K329" s="175">
        <v>3.5271221532091099E-2</v>
      </c>
      <c r="L329" s="175">
        <v>8.7661646592657322E-2</v>
      </c>
      <c r="M329" s="174">
        <v>650000</v>
      </c>
    </row>
    <row r="330" spans="1:13" x14ac:dyDescent="0.25">
      <c r="A330" s="164">
        <v>33</v>
      </c>
      <c r="B330" s="165" t="s">
        <v>123</v>
      </c>
      <c r="C330" s="166">
        <v>2010</v>
      </c>
      <c r="D330" s="411">
        <v>1249591522.0390115</v>
      </c>
      <c r="E330" s="125">
        <v>1203030</v>
      </c>
      <c r="F330" s="125">
        <v>21663000000</v>
      </c>
      <c r="G330" s="125">
        <v>27731332</v>
      </c>
      <c r="H330" s="125">
        <v>4407238</v>
      </c>
      <c r="I330" s="175">
        <v>0.56072591648899217</v>
      </c>
      <c r="J330" s="125">
        <v>120921</v>
      </c>
      <c r="K330" s="175">
        <v>3.527096203306291E-2</v>
      </c>
      <c r="L330" s="175">
        <v>8.7661646592657322E-2</v>
      </c>
      <c r="M330" s="174">
        <v>650000</v>
      </c>
    </row>
    <row r="331" spans="1:13" s="184" customFormat="1" ht="15.75" thickBot="1" x14ac:dyDescent="0.3">
      <c r="A331" s="167">
        <v>33</v>
      </c>
      <c r="B331" s="168" t="s">
        <v>123</v>
      </c>
      <c r="C331" s="169">
        <v>2011</v>
      </c>
      <c r="D331" s="412">
        <v>1277504996.4238355</v>
      </c>
      <c r="E331" s="170">
        <v>1211071</v>
      </c>
      <c r="F331" s="170">
        <v>23414000000</v>
      </c>
      <c r="G331" s="170">
        <v>27482944</v>
      </c>
      <c r="H331" s="170">
        <v>4407238</v>
      </c>
      <c r="I331" s="183">
        <v>0.60604886713166517</v>
      </c>
      <c r="J331" s="170">
        <v>117385</v>
      </c>
      <c r="K331" s="183">
        <v>6.7180644886484647E-2</v>
      </c>
      <c r="L331" s="183">
        <v>8.7661646592657322E-2</v>
      </c>
      <c r="M331" s="184">
        <v>650000</v>
      </c>
    </row>
    <row r="332" spans="1:13" ht="15.75" thickTop="1" x14ac:dyDescent="0.25">
      <c r="A332" s="171">
        <v>34</v>
      </c>
      <c r="B332" s="172" t="s">
        <v>334</v>
      </c>
      <c r="C332" s="173">
        <v>2002</v>
      </c>
      <c r="D332" s="411">
        <v>1042242.2856330028</v>
      </c>
      <c r="E332" s="125">
        <v>0</v>
      </c>
      <c r="F332" s="125">
        <v>0</v>
      </c>
      <c r="G332" s="125">
        <v>0</v>
      </c>
      <c r="H332" s="125">
        <v>0</v>
      </c>
      <c r="I332" s="175" t="e">
        <v>#DIV/0!</v>
      </c>
      <c r="J332" s="125">
        <v>0</v>
      </c>
      <c r="K332" s="175">
        <v>0</v>
      </c>
      <c r="L332" s="175" t="e">
        <v>#DIV/0!</v>
      </c>
      <c r="M332" s="174">
        <v>0</v>
      </c>
    </row>
    <row r="333" spans="1:13" x14ac:dyDescent="0.25">
      <c r="A333" s="164">
        <v>34</v>
      </c>
      <c r="B333" s="165" t="s">
        <v>334</v>
      </c>
      <c r="C333" s="166">
        <v>2003</v>
      </c>
      <c r="D333" s="411">
        <v>965824.03048635891</v>
      </c>
      <c r="E333" s="125">
        <v>0</v>
      </c>
      <c r="F333" s="125">
        <v>0</v>
      </c>
      <c r="G333" s="125">
        <v>0</v>
      </c>
      <c r="H333" s="125">
        <v>0</v>
      </c>
      <c r="I333" s="175" t="e">
        <v>#DIV/0!</v>
      </c>
      <c r="J333" s="125">
        <v>0</v>
      </c>
      <c r="K333" s="175">
        <v>0</v>
      </c>
      <c r="L333" s="175" t="e">
        <v>#DIV/0!</v>
      </c>
      <c r="M333" s="174">
        <v>0</v>
      </c>
    </row>
    <row r="334" spans="1:13" x14ac:dyDescent="0.25">
      <c r="A334" s="164">
        <v>34</v>
      </c>
      <c r="B334" s="165" t="s">
        <v>334</v>
      </c>
      <c r="C334" s="166">
        <v>2004</v>
      </c>
      <c r="D334" s="411">
        <v>972570.97985901241</v>
      </c>
      <c r="E334" s="125">
        <v>0</v>
      </c>
      <c r="F334" s="125">
        <v>0</v>
      </c>
      <c r="G334" s="125">
        <v>0</v>
      </c>
      <c r="H334" s="125">
        <v>0</v>
      </c>
      <c r="I334" s="175" t="e">
        <v>#DIV/0!</v>
      </c>
      <c r="J334" s="125">
        <v>0</v>
      </c>
      <c r="K334" s="175">
        <v>0</v>
      </c>
      <c r="L334" s="175" t="e">
        <v>#DIV/0!</v>
      </c>
      <c r="M334" s="174">
        <v>0</v>
      </c>
    </row>
    <row r="335" spans="1:13" x14ac:dyDescent="0.25">
      <c r="A335" s="164">
        <v>34</v>
      </c>
      <c r="B335" s="165" t="s">
        <v>334</v>
      </c>
      <c r="C335" s="166">
        <v>2005</v>
      </c>
      <c r="D335" s="411">
        <v>1080104.2954312374</v>
      </c>
      <c r="E335" s="125">
        <v>0</v>
      </c>
      <c r="F335" s="125">
        <v>0</v>
      </c>
      <c r="G335" s="125">
        <v>0</v>
      </c>
      <c r="H335" s="125">
        <v>0</v>
      </c>
      <c r="I335" s="175" t="e">
        <v>#DIV/0!</v>
      </c>
      <c r="J335" s="125">
        <v>0</v>
      </c>
      <c r="K335" s="175">
        <v>0</v>
      </c>
      <c r="L335" s="175" t="e">
        <v>#DIV/0!</v>
      </c>
      <c r="M335" s="174">
        <v>0</v>
      </c>
    </row>
    <row r="336" spans="1:13" x14ac:dyDescent="0.25">
      <c r="A336" s="164">
        <v>34</v>
      </c>
      <c r="B336" s="165" t="s">
        <v>334</v>
      </c>
      <c r="C336" s="166">
        <v>2006</v>
      </c>
      <c r="D336" s="411">
        <v>1123335.1213603353</v>
      </c>
      <c r="E336" s="125">
        <v>0</v>
      </c>
      <c r="F336" s="125">
        <v>0</v>
      </c>
      <c r="G336" s="125">
        <v>0</v>
      </c>
      <c r="H336" s="125">
        <v>0</v>
      </c>
      <c r="I336" s="175" t="e">
        <v>#DIV/0!</v>
      </c>
      <c r="J336" s="125">
        <v>0</v>
      </c>
      <c r="K336" s="175">
        <v>0</v>
      </c>
      <c r="L336" s="175" t="e">
        <v>#DIV/0!</v>
      </c>
      <c r="M336" s="174">
        <v>0</v>
      </c>
    </row>
    <row r="337" spans="1:13" x14ac:dyDescent="0.25">
      <c r="A337" s="164">
        <v>34</v>
      </c>
      <c r="B337" s="165" t="s">
        <v>334</v>
      </c>
      <c r="C337" s="166">
        <v>2007</v>
      </c>
      <c r="D337" s="411">
        <v>1177350.6782423255</v>
      </c>
      <c r="E337" s="125">
        <v>0</v>
      </c>
      <c r="F337" s="125">
        <v>0</v>
      </c>
      <c r="G337" s="125">
        <v>0</v>
      </c>
      <c r="H337" s="125">
        <v>0</v>
      </c>
      <c r="I337" s="175" t="e">
        <v>#DIV/0!</v>
      </c>
      <c r="J337" s="125">
        <v>0</v>
      </c>
      <c r="K337" s="175">
        <v>0</v>
      </c>
      <c r="L337" s="175" t="e">
        <v>#DIV/0!</v>
      </c>
      <c r="M337" s="174">
        <v>0</v>
      </c>
    </row>
    <row r="338" spans="1:13" x14ac:dyDescent="0.25">
      <c r="A338" s="164">
        <v>34</v>
      </c>
      <c r="B338" s="165" t="s">
        <v>334</v>
      </c>
      <c r="C338" s="166">
        <v>2008</v>
      </c>
      <c r="D338" s="411">
        <v>1193645.613767839</v>
      </c>
      <c r="E338" s="125">
        <v>0</v>
      </c>
      <c r="F338" s="125">
        <v>0</v>
      </c>
      <c r="G338" s="125">
        <v>0</v>
      </c>
      <c r="H338" s="125">
        <v>0</v>
      </c>
      <c r="I338" s="175" t="e">
        <v>#DIV/0!</v>
      </c>
      <c r="J338" s="125">
        <v>0</v>
      </c>
      <c r="K338" s="175">
        <v>0</v>
      </c>
      <c r="L338" s="175" t="e">
        <v>#DIV/0!</v>
      </c>
      <c r="M338" s="174">
        <v>0</v>
      </c>
    </row>
    <row r="339" spans="1:13" x14ac:dyDescent="0.25">
      <c r="A339" s="164">
        <v>34</v>
      </c>
      <c r="B339" s="165" t="s">
        <v>334</v>
      </c>
      <c r="C339" s="166">
        <v>2009</v>
      </c>
      <c r="D339" s="411">
        <v>1237940.4797213979</v>
      </c>
      <c r="E339" s="125">
        <v>0</v>
      </c>
      <c r="F339" s="125">
        <v>0</v>
      </c>
      <c r="G339" s="125">
        <v>0</v>
      </c>
      <c r="H339" s="125">
        <v>0</v>
      </c>
      <c r="I339" s="175" t="e">
        <v>#DIV/0!</v>
      </c>
      <c r="J339" s="125">
        <v>0</v>
      </c>
      <c r="K339" s="175">
        <v>0</v>
      </c>
      <c r="L339" s="175" t="e">
        <v>#DIV/0!</v>
      </c>
      <c r="M339" s="174">
        <v>0</v>
      </c>
    </row>
    <row r="340" spans="1:13" x14ac:dyDescent="0.25">
      <c r="A340" s="164">
        <v>34</v>
      </c>
      <c r="B340" s="165" t="s">
        <v>334</v>
      </c>
      <c r="C340" s="166">
        <v>2010</v>
      </c>
      <c r="D340" s="411">
        <v>-229025.66696257584</v>
      </c>
      <c r="E340" s="125">
        <v>0</v>
      </c>
      <c r="F340" s="125">
        <v>0</v>
      </c>
      <c r="G340" s="125">
        <v>0</v>
      </c>
      <c r="H340" s="125">
        <v>0</v>
      </c>
      <c r="I340" s="175" t="e">
        <v>#DIV/0!</v>
      </c>
      <c r="J340" s="125">
        <v>0</v>
      </c>
      <c r="K340" s="175">
        <v>0</v>
      </c>
      <c r="L340" s="175" t="e">
        <v>#DIV/0!</v>
      </c>
      <c r="M340" s="174">
        <v>0</v>
      </c>
    </row>
    <row r="341" spans="1:13" s="184" customFormat="1" ht="15.75" thickBot="1" x14ac:dyDescent="0.3">
      <c r="A341" s="167">
        <v>34</v>
      </c>
      <c r="B341" s="168" t="s">
        <v>334</v>
      </c>
      <c r="C341" s="169">
        <v>2011</v>
      </c>
      <c r="D341" s="412">
        <v>-218666.58382269138</v>
      </c>
      <c r="E341" s="170">
        <v>0</v>
      </c>
      <c r="F341" s="170">
        <v>0</v>
      </c>
      <c r="G341" s="170">
        <v>0</v>
      </c>
      <c r="H341" s="170">
        <v>0</v>
      </c>
      <c r="I341" s="183" t="e">
        <v>#DIV/0!</v>
      </c>
      <c r="J341" s="170">
        <v>0</v>
      </c>
      <c r="K341" s="183">
        <v>0</v>
      </c>
      <c r="L341" s="183" t="e">
        <v>#DIV/0!</v>
      </c>
      <c r="M341" s="184">
        <v>0</v>
      </c>
    </row>
    <row r="342" spans="1:13" ht="15.75" thickTop="1" x14ac:dyDescent="0.25">
      <c r="A342" s="171">
        <v>35</v>
      </c>
      <c r="B342" s="172" t="s">
        <v>198</v>
      </c>
      <c r="C342" s="173">
        <v>2002</v>
      </c>
      <c r="D342" s="411">
        <v>119369093.82896537</v>
      </c>
      <c r="E342" s="125">
        <v>264520</v>
      </c>
      <c r="F342" s="125">
        <v>7470558035</v>
      </c>
      <c r="G342" s="125">
        <v>10794022</v>
      </c>
      <c r="H342" s="125">
        <v>1433666</v>
      </c>
      <c r="I342" s="175">
        <v>0.59443393127713595</v>
      </c>
      <c r="J342" s="125">
        <v>4830</v>
      </c>
      <c r="K342" s="175">
        <v>0.37060041407867494</v>
      </c>
      <c r="L342" s="175">
        <v>0.15403750189021623</v>
      </c>
      <c r="M342" s="174">
        <v>1104</v>
      </c>
    </row>
    <row r="343" spans="1:13" x14ac:dyDescent="0.25">
      <c r="A343" s="164">
        <v>35</v>
      </c>
      <c r="B343" s="165" t="s">
        <v>198</v>
      </c>
      <c r="C343" s="166">
        <v>2003</v>
      </c>
      <c r="D343" s="411">
        <v>114454708.40045533</v>
      </c>
      <c r="E343" s="125">
        <v>269190</v>
      </c>
      <c r="F343" s="125">
        <v>7483288325</v>
      </c>
      <c r="G343" s="125">
        <v>9921167</v>
      </c>
      <c r="H343" s="125">
        <v>1433666</v>
      </c>
      <c r="I343" s="175">
        <v>0.59544688322738448</v>
      </c>
      <c r="J343" s="125">
        <v>4830</v>
      </c>
      <c r="K343" s="175">
        <v>0.37060041407867494</v>
      </c>
      <c r="L343" s="175">
        <v>0.15403750189021623</v>
      </c>
      <c r="M343" s="174">
        <v>1104</v>
      </c>
    </row>
    <row r="344" spans="1:13" x14ac:dyDescent="0.25">
      <c r="A344" s="164">
        <v>35</v>
      </c>
      <c r="B344" s="165" t="s">
        <v>198</v>
      </c>
      <c r="C344" s="166">
        <v>2004</v>
      </c>
      <c r="D344" s="411">
        <v>117601257.83890383</v>
      </c>
      <c r="E344" s="125">
        <v>274025</v>
      </c>
      <c r="F344" s="125">
        <v>7514934346</v>
      </c>
      <c r="G344" s="125">
        <v>9824794</v>
      </c>
      <c r="H344" s="125">
        <v>1433666</v>
      </c>
      <c r="I344" s="175">
        <v>0.59796496401655397</v>
      </c>
      <c r="J344" s="125">
        <v>5040</v>
      </c>
      <c r="K344" s="175">
        <v>0.36706349206349204</v>
      </c>
      <c r="L344" s="175">
        <v>0.15403750189021623</v>
      </c>
      <c r="M344" s="174">
        <v>1104</v>
      </c>
    </row>
    <row r="345" spans="1:13" x14ac:dyDescent="0.25">
      <c r="A345" s="164">
        <v>35</v>
      </c>
      <c r="B345" s="165" t="s">
        <v>198</v>
      </c>
      <c r="C345" s="166">
        <v>2005</v>
      </c>
      <c r="D345" s="411">
        <v>123278181.47740392</v>
      </c>
      <c r="E345" s="125">
        <v>278581</v>
      </c>
      <c r="F345" s="125">
        <v>7663197036</v>
      </c>
      <c r="G345" s="125">
        <v>10246631</v>
      </c>
      <c r="H345" s="125">
        <v>1464855</v>
      </c>
      <c r="I345" s="175">
        <v>0.5967794888959711</v>
      </c>
      <c r="J345" s="125">
        <v>5242</v>
      </c>
      <c r="K345" s="175">
        <v>0.36703548264021368</v>
      </c>
      <c r="L345" s="175">
        <v>0.15403750189021623</v>
      </c>
      <c r="M345" s="174">
        <v>1104</v>
      </c>
    </row>
    <row r="346" spans="1:13" x14ac:dyDescent="0.25">
      <c r="A346" s="164">
        <v>35</v>
      </c>
      <c r="B346" s="165" t="s">
        <v>198</v>
      </c>
      <c r="C346" s="166">
        <v>2006</v>
      </c>
      <c r="D346" s="411">
        <v>135228993.24823761</v>
      </c>
      <c r="E346" s="125">
        <v>282393</v>
      </c>
      <c r="F346" s="125">
        <v>7450733721</v>
      </c>
      <c r="G346" s="125">
        <v>10460399</v>
      </c>
      <c r="H346" s="125">
        <v>1495303</v>
      </c>
      <c r="I346" s="175">
        <v>0.56841871911444097</v>
      </c>
      <c r="J346" s="125">
        <v>5451</v>
      </c>
      <c r="K346" s="175">
        <v>0.36708860759493672</v>
      </c>
      <c r="L346" s="175">
        <v>0.15403750189021623</v>
      </c>
      <c r="M346" s="174">
        <v>1104</v>
      </c>
    </row>
    <row r="347" spans="1:13" x14ac:dyDescent="0.25">
      <c r="A347" s="164">
        <v>35</v>
      </c>
      <c r="B347" s="165" t="s">
        <v>198</v>
      </c>
      <c r="C347" s="166">
        <v>2007</v>
      </c>
      <c r="D347" s="411">
        <v>143915536.7293222</v>
      </c>
      <c r="E347" s="125">
        <v>287006</v>
      </c>
      <c r="F347" s="125">
        <v>7529898388</v>
      </c>
      <c r="G347" s="125">
        <v>10298333</v>
      </c>
      <c r="H347" s="125">
        <v>1495303</v>
      </c>
      <c r="I347" s="175">
        <v>0.57445821539766351</v>
      </c>
      <c r="J347" s="125">
        <v>5739</v>
      </c>
      <c r="K347" s="175">
        <v>0.49503397804495558</v>
      </c>
      <c r="L347" s="175">
        <v>0.15403750189021623</v>
      </c>
      <c r="M347" s="174">
        <v>1104</v>
      </c>
    </row>
    <row r="348" spans="1:13" x14ac:dyDescent="0.25">
      <c r="A348" s="164">
        <v>35</v>
      </c>
      <c r="B348" s="165" t="s">
        <v>198</v>
      </c>
      <c r="C348" s="166">
        <v>2008</v>
      </c>
      <c r="D348" s="411">
        <v>155106183.18009484</v>
      </c>
      <c r="E348" s="125">
        <v>291639</v>
      </c>
      <c r="F348" s="125">
        <v>7537708054</v>
      </c>
      <c r="G348" s="125">
        <v>10309222</v>
      </c>
      <c r="H348" s="125">
        <v>1495303</v>
      </c>
      <c r="I348" s="175">
        <v>0.57505401716842341</v>
      </c>
      <c r="J348" s="125">
        <v>5353</v>
      </c>
      <c r="K348" s="175">
        <v>0.4900056043340183</v>
      </c>
      <c r="L348" s="175">
        <v>0.15403750189021623</v>
      </c>
      <c r="M348" s="174">
        <v>1104</v>
      </c>
    </row>
    <row r="349" spans="1:13" x14ac:dyDescent="0.25">
      <c r="A349" s="164">
        <v>35</v>
      </c>
      <c r="B349" s="165" t="s">
        <v>198</v>
      </c>
      <c r="C349" s="166">
        <v>2009</v>
      </c>
      <c r="D349" s="411">
        <v>151265215.3293393</v>
      </c>
      <c r="E349" s="125">
        <v>298855</v>
      </c>
      <c r="F349" s="125">
        <v>7557357094.3999996</v>
      </c>
      <c r="G349" s="125">
        <v>10264696</v>
      </c>
      <c r="H349" s="125">
        <v>1495303</v>
      </c>
      <c r="I349" s="175">
        <v>0.5765530483771909</v>
      </c>
      <c r="J349" s="125">
        <v>5387</v>
      </c>
      <c r="K349" s="175">
        <v>0.49693707072582144</v>
      </c>
      <c r="L349" s="175">
        <v>0.15403750189021623</v>
      </c>
      <c r="M349" s="174">
        <v>1104</v>
      </c>
    </row>
    <row r="350" spans="1:13" x14ac:dyDescent="0.25">
      <c r="A350" s="164">
        <v>35</v>
      </c>
      <c r="B350" s="165" t="s">
        <v>198</v>
      </c>
      <c r="C350" s="166">
        <v>2010</v>
      </c>
      <c r="D350" s="411">
        <v>156810179.33310923</v>
      </c>
      <c r="E350" s="125">
        <v>300664</v>
      </c>
      <c r="F350" s="125">
        <v>7530979620</v>
      </c>
      <c r="G350" s="125">
        <v>10359638</v>
      </c>
      <c r="H350" s="125">
        <v>1518168</v>
      </c>
      <c r="I350" s="175">
        <v>0.56588759392056776</v>
      </c>
      <c r="J350" s="125">
        <v>5414</v>
      </c>
      <c r="K350" s="175">
        <v>0.50258588843738461</v>
      </c>
      <c r="L350" s="175">
        <v>0.15403750189021623</v>
      </c>
      <c r="M350" s="174">
        <v>1104</v>
      </c>
    </row>
    <row r="351" spans="1:13" s="184" customFormat="1" ht="15.75" thickBot="1" x14ac:dyDescent="0.3">
      <c r="A351" s="167">
        <v>35</v>
      </c>
      <c r="B351" s="168" t="s">
        <v>198</v>
      </c>
      <c r="C351" s="169">
        <v>2011</v>
      </c>
      <c r="D351" s="412">
        <v>160891905.60621274</v>
      </c>
      <c r="E351" s="170">
        <v>305266</v>
      </c>
      <c r="F351" s="170">
        <v>7542801651</v>
      </c>
      <c r="G351" s="170">
        <v>10275130</v>
      </c>
      <c r="H351" s="170">
        <v>1518168</v>
      </c>
      <c r="I351" s="183">
        <v>0.5667759166906996</v>
      </c>
      <c r="J351" s="170">
        <v>5606</v>
      </c>
      <c r="K351" s="183">
        <v>0.47984302533000356</v>
      </c>
      <c r="L351" s="183">
        <v>0.15403750189021623</v>
      </c>
      <c r="M351" s="184">
        <v>1104</v>
      </c>
    </row>
    <row r="352" spans="1:13" ht="15.75" thickTop="1" x14ac:dyDescent="0.25">
      <c r="A352" s="171">
        <v>36</v>
      </c>
      <c r="B352" s="172" t="s">
        <v>199</v>
      </c>
      <c r="C352" s="173">
        <v>2002</v>
      </c>
      <c r="D352" s="411">
        <v>6334565.463922631</v>
      </c>
      <c r="E352" s="125">
        <v>13145</v>
      </c>
      <c r="F352" s="125">
        <v>169658537</v>
      </c>
      <c r="G352" s="125">
        <v>97496</v>
      </c>
      <c r="H352" s="125">
        <v>66861</v>
      </c>
      <c r="I352" s="175">
        <v>0.28946854859904048</v>
      </c>
      <c r="J352" s="125">
        <v>584</v>
      </c>
      <c r="K352" s="175">
        <v>0.1541095890410959</v>
      </c>
      <c r="L352" s="175">
        <v>0.12788132369722327</v>
      </c>
      <c r="M352" s="174">
        <v>292</v>
      </c>
    </row>
    <row r="353" spans="1:13" x14ac:dyDescent="0.25">
      <c r="A353" s="164">
        <v>36</v>
      </c>
      <c r="B353" s="165" t="s">
        <v>199</v>
      </c>
      <c r="C353" s="166">
        <v>2003</v>
      </c>
      <c r="D353" s="411">
        <v>6376552.9554799795</v>
      </c>
      <c r="E353" s="125">
        <v>13362</v>
      </c>
      <c r="F353" s="125">
        <v>181647218</v>
      </c>
      <c r="G353" s="125">
        <v>129394</v>
      </c>
      <c r="H353" s="125">
        <v>66861</v>
      </c>
      <c r="I353" s="175">
        <v>0.30992343492572677</v>
      </c>
      <c r="J353" s="125">
        <v>590</v>
      </c>
      <c r="K353" s="175">
        <v>0.16101694915254236</v>
      </c>
      <c r="L353" s="175">
        <v>0.12788132369722327</v>
      </c>
      <c r="M353" s="174">
        <v>292</v>
      </c>
    </row>
    <row r="354" spans="1:13" x14ac:dyDescent="0.25">
      <c r="A354" s="164">
        <v>36</v>
      </c>
      <c r="B354" s="165" t="s">
        <v>199</v>
      </c>
      <c r="C354" s="166">
        <v>2004</v>
      </c>
      <c r="D354" s="411">
        <v>6677428.2577243336</v>
      </c>
      <c r="E354" s="125">
        <v>13632</v>
      </c>
      <c r="F354" s="125">
        <v>185208558</v>
      </c>
      <c r="G354" s="125">
        <v>123264</v>
      </c>
      <c r="H354" s="125">
        <v>66861</v>
      </c>
      <c r="I354" s="175">
        <v>0.31599973346688243</v>
      </c>
      <c r="J354" s="125">
        <v>596</v>
      </c>
      <c r="K354" s="175">
        <v>0.17281879194630873</v>
      </c>
      <c r="L354" s="175">
        <v>0.12788132369722327</v>
      </c>
      <c r="M354" s="174">
        <v>292</v>
      </c>
    </row>
    <row r="355" spans="1:13" x14ac:dyDescent="0.25">
      <c r="A355" s="164">
        <v>36</v>
      </c>
      <c r="B355" s="165" t="s">
        <v>199</v>
      </c>
      <c r="C355" s="166">
        <v>2005</v>
      </c>
      <c r="D355" s="411">
        <v>6677410.9020342827</v>
      </c>
      <c r="E355" s="125">
        <v>13793</v>
      </c>
      <c r="F355" s="125">
        <v>193008478</v>
      </c>
      <c r="G355" s="125">
        <v>126359</v>
      </c>
      <c r="H355" s="125">
        <v>66861</v>
      </c>
      <c r="I355" s="175">
        <v>0.32930782607166914</v>
      </c>
      <c r="J355" s="125">
        <v>597</v>
      </c>
      <c r="K355" s="175">
        <v>0.17420435510887772</v>
      </c>
      <c r="L355" s="175">
        <v>0.12788132369722327</v>
      </c>
      <c r="M355" s="174">
        <v>292</v>
      </c>
    </row>
    <row r="356" spans="1:13" x14ac:dyDescent="0.25">
      <c r="A356" s="164">
        <v>36</v>
      </c>
      <c r="B356" s="165" t="s">
        <v>199</v>
      </c>
      <c r="C356" s="166">
        <v>2006</v>
      </c>
      <c r="D356" s="411">
        <v>7358360.7290513106</v>
      </c>
      <c r="E356" s="125">
        <v>13832</v>
      </c>
      <c r="F356" s="125">
        <v>186105147</v>
      </c>
      <c r="G356" s="125">
        <v>129304</v>
      </c>
      <c r="H356" s="125">
        <v>66861</v>
      </c>
      <c r="I356" s="175">
        <v>0.31752947857201597</v>
      </c>
      <c r="J356" s="125">
        <v>631</v>
      </c>
      <c r="K356" s="175">
        <v>0.17591125198098256</v>
      </c>
      <c r="L356" s="175">
        <v>0.12788132369722327</v>
      </c>
      <c r="M356" s="174">
        <v>292</v>
      </c>
    </row>
    <row r="357" spans="1:13" x14ac:dyDescent="0.25">
      <c r="A357" s="164">
        <v>36</v>
      </c>
      <c r="B357" s="165" t="s">
        <v>199</v>
      </c>
      <c r="C357" s="166">
        <v>2007</v>
      </c>
      <c r="D357" s="411">
        <v>8049377.7639221381</v>
      </c>
      <c r="E357" s="125">
        <v>14120</v>
      </c>
      <c r="F357" s="125">
        <v>230401436</v>
      </c>
      <c r="G357" s="125">
        <v>128007</v>
      </c>
      <c r="H357" s="125">
        <v>66861</v>
      </c>
      <c r="I357" s="175">
        <v>0.39310706347806551</v>
      </c>
      <c r="J357" s="125">
        <v>637</v>
      </c>
      <c r="K357" s="175">
        <v>0.18210361067503925</v>
      </c>
      <c r="L357" s="175">
        <v>0.12788132369722327</v>
      </c>
      <c r="M357" s="174">
        <v>292</v>
      </c>
    </row>
    <row r="358" spans="1:13" x14ac:dyDescent="0.25">
      <c r="A358" s="164">
        <v>36</v>
      </c>
      <c r="B358" s="165" t="s">
        <v>199</v>
      </c>
      <c r="C358" s="166">
        <v>2008</v>
      </c>
      <c r="D358" s="411">
        <v>8623256.9262214918</v>
      </c>
      <c r="E358" s="125">
        <v>14471</v>
      </c>
      <c r="F358" s="125">
        <v>236218957.02000001</v>
      </c>
      <c r="G358" s="125">
        <v>146808</v>
      </c>
      <c r="H358" s="125">
        <v>66861</v>
      </c>
      <c r="I358" s="175">
        <v>0.40303282021203879</v>
      </c>
      <c r="J358" s="125">
        <v>647</v>
      </c>
      <c r="K358" s="175">
        <v>0.18856259659969088</v>
      </c>
      <c r="L358" s="175">
        <v>0.12788132369722327</v>
      </c>
      <c r="M358" s="174">
        <v>292</v>
      </c>
    </row>
    <row r="359" spans="1:13" x14ac:dyDescent="0.25">
      <c r="A359" s="164">
        <v>36</v>
      </c>
      <c r="B359" s="165" t="s">
        <v>199</v>
      </c>
      <c r="C359" s="166">
        <v>2009</v>
      </c>
      <c r="D359" s="411">
        <v>8879280.5274461079</v>
      </c>
      <c r="E359" s="125">
        <v>14645</v>
      </c>
      <c r="F359" s="125">
        <v>238660027.02000001</v>
      </c>
      <c r="G359" s="125">
        <v>148422</v>
      </c>
      <c r="H359" s="125">
        <v>66861</v>
      </c>
      <c r="I359" s="175">
        <v>0.4071977328797029</v>
      </c>
      <c r="J359" s="125">
        <v>741</v>
      </c>
      <c r="K359" s="175">
        <v>0.18353576248313092</v>
      </c>
      <c r="L359" s="175">
        <v>0.12788132369722327</v>
      </c>
      <c r="M359" s="174">
        <v>292</v>
      </c>
    </row>
    <row r="360" spans="1:13" x14ac:dyDescent="0.25">
      <c r="A360" s="164">
        <v>36</v>
      </c>
      <c r="B360" s="165" t="s">
        <v>199</v>
      </c>
      <c r="C360" s="166">
        <v>2010</v>
      </c>
      <c r="D360" s="411">
        <v>9700920.8947733082</v>
      </c>
      <c r="E360" s="125">
        <v>14707</v>
      </c>
      <c r="F360" s="125">
        <v>245715888</v>
      </c>
      <c r="G360" s="125">
        <v>155282</v>
      </c>
      <c r="H360" s="125">
        <v>66861</v>
      </c>
      <c r="I360" s="175">
        <v>0.41923632447145526</v>
      </c>
      <c r="J360" s="125">
        <v>753</v>
      </c>
      <c r="K360" s="175">
        <v>0.18592297476759628</v>
      </c>
      <c r="L360" s="175">
        <v>0.12788132369722327</v>
      </c>
      <c r="M360" s="174">
        <v>292</v>
      </c>
    </row>
    <row r="361" spans="1:13" s="184" customFormat="1" ht="15.75" thickBot="1" x14ac:dyDescent="0.3">
      <c r="A361" s="167">
        <v>36</v>
      </c>
      <c r="B361" s="168" t="s">
        <v>199</v>
      </c>
      <c r="C361" s="169">
        <v>2011</v>
      </c>
      <c r="D361" s="412">
        <v>10225173.942915078</v>
      </c>
      <c r="E361" s="170">
        <v>14826</v>
      </c>
      <c r="F361" s="170">
        <v>247768900</v>
      </c>
      <c r="G361" s="170">
        <v>149826</v>
      </c>
      <c r="H361" s="170">
        <v>66861</v>
      </c>
      <c r="I361" s="183">
        <v>0.42273913909195626</v>
      </c>
      <c r="J361" s="170">
        <v>748</v>
      </c>
      <c r="K361" s="183">
        <v>0.18850267379679145</v>
      </c>
      <c r="L361" s="183">
        <v>0.12788132369722327</v>
      </c>
      <c r="M361" s="184">
        <v>292</v>
      </c>
    </row>
    <row r="362" spans="1:13" ht="15.75" thickTop="1" x14ac:dyDescent="0.25">
      <c r="A362" s="171">
        <v>37</v>
      </c>
      <c r="B362" s="172" t="s">
        <v>200</v>
      </c>
      <c r="C362" s="173">
        <v>2002</v>
      </c>
      <c r="D362" s="411">
        <v>2109750.8997524399</v>
      </c>
      <c r="E362" s="125">
        <v>5991</v>
      </c>
      <c r="F362" s="125">
        <v>111208080</v>
      </c>
      <c r="G362" s="125">
        <v>80384</v>
      </c>
      <c r="H362" s="125">
        <v>20644</v>
      </c>
      <c r="I362" s="175">
        <v>0.61452708083755114</v>
      </c>
      <c r="J362" s="125">
        <v>98</v>
      </c>
      <c r="K362" s="175">
        <v>0.10204081632653061</v>
      </c>
      <c r="L362" s="175">
        <v>-6.993824069437489E-2</v>
      </c>
      <c r="M362" s="174">
        <v>24</v>
      </c>
    </row>
    <row r="363" spans="1:13" x14ac:dyDescent="0.25">
      <c r="A363" s="164">
        <v>37</v>
      </c>
      <c r="B363" s="165" t="s">
        <v>200</v>
      </c>
      <c r="C363" s="166">
        <v>2003</v>
      </c>
      <c r="D363" s="411">
        <v>2131932.1017016196</v>
      </c>
      <c r="E363" s="125">
        <v>5627</v>
      </c>
      <c r="F363" s="125">
        <v>107599752</v>
      </c>
      <c r="G363" s="125">
        <v>98881</v>
      </c>
      <c r="H363" s="125">
        <v>21645</v>
      </c>
      <c r="I363" s="175">
        <v>0.56709029357899998</v>
      </c>
      <c r="J363" s="125">
        <v>98</v>
      </c>
      <c r="K363" s="175">
        <v>0.10204081632653061</v>
      </c>
      <c r="L363" s="175">
        <v>-6.993824069437489E-2</v>
      </c>
      <c r="M363" s="174">
        <v>24</v>
      </c>
    </row>
    <row r="364" spans="1:13" x14ac:dyDescent="0.25">
      <c r="A364" s="164">
        <v>37</v>
      </c>
      <c r="B364" s="165" t="s">
        <v>200</v>
      </c>
      <c r="C364" s="166">
        <v>2004</v>
      </c>
      <c r="D364" s="411">
        <v>2184287.9980887417</v>
      </c>
      <c r="E364" s="125">
        <v>5834</v>
      </c>
      <c r="F364" s="125">
        <v>110808802</v>
      </c>
      <c r="G364" s="125">
        <v>142985</v>
      </c>
      <c r="H364" s="125">
        <v>22867</v>
      </c>
      <c r="I364" s="175">
        <v>0.55279435754738482</v>
      </c>
      <c r="J364" s="125">
        <v>98</v>
      </c>
      <c r="K364" s="175">
        <v>0.10204081632653061</v>
      </c>
      <c r="L364" s="175">
        <v>-6.993824069437489E-2</v>
      </c>
      <c r="M364" s="174">
        <v>24</v>
      </c>
    </row>
    <row r="365" spans="1:13" x14ac:dyDescent="0.25">
      <c r="A365" s="164">
        <v>37</v>
      </c>
      <c r="B365" s="165" t="s">
        <v>200</v>
      </c>
      <c r="C365" s="166">
        <v>2005</v>
      </c>
      <c r="D365" s="411">
        <v>2197132.0564847933</v>
      </c>
      <c r="E365" s="125">
        <v>5847</v>
      </c>
      <c r="F365" s="125">
        <v>112447624</v>
      </c>
      <c r="G365" s="125">
        <v>150139</v>
      </c>
      <c r="H365" s="125">
        <v>23000</v>
      </c>
      <c r="I365" s="175">
        <v>0.55772611572379449</v>
      </c>
      <c r="J365" s="125">
        <v>98</v>
      </c>
      <c r="K365" s="175">
        <v>0.10204081632653061</v>
      </c>
      <c r="L365" s="175">
        <v>-6.993824069437489E-2</v>
      </c>
      <c r="M365" s="174">
        <v>24</v>
      </c>
    </row>
    <row r="366" spans="1:13" x14ac:dyDescent="0.25">
      <c r="A366" s="164">
        <v>37</v>
      </c>
      <c r="B366" s="165" t="s">
        <v>200</v>
      </c>
      <c r="C366" s="166">
        <v>2006</v>
      </c>
      <c r="D366" s="411">
        <v>2118912.600604441</v>
      </c>
      <c r="E366" s="125">
        <v>5828</v>
      </c>
      <c r="F366" s="125">
        <v>109125457.08</v>
      </c>
      <c r="G366" s="125">
        <v>153763</v>
      </c>
      <c r="H366" s="125">
        <v>23000</v>
      </c>
      <c r="I366" s="175">
        <v>0.5412485843525876</v>
      </c>
      <c r="J366" s="125">
        <v>98</v>
      </c>
      <c r="K366" s="175">
        <v>0.10204081632653061</v>
      </c>
      <c r="L366" s="175">
        <v>-6.993824069437489E-2</v>
      </c>
      <c r="M366" s="174">
        <v>24</v>
      </c>
    </row>
    <row r="367" spans="1:13" x14ac:dyDescent="0.25">
      <c r="A367" s="164">
        <v>37</v>
      </c>
      <c r="B367" s="165" t="s">
        <v>200</v>
      </c>
      <c r="C367" s="166">
        <v>2007</v>
      </c>
      <c r="D367" s="411">
        <v>2291546.8962000711</v>
      </c>
      <c r="E367" s="125">
        <v>5642</v>
      </c>
      <c r="F367" s="125">
        <v>111276421</v>
      </c>
      <c r="G367" s="125">
        <v>152822</v>
      </c>
      <c r="H367" s="125">
        <v>23000</v>
      </c>
      <c r="I367" s="175">
        <v>0.55191709569582081</v>
      </c>
      <c r="J367" s="125">
        <v>98</v>
      </c>
      <c r="K367" s="175">
        <v>0.10204081632653061</v>
      </c>
      <c r="L367" s="175">
        <v>-6.993824069437489E-2</v>
      </c>
      <c r="M367" s="174">
        <v>24</v>
      </c>
    </row>
    <row r="368" spans="1:13" x14ac:dyDescent="0.25">
      <c r="A368" s="164">
        <v>37</v>
      </c>
      <c r="B368" s="165" t="s">
        <v>200</v>
      </c>
      <c r="C368" s="166">
        <v>2008</v>
      </c>
      <c r="D368" s="411">
        <v>2454528.3254388073</v>
      </c>
      <c r="E368" s="125">
        <v>5583</v>
      </c>
      <c r="F368" s="125">
        <v>110421190</v>
      </c>
      <c r="G368" s="125">
        <v>119444</v>
      </c>
      <c r="H368" s="125">
        <v>23000</v>
      </c>
      <c r="I368" s="175">
        <v>0.54767525716949872</v>
      </c>
      <c r="J368" s="125">
        <v>98</v>
      </c>
      <c r="K368" s="175">
        <v>0.10204081632653061</v>
      </c>
      <c r="L368" s="175">
        <v>-6.993824069437489E-2</v>
      </c>
      <c r="M368" s="174">
        <v>24</v>
      </c>
    </row>
    <row r="369" spans="1:13" x14ac:dyDescent="0.25">
      <c r="A369" s="164">
        <v>37</v>
      </c>
      <c r="B369" s="165" t="s">
        <v>200</v>
      </c>
      <c r="C369" s="166">
        <v>2009</v>
      </c>
      <c r="D369" s="411">
        <v>2714301.9407121176</v>
      </c>
      <c r="E369" s="125">
        <v>5579</v>
      </c>
      <c r="F369" s="125">
        <v>110828990</v>
      </c>
      <c r="G369" s="125">
        <v>114230</v>
      </c>
      <c r="H369" s="125">
        <v>23000</v>
      </c>
      <c r="I369" s="175">
        <v>0.54969789403723879</v>
      </c>
      <c r="J369" s="125">
        <v>98</v>
      </c>
      <c r="K369" s="175">
        <v>0.10204081632653061</v>
      </c>
      <c r="L369" s="175">
        <v>-6.993824069437489E-2</v>
      </c>
      <c r="M369" s="174">
        <v>24</v>
      </c>
    </row>
    <row r="370" spans="1:13" x14ac:dyDescent="0.25">
      <c r="A370" s="164">
        <v>37</v>
      </c>
      <c r="B370" s="165" t="s">
        <v>200</v>
      </c>
      <c r="C370" s="166">
        <v>2010</v>
      </c>
      <c r="D370" s="411">
        <v>2700288.1453162953</v>
      </c>
      <c r="E370" s="125">
        <v>5580</v>
      </c>
      <c r="F370" s="125">
        <v>108826235.3</v>
      </c>
      <c r="G370" s="125">
        <v>104670</v>
      </c>
      <c r="H370" s="125">
        <v>23000</v>
      </c>
      <c r="I370" s="175">
        <v>0.53976448184189896</v>
      </c>
      <c r="J370" s="125">
        <v>98</v>
      </c>
      <c r="K370" s="175">
        <v>0.10204081632653061</v>
      </c>
      <c r="L370" s="175">
        <v>-6.993824069437489E-2</v>
      </c>
      <c r="M370" s="174">
        <v>24</v>
      </c>
    </row>
    <row r="371" spans="1:13" s="184" customFormat="1" ht="15.75" thickBot="1" x14ac:dyDescent="0.3">
      <c r="A371" s="167">
        <v>37</v>
      </c>
      <c r="B371" s="168" t="s">
        <v>200</v>
      </c>
      <c r="C371" s="169">
        <v>2011</v>
      </c>
      <c r="D371" s="412">
        <v>3049240.1962675229</v>
      </c>
      <c r="E371" s="170">
        <v>5572</v>
      </c>
      <c r="F371" s="170">
        <v>105544154</v>
      </c>
      <c r="G371" s="170">
        <v>104670</v>
      </c>
      <c r="H371" s="170">
        <v>23000</v>
      </c>
      <c r="I371" s="183">
        <v>0.52348577011973141</v>
      </c>
      <c r="J371" s="170">
        <v>98</v>
      </c>
      <c r="K371" s="183">
        <v>0.10204081632653061</v>
      </c>
      <c r="L371" s="183">
        <v>-6.993824069437489E-2</v>
      </c>
      <c r="M371" s="184">
        <v>24</v>
      </c>
    </row>
    <row r="372" spans="1:13" ht="15.75" thickTop="1" x14ac:dyDescent="0.25">
      <c r="A372" s="171">
        <v>38</v>
      </c>
      <c r="B372" s="172" t="s">
        <v>201</v>
      </c>
      <c r="C372" s="173">
        <v>2002</v>
      </c>
      <c r="D372" s="411">
        <v>10205103.707636662</v>
      </c>
      <c r="E372" s="125">
        <v>26458</v>
      </c>
      <c r="F372" s="125">
        <v>733454032</v>
      </c>
      <c r="G372" s="125">
        <v>906017</v>
      </c>
      <c r="H372" s="125">
        <v>128652</v>
      </c>
      <c r="I372" s="175">
        <v>0.65036160172286905</v>
      </c>
      <c r="J372" s="125">
        <v>347.9</v>
      </c>
      <c r="K372" s="175">
        <v>0.30554757114113251</v>
      </c>
      <c r="L372" s="175">
        <v>1.4589160178395948E-2</v>
      </c>
      <c r="M372" s="174">
        <v>32</v>
      </c>
    </row>
    <row r="373" spans="1:13" x14ac:dyDescent="0.25">
      <c r="A373" s="164">
        <v>38</v>
      </c>
      <c r="B373" s="165" t="s">
        <v>201</v>
      </c>
      <c r="C373" s="166">
        <v>2003</v>
      </c>
      <c r="D373" s="411">
        <v>10142957.954248551</v>
      </c>
      <c r="E373" s="125">
        <v>26358</v>
      </c>
      <c r="F373" s="125">
        <v>717736043</v>
      </c>
      <c r="G373" s="125">
        <v>909871</v>
      </c>
      <c r="H373" s="125">
        <v>141229</v>
      </c>
      <c r="I373" s="175">
        <v>0.5797481956847359</v>
      </c>
      <c r="J373" s="125">
        <v>348</v>
      </c>
      <c r="K373" s="175">
        <v>0.3045977011494253</v>
      </c>
      <c r="L373" s="175">
        <v>1.4589160178395948E-2</v>
      </c>
      <c r="M373" s="174">
        <v>32</v>
      </c>
    </row>
    <row r="374" spans="1:13" x14ac:dyDescent="0.25">
      <c r="A374" s="164">
        <v>38</v>
      </c>
      <c r="B374" s="165" t="s">
        <v>201</v>
      </c>
      <c r="C374" s="166">
        <v>2004</v>
      </c>
      <c r="D374" s="411">
        <v>10283439.191489035</v>
      </c>
      <c r="E374" s="125">
        <v>26477</v>
      </c>
      <c r="F374" s="125">
        <v>718541335</v>
      </c>
      <c r="G374" s="125">
        <v>1064164</v>
      </c>
      <c r="H374" s="125">
        <v>147462</v>
      </c>
      <c r="I374" s="175">
        <v>0.55586607612376437</v>
      </c>
      <c r="J374" s="125">
        <v>347.9</v>
      </c>
      <c r="K374" s="175">
        <v>0.30554757114113251</v>
      </c>
      <c r="L374" s="175">
        <v>1.4589160178395948E-2</v>
      </c>
      <c r="M374" s="174">
        <v>32</v>
      </c>
    </row>
    <row r="375" spans="1:13" x14ac:dyDescent="0.25">
      <c r="A375" s="164">
        <v>38</v>
      </c>
      <c r="B375" s="165" t="s">
        <v>201</v>
      </c>
      <c r="C375" s="166">
        <v>2005</v>
      </c>
      <c r="D375" s="411">
        <v>10284371.770333832</v>
      </c>
      <c r="E375" s="125">
        <v>26265</v>
      </c>
      <c r="F375" s="125">
        <v>730565274</v>
      </c>
      <c r="G375" s="125">
        <v>981195</v>
      </c>
      <c r="H375" s="125">
        <v>147462</v>
      </c>
      <c r="I375" s="175">
        <v>0.56516783715812635</v>
      </c>
      <c r="J375" s="125">
        <v>348</v>
      </c>
      <c r="K375" s="175">
        <v>0.3045977011494253</v>
      </c>
      <c r="L375" s="175">
        <v>1.4589160178395948E-2</v>
      </c>
      <c r="M375" s="174">
        <v>32</v>
      </c>
    </row>
    <row r="376" spans="1:13" x14ac:dyDescent="0.25">
      <c r="A376" s="164">
        <v>38</v>
      </c>
      <c r="B376" s="165" t="s">
        <v>201</v>
      </c>
      <c r="C376" s="166">
        <v>2006</v>
      </c>
      <c r="D376" s="411">
        <v>9952723.5173650384</v>
      </c>
      <c r="E376" s="125">
        <v>26525</v>
      </c>
      <c r="F376" s="125">
        <v>735332929</v>
      </c>
      <c r="G376" s="125">
        <v>1008639</v>
      </c>
      <c r="H376" s="125">
        <v>147462</v>
      </c>
      <c r="I376" s="175">
        <v>0.56885611164989502</v>
      </c>
      <c r="J376" s="125">
        <v>348</v>
      </c>
      <c r="K376" s="175">
        <v>0.3045977011494253</v>
      </c>
      <c r="L376" s="175">
        <v>1.4589160178395948E-2</v>
      </c>
      <c r="M376" s="174">
        <v>32</v>
      </c>
    </row>
    <row r="377" spans="1:13" x14ac:dyDescent="0.25">
      <c r="A377" s="164">
        <v>38</v>
      </c>
      <c r="B377" s="165" t="s">
        <v>201</v>
      </c>
      <c r="C377" s="166">
        <v>2007</v>
      </c>
      <c r="D377" s="411">
        <v>10697048.411722347</v>
      </c>
      <c r="E377" s="125">
        <v>26632</v>
      </c>
      <c r="F377" s="125">
        <v>723094046</v>
      </c>
      <c r="G377" s="125">
        <v>1039292</v>
      </c>
      <c r="H377" s="125">
        <v>147462</v>
      </c>
      <c r="I377" s="175">
        <v>0.55938806918947359</v>
      </c>
      <c r="J377" s="125">
        <v>348</v>
      </c>
      <c r="K377" s="175">
        <v>0.3045977011494253</v>
      </c>
      <c r="L377" s="175">
        <v>1.4589160178395948E-2</v>
      </c>
      <c r="M377" s="174">
        <v>32</v>
      </c>
    </row>
    <row r="378" spans="1:13" x14ac:dyDescent="0.25">
      <c r="A378" s="164">
        <v>38</v>
      </c>
      <c r="B378" s="165" t="s">
        <v>201</v>
      </c>
      <c r="C378" s="166">
        <v>2008</v>
      </c>
      <c r="D378" s="411">
        <v>11534772.498976387</v>
      </c>
      <c r="E378" s="125">
        <v>26940</v>
      </c>
      <c r="F378" s="125">
        <v>739656116</v>
      </c>
      <c r="G378" s="125">
        <v>1033837</v>
      </c>
      <c r="H378" s="125">
        <v>147462</v>
      </c>
      <c r="I378" s="175">
        <v>0.57220054415082999</v>
      </c>
      <c r="J378" s="125">
        <v>386</v>
      </c>
      <c r="K378" s="175">
        <v>0.34715025906735753</v>
      </c>
      <c r="L378" s="175">
        <v>1.4589160178395948E-2</v>
      </c>
      <c r="M378" s="174">
        <v>32</v>
      </c>
    </row>
    <row r="379" spans="1:13" x14ac:dyDescent="0.25">
      <c r="A379" s="164">
        <v>38</v>
      </c>
      <c r="B379" s="165" t="s">
        <v>201</v>
      </c>
      <c r="C379" s="166">
        <v>2009</v>
      </c>
      <c r="D379" s="411">
        <v>11943901.270265186</v>
      </c>
      <c r="E379" s="125">
        <v>26991</v>
      </c>
      <c r="F379" s="125">
        <v>735126071</v>
      </c>
      <c r="G379" s="125">
        <v>1030442</v>
      </c>
      <c r="H379" s="125">
        <v>147462</v>
      </c>
      <c r="I379" s="175">
        <v>0.56869608558156204</v>
      </c>
      <c r="J379" s="125">
        <v>357</v>
      </c>
      <c r="K379" s="175">
        <v>0.34733893557422968</v>
      </c>
      <c r="L379" s="175">
        <v>1.4589160178395948E-2</v>
      </c>
      <c r="M379" s="174">
        <v>32</v>
      </c>
    </row>
    <row r="380" spans="1:13" x14ac:dyDescent="0.25">
      <c r="A380" s="164">
        <v>38</v>
      </c>
      <c r="B380" s="165" t="s">
        <v>201</v>
      </c>
      <c r="C380" s="166">
        <v>2010</v>
      </c>
      <c r="D380" s="411">
        <v>12717014.158428948</v>
      </c>
      <c r="E380" s="125">
        <v>26944</v>
      </c>
      <c r="F380" s="125">
        <v>704481097</v>
      </c>
      <c r="G380" s="125">
        <v>1037576</v>
      </c>
      <c r="H380" s="125">
        <v>147462</v>
      </c>
      <c r="I380" s="175">
        <v>0.544989027099958</v>
      </c>
      <c r="J380" s="125">
        <v>361</v>
      </c>
      <c r="K380" s="175">
        <v>0.35457063711911357</v>
      </c>
      <c r="L380" s="175">
        <v>1.4589160178395948E-2</v>
      </c>
      <c r="M380" s="174">
        <v>32</v>
      </c>
    </row>
    <row r="381" spans="1:13" s="184" customFormat="1" ht="15.75" thickBot="1" x14ac:dyDescent="0.3">
      <c r="A381" s="167">
        <v>38</v>
      </c>
      <c r="B381" s="168" t="s">
        <v>201</v>
      </c>
      <c r="C381" s="169">
        <v>2011</v>
      </c>
      <c r="D381" s="412">
        <v>13062367.019528672</v>
      </c>
      <c r="E381" s="170">
        <v>26844</v>
      </c>
      <c r="F381" s="170">
        <v>710434028</v>
      </c>
      <c r="G381" s="170">
        <v>1060695</v>
      </c>
      <c r="H381" s="170">
        <v>147462</v>
      </c>
      <c r="I381" s="183">
        <v>0.54959423522818007</v>
      </c>
      <c r="J381" s="170">
        <v>362</v>
      </c>
      <c r="K381" s="183">
        <v>0.35635359116022097</v>
      </c>
      <c r="L381" s="183">
        <v>1.4589160178395948E-2</v>
      </c>
      <c r="M381" s="184">
        <v>32</v>
      </c>
    </row>
    <row r="382" spans="1:13" ht="15.75" thickTop="1" x14ac:dyDescent="0.25">
      <c r="A382" s="171">
        <v>39</v>
      </c>
      <c r="B382" s="172" t="s">
        <v>202</v>
      </c>
      <c r="C382" s="173">
        <v>2002</v>
      </c>
      <c r="D382" s="411">
        <v>30182618.23331761</v>
      </c>
      <c r="E382" s="125">
        <v>73324</v>
      </c>
      <c r="F382" s="125">
        <v>1915214161</v>
      </c>
      <c r="G382" s="125">
        <v>2761466</v>
      </c>
      <c r="H382" s="125">
        <v>360765</v>
      </c>
      <c r="I382" s="175">
        <v>0.60560782852877415</v>
      </c>
      <c r="J382" s="125">
        <v>1675</v>
      </c>
      <c r="K382" s="175">
        <v>0.42567164179104477</v>
      </c>
      <c r="L382" s="175">
        <v>0.19967541323441165</v>
      </c>
      <c r="M382" s="174">
        <v>405</v>
      </c>
    </row>
    <row r="383" spans="1:13" x14ac:dyDescent="0.25">
      <c r="A383" s="164">
        <v>39</v>
      </c>
      <c r="B383" s="165" t="s">
        <v>202</v>
      </c>
      <c r="C383" s="166">
        <v>2003</v>
      </c>
      <c r="D383" s="411">
        <v>31387938.006798349</v>
      </c>
      <c r="E383" s="125">
        <v>75269</v>
      </c>
      <c r="F383" s="125">
        <v>1950945679</v>
      </c>
      <c r="G383" s="125">
        <v>2762488.6</v>
      </c>
      <c r="H383" s="125">
        <v>360765</v>
      </c>
      <c r="I383" s="175">
        <v>0.61690645375130182</v>
      </c>
      <c r="J383" s="125">
        <v>1719</v>
      </c>
      <c r="K383" s="175">
        <v>0.43339150668993603</v>
      </c>
      <c r="L383" s="175">
        <v>0.19967541323441165</v>
      </c>
      <c r="M383" s="174">
        <v>405</v>
      </c>
    </row>
    <row r="384" spans="1:13" x14ac:dyDescent="0.25">
      <c r="A384" s="164">
        <v>39</v>
      </c>
      <c r="B384" s="165" t="s">
        <v>202</v>
      </c>
      <c r="C384" s="166">
        <v>2004</v>
      </c>
      <c r="D384" s="411">
        <v>32301384.569078788</v>
      </c>
      <c r="E384" s="125">
        <v>77283</v>
      </c>
      <c r="F384" s="125">
        <v>1949677336</v>
      </c>
      <c r="G384" s="125">
        <v>2775977</v>
      </c>
      <c r="H384" s="125">
        <v>360765</v>
      </c>
      <c r="I384" s="175">
        <v>0.61650539236312862</v>
      </c>
      <c r="J384" s="125">
        <v>1758</v>
      </c>
      <c r="K384" s="175">
        <v>0.44197952218430037</v>
      </c>
      <c r="L384" s="175">
        <v>0.19967541323441165</v>
      </c>
      <c r="M384" s="174">
        <v>405</v>
      </c>
    </row>
    <row r="385" spans="1:13" x14ac:dyDescent="0.25">
      <c r="A385" s="164">
        <v>39</v>
      </c>
      <c r="B385" s="165" t="s">
        <v>202</v>
      </c>
      <c r="C385" s="166">
        <v>2005</v>
      </c>
      <c r="D385" s="411">
        <v>32876026.888134602</v>
      </c>
      <c r="E385" s="125">
        <v>79487</v>
      </c>
      <c r="F385" s="125">
        <v>2096185970</v>
      </c>
      <c r="G385" s="125">
        <v>2831785</v>
      </c>
      <c r="H385" s="125">
        <v>386568</v>
      </c>
      <c r="I385" s="175">
        <v>0.61858935641549129</v>
      </c>
      <c r="J385" s="125">
        <v>1706</v>
      </c>
      <c r="K385" s="175">
        <v>0.40093786635404455</v>
      </c>
      <c r="L385" s="175">
        <v>0.19967541323441165</v>
      </c>
      <c r="M385" s="174">
        <v>405</v>
      </c>
    </row>
    <row r="386" spans="1:13" x14ac:dyDescent="0.25">
      <c r="A386" s="164">
        <v>39</v>
      </c>
      <c r="B386" s="165" t="s">
        <v>202</v>
      </c>
      <c r="C386" s="166">
        <v>2006</v>
      </c>
      <c r="D386" s="411">
        <v>34524695.156139813</v>
      </c>
      <c r="E386" s="125">
        <v>80940</v>
      </c>
      <c r="F386" s="125">
        <v>1969186093</v>
      </c>
      <c r="G386" s="125">
        <v>2730876</v>
      </c>
      <c r="H386" s="125">
        <v>386568</v>
      </c>
      <c r="I386" s="175">
        <v>0.58111139725413097</v>
      </c>
      <c r="J386" s="125">
        <v>1787</v>
      </c>
      <c r="K386" s="175">
        <v>0.42025741466144378</v>
      </c>
      <c r="L386" s="175">
        <v>0.19967541323441165</v>
      </c>
      <c r="M386" s="174">
        <v>405</v>
      </c>
    </row>
    <row r="387" spans="1:13" x14ac:dyDescent="0.25">
      <c r="A387" s="164">
        <v>39</v>
      </c>
      <c r="B387" s="165" t="s">
        <v>202</v>
      </c>
      <c r="C387" s="166">
        <v>2007</v>
      </c>
      <c r="D387" s="411">
        <v>36203811.116852082</v>
      </c>
      <c r="E387" s="125">
        <v>82599</v>
      </c>
      <c r="F387" s="125">
        <v>1988501760</v>
      </c>
      <c r="G387" s="125">
        <v>2660528</v>
      </c>
      <c r="H387" s="125">
        <v>386568</v>
      </c>
      <c r="I387" s="175">
        <v>0.58681149552273348</v>
      </c>
      <c r="J387" s="125">
        <v>1840</v>
      </c>
      <c r="K387" s="175">
        <v>0.4331521739130435</v>
      </c>
      <c r="L387" s="175">
        <v>0.19967541323441165</v>
      </c>
      <c r="M387" s="174">
        <v>405</v>
      </c>
    </row>
    <row r="388" spans="1:13" x14ac:dyDescent="0.25">
      <c r="A388" s="164">
        <v>39</v>
      </c>
      <c r="B388" s="165" t="s">
        <v>202</v>
      </c>
      <c r="C388" s="166">
        <v>2008</v>
      </c>
      <c r="D388" s="411">
        <v>36280906.370476291</v>
      </c>
      <c r="E388" s="125">
        <v>84195</v>
      </c>
      <c r="F388" s="125">
        <v>1935115529</v>
      </c>
      <c r="G388" s="125">
        <v>2603043</v>
      </c>
      <c r="H388" s="125">
        <v>386568</v>
      </c>
      <c r="I388" s="175">
        <v>0.57105709455432185</v>
      </c>
      <c r="J388" s="125">
        <v>1872</v>
      </c>
      <c r="K388" s="175">
        <v>0.44230769230769229</v>
      </c>
      <c r="L388" s="175">
        <v>0.19967541323441165</v>
      </c>
      <c r="M388" s="174">
        <v>405</v>
      </c>
    </row>
    <row r="389" spans="1:13" x14ac:dyDescent="0.25">
      <c r="A389" s="164">
        <v>39</v>
      </c>
      <c r="B389" s="165" t="s">
        <v>202</v>
      </c>
      <c r="C389" s="166">
        <v>2009</v>
      </c>
      <c r="D389" s="411">
        <v>36572343.619349033</v>
      </c>
      <c r="E389" s="125">
        <v>85998</v>
      </c>
      <c r="F389" s="125">
        <v>1837078457</v>
      </c>
      <c r="G389" s="125">
        <v>2384630</v>
      </c>
      <c r="H389" s="125">
        <v>386568</v>
      </c>
      <c r="I389" s="175">
        <v>0.54212612652893288</v>
      </c>
      <c r="J389" s="125">
        <v>1854</v>
      </c>
      <c r="K389" s="175">
        <v>0.44174757281553401</v>
      </c>
      <c r="L389" s="175">
        <v>0.19967541323441165</v>
      </c>
      <c r="M389" s="174">
        <v>405</v>
      </c>
    </row>
    <row r="390" spans="1:13" x14ac:dyDescent="0.25">
      <c r="A390" s="164">
        <v>39</v>
      </c>
      <c r="B390" s="165" t="s">
        <v>202</v>
      </c>
      <c r="C390" s="166">
        <v>2010</v>
      </c>
      <c r="D390" s="411">
        <v>37144504.234530732</v>
      </c>
      <c r="E390" s="125">
        <v>86611</v>
      </c>
      <c r="F390" s="125">
        <v>1867408458</v>
      </c>
      <c r="G390" s="125">
        <v>0</v>
      </c>
      <c r="H390" s="125">
        <v>386568</v>
      </c>
      <c r="I390" s="175">
        <v>0.55107658038521512</v>
      </c>
      <c r="J390" s="125">
        <v>1866</v>
      </c>
      <c r="K390" s="175">
        <v>0.44158628081457663</v>
      </c>
      <c r="L390" s="175">
        <v>0.19967541323441165</v>
      </c>
      <c r="M390" s="174">
        <v>405</v>
      </c>
    </row>
    <row r="391" spans="1:13" s="184" customFormat="1" ht="15.75" thickBot="1" x14ac:dyDescent="0.3">
      <c r="A391" s="167">
        <v>39</v>
      </c>
      <c r="B391" s="168" t="s">
        <v>202</v>
      </c>
      <c r="C391" s="169">
        <v>2011</v>
      </c>
      <c r="D391" s="412">
        <v>38161808.992487192</v>
      </c>
      <c r="E391" s="170">
        <v>87965</v>
      </c>
      <c r="F391" s="170">
        <v>1836015046</v>
      </c>
      <c r="G391" s="170">
        <v>2399792</v>
      </c>
      <c r="H391" s="170">
        <v>386568</v>
      </c>
      <c r="I391" s="183">
        <v>0.541812311468862</v>
      </c>
      <c r="J391" s="170">
        <v>1878</v>
      </c>
      <c r="K391" s="183">
        <v>0.44302449414270501</v>
      </c>
      <c r="L391" s="183">
        <v>0.19967541323441165</v>
      </c>
      <c r="M391" s="184">
        <v>405</v>
      </c>
    </row>
    <row r="392" spans="1:13" ht="15.75" thickTop="1" x14ac:dyDescent="0.25">
      <c r="A392" s="171">
        <v>40</v>
      </c>
      <c r="B392" s="172" t="s">
        <v>203</v>
      </c>
      <c r="C392" s="173">
        <v>2002</v>
      </c>
      <c r="D392" s="411">
        <v>2928207.8876589905</v>
      </c>
      <c r="E392" s="125">
        <v>8439</v>
      </c>
      <c r="F392" s="125">
        <v>290072203</v>
      </c>
      <c r="G392" s="125">
        <v>380000</v>
      </c>
      <c r="H392" s="125">
        <v>43222</v>
      </c>
      <c r="I392" s="175">
        <v>0.76559623311883285</v>
      </c>
      <c r="J392" s="125">
        <v>100</v>
      </c>
      <c r="K392" s="175">
        <v>7.0000000000000007E-2</v>
      </c>
      <c r="L392" s="175">
        <v>0.18213058419243985</v>
      </c>
      <c r="M392" s="174">
        <v>27</v>
      </c>
    </row>
    <row r="393" spans="1:13" x14ac:dyDescent="0.25">
      <c r="A393" s="164">
        <v>40</v>
      </c>
      <c r="B393" s="165" t="s">
        <v>203</v>
      </c>
      <c r="C393" s="166">
        <v>2003</v>
      </c>
      <c r="D393" s="411">
        <v>2876437.7957742009</v>
      </c>
      <c r="E393" s="125">
        <v>8539</v>
      </c>
      <c r="F393" s="125">
        <v>277498686</v>
      </c>
      <c r="G393" s="125">
        <v>381000</v>
      </c>
      <c r="H393" s="125">
        <v>50701</v>
      </c>
      <c r="I393" s="175">
        <v>0.62437131080026675</v>
      </c>
      <c r="J393" s="125">
        <v>100</v>
      </c>
      <c r="K393" s="175">
        <v>7.0000000000000007E-2</v>
      </c>
      <c r="L393" s="175">
        <v>0.18213058419243985</v>
      </c>
      <c r="M393" s="174">
        <v>27</v>
      </c>
    </row>
    <row r="394" spans="1:13" x14ac:dyDescent="0.25">
      <c r="A394" s="164">
        <v>40</v>
      </c>
      <c r="B394" s="165" t="s">
        <v>203</v>
      </c>
      <c r="C394" s="166">
        <v>2004</v>
      </c>
      <c r="D394" s="411">
        <v>3118231.2158752484</v>
      </c>
      <c r="E394" s="125">
        <v>8634</v>
      </c>
      <c r="F394" s="125">
        <v>276130945</v>
      </c>
      <c r="G394" s="125">
        <v>437521</v>
      </c>
      <c r="H394" s="125">
        <v>50701</v>
      </c>
      <c r="I394" s="175">
        <v>0.62129389716161165</v>
      </c>
      <c r="J394" s="125">
        <v>100</v>
      </c>
      <c r="K394" s="175">
        <v>7.0000000000000007E-2</v>
      </c>
      <c r="L394" s="175">
        <v>0.18213058419243985</v>
      </c>
      <c r="M394" s="174">
        <v>27</v>
      </c>
    </row>
    <row r="395" spans="1:13" x14ac:dyDescent="0.25">
      <c r="A395" s="164">
        <v>40</v>
      </c>
      <c r="B395" s="165" t="s">
        <v>203</v>
      </c>
      <c r="C395" s="166">
        <v>2005</v>
      </c>
      <c r="D395" s="411">
        <v>3288210.770728339</v>
      </c>
      <c r="E395" s="125">
        <v>8551</v>
      </c>
      <c r="F395" s="125">
        <v>282135179</v>
      </c>
      <c r="G395" s="125">
        <v>261293</v>
      </c>
      <c r="H395" s="125">
        <v>50701</v>
      </c>
      <c r="I395" s="175">
        <v>0.63480340780820099</v>
      </c>
      <c r="J395" s="125">
        <v>100</v>
      </c>
      <c r="K395" s="175">
        <v>7.0000000000000007E-2</v>
      </c>
      <c r="L395" s="175">
        <v>0.18213058419243985</v>
      </c>
      <c r="M395" s="174">
        <v>27</v>
      </c>
    </row>
    <row r="396" spans="1:13" x14ac:dyDescent="0.25">
      <c r="A396" s="164">
        <v>40</v>
      </c>
      <c r="B396" s="165" t="s">
        <v>203</v>
      </c>
      <c r="C396" s="166">
        <v>2006</v>
      </c>
      <c r="D396" s="411">
        <v>3860730.6184251066</v>
      </c>
      <c r="E396" s="125">
        <v>9048</v>
      </c>
      <c r="F396" s="125">
        <v>283279181</v>
      </c>
      <c r="G396" s="125">
        <v>400501</v>
      </c>
      <c r="H396" s="125">
        <v>50701</v>
      </c>
      <c r="I396" s="175">
        <v>0.63737740928761022</v>
      </c>
      <c r="J396" s="125">
        <v>114</v>
      </c>
      <c r="K396" s="175">
        <v>0.16666666666666666</v>
      </c>
      <c r="L396" s="175">
        <v>0.18213058419243985</v>
      </c>
      <c r="M396" s="174">
        <v>27</v>
      </c>
    </row>
    <row r="397" spans="1:13" x14ac:dyDescent="0.25">
      <c r="A397" s="164">
        <v>40</v>
      </c>
      <c r="B397" s="165" t="s">
        <v>203</v>
      </c>
      <c r="C397" s="166">
        <v>2007</v>
      </c>
      <c r="D397" s="411">
        <v>4077396.1429786794</v>
      </c>
      <c r="E397" s="125">
        <v>9057</v>
      </c>
      <c r="F397" s="125">
        <v>292657767</v>
      </c>
      <c r="G397" s="125">
        <v>394181</v>
      </c>
      <c r="H397" s="125">
        <v>50701</v>
      </c>
      <c r="I397" s="175">
        <v>0.65847920302465524</v>
      </c>
      <c r="J397" s="125">
        <v>114</v>
      </c>
      <c r="K397" s="175">
        <v>0.16666666666666666</v>
      </c>
      <c r="L397" s="175">
        <v>0.18213058419243985</v>
      </c>
      <c r="M397" s="174">
        <v>27</v>
      </c>
    </row>
    <row r="398" spans="1:13" x14ac:dyDescent="0.25">
      <c r="A398" s="164">
        <v>40</v>
      </c>
      <c r="B398" s="165" t="s">
        <v>203</v>
      </c>
      <c r="C398" s="166">
        <v>2008</v>
      </c>
      <c r="D398" s="411">
        <v>4116486.2546197353</v>
      </c>
      <c r="E398" s="125">
        <v>9215</v>
      </c>
      <c r="F398" s="125">
        <v>282851594</v>
      </c>
      <c r="G398" s="125">
        <v>384607</v>
      </c>
      <c r="H398" s="125">
        <v>50701</v>
      </c>
      <c r="I398" s="175">
        <v>0.63641533966659891</v>
      </c>
      <c r="J398" s="125">
        <v>114</v>
      </c>
      <c r="K398" s="175">
        <v>0.16666666666666666</v>
      </c>
      <c r="L398" s="175">
        <v>0.18213058419243985</v>
      </c>
      <c r="M398" s="174">
        <v>27</v>
      </c>
    </row>
    <row r="399" spans="1:13" x14ac:dyDescent="0.25">
      <c r="A399" s="164">
        <v>40</v>
      </c>
      <c r="B399" s="165" t="s">
        <v>203</v>
      </c>
      <c r="C399" s="166">
        <v>2009</v>
      </c>
      <c r="D399" s="411">
        <v>3619480.7945236973</v>
      </c>
      <c r="E399" s="125">
        <v>9534</v>
      </c>
      <c r="F399" s="125">
        <v>260568563</v>
      </c>
      <c r="G399" s="125">
        <v>345047</v>
      </c>
      <c r="H399" s="125">
        <v>50701</v>
      </c>
      <c r="I399" s="175">
        <v>0.58627857875208778</v>
      </c>
      <c r="J399" s="125">
        <v>115</v>
      </c>
      <c r="K399" s="175">
        <v>0.17391304347826086</v>
      </c>
      <c r="L399" s="175">
        <v>0.18213058419243985</v>
      </c>
      <c r="M399" s="174">
        <v>27</v>
      </c>
    </row>
    <row r="400" spans="1:13" x14ac:dyDescent="0.25">
      <c r="A400" s="164">
        <v>40</v>
      </c>
      <c r="B400" s="165" t="s">
        <v>203</v>
      </c>
      <c r="C400" s="166">
        <v>2010</v>
      </c>
      <c r="D400" s="411">
        <v>3966977.940373892</v>
      </c>
      <c r="E400" s="125">
        <v>9571</v>
      </c>
      <c r="F400" s="125">
        <v>258268674</v>
      </c>
      <c r="G400" s="125">
        <v>346756</v>
      </c>
      <c r="H400" s="125">
        <v>50701</v>
      </c>
      <c r="I400" s="175">
        <v>0.58110383457465009</v>
      </c>
      <c r="J400" s="125">
        <v>115</v>
      </c>
      <c r="K400" s="175">
        <v>0.17391304347826086</v>
      </c>
      <c r="L400" s="175">
        <v>0.18213058419243985</v>
      </c>
      <c r="M400" s="174">
        <v>27</v>
      </c>
    </row>
    <row r="401" spans="1:13" s="184" customFormat="1" ht="15.75" thickBot="1" x14ac:dyDescent="0.3">
      <c r="A401" s="167">
        <v>40</v>
      </c>
      <c r="B401" s="168" t="s">
        <v>203</v>
      </c>
      <c r="C401" s="169">
        <v>2011</v>
      </c>
      <c r="D401" s="412">
        <v>4345137.198713718</v>
      </c>
      <c r="E401" s="170">
        <v>9976</v>
      </c>
      <c r="F401" s="170">
        <v>231056870</v>
      </c>
      <c r="G401" s="170">
        <v>0</v>
      </c>
      <c r="H401" s="170">
        <v>50701</v>
      </c>
      <c r="I401" s="183">
        <v>0.51987734742393277</v>
      </c>
      <c r="J401" s="170">
        <v>115</v>
      </c>
      <c r="K401" s="183">
        <v>0.17391304347826086</v>
      </c>
      <c r="L401" s="183">
        <v>0.18213058419243985</v>
      </c>
      <c r="M401" s="184">
        <v>27</v>
      </c>
    </row>
    <row r="402" spans="1:13" ht="15.75" thickTop="1" x14ac:dyDescent="0.25">
      <c r="A402" s="171">
        <v>41</v>
      </c>
      <c r="B402" s="172" t="s">
        <v>204</v>
      </c>
      <c r="C402" s="173">
        <v>2002</v>
      </c>
      <c r="D402" s="411">
        <v>3547769.5145116583</v>
      </c>
      <c r="E402" s="125">
        <v>8778</v>
      </c>
      <c r="F402" s="125">
        <v>126736273</v>
      </c>
      <c r="G402" s="125">
        <v>234574.8</v>
      </c>
      <c r="H402" s="125">
        <v>39788</v>
      </c>
      <c r="I402" s="175">
        <v>0.36336856672786483</v>
      </c>
      <c r="J402" s="125">
        <v>652</v>
      </c>
      <c r="K402" s="175">
        <v>0.11196319018404909</v>
      </c>
      <c r="L402" s="175">
        <v>9.3415356573251312E-2</v>
      </c>
      <c r="M402" s="174">
        <v>144</v>
      </c>
    </row>
    <row r="403" spans="1:13" x14ac:dyDescent="0.25">
      <c r="A403" s="164">
        <v>41</v>
      </c>
      <c r="B403" s="165" t="s">
        <v>204</v>
      </c>
      <c r="C403" s="166">
        <v>2003</v>
      </c>
      <c r="D403" s="411">
        <v>3909484.2979994449</v>
      </c>
      <c r="E403" s="125">
        <v>8871</v>
      </c>
      <c r="F403" s="125">
        <v>136446751</v>
      </c>
      <c r="G403" s="125">
        <v>230551.2</v>
      </c>
      <c r="H403" s="125">
        <v>44695</v>
      </c>
      <c r="I403" s="175">
        <v>0.34825935472551722</v>
      </c>
      <c r="J403" s="125">
        <v>652</v>
      </c>
      <c r="K403" s="175">
        <v>0.11196319018404909</v>
      </c>
      <c r="L403" s="175">
        <v>9.3415356573251312E-2</v>
      </c>
      <c r="M403" s="174">
        <v>144</v>
      </c>
    </row>
    <row r="404" spans="1:13" x14ac:dyDescent="0.25">
      <c r="A404" s="164">
        <v>41</v>
      </c>
      <c r="B404" s="165" t="s">
        <v>204</v>
      </c>
      <c r="C404" s="166">
        <v>2004</v>
      </c>
      <c r="D404" s="411">
        <v>3849613.4491256671</v>
      </c>
      <c r="E404" s="125">
        <v>8936</v>
      </c>
      <c r="F404" s="125">
        <v>127469051.5</v>
      </c>
      <c r="G404" s="125">
        <v>228040.6</v>
      </c>
      <c r="H404" s="125">
        <v>46324</v>
      </c>
      <c r="I404" s="175">
        <v>0.3139042783656576</v>
      </c>
      <c r="J404" s="125">
        <v>659</v>
      </c>
      <c r="K404" s="175">
        <v>0.11987860394537178</v>
      </c>
      <c r="L404" s="175">
        <v>9.3415356573251312E-2</v>
      </c>
      <c r="M404" s="174">
        <v>144</v>
      </c>
    </row>
    <row r="405" spans="1:13" x14ac:dyDescent="0.25">
      <c r="A405" s="164">
        <v>41</v>
      </c>
      <c r="B405" s="165" t="s">
        <v>204</v>
      </c>
      <c r="C405" s="166">
        <v>2005</v>
      </c>
      <c r="D405" s="411">
        <v>3939236.4061403819</v>
      </c>
      <c r="E405" s="125">
        <v>8995</v>
      </c>
      <c r="F405" s="125">
        <v>130465148</v>
      </c>
      <c r="G405" s="125">
        <v>223472</v>
      </c>
      <c r="H405" s="125">
        <v>46324</v>
      </c>
      <c r="I405" s="175">
        <v>0.32128244191735217</v>
      </c>
      <c r="J405" s="125">
        <v>659</v>
      </c>
      <c r="K405" s="175">
        <v>0.11987860394537178</v>
      </c>
      <c r="L405" s="175">
        <v>9.3415356573251312E-2</v>
      </c>
      <c r="M405" s="174">
        <v>144</v>
      </c>
    </row>
    <row r="406" spans="1:13" x14ac:dyDescent="0.25">
      <c r="A406" s="164">
        <v>41</v>
      </c>
      <c r="B406" s="165" t="s">
        <v>204</v>
      </c>
      <c r="C406" s="166">
        <v>2006</v>
      </c>
      <c r="D406" s="411">
        <v>4648564.0913842767</v>
      </c>
      <c r="E406" s="125">
        <v>9050</v>
      </c>
      <c r="F406" s="125">
        <v>124906021</v>
      </c>
      <c r="G406" s="125">
        <v>234233</v>
      </c>
      <c r="H406" s="125">
        <v>46324</v>
      </c>
      <c r="I406" s="175">
        <v>0.30759257972144455</v>
      </c>
      <c r="J406" s="125">
        <v>338</v>
      </c>
      <c r="K406" s="175">
        <v>0.17159763313609466</v>
      </c>
      <c r="L406" s="175">
        <v>9.3415356573251312E-2</v>
      </c>
      <c r="M406" s="174">
        <v>144</v>
      </c>
    </row>
    <row r="407" spans="1:13" x14ac:dyDescent="0.25">
      <c r="A407" s="164">
        <v>41</v>
      </c>
      <c r="B407" s="165" t="s">
        <v>204</v>
      </c>
      <c r="C407" s="166">
        <v>2007</v>
      </c>
      <c r="D407" s="411">
        <v>4926949.3192431517</v>
      </c>
      <c r="E407" s="125">
        <v>9135</v>
      </c>
      <c r="F407" s="125">
        <v>215649405.03999999</v>
      </c>
      <c r="G407" s="125">
        <v>239453</v>
      </c>
      <c r="H407" s="125">
        <v>46324</v>
      </c>
      <c r="I407" s="175">
        <v>0.5310565197785645</v>
      </c>
      <c r="J407" s="125">
        <v>355</v>
      </c>
      <c r="K407" s="175">
        <v>0.19718309859154928</v>
      </c>
      <c r="L407" s="175">
        <v>9.3415356573251312E-2</v>
      </c>
      <c r="M407" s="174">
        <v>144</v>
      </c>
    </row>
    <row r="408" spans="1:13" x14ac:dyDescent="0.25">
      <c r="A408" s="164">
        <v>41</v>
      </c>
      <c r="B408" s="165" t="s">
        <v>204</v>
      </c>
      <c r="C408" s="166">
        <v>2008</v>
      </c>
      <c r="D408" s="411">
        <v>5678625.1169379223</v>
      </c>
      <c r="E408" s="125">
        <v>9295</v>
      </c>
      <c r="F408" s="125">
        <v>219438641</v>
      </c>
      <c r="G408" s="125">
        <v>231667</v>
      </c>
      <c r="H408" s="125">
        <v>49384</v>
      </c>
      <c r="I408" s="175">
        <v>0.50690359899718584</v>
      </c>
      <c r="J408" s="125">
        <v>355</v>
      </c>
      <c r="K408" s="175">
        <v>0.2</v>
      </c>
      <c r="L408" s="175">
        <v>9.3415356573251312E-2</v>
      </c>
      <c r="M408" s="174">
        <v>144</v>
      </c>
    </row>
    <row r="409" spans="1:13" x14ac:dyDescent="0.25">
      <c r="A409" s="164">
        <v>41</v>
      </c>
      <c r="B409" s="165" t="s">
        <v>204</v>
      </c>
      <c r="C409" s="166">
        <v>2009</v>
      </c>
      <c r="D409" s="411">
        <v>5833032.5790005662</v>
      </c>
      <c r="E409" s="125">
        <v>9387</v>
      </c>
      <c r="F409" s="125">
        <v>213656607</v>
      </c>
      <c r="G409" s="125">
        <v>213142</v>
      </c>
      <c r="H409" s="125">
        <v>49384</v>
      </c>
      <c r="I409" s="175">
        <v>0.493547091543587</v>
      </c>
      <c r="J409" s="125">
        <v>350</v>
      </c>
      <c r="K409" s="175">
        <v>0.18571428571428572</v>
      </c>
      <c r="L409" s="175">
        <v>9.3415356573251312E-2</v>
      </c>
      <c r="M409" s="174">
        <v>144</v>
      </c>
    </row>
    <row r="410" spans="1:13" x14ac:dyDescent="0.25">
      <c r="A410" s="164">
        <v>41</v>
      </c>
      <c r="B410" s="165" t="s">
        <v>204</v>
      </c>
      <c r="C410" s="166">
        <v>2010</v>
      </c>
      <c r="D410" s="411">
        <v>6240363.3188335644</v>
      </c>
      <c r="E410" s="125">
        <v>9439</v>
      </c>
      <c r="F410" s="125">
        <v>201597611</v>
      </c>
      <c r="G410" s="125">
        <v>203252</v>
      </c>
      <c r="H410" s="125">
        <v>49384</v>
      </c>
      <c r="I410" s="175">
        <v>0.46569079219340709</v>
      </c>
      <c r="J410" s="125">
        <v>355</v>
      </c>
      <c r="K410" s="175">
        <v>0.18873239436619718</v>
      </c>
      <c r="L410" s="175">
        <v>9.3415356573251312E-2</v>
      </c>
      <c r="M410" s="174">
        <v>144</v>
      </c>
    </row>
    <row r="411" spans="1:13" s="184" customFormat="1" ht="15.75" thickBot="1" x14ac:dyDescent="0.3">
      <c r="A411" s="167">
        <v>41</v>
      </c>
      <c r="B411" s="168" t="s">
        <v>204</v>
      </c>
      <c r="C411" s="169">
        <v>2011</v>
      </c>
      <c r="D411" s="412">
        <v>6384445.9051290751</v>
      </c>
      <c r="E411" s="170">
        <v>9598</v>
      </c>
      <c r="F411" s="170">
        <v>204378205</v>
      </c>
      <c r="G411" s="170">
        <v>202946</v>
      </c>
      <c r="H411" s="170">
        <v>49384</v>
      </c>
      <c r="I411" s="183">
        <v>0.47211396861997806</v>
      </c>
      <c r="J411" s="170">
        <v>333</v>
      </c>
      <c r="K411" s="183">
        <v>0.22822822822822822</v>
      </c>
      <c r="L411" s="183">
        <v>9.3415356573251312E-2</v>
      </c>
      <c r="M411" s="184">
        <v>144</v>
      </c>
    </row>
    <row r="412" spans="1:13" ht="15.75" thickTop="1" x14ac:dyDescent="0.25">
      <c r="A412" s="171">
        <v>42</v>
      </c>
      <c r="B412" s="172" t="s">
        <v>205</v>
      </c>
      <c r="C412" s="173">
        <v>2002</v>
      </c>
      <c r="D412" s="411">
        <v>50653262.241466269</v>
      </c>
      <c r="E412" s="125">
        <v>132670</v>
      </c>
      <c r="F412" s="125">
        <v>3338203398</v>
      </c>
      <c r="G412" s="125">
        <v>4275856</v>
      </c>
      <c r="H412" s="125">
        <v>670874</v>
      </c>
      <c r="I412" s="175">
        <v>0.56763657065393769</v>
      </c>
      <c r="J412" s="125">
        <v>2459</v>
      </c>
      <c r="K412" s="175">
        <v>0.48718991459943067</v>
      </c>
      <c r="L412" s="175">
        <v>0.11804477274440341</v>
      </c>
      <c r="M412" s="174">
        <v>421</v>
      </c>
    </row>
    <row r="413" spans="1:13" x14ac:dyDescent="0.25">
      <c r="A413" s="164">
        <v>42</v>
      </c>
      <c r="B413" s="165" t="s">
        <v>205</v>
      </c>
      <c r="C413" s="166">
        <v>2003</v>
      </c>
      <c r="D413" s="411">
        <v>51089301.458792701</v>
      </c>
      <c r="E413" s="125">
        <v>134387</v>
      </c>
      <c r="F413" s="125">
        <v>3339303820</v>
      </c>
      <c r="G413" s="125">
        <v>4389396</v>
      </c>
      <c r="H413" s="125">
        <v>670874</v>
      </c>
      <c r="I413" s="175">
        <v>0.56782368920121573</v>
      </c>
      <c r="J413" s="125">
        <v>2481</v>
      </c>
      <c r="K413" s="175">
        <v>0.49214026602176542</v>
      </c>
      <c r="L413" s="175">
        <v>0.11804477274440341</v>
      </c>
      <c r="M413" s="174">
        <v>421</v>
      </c>
    </row>
    <row r="414" spans="1:13" x14ac:dyDescent="0.25">
      <c r="A414" s="164">
        <v>42</v>
      </c>
      <c r="B414" s="165" t="s">
        <v>205</v>
      </c>
      <c r="C414" s="166">
        <v>2004</v>
      </c>
      <c r="D414" s="411">
        <v>52928152.078570381</v>
      </c>
      <c r="E414" s="125">
        <v>136487</v>
      </c>
      <c r="F414" s="125">
        <v>3383633950</v>
      </c>
      <c r="G414" s="125">
        <v>4371558</v>
      </c>
      <c r="H414" s="125">
        <v>670874</v>
      </c>
      <c r="I414" s="175">
        <v>0.57536169691665906</v>
      </c>
      <c r="J414" s="125">
        <v>2498</v>
      </c>
      <c r="K414" s="175">
        <v>0.49719775820656525</v>
      </c>
      <c r="L414" s="175">
        <v>0.11804477274440341</v>
      </c>
      <c r="M414" s="174">
        <v>421</v>
      </c>
    </row>
    <row r="415" spans="1:13" x14ac:dyDescent="0.25">
      <c r="A415" s="164">
        <v>42</v>
      </c>
      <c r="B415" s="165" t="s">
        <v>205</v>
      </c>
      <c r="C415" s="166">
        <v>2005</v>
      </c>
      <c r="D415" s="411">
        <v>52350442.384786025</v>
      </c>
      <c r="E415" s="125">
        <v>138046</v>
      </c>
      <c r="F415" s="125">
        <v>3429289369</v>
      </c>
      <c r="G415" s="125">
        <v>4553209</v>
      </c>
      <c r="H415" s="125">
        <v>708063</v>
      </c>
      <c r="I415" s="175">
        <v>0.5524980709237971</v>
      </c>
      <c r="J415" s="125">
        <v>2536</v>
      </c>
      <c r="K415" s="175">
        <v>0.50473186119873814</v>
      </c>
      <c r="L415" s="175">
        <v>0.11804477274440341</v>
      </c>
      <c r="M415" s="174">
        <v>421</v>
      </c>
    </row>
    <row r="416" spans="1:13" x14ac:dyDescent="0.25">
      <c r="A416" s="164">
        <v>42</v>
      </c>
      <c r="B416" s="165" t="s">
        <v>205</v>
      </c>
      <c r="C416" s="166">
        <v>2006</v>
      </c>
      <c r="D416" s="411">
        <v>54273118.941158742</v>
      </c>
      <c r="E416" s="125">
        <v>140007</v>
      </c>
      <c r="F416" s="125">
        <v>3356779315</v>
      </c>
      <c r="G416" s="125">
        <v>4527933</v>
      </c>
      <c r="H416" s="125">
        <v>719375</v>
      </c>
      <c r="I416" s="175">
        <v>0.5323116646279471</v>
      </c>
      <c r="J416" s="125">
        <v>2568</v>
      </c>
      <c r="K416" s="175">
        <v>0.50973520249221183</v>
      </c>
      <c r="L416" s="175">
        <v>0.11804477274440341</v>
      </c>
      <c r="M416" s="174">
        <v>421</v>
      </c>
    </row>
    <row r="417" spans="1:13" x14ac:dyDescent="0.25">
      <c r="A417" s="164">
        <v>42</v>
      </c>
      <c r="B417" s="165" t="s">
        <v>205</v>
      </c>
      <c r="C417" s="166">
        <v>2007</v>
      </c>
      <c r="D417" s="411">
        <v>57351649.857642367</v>
      </c>
      <c r="E417" s="125">
        <v>142105</v>
      </c>
      <c r="F417" s="125">
        <v>3387777809</v>
      </c>
      <c r="G417" s="125">
        <v>4691176</v>
      </c>
      <c r="H417" s="125">
        <v>719375</v>
      </c>
      <c r="I417" s="175">
        <v>0.53722734671296357</v>
      </c>
      <c r="J417" s="125">
        <v>2609</v>
      </c>
      <c r="K417" s="175">
        <v>0.51169030279800687</v>
      </c>
      <c r="L417" s="175">
        <v>0.11804477274440341</v>
      </c>
      <c r="M417" s="174">
        <v>421</v>
      </c>
    </row>
    <row r="418" spans="1:13" x14ac:dyDescent="0.25">
      <c r="A418" s="164">
        <v>42</v>
      </c>
      <c r="B418" s="165" t="s">
        <v>205</v>
      </c>
      <c r="C418" s="166">
        <v>2008</v>
      </c>
      <c r="D418" s="411">
        <v>61137927.378410175</v>
      </c>
      <c r="E418" s="125">
        <v>143797</v>
      </c>
      <c r="F418" s="125">
        <v>3333873406</v>
      </c>
      <c r="G418" s="125">
        <v>4544536</v>
      </c>
      <c r="H418" s="125">
        <v>719375</v>
      </c>
      <c r="I418" s="175">
        <v>0.52867928924505525</v>
      </c>
      <c r="J418" s="125">
        <v>2781</v>
      </c>
      <c r="K418" s="175">
        <v>0.50773103200287661</v>
      </c>
      <c r="L418" s="175">
        <v>0.11804477274440341</v>
      </c>
      <c r="M418" s="174">
        <v>421</v>
      </c>
    </row>
    <row r="419" spans="1:13" x14ac:dyDescent="0.25">
      <c r="A419" s="164">
        <v>42</v>
      </c>
      <c r="B419" s="165" t="s">
        <v>205</v>
      </c>
      <c r="C419" s="166">
        <v>2009</v>
      </c>
      <c r="D419" s="411">
        <v>62865095.327826045</v>
      </c>
      <c r="E419" s="125">
        <v>146787</v>
      </c>
      <c r="F419" s="125">
        <v>3150821439</v>
      </c>
      <c r="G419" s="125">
        <v>4384882</v>
      </c>
      <c r="H419" s="125">
        <v>719375</v>
      </c>
      <c r="I419" s="175">
        <v>0.49965125727650456</v>
      </c>
      <c r="J419" s="125">
        <v>2705</v>
      </c>
      <c r="K419" s="175">
        <v>0.51090573012939</v>
      </c>
      <c r="L419" s="175">
        <v>0.11804477274440341</v>
      </c>
      <c r="M419" s="174">
        <v>421</v>
      </c>
    </row>
    <row r="420" spans="1:13" x14ac:dyDescent="0.25">
      <c r="A420" s="164">
        <v>42</v>
      </c>
      <c r="B420" s="165" t="s">
        <v>205</v>
      </c>
      <c r="C420" s="166">
        <v>2010</v>
      </c>
      <c r="D420" s="411">
        <v>61932499.758798346</v>
      </c>
      <c r="E420" s="125">
        <v>146974</v>
      </c>
      <c r="F420" s="125">
        <v>3346831943</v>
      </c>
      <c r="G420" s="125">
        <v>4574779</v>
      </c>
      <c r="H420" s="125">
        <v>719375</v>
      </c>
      <c r="I420" s="175">
        <v>0.53073422933920711</v>
      </c>
      <c r="J420" s="125">
        <v>2774</v>
      </c>
      <c r="K420" s="175">
        <v>0.50829127613554437</v>
      </c>
      <c r="L420" s="175">
        <v>0.11804477274440341</v>
      </c>
      <c r="M420" s="174">
        <v>421</v>
      </c>
    </row>
    <row r="421" spans="1:13" s="184" customFormat="1" ht="15.75" thickBot="1" x14ac:dyDescent="0.3">
      <c r="A421" s="167">
        <v>42</v>
      </c>
      <c r="B421" s="168" t="s">
        <v>205</v>
      </c>
      <c r="C421" s="169">
        <v>2011</v>
      </c>
      <c r="D421" s="412">
        <v>67410088.77133061</v>
      </c>
      <c r="E421" s="170">
        <v>148331</v>
      </c>
      <c r="F421" s="170">
        <v>3286890316</v>
      </c>
      <c r="G421" s="170">
        <v>4430654</v>
      </c>
      <c r="H421" s="170">
        <v>719375</v>
      </c>
      <c r="I421" s="183">
        <v>0.52122880039834818</v>
      </c>
      <c r="J421" s="170">
        <v>2820</v>
      </c>
      <c r="K421" s="183">
        <v>0.51666666666666672</v>
      </c>
      <c r="L421" s="183">
        <v>0.11804477274440341</v>
      </c>
      <c r="M421" s="184">
        <v>421</v>
      </c>
    </row>
    <row r="422" spans="1:13" ht="15.75" thickTop="1" x14ac:dyDescent="0.25">
      <c r="A422" s="171">
        <v>43</v>
      </c>
      <c r="B422" s="172" t="s">
        <v>206</v>
      </c>
      <c r="C422" s="173">
        <v>2002</v>
      </c>
      <c r="D422" s="411">
        <v>3064239.9427050631</v>
      </c>
      <c r="E422" s="125">
        <v>6133</v>
      </c>
      <c r="F422" s="125">
        <v>183909651.19999999</v>
      </c>
      <c r="G422" s="125">
        <v>312707.59999999998</v>
      </c>
      <c r="H422" s="125">
        <v>38396</v>
      </c>
      <c r="I422" s="175">
        <v>0.5464080278534984</v>
      </c>
      <c r="J422" s="125">
        <v>105.6</v>
      </c>
      <c r="K422" s="175">
        <v>0.28503787878787884</v>
      </c>
      <c r="L422" s="175">
        <v>0.13337681395728029</v>
      </c>
      <c r="M422" s="174">
        <v>25</v>
      </c>
    </row>
    <row r="423" spans="1:13" x14ac:dyDescent="0.25">
      <c r="A423" s="164">
        <v>43</v>
      </c>
      <c r="B423" s="165" t="s">
        <v>206</v>
      </c>
      <c r="C423" s="166">
        <v>2003</v>
      </c>
      <c r="D423" s="411">
        <v>2975480.0100553203</v>
      </c>
      <c r="E423" s="125">
        <v>6363</v>
      </c>
      <c r="F423" s="125">
        <v>228083608</v>
      </c>
      <c r="G423" s="125">
        <v>367853.7</v>
      </c>
      <c r="H423" s="125">
        <v>38396</v>
      </c>
      <c r="I423" s="175">
        <v>0.67765184491302222</v>
      </c>
      <c r="J423" s="125">
        <v>105.6</v>
      </c>
      <c r="K423" s="175">
        <v>0.28503787878787884</v>
      </c>
      <c r="L423" s="175">
        <v>0.13337681395728029</v>
      </c>
      <c r="M423" s="174">
        <v>25</v>
      </c>
    </row>
    <row r="424" spans="1:13" x14ac:dyDescent="0.25">
      <c r="A424" s="164">
        <v>43</v>
      </c>
      <c r="B424" s="165" t="s">
        <v>206</v>
      </c>
      <c r="C424" s="166">
        <v>2004</v>
      </c>
      <c r="D424" s="411">
        <v>2969483.21216763</v>
      </c>
      <c r="E424" s="125">
        <v>6423</v>
      </c>
      <c r="F424" s="125">
        <v>229646100.59999999</v>
      </c>
      <c r="G424" s="125">
        <v>382327.5</v>
      </c>
      <c r="H424" s="125">
        <v>40658</v>
      </c>
      <c r="I424" s="175">
        <v>0.64433481447842134</v>
      </c>
      <c r="J424" s="125">
        <v>112</v>
      </c>
      <c r="K424" s="175">
        <v>0.30357142857142855</v>
      </c>
      <c r="L424" s="175">
        <v>0.13337681395728029</v>
      </c>
      <c r="M424" s="174">
        <v>25</v>
      </c>
    </row>
    <row r="425" spans="1:13" x14ac:dyDescent="0.25">
      <c r="A425" s="164">
        <v>43</v>
      </c>
      <c r="B425" s="165" t="s">
        <v>206</v>
      </c>
      <c r="C425" s="166">
        <v>2005</v>
      </c>
      <c r="D425" s="411">
        <v>2932543.5725548035</v>
      </c>
      <c r="E425" s="125">
        <v>6516</v>
      </c>
      <c r="F425" s="125">
        <v>233239876</v>
      </c>
      <c r="G425" s="125">
        <v>360616</v>
      </c>
      <c r="H425" s="125">
        <v>40658</v>
      </c>
      <c r="I425" s="175">
        <v>0.65441813224252066</v>
      </c>
      <c r="J425" s="125">
        <v>115</v>
      </c>
      <c r="K425" s="175">
        <v>0.31304347826086959</v>
      </c>
      <c r="L425" s="175">
        <v>0.13337681395728029</v>
      </c>
      <c r="M425" s="174">
        <v>25</v>
      </c>
    </row>
    <row r="426" spans="1:13" x14ac:dyDescent="0.25">
      <c r="A426" s="164">
        <v>43</v>
      </c>
      <c r="B426" s="165" t="s">
        <v>206</v>
      </c>
      <c r="C426" s="166">
        <v>2006</v>
      </c>
      <c r="D426" s="411">
        <v>3330420.9418891408</v>
      </c>
      <c r="E426" s="125">
        <v>6634</v>
      </c>
      <c r="F426" s="125">
        <v>225495203</v>
      </c>
      <c r="G426" s="125">
        <v>379237</v>
      </c>
      <c r="H426" s="125">
        <v>40658</v>
      </c>
      <c r="I426" s="175">
        <v>0.63268833832216598</v>
      </c>
      <c r="J426" s="125">
        <v>115</v>
      </c>
      <c r="K426" s="175">
        <v>0.31304347826086959</v>
      </c>
      <c r="L426" s="175">
        <v>0.13337681395728029</v>
      </c>
      <c r="M426" s="174">
        <v>25</v>
      </c>
    </row>
    <row r="427" spans="1:13" x14ac:dyDescent="0.25">
      <c r="A427" s="164">
        <v>43</v>
      </c>
      <c r="B427" s="165" t="s">
        <v>206</v>
      </c>
      <c r="C427" s="166">
        <v>2007</v>
      </c>
      <c r="D427" s="411">
        <v>3566914.4365572836</v>
      </c>
      <c r="E427" s="125">
        <v>6709</v>
      </c>
      <c r="F427" s="125">
        <v>224566925</v>
      </c>
      <c r="G427" s="125">
        <v>358138</v>
      </c>
      <c r="H427" s="125">
        <v>40658</v>
      </c>
      <c r="I427" s="175">
        <v>0.63008380103043027</v>
      </c>
      <c r="J427" s="125">
        <v>115</v>
      </c>
      <c r="K427" s="175">
        <v>0.31304347826086959</v>
      </c>
      <c r="L427" s="175">
        <v>0.13337681395728029</v>
      </c>
      <c r="M427" s="174">
        <v>25</v>
      </c>
    </row>
    <row r="428" spans="1:13" x14ac:dyDescent="0.25">
      <c r="A428" s="164">
        <v>43</v>
      </c>
      <c r="B428" s="165" t="s">
        <v>206</v>
      </c>
      <c r="C428" s="166">
        <v>2008</v>
      </c>
      <c r="D428" s="411">
        <v>3912325.7696041055</v>
      </c>
      <c r="E428" s="125">
        <v>6773</v>
      </c>
      <c r="F428" s="125">
        <v>215492783</v>
      </c>
      <c r="G428" s="125">
        <v>347946</v>
      </c>
      <c r="H428" s="125">
        <v>40658</v>
      </c>
      <c r="I428" s="175">
        <v>0.60462381896739992</v>
      </c>
      <c r="J428" s="125">
        <v>115</v>
      </c>
      <c r="K428" s="175">
        <v>0.31304347826086959</v>
      </c>
      <c r="L428" s="175">
        <v>0.13337681395728029</v>
      </c>
      <c r="M428" s="174">
        <v>25</v>
      </c>
    </row>
    <row r="429" spans="1:13" x14ac:dyDescent="0.25">
      <c r="A429" s="164">
        <v>43</v>
      </c>
      <c r="B429" s="165" t="s">
        <v>206</v>
      </c>
      <c r="C429" s="166">
        <v>2009</v>
      </c>
      <c r="D429" s="411">
        <v>3847109.4701274796</v>
      </c>
      <c r="E429" s="125">
        <v>6905</v>
      </c>
      <c r="F429" s="125">
        <v>203110374</v>
      </c>
      <c r="G429" s="125">
        <v>332223</v>
      </c>
      <c r="H429" s="125">
        <v>40658</v>
      </c>
      <c r="I429" s="175">
        <v>0.56988159088268353</v>
      </c>
      <c r="J429" s="125">
        <v>115</v>
      </c>
      <c r="K429" s="175">
        <v>0.31304347826086959</v>
      </c>
      <c r="L429" s="175">
        <v>0.13337681395728029</v>
      </c>
      <c r="M429" s="174">
        <v>25</v>
      </c>
    </row>
    <row r="430" spans="1:13" x14ac:dyDescent="0.25">
      <c r="A430" s="164">
        <v>43</v>
      </c>
      <c r="B430" s="165" t="s">
        <v>206</v>
      </c>
      <c r="C430" s="166">
        <v>2010</v>
      </c>
      <c r="D430" s="411">
        <v>4321979.9104985241</v>
      </c>
      <c r="E430" s="125">
        <v>6914</v>
      </c>
      <c r="F430" s="125">
        <v>205510058</v>
      </c>
      <c r="G430" s="125">
        <v>330423</v>
      </c>
      <c r="H430" s="125">
        <v>40658</v>
      </c>
      <c r="I430" s="175">
        <v>0.57661455931065619</v>
      </c>
      <c r="J430" s="125">
        <v>149</v>
      </c>
      <c r="K430" s="175">
        <v>0.25503355704697989</v>
      </c>
      <c r="L430" s="175">
        <v>0.13337681395728029</v>
      </c>
      <c r="M430" s="174">
        <v>25</v>
      </c>
    </row>
    <row r="431" spans="1:13" s="184" customFormat="1" ht="15.75" thickBot="1" x14ac:dyDescent="0.3">
      <c r="A431" s="167">
        <v>43</v>
      </c>
      <c r="B431" s="168" t="s">
        <v>206</v>
      </c>
      <c r="C431" s="169">
        <v>2011</v>
      </c>
      <c r="D431" s="412">
        <v>4547182.6003431696</v>
      </c>
      <c r="E431" s="170">
        <v>6951</v>
      </c>
      <c r="F431" s="170">
        <v>199189616</v>
      </c>
      <c r="G431" s="170">
        <v>325169</v>
      </c>
      <c r="H431" s="170">
        <v>40658</v>
      </c>
      <c r="I431" s="183">
        <v>0.55888083418816825</v>
      </c>
      <c r="J431" s="170">
        <v>265</v>
      </c>
      <c r="K431" s="183">
        <v>0.25283018867924528</v>
      </c>
      <c r="L431" s="183">
        <v>0.13337681395728029</v>
      </c>
      <c r="M431" s="184">
        <v>25</v>
      </c>
    </row>
    <row r="432" spans="1:13" ht="15.75" thickTop="1" x14ac:dyDescent="0.25">
      <c r="A432" s="171">
        <v>44</v>
      </c>
      <c r="B432" s="172" t="s">
        <v>207</v>
      </c>
      <c r="C432" s="173">
        <v>2002</v>
      </c>
      <c r="D432" s="411">
        <v>10029018.470037822</v>
      </c>
      <c r="E432" s="125">
        <v>14092</v>
      </c>
      <c r="F432" s="125">
        <v>563564723</v>
      </c>
      <c r="G432" s="125">
        <v>880101</v>
      </c>
      <c r="H432" s="125">
        <v>100389</v>
      </c>
      <c r="I432" s="175">
        <v>0.64040719952112724</v>
      </c>
      <c r="J432" s="125">
        <v>700.5</v>
      </c>
      <c r="K432" s="175">
        <v>0.25224839400428262</v>
      </c>
      <c r="L432" s="175">
        <v>1.1632841328413284</v>
      </c>
      <c r="M432" s="174">
        <v>371</v>
      </c>
    </row>
    <row r="433" spans="1:13" x14ac:dyDescent="0.25">
      <c r="A433" s="164">
        <v>44</v>
      </c>
      <c r="B433" s="165" t="s">
        <v>207</v>
      </c>
      <c r="C433" s="166">
        <v>2003</v>
      </c>
      <c r="D433" s="411">
        <v>10880903.545048347</v>
      </c>
      <c r="E433" s="125">
        <v>16171</v>
      </c>
      <c r="F433" s="125">
        <v>585195347</v>
      </c>
      <c r="G433" s="125">
        <v>858180</v>
      </c>
      <c r="H433" s="125">
        <v>105986</v>
      </c>
      <c r="I433" s="175">
        <v>0.62986995979421534</v>
      </c>
      <c r="J433" s="125">
        <v>711</v>
      </c>
      <c r="K433" s="175">
        <v>0.2672292545710267</v>
      </c>
      <c r="L433" s="175">
        <v>1.1632841328413284</v>
      </c>
      <c r="M433" s="174">
        <v>371</v>
      </c>
    </row>
    <row r="434" spans="1:13" x14ac:dyDescent="0.25">
      <c r="A434" s="164">
        <v>44</v>
      </c>
      <c r="B434" s="165" t="s">
        <v>207</v>
      </c>
      <c r="C434" s="166">
        <v>2004</v>
      </c>
      <c r="D434" s="411">
        <v>11612923.086618375</v>
      </c>
      <c r="E434" s="125">
        <v>17199</v>
      </c>
      <c r="F434" s="125">
        <v>590836869</v>
      </c>
      <c r="G434" s="125">
        <v>841710</v>
      </c>
      <c r="H434" s="125">
        <v>105986</v>
      </c>
      <c r="I434" s="175">
        <v>0.63594216329606279</v>
      </c>
      <c r="J434" s="125">
        <v>730</v>
      </c>
      <c r="K434" s="175">
        <v>0.28219178082191781</v>
      </c>
      <c r="L434" s="175">
        <v>1.1632841328413284</v>
      </c>
      <c r="M434" s="174">
        <v>371</v>
      </c>
    </row>
    <row r="435" spans="1:13" x14ac:dyDescent="0.25">
      <c r="A435" s="164">
        <v>44</v>
      </c>
      <c r="B435" s="165" t="s">
        <v>207</v>
      </c>
      <c r="C435" s="166">
        <v>2005</v>
      </c>
      <c r="D435" s="411">
        <v>13168667.662153721</v>
      </c>
      <c r="E435" s="125">
        <v>19858</v>
      </c>
      <c r="F435" s="125">
        <v>546558100</v>
      </c>
      <c r="G435" s="125">
        <v>887673.5</v>
      </c>
      <c r="H435" s="125">
        <v>120578</v>
      </c>
      <c r="I435" s="175">
        <v>0.51709077813338866</v>
      </c>
      <c r="J435" s="125">
        <v>788</v>
      </c>
      <c r="K435" s="175">
        <v>0.30583756345177665</v>
      </c>
      <c r="L435" s="175">
        <v>1.1632841328413284</v>
      </c>
      <c r="M435" s="174">
        <v>371</v>
      </c>
    </row>
    <row r="436" spans="1:13" x14ac:dyDescent="0.25">
      <c r="A436" s="164">
        <v>44</v>
      </c>
      <c r="B436" s="165" t="s">
        <v>207</v>
      </c>
      <c r="C436" s="166">
        <v>2006</v>
      </c>
      <c r="D436" s="411">
        <v>13971021.539021045</v>
      </c>
      <c r="E436" s="125">
        <v>20975</v>
      </c>
      <c r="F436" s="125">
        <v>640893665</v>
      </c>
      <c r="G436" s="125">
        <v>877686</v>
      </c>
      <c r="H436" s="125">
        <v>126855</v>
      </c>
      <c r="I436" s="175">
        <v>0.57633755902021566</v>
      </c>
      <c r="J436" s="125">
        <v>792</v>
      </c>
      <c r="K436" s="175">
        <v>0.32954545454545453</v>
      </c>
      <c r="L436" s="175">
        <v>1.1632841328413284</v>
      </c>
      <c r="M436" s="174">
        <v>371</v>
      </c>
    </row>
    <row r="437" spans="1:13" x14ac:dyDescent="0.25">
      <c r="A437" s="164">
        <v>44</v>
      </c>
      <c r="B437" s="165" t="s">
        <v>207</v>
      </c>
      <c r="C437" s="166">
        <v>2007</v>
      </c>
      <c r="D437" s="411">
        <v>14984067.376680758</v>
      </c>
      <c r="E437" s="125">
        <v>22811</v>
      </c>
      <c r="F437" s="125">
        <v>694256898</v>
      </c>
      <c r="G437" s="125">
        <v>918398</v>
      </c>
      <c r="H437" s="125">
        <v>130375</v>
      </c>
      <c r="I437" s="175">
        <v>0.60746941344237493</v>
      </c>
      <c r="J437" s="125">
        <v>833</v>
      </c>
      <c r="K437" s="175">
        <v>0.3517406962785114</v>
      </c>
      <c r="L437" s="175">
        <v>1.1632841328413284</v>
      </c>
      <c r="M437" s="174">
        <v>371</v>
      </c>
    </row>
    <row r="438" spans="1:13" x14ac:dyDescent="0.25">
      <c r="A438" s="164">
        <v>44</v>
      </c>
      <c r="B438" s="165" t="s">
        <v>207</v>
      </c>
      <c r="C438" s="166">
        <v>2008</v>
      </c>
      <c r="D438" s="411">
        <v>16665089.410154784</v>
      </c>
      <c r="E438" s="125">
        <v>25373</v>
      </c>
      <c r="F438" s="125">
        <v>707444570</v>
      </c>
      <c r="G438" s="125">
        <v>935644</v>
      </c>
      <c r="H438" s="125">
        <v>130375</v>
      </c>
      <c r="I438" s="175">
        <v>0.61900852439336229</v>
      </c>
      <c r="J438" s="125">
        <v>866</v>
      </c>
      <c r="K438" s="175">
        <v>0.36951501154734412</v>
      </c>
      <c r="L438" s="175">
        <v>1.1632841328413284</v>
      </c>
      <c r="M438" s="174">
        <v>371</v>
      </c>
    </row>
    <row r="439" spans="1:13" x14ac:dyDescent="0.25">
      <c r="A439" s="164">
        <v>44</v>
      </c>
      <c r="B439" s="165" t="s">
        <v>207</v>
      </c>
      <c r="C439" s="166">
        <v>2009</v>
      </c>
      <c r="D439" s="411">
        <v>17812694.166822921</v>
      </c>
      <c r="E439" s="125">
        <v>27506</v>
      </c>
      <c r="F439" s="125">
        <v>674088801</v>
      </c>
      <c r="G439" s="125">
        <v>925046</v>
      </c>
      <c r="H439" s="125">
        <v>134672</v>
      </c>
      <c r="I439" s="175">
        <v>0.57100292884897641</v>
      </c>
      <c r="J439" s="125">
        <v>866</v>
      </c>
      <c r="K439" s="175">
        <v>0.36951501154734412</v>
      </c>
      <c r="L439" s="175">
        <v>1.1632841328413284</v>
      </c>
      <c r="M439" s="174">
        <v>371</v>
      </c>
    </row>
    <row r="440" spans="1:13" x14ac:dyDescent="0.25">
      <c r="A440" s="164">
        <v>44</v>
      </c>
      <c r="B440" s="165" t="s">
        <v>207</v>
      </c>
      <c r="C440" s="166">
        <v>2010</v>
      </c>
      <c r="D440" s="411">
        <v>19555467.40771218</v>
      </c>
      <c r="E440" s="125">
        <v>29142</v>
      </c>
      <c r="F440" s="125">
        <v>718110957</v>
      </c>
      <c r="G440" s="125">
        <v>920198</v>
      </c>
      <c r="H440" s="125">
        <v>147307</v>
      </c>
      <c r="I440" s="175">
        <v>0.55611767965050218</v>
      </c>
      <c r="J440" s="125">
        <v>938</v>
      </c>
      <c r="K440" s="175">
        <v>0.38592750533049042</v>
      </c>
      <c r="L440" s="175">
        <v>1.1632841328413284</v>
      </c>
      <c r="M440" s="174">
        <v>371</v>
      </c>
    </row>
    <row r="441" spans="1:13" s="184" customFormat="1" ht="15.75" thickBot="1" x14ac:dyDescent="0.3">
      <c r="A441" s="167">
        <v>44</v>
      </c>
      <c r="B441" s="168" t="s">
        <v>207</v>
      </c>
      <c r="C441" s="169">
        <v>2011</v>
      </c>
      <c r="D441" s="412">
        <v>20865449.254288323</v>
      </c>
      <c r="E441" s="170">
        <v>30485</v>
      </c>
      <c r="F441" s="170">
        <v>746591129</v>
      </c>
      <c r="G441" s="170">
        <v>939588</v>
      </c>
      <c r="H441" s="170">
        <v>161635</v>
      </c>
      <c r="I441" s="183">
        <v>0.5269215388061822</v>
      </c>
      <c r="J441" s="170">
        <v>950</v>
      </c>
      <c r="K441" s="183">
        <v>0.4031578947368421</v>
      </c>
      <c r="L441" s="183">
        <v>1.1632841328413284</v>
      </c>
      <c r="M441" s="184">
        <v>371</v>
      </c>
    </row>
    <row r="442" spans="1:13" s="187" customFormat="1" ht="15.75" thickTop="1" x14ac:dyDescent="0.25">
      <c r="A442" s="171">
        <v>45</v>
      </c>
      <c r="B442" s="172" t="s">
        <v>208</v>
      </c>
      <c r="C442" s="173">
        <v>2002</v>
      </c>
      <c r="D442" s="413">
        <v>14313215.757025193</v>
      </c>
      <c r="E442" s="185">
        <v>27713</v>
      </c>
      <c r="F442" s="185">
        <v>677272067</v>
      </c>
      <c r="G442" s="185">
        <v>733847</v>
      </c>
      <c r="H442" s="185">
        <v>143570</v>
      </c>
      <c r="I442" s="186">
        <v>0.53814337423630032</v>
      </c>
      <c r="J442" s="185">
        <v>956.7</v>
      </c>
      <c r="K442" s="186">
        <v>0.41141423643775477</v>
      </c>
      <c r="L442" s="186">
        <v>0.20297333381445531</v>
      </c>
      <c r="M442" s="187">
        <v>74</v>
      </c>
    </row>
    <row r="443" spans="1:13" s="187" customFormat="1" x14ac:dyDescent="0.25">
      <c r="A443" s="164">
        <v>45</v>
      </c>
      <c r="B443" s="165" t="s">
        <v>208</v>
      </c>
      <c r="C443" s="166">
        <v>2003</v>
      </c>
      <c r="D443" s="413">
        <v>14928824.584573407</v>
      </c>
      <c r="E443" s="185">
        <v>28235</v>
      </c>
      <c r="F443" s="185">
        <v>677083143</v>
      </c>
      <c r="G443" s="185">
        <v>711394.6</v>
      </c>
      <c r="H443" s="185">
        <v>144926</v>
      </c>
      <c r="I443" s="186">
        <v>0.53295952647570344</v>
      </c>
      <c r="J443" s="185">
        <v>976.3</v>
      </c>
      <c r="K443" s="186">
        <v>0.40827614462767597</v>
      </c>
      <c r="L443" s="186">
        <v>0.20297333381445531</v>
      </c>
      <c r="M443" s="187">
        <v>74</v>
      </c>
    </row>
    <row r="444" spans="1:13" s="187" customFormat="1" x14ac:dyDescent="0.25">
      <c r="A444" s="164">
        <v>45</v>
      </c>
      <c r="B444" s="165" t="s">
        <v>208</v>
      </c>
      <c r="C444" s="166">
        <v>2004</v>
      </c>
      <c r="D444" s="413">
        <v>15473262.510870263</v>
      </c>
      <c r="E444" s="185">
        <v>29594</v>
      </c>
      <c r="F444" s="185">
        <v>691078575</v>
      </c>
      <c r="G444" s="185">
        <v>811556.3</v>
      </c>
      <c r="H444" s="185">
        <v>144926</v>
      </c>
      <c r="I444" s="186">
        <v>0.54397589704799942</v>
      </c>
      <c r="J444" s="185">
        <v>984.8</v>
      </c>
      <c r="K444" s="186">
        <v>0.41358651502843219</v>
      </c>
      <c r="L444" s="186">
        <v>0.20297333381445531</v>
      </c>
      <c r="M444" s="187">
        <v>74</v>
      </c>
    </row>
    <row r="445" spans="1:13" s="187" customFormat="1" x14ac:dyDescent="0.25">
      <c r="A445" s="164">
        <v>45</v>
      </c>
      <c r="B445" s="165" t="s">
        <v>208</v>
      </c>
      <c r="C445" s="166">
        <v>2005</v>
      </c>
      <c r="D445" s="413">
        <v>15910962.685552556</v>
      </c>
      <c r="E445" s="185">
        <v>30166</v>
      </c>
      <c r="F445" s="185">
        <v>384947379</v>
      </c>
      <c r="G445" s="185">
        <v>859957</v>
      </c>
      <c r="H445" s="185">
        <v>158205</v>
      </c>
      <c r="I445" s="186">
        <v>0.27757458271430246</v>
      </c>
      <c r="J445" s="185">
        <v>1002</v>
      </c>
      <c r="K445" s="186">
        <v>0.42015968063872255</v>
      </c>
      <c r="L445" s="186">
        <v>0.20297333381445531</v>
      </c>
      <c r="M445" s="187">
        <v>74</v>
      </c>
    </row>
    <row r="446" spans="1:13" s="187" customFormat="1" x14ac:dyDescent="0.25">
      <c r="A446" s="164">
        <v>45</v>
      </c>
      <c r="B446" s="165" t="s">
        <v>208</v>
      </c>
      <c r="C446" s="166">
        <v>2006</v>
      </c>
      <c r="D446" s="413">
        <v>16204896.685866673</v>
      </c>
      <c r="E446" s="185">
        <v>30684</v>
      </c>
      <c r="F446" s="185">
        <v>356262160</v>
      </c>
      <c r="G446" s="185">
        <v>892294</v>
      </c>
      <c r="H446" s="185">
        <v>163930</v>
      </c>
      <c r="I446" s="186">
        <v>0.24791898858795994</v>
      </c>
      <c r="J446" s="185">
        <v>1012</v>
      </c>
      <c r="K446" s="186">
        <v>0.42490118577075098</v>
      </c>
      <c r="L446" s="186">
        <v>0.20297333381445531</v>
      </c>
      <c r="M446" s="187">
        <v>74</v>
      </c>
    </row>
    <row r="447" spans="1:13" s="187" customFormat="1" x14ac:dyDescent="0.25">
      <c r="A447" s="164">
        <v>45</v>
      </c>
      <c r="B447" s="165" t="s">
        <v>208</v>
      </c>
      <c r="C447" s="166">
        <v>2007</v>
      </c>
      <c r="D447" s="413">
        <v>17119110.016374014</v>
      </c>
      <c r="E447" s="185">
        <v>31193</v>
      </c>
      <c r="F447" s="185">
        <v>367784844</v>
      </c>
      <c r="G447" s="185">
        <v>888889</v>
      </c>
      <c r="H447" s="185">
        <v>163930</v>
      </c>
      <c r="I447" s="186">
        <v>0.25593749990866455</v>
      </c>
      <c r="J447" s="185">
        <v>1034</v>
      </c>
      <c r="K447" s="186">
        <v>0.43907156673114117</v>
      </c>
      <c r="L447" s="186">
        <v>0.20297333381445531</v>
      </c>
      <c r="M447" s="187">
        <v>74</v>
      </c>
    </row>
    <row r="448" spans="1:13" s="187" customFormat="1" x14ac:dyDescent="0.25">
      <c r="A448" s="164">
        <v>45</v>
      </c>
      <c r="B448" s="165" t="s">
        <v>208</v>
      </c>
      <c r="C448" s="166">
        <v>2008</v>
      </c>
      <c r="D448" s="413">
        <v>18425581.114204615</v>
      </c>
      <c r="E448" s="185">
        <v>31874</v>
      </c>
      <c r="F448" s="185">
        <v>726444941</v>
      </c>
      <c r="G448" s="185">
        <v>884097</v>
      </c>
      <c r="H448" s="185">
        <v>163930</v>
      </c>
      <c r="I448" s="186">
        <v>0.50552518695098092</v>
      </c>
      <c r="J448" s="185">
        <v>1050</v>
      </c>
      <c r="K448" s="186">
        <v>0.44476190476190475</v>
      </c>
      <c r="L448" s="186">
        <v>0.20297333381445531</v>
      </c>
      <c r="M448" s="187">
        <v>74</v>
      </c>
    </row>
    <row r="449" spans="1:13" s="187" customFormat="1" x14ac:dyDescent="0.25">
      <c r="A449" s="164">
        <v>45</v>
      </c>
      <c r="B449" s="165" t="s">
        <v>208</v>
      </c>
      <c r="C449" s="166">
        <v>2009</v>
      </c>
      <c r="D449" s="413">
        <v>19111567.612520561</v>
      </c>
      <c r="E449" s="185">
        <v>32827</v>
      </c>
      <c r="F449" s="185">
        <v>676328678</v>
      </c>
      <c r="G449" s="185">
        <v>812260</v>
      </c>
      <c r="H449" s="185">
        <v>163930</v>
      </c>
      <c r="I449" s="186">
        <v>0.47064982091500274</v>
      </c>
      <c r="J449" s="185">
        <v>1053</v>
      </c>
      <c r="K449" s="186">
        <v>0.44444444444444442</v>
      </c>
      <c r="L449" s="186">
        <v>0.20297333381445531</v>
      </c>
      <c r="M449" s="187">
        <v>74</v>
      </c>
    </row>
    <row r="450" spans="1:13" s="187" customFormat="1" x14ac:dyDescent="0.25">
      <c r="A450" s="164">
        <v>45</v>
      </c>
      <c r="B450" s="165" t="s">
        <v>208</v>
      </c>
      <c r="C450" s="166">
        <v>2010</v>
      </c>
      <c r="D450" s="413">
        <v>18455359.211977653</v>
      </c>
      <c r="E450" s="185">
        <v>32911</v>
      </c>
      <c r="F450" s="185">
        <v>681230183</v>
      </c>
      <c r="G450" s="185">
        <v>0</v>
      </c>
      <c r="H450" s="185">
        <v>163930</v>
      </c>
      <c r="I450" s="186">
        <v>0.4740607252955264</v>
      </c>
      <c r="J450" s="185">
        <v>1071</v>
      </c>
      <c r="K450" s="186">
        <v>0.450046685340803</v>
      </c>
      <c r="L450" s="186">
        <v>0.20297333381445531</v>
      </c>
      <c r="M450" s="187">
        <v>74</v>
      </c>
    </row>
    <row r="451" spans="1:13" s="190" customFormat="1" ht="15.75" thickBot="1" x14ac:dyDescent="0.3">
      <c r="A451" s="167">
        <v>45</v>
      </c>
      <c r="B451" s="168" t="s">
        <v>208</v>
      </c>
      <c r="C451" s="169">
        <v>2011</v>
      </c>
      <c r="D451" s="414">
        <v>18061885.40617615</v>
      </c>
      <c r="E451" s="188">
        <v>33338</v>
      </c>
      <c r="F451" s="188">
        <v>680451871</v>
      </c>
      <c r="G451" s="188">
        <v>0</v>
      </c>
      <c r="H451" s="188">
        <v>163930</v>
      </c>
      <c r="I451" s="189">
        <v>0.47351910638251621</v>
      </c>
      <c r="J451" s="188">
        <v>830</v>
      </c>
      <c r="K451" s="189">
        <v>0.56746987951807226</v>
      </c>
      <c r="L451" s="189">
        <v>0.20297333381445531</v>
      </c>
      <c r="M451" s="190">
        <v>74</v>
      </c>
    </row>
    <row r="452" spans="1:13" ht="15.75" thickTop="1" x14ac:dyDescent="0.25">
      <c r="A452" s="171">
        <v>46</v>
      </c>
      <c r="B452" s="172" t="s">
        <v>209</v>
      </c>
      <c r="C452" s="173">
        <v>2002</v>
      </c>
      <c r="D452" s="411">
        <v>24643231.17888112</v>
      </c>
      <c r="E452" s="125">
        <v>46887</v>
      </c>
      <c r="F452" s="125">
        <v>1098901709</v>
      </c>
      <c r="G452" s="125">
        <v>2238803</v>
      </c>
      <c r="H452" s="125">
        <v>240144</v>
      </c>
      <c r="I452" s="175">
        <v>0.52201819688854423</v>
      </c>
      <c r="J452" s="125">
        <v>1960</v>
      </c>
      <c r="K452" s="175">
        <v>0.20459183673469389</v>
      </c>
      <c r="L452" s="175">
        <v>9.1176658775353511E-2</v>
      </c>
      <c r="M452" s="174">
        <v>827</v>
      </c>
    </row>
    <row r="453" spans="1:13" x14ac:dyDescent="0.25">
      <c r="A453" s="164">
        <v>46</v>
      </c>
      <c r="B453" s="165" t="s">
        <v>209</v>
      </c>
      <c r="C453" s="166">
        <v>2003</v>
      </c>
      <c r="D453" s="411">
        <v>25495227.212346904</v>
      </c>
      <c r="E453" s="125">
        <v>47784</v>
      </c>
      <c r="F453" s="125">
        <v>1141514050</v>
      </c>
      <c r="G453" s="125">
        <v>1849261</v>
      </c>
      <c r="H453" s="125">
        <v>240144</v>
      </c>
      <c r="I453" s="175">
        <v>0.54226060549691935</v>
      </c>
      <c r="J453" s="125">
        <v>2050</v>
      </c>
      <c r="K453" s="175">
        <v>0.23756097560975609</v>
      </c>
      <c r="L453" s="175">
        <v>9.1176658775353511E-2</v>
      </c>
      <c r="M453" s="174">
        <v>827</v>
      </c>
    </row>
    <row r="454" spans="1:13" x14ac:dyDescent="0.25">
      <c r="A454" s="164">
        <v>46</v>
      </c>
      <c r="B454" s="165" t="s">
        <v>209</v>
      </c>
      <c r="C454" s="166">
        <v>2004</v>
      </c>
      <c r="D454" s="411">
        <v>27077014.08835762</v>
      </c>
      <c r="E454" s="125">
        <v>49729</v>
      </c>
      <c r="F454" s="125">
        <v>1200380634</v>
      </c>
      <c r="G454" s="125">
        <v>1680083</v>
      </c>
      <c r="H454" s="125">
        <v>240144</v>
      </c>
      <c r="I454" s="175">
        <v>0.57022436948508515</v>
      </c>
      <c r="J454" s="125">
        <v>2091</v>
      </c>
      <c r="K454" s="175">
        <v>0.25107604017216645</v>
      </c>
      <c r="L454" s="175">
        <v>9.1176658775353511E-2</v>
      </c>
      <c r="M454" s="174">
        <v>827</v>
      </c>
    </row>
    <row r="455" spans="1:13" x14ac:dyDescent="0.25">
      <c r="A455" s="164">
        <v>46</v>
      </c>
      <c r="B455" s="165" t="s">
        <v>209</v>
      </c>
      <c r="C455" s="166">
        <v>2005</v>
      </c>
      <c r="D455" s="411">
        <v>28505833.694483727</v>
      </c>
      <c r="E455" s="125">
        <v>48671</v>
      </c>
      <c r="F455" s="125">
        <v>1288232430</v>
      </c>
      <c r="G455" s="125">
        <v>1740704</v>
      </c>
      <c r="H455" s="125">
        <v>260983</v>
      </c>
      <c r="I455" s="175">
        <v>0.56309353682114027</v>
      </c>
      <c r="J455" s="125">
        <v>2114</v>
      </c>
      <c r="K455" s="175">
        <v>0.25591296121097445</v>
      </c>
      <c r="L455" s="175">
        <v>9.1176658775353511E-2</v>
      </c>
      <c r="M455" s="174">
        <v>827</v>
      </c>
    </row>
    <row r="456" spans="1:13" x14ac:dyDescent="0.25">
      <c r="A456" s="164">
        <v>46</v>
      </c>
      <c r="B456" s="165" t="s">
        <v>209</v>
      </c>
      <c r="C456" s="166">
        <v>2006</v>
      </c>
      <c r="D456" s="411">
        <v>29064860.235857673</v>
      </c>
      <c r="E456" s="125">
        <v>48493</v>
      </c>
      <c r="F456" s="125">
        <v>1267613270</v>
      </c>
      <c r="G456" s="125">
        <v>1798454</v>
      </c>
      <c r="H456" s="125">
        <v>268958</v>
      </c>
      <c r="I456" s="175">
        <v>0.53765147796443391</v>
      </c>
      <c r="J456" s="125">
        <v>1830</v>
      </c>
      <c r="K456" s="175">
        <v>0.20327868852459016</v>
      </c>
      <c r="L456" s="175">
        <v>9.1176658775353511E-2</v>
      </c>
      <c r="M456" s="174">
        <v>827</v>
      </c>
    </row>
    <row r="457" spans="1:13" x14ac:dyDescent="0.25">
      <c r="A457" s="164">
        <v>46</v>
      </c>
      <c r="B457" s="165" t="s">
        <v>209</v>
      </c>
      <c r="C457" s="166">
        <v>2007</v>
      </c>
      <c r="D457" s="411">
        <v>30721055.03286067</v>
      </c>
      <c r="E457" s="125">
        <v>50195</v>
      </c>
      <c r="F457" s="125">
        <v>1285146851</v>
      </c>
      <c r="G457" s="125">
        <v>1905472</v>
      </c>
      <c r="H457" s="125">
        <v>268958</v>
      </c>
      <c r="I457" s="175">
        <v>0.54508825380274539</v>
      </c>
      <c r="J457" s="125">
        <v>2773</v>
      </c>
      <c r="K457" s="175">
        <v>0.27298954201226111</v>
      </c>
      <c r="L457" s="175">
        <v>9.1176658775353511E-2</v>
      </c>
      <c r="M457" s="174">
        <v>827</v>
      </c>
    </row>
    <row r="458" spans="1:13" x14ac:dyDescent="0.25">
      <c r="A458" s="164">
        <v>46</v>
      </c>
      <c r="B458" s="165" t="s">
        <v>209</v>
      </c>
      <c r="C458" s="166">
        <v>2008</v>
      </c>
      <c r="D458" s="411">
        <v>31553677.250766158</v>
      </c>
      <c r="E458" s="125">
        <v>50255</v>
      </c>
      <c r="F458" s="125">
        <v>1223657037</v>
      </c>
      <c r="G458" s="125">
        <v>1755226</v>
      </c>
      <c r="H458" s="125">
        <v>268958</v>
      </c>
      <c r="I458" s="175">
        <v>0.51900767373998058</v>
      </c>
      <c r="J458" s="125">
        <v>1820</v>
      </c>
      <c r="K458" s="175">
        <v>0.2379120879120879</v>
      </c>
      <c r="L458" s="175">
        <v>9.1176658775353511E-2</v>
      </c>
      <c r="M458" s="174">
        <v>827</v>
      </c>
    </row>
    <row r="459" spans="1:13" x14ac:dyDescent="0.25">
      <c r="A459" s="164">
        <v>46</v>
      </c>
      <c r="B459" s="165" t="s">
        <v>209</v>
      </c>
      <c r="C459" s="166">
        <v>2009</v>
      </c>
      <c r="D459" s="411">
        <v>32546483.64622828</v>
      </c>
      <c r="E459" s="125">
        <v>50823</v>
      </c>
      <c r="F459" s="125">
        <v>1171202445</v>
      </c>
      <c r="G459" s="125">
        <v>1725139</v>
      </c>
      <c r="H459" s="125">
        <v>268958</v>
      </c>
      <c r="I459" s="175">
        <v>0.49675933540030587</v>
      </c>
      <c r="J459" s="125">
        <v>1944</v>
      </c>
      <c r="K459" s="175">
        <v>0.24125514403292181</v>
      </c>
      <c r="L459" s="175">
        <v>9.1176658775353511E-2</v>
      </c>
      <c r="M459" s="174">
        <v>827</v>
      </c>
    </row>
    <row r="460" spans="1:13" x14ac:dyDescent="0.25">
      <c r="A460" s="164">
        <v>46</v>
      </c>
      <c r="B460" s="165" t="s">
        <v>209</v>
      </c>
      <c r="C460" s="166">
        <v>2010</v>
      </c>
      <c r="D460" s="411">
        <v>34292152.94831872</v>
      </c>
      <c r="E460" s="125">
        <v>51048</v>
      </c>
      <c r="F460" s="125">
        <v>1183703863</v>
      </c>
      <c r="G460" s="125">
        <v>1769836</v>
      </c>
      <c r="H460" s="125">
        <v>268958</v>
      </c>
      <c r="I460" s="175">
        <v>0.50206174586209551</v>
      </c>
      <c r="J460" s="125">
        <v>1950</v>
      </c>
      <c r="K460" s="175">
        <v>0.24564102564102563</v>
      </c>
      <c r="L460" s="175">
        <v>9.1176658775353511E-2</v>
      </c>
      <c r="M460" s="174">
        <v>827</v>
      </c>
    </row>
    <row r="461" spans="1:13" s="184" customFormat="1" ht="15.75" thickBot="1" x14ac:dyDescent="0.3">
      <c r="A461" s="167">
        <v>46</v>
      </c>
      <c r="B461" s="168" t="s">
        <v>209</v>
      </c>
      <c r="C461" s="169">
        <v>2011</v>
      </c>
      <c r="D461" s="412">
        <v>34631912.164299928</v>
      </c>
      <c r="E461" s="170">
        <v>51162</v>
      </c>
      <c r="F461" s="170">
        <v>1176025374</v>
      </c>
      <c r="G461" s="170">
        <v>1793543</v>
      </c>
      <c r="H461" s="170">
        <v>269269</v>
      </c>
      <c r="I461" s="183">
        <v>0.49822884610637563</v>
      </c>
      <c r="J461" s="170">
        <v>1975</v>
      </c>
      <c r="K461" s="183">
        <v>0.24860759493670886</v>
      </c>
      <c r="L461" s="183">
        <v>9.1176658775353511E-2</v>
      </c>
      <c r="M461" s="184">
        <v>827</v>
      </c>
    </row>
    <row r="462" spans="1:13" ht="15.75" thickTop="1" x14ac:dyDescent="0.25">
      <c r="A462" s="171">
        <v>47</v>
      </c>
      <c r="B462" s="172" t="s">
        <v>210</v>
      </c>
      <c r="C462" s="173">
        <v>2002</v>
      </c>
      <c r="D462" s="411">
        <v>4222063.3267921684</v>
      </c>
      <c r="E462" s="125">
        <v>6854</v>
      </c>
      <c r="F462" s="125">
        <v>169174548</v>
      </c>
      <c r="G462" s="125">
        <v>198904</v>
      </c>
      <c r="H462" s="125">
        <v>45154</v>
      </c>
      <c r="I462" s="175">
        <v>0.42740276738542682</v>
      </c>
      <c r="J462" s="125">
        <v>317.60000000000002</v>
      </c>
      <c r="K462" s="175">
        <v>0.16876574307304784</v>
      </c>
      <c r="L462" s="175">
        <v>0.16720163408228772</v>
      </c>
      <c r="M462" s="174">
        <v>133</v>
      </c>
    </row>
    <row r="463" spans="1:13" x14ac:dyDescent="0.25">
      <c r="A463" s="164">
        <v>47</v>
      </c>
      <c r="B463" s="165" t="s">
        <v>210</v>
      </c>
      <c r="C463" s="166">
        <v>2003</v>
      </c>
      <c r="D463" s="411">
        <v>4264586.2228713054</v>
      </c>
      <c r="E463" s="125">
        <v>7010</v>
      </c>
      <c r="F463" s="125">
        <v>166928066</v>
      </c>
      <c r="G463" s="125">
        <v>200461</v>
      </c>
      <c r="H463" s="125">
        <v>45154</v>
      </c>
      <c r="I463" s="175">
        <v>0.42172725274665529</v>
      </c>
      <c r="J463" s="125">
        <v>315</v>
      </c>
      <c r="K463" s="175">
        <v>0.2</v>
      </c>
      <c r="L463" s="175">
        <v>0.16720163408228772</v>
      </c>
      <c r="M463" s="174">
        <v>133</v>
      </c>
    </row>
    <row r="464" spans="1:13" x14ac:dyDescent="0.25">
      <c r="A464" s="164">
        <v>47</v>
      </c>
      <c r="B464" s="165" t="s">
        <v>210</v>
      </c>
      <c r="C464" s="166">
        <v>2004</v>
      </c>
      <c r="D464" s="411">
        <v>4542666.790193486</v>
      </c>
      <c r="E464" s="125">
        <v>7257</v>
      </c>
      <c r="F464" s="125">
        <v>168165203</v>
      </c>
      <c r="G464" s="125">
        <v>199394</v>
      </c>
      <c r="H464" s="125">
        <v>45154</v>
      </c>
      <c r="I464" s="175">
        <v>0.42485275704789865</v>
      </c>
      <c r="J464" s="125">
        <v>327</v>
      </c>
      <c r="K464" s="175">
        <v>0.22935779816513763</v>
      </c>
      <c r="L464" s="175">
        <v>0.16720163408228772</v>
      </c>
      <c r="M464" s="174">
        <v>133</v>
      </c>
    </row>
    <row r="465" spans="1:13" x14ac:dyDescent="0.25">
      <c r="A465" s="164">
        <v>47</v>
      </c>
      <c r="B465" s="165" t="s">
        <v>210</v>
      </c>
      <c r="C465" s="166">
        <v>2005</v>
      </c>
      <c r="D465" s="411">
        <v>4609325.1212157914</v>
      </c>
      <c r="E465" s="125">
        <v>7466</v>
      </c>
      <c r="F465" s="125">
        <v>179455433</v>
      </c>
      <c r="G465" s="125">
        <v>186682</v>
      </c>
      <c r="H465" s="125">
        <v>45154</v>
      </c>
      <c r="I465" s="175">
        <v>0.45337640675446073</v>
      </c>
      <c r="J465" s="125">
        <v>335</v>
      </c>
      <c r="K465" s="175">
        <v>0.24477611940298508</v>
      </c>
      <c r="L465" s="175">
        <v>0.16720163408228772</v>
      </c>
      <c r="M465" s="174">
        <v>133</v>
      </c>
    </row>
    <row r="466" spans="1:13" x14ac:dyDescent="0.25">
      <c r="A466" s="164">
        <v>47</v>
      </c>
      <c r="B466" s="165" t="s">
        <v>210</v>
      </c>
      <c r="C466" s="166">
        <v>2006</v>
      </c>
      <c r="D466" s="411">
        <v>4859937.7278181147</v>
      </c>
      <c r="E466" s="125">
        <v>7703</v>
      </c>
      <c r="F466" s="125">
        <v>176186452</v>
      </c>
      <c r="G466" s="125">
        <v>205184</v>
      </c>
      <c r="H466" s="125">
        <v>45154</v>
      </c>
      <c r="I466" s="175">
        <v>0.44511764949784088</v>
      </c>
      <c r="J466" s="125">
        <v>338</v>
      </c>
      <c r="K466" s="175">
        <v>0.2455621301775148</v>
      </c>
      <c r="L466" s="175">
        <v>0.16720163408228772</v>
      </c>
      <c r="M466" s="174">
        <v>133</v>
      </c>
    </row>
    <row r="467" spans="1:13" x14ac:dyDescent="0.25">
      <c r="A467" s="164">
        <v>47</v>
      </c>
      <c r="B467" s="165" t="s">
        <v>210</v>
      </c>
      <c r="C467" s="166">
        <v>2007</v>
      </c>
      <c r="D467" s="411">
        <v>5172890.801529876</v>
      </c>
      <c r="E467" s="125">
        <v>7778</v>
      </c>
      <c r="F467" s="125">
        <v>179610430</v>
      </c>
      <c r="G467" s="125">
        <v>208442</v>
      </c>
      <c r="H467" s="125">
        <v>45154</v>
      </c>
      <c r="I467" s="175">
        <v>0.45376799134871326</v>
      </c>
      <c r="J467" s="125">
        <v>337</v>
      </c>
      <c r="K467" s="175">
        <v>0.26706231454005935</v>
      </c>
      <c r="L467" s="175">
        <v>0.16720163408228772</v>
      </c>
      <c r="M467" s="174">
        <v>133</v>
      </c>
    </row>
    <row r="468" spans="1:13" x14ac:dyDescent="0.25">
      <c r="A468" s="164">
        <v>47</v>
      </c>
      <c r="B468" s="165" t="s">
        <v>210</v>
      </c>
      <c r="C468" s="166">
        <v>2008</v>
      </c>
      <c r="D468" s="411">
        <v>5248257.2508917321</v>
      </c>
      <c r="E468" s="125">
        <v>7798</v>
      </c>
      <c r="F468" s="125">
        <v>174363672</v>
      </c>
      <c r="G468" s="125">
        <v>200577</v>
      </c>
      <c r="H468" s="125">
        <v>45154</v>
      </c>
      <c r="I468" s="175">
        <v>0.44051257606602173</v>
      </c>
      <c r="J468" s="125">
        <v>337</v>
      </c>
      <c r="K468" s="175">
        <v>0.26706231454005935</v>
      </c>
      <c r="L468" s="175">
        <v>0.16720163408228772</v>
      </c>
      <c r="M468" s="174">
        <v>133</v>
      </c>
    </row>
    <row r="469" spans="1:13" x14ac:dyDescent="0.25">
      <c r="A469" s="164">
        <v>47</v>
      </c>
      <c r="B469" s="165" t="s">
        <v>210</v>
      </c>
      <c r="C469" s="166">
        <v>2009</v>
      </c>
      <c r="D469" s="411">
        <v>5480534.4035980981</v>
      </c>
      <c r="E469" s="125">
        <v>7880</v>
      </c>
      <c r="F469" s="125">
        <v>173481558</v>
      </c>
      <c r="G469" s="125">
        <v>197662</v>
      </c>
      <c r="H469" s="125">
        <v>45154</v>
      </c>
      <c r="I469" s="175">
        <v>0.43828400226927416</v>
      </c>
      <c r="J469" s="125">
        <v>341</v>
      </c>
      <c r="K469" s="175">
        <v>0.27859237536656889</v>
      </c>
      <c r="L469" s="175">
        <v>0.16720163408228772</v>
      </c>
      <c r="M469" s="174">
        <v>133</v>
      </c>
    </row>
    <row r="470" spans="1:13" x14ac:dyDescent="0.25">
      <c r="A470" s="164">
        <v>47</v>
      </c>
      <c r="B470" s="165" t="s">
        <v>210</v>
      </c>
      <c r="C470" s="166">
        <v>2010</v>
      </c>
      <c r="D470" s="411">
        <v>5559610.3030520203</v>
      </c>
      <c r="E470" s="125">
        <v>7882</v>
      </c>
      <c r="F470" s="125">
        <v>177316883</v>
      </c>
      <c r="G470" s="125">
        <v>216924</v>
      </c>
      <c r="H470" s="125">
        <v>45154</v>
      </c>
      <c r="I470" s="175">
        <v>0.44797357164127277</v>
      </c>
      <c r="J470" s="125">
        <v>342</v>
      </c>
      <c r="K470" s="175">
        <v>0.2953216374269006</v>
      </c>
      <c r="L470" s="175">
        <v>0.16720163408228772</v>
      </c>
      <c r="M470" s="174">
        <v>133</v>
      </c>
    </row>
    <row r="471" spans="1:13" s="184" customFormat="1" ht="15.75" thickBot="1" x14ac:dyDescent="0.3">
      <c r="A471" s="167">
        <v>47</v>
      </c>
      <c r="B471" s="168" t="s">
        <v>210</v>
      </c>
      <c r="C471" s="169">
        <v>2011</v>
      </c>
      <c r="D471" s="412">
        <v>5692221.7591313673</v>
      </c>
      <c r="E471" s="170">
        <v>8000</v>
      </c>
      <c r="F471" s="170">
        <v>182461223</v>
      </c>
      <c r="G471" s="170">
        <v>191907</v>
      </c>
      <c r="H471" s="170">
        <v>45651</v>
      </c>
      <c r="I471" s="183">
        <v>0.45595167960142879</v>
      </c>
      <c r="J471" s="170">
        <v>348</v>
      </c>
      <c r="K471" s="183">
        <v>0.29310344827586204</v>
      </c>
      <c r="L471" s="183">
        <v>0.16720163408228772</v>
      </c>
      <c r="M471" s="184">
        <v>133</v>
      </c>
    </row>
    <row r="472" spans="1:13" ht="15.75" thickTop="1" x14ac:dyDescent="0.25">
      <c r="A472" s="171">
        <v>48</v>
      </c>
      <c r="B472" s="172" t="s">
        <v>211</v>
      </c>
      <c r="C472" s="173">
        <v>2002</v>
      </c>
      <c r="D472" s="411">
        <v>10142225.714994904</v>
      </c>
      <c r="E472" s="125">
        <v>17516</v>
      </c>
      <c r="F472" s="125">
        <v>352729950</v>
      </c>
      <c r="G472" s="125">
        <v>356580</v>
      </c>
      <c r="H472" s="125">
        <v>72368</v>
      </c>
      <c r="I472" s="175">
        <v>0.55602497607861134</v>
      </c>
      <c r="J472" s="125">
        <v>745</v>
      </c>
      <c r="K472" s="175">
        <v>8.9932885906040275E-2</v>
      </c>
      <c r="L472" s="175">
        <v>8.6549440511532308E-2</v>
      </c>
      <c r="M472" s="174">
        <v>693</v>
      </c>
    </row>
    <row r="473" spans="1:13" x14ac:dyDescent="0.25">
      <c r="A473" s="164">
        <v>48</v>
      </c>
      <c r="B473" s="165" t="s">
        <v>211</v>
      </c>
      <c r="C473" s="166">
        <v>2003</v>
      </c>
      <c r="D473" s="411">
        <v>10224305.84441223</v>
      </c>
      <c r="E473" s="125">
        <v>17636</v>
      </c>
      <c r="F473" s="125">
        <v>349046084</v>
      </c>
      <c r="G473" s="125">
        <v>387967</v>
      </c>
      <c r="H473" s="125">
        <v>73156</v>
      </c>
      <c r="I473" s="175">
        <v>0.54429124964959441</v>
      </c>
      <c r="J473" s="125">
        <v>749</v>
      </c>
      <c r="K473" s="175">
        <v>9.4793057409879838E-2</v>
      </c>
      <c r="L473" s="175">
        <v>8.6549440511532308E-2</v>
      </c>
      <c r="M473" s="174">
        <v>693</v>
      </c>
    </row>
    <row r="474" spans="1:13" x14ac:dyDescent="0.25">
      <c r="A474" s="164">
        <v>48</v>
      </c>
      <c r="B474" s="165" t="s">
        <v>211</v>
      </c>
      <c r="C474" s="166">
        <v>2004</v>
      </c>
      <c r="D474" s="411">
        <v>10462165.262914898</v>
      </c>
      <c r="E474" s="125">
        <v>17967</v>
      </c>
      <c r="F474" s="125">
        <v>372962643</v>
      </c>
      <c r="G474" s="125">
        <v>526388</v>
      </c>
      <c r="H474" s="125">
        <v>73156</v>
      </c>
      <c r="I474" s="175">
        <v>0.5815859633912569</v>
      </c>
      <c r="J474" s="125">
        <v>770</v>
      </c>
      <c r="K474" s="175">
        <v>0.1</v>
      </c>
      <c r="L474" s="175">
        <v>8.6549440511532308E-2</v>
      </c>
      <c r="M474" s="174">
        <v>693</v>
      </c>
    </row>
    <row r="475" spans="1:13" x14ac:dyDescent="0.25">
      <c r="A475" s="164">
        <v>48</v>
      </c>
      <c r="B475" s="165" t="s">
        <v>211</v>
      </c>
      <c r="C475" s="166">
        <v>2005</v>
      </c>
      <c r="D475" s="411">
        <v>10656667.470119728</v>
      </c>
      <c r="E475" s="125">
        <v>18171</v>
      </c>
      <c r="F475" s="125">
        <v>359438988.14999998</v>
      </c>
      <c r="G475" s="125">
        <v>378506</v>
      </c>
      <c r="H475" s="125">
        <v>73575</v>
      </c>
      <c r="I475" s="175">
        <v>0.55730564992209963</v>
      </c>
      <c r="J475" s="125">
        <v>771</v>
      </c>
      <c r="K475" s="175">
        <v>0.10116731517509728</v>
      </c>
      <c r="L475" s="175">
        <v>8.6549440511532308E-2</v>
      </c>
      <c r="M475" s="174">
        <v>693</v>
      </c>
    </row>
    <row r="476" spans="1:13" x14ac:dyDescent="0.25">
      <c r="A476" s="164">
        <v>48</v>
      </c>
      <c r="B476" s="165" t="s">
        <v>211</v>
      </c>
      <c r="C476" s="166">
        <v>2006</v>
      </c>
      <c r="D476" s="411">
        <v>11301764.164813118</v>
      </c>
      <c r="E476" s="125">
        <v>18384</v>
      </c>
      <c r="F476" s="125">
        <v>381325254</v>
      </c>
      <c r="G476" s="125">
        <v>381094</v>
      </c>
      <c r="H476" s="125">
        <v>75689</v>
      </c>
      <c r="I476" s="175">
        <v>0.57472664831153819</v>
      </c>
      <c r="J476" s="125">
        <v>653</v>
      </c>
      <c r="K476" s="175">
        <v>0.1225114854517611</v>
      </c>
      <c r="L476" s="175">
        <v>8.6549440511532308E-2</v>
      </c>
      <c r="M476" s="174">
        <v>693</v>
      </c>
    </row>
    <row r="477" spans="1:13" x14ac:dyDescent="0.25">
      <c r="A477" s="164">
        <v>48</v>
      </c>
      <c r="B477" s="165" t="s">
        <v>211</v>
      </c>
      <c r="C477" s="166">
        <v>2007</v>
      </c>
      <c r="D477" s="411">
        <v>12705882.560602209</v>
      </c>
      <c r="E477" s="125">
        <v>18641</v>
      </c>
      <c r="F477" s="125">
        <v>382902025</v>
      </c>
      <c r="G477" s="125">
        <v>376524</v>
      </c>
      <c r="H477" s="125">
        <v>77718</v>
      </c>
      <c r="I477" s="175">
        <v>0.5620365780453721</v>
      </c>
      <c r="J477" s="125">
        <v>655</v>
      </c>
      <c r="K477" s="175">
        <v>0.1251908396946565</v>
      </c>
      <c r="L477" s="175">
        <v>8.6549440511532308E-2</v>
      </c>
      <c r="M477" s="174">
        <v>693</v>
      </c>
    </row>
    <row r="478" spans="1:13" x14ac:dyDescent="0.25">
      <c r="A478" s="164">
        <v>48</v>
      </c>
      <c r="B478" s="165" t="s">
        <v>211</v>
      </c>
      <c r="C478" s="166">
        <v>2008</v>
      </c>
      <c r="D478" s="411">
        <v>13639768.051211566</v>
      </c>
      <c r="E478" s="125">
        <v>18806</v>
      </c>
      <c r="F478" s="125">
        <v>374500068</v>
      </c>
      <c r="G478" s="125">
        <v>371178</v>
      </c>
      <c r="H478" s="125">
        <v>77718</v>
      </c>
      <c r="I478" s="175">
        <v>0.54970390061655894</v>
      </c>
      <c r="J478" s="125">
        <v>691</v>
      </c>
      <c r="K478" s="175">
        <v>0.12156295224312591</v>
      </c>
      <c r="L478" s="175">
        <v>8.6549440511532308E-2</v>
      </c>
      <c r="M478" s="174">
        <v>693</v>
      </c>
    </row>
    <row r="479" spans="1:13" x14ac:dyDescent="0.25">
      <c r="A479" s="164">
        <v>48</v>
      </c>
      <c r="B479" s="165" t="s">
        <v>211</v>
      </c>
      <c r="C479" s="166">
        <v>2009</v>
      </c>
      <c r="D479" s="411">
        <v>12877804.98806805</v>
      </c>
      <c r="E479" s="125">
        <v>18895</v>
      </c>
      <c r="F479" s="125">
        <v>363134721</v>
      </c>
      <c r="G479" s="125">
        <v>372852</v>
      </c>
      <c r="H479" s="125">
        <v>92162</v>
      </c>
      <c r="I479" s="175">
        <v>0.44948418804426171</v>
      </c>
      <c r="J479" s="125">
        <v>765</v>
      </c>
      <c r="K479" s="175">
        <v>0.14117647058823529</v>
      </c>
      <c r="L479" s="175">
        <v>8.6549440511532308E-2</v>
      </c>
      <c r="M479" s="174">
        <v>693</v>
      </c>
    </row>
    <row r="480" spans="1:13" x14ac:dyDescent="0.25">
      <c r="A480" s="164">
        <v>48</v>
      </c>
      <c r="B480" s="165" t="s">
        <v>211</v>
      </c>
      <c r="C480" s="166">
        <v>2010</v>
      </c>
      <c r="D480" s="411">
        <v>11914858.32303939</v>
      </c>
      <c r="E480" s="125">
        <v>18940</v>
      </c>
      <c r="F480" s="125">
        <v>364476577</v>
      </c>
      <c r="G480" s="125">
        <v>342702</v>
      </c>
      <c r="H480" s="125">
        <v>92162</v>
      </c>
      <c r="I480" s="175">
        <v>0.45114512273255419</v>
      </c>
      <c r="J480" s="125">
        <v>768</v>
      </c>
      <c r="K480" s="175">
        <v>0.140625</v>
      </c>
      <c r="L480" s="175">
        <v>8.6549440511532308E-2</v>
      </c>
      <c r="M480" s="174">
        <v>693</v>
      </c>
    </row>
    <row r="481" spans="1:13" s="184" customFormat="1" ht="15.75" thickBot="1" x14ac:dyDescent="0.3">
      <c r="A481" s="167">
        <v>48</v>
      </c>
      <c r="B481" s="168" t="s">
        <v>211</v>
      </c>
      <c r="C481" s="169">
        <v>2011</v>
      </c>
      <c r="D481" s="412">
        <v>12170889.577818265</v>
      </c>
      <c r="E481" s="170">
        <v>19032</v>
      </c>
      <c r="F481" s="170">
        <v>364192396</v>
      </c>
      <c r="G481" s="170">
        <v>339114</v>
      </c>
      <c r="H481" s="170">
        <v>92162</v>
      </c>
      <c r="I481" s="183">
        <v>0.45079336659728064</v>
      </c>
      <c r="J481" s="170">
        <v>770</v>
      </c>
      <c r="K481" s="183">
        <v>0.14805194805194805</v>
      </c>
      <c r="L481" s="183">
        <v>8.6549440511532308E-2</v>
      </c>
      <c r="M481" s="184">
        <v>693</v>
      </c>
    </row>
    <row r="482" spans="1:13" ht="15.75" thickTop="1" x14ac:dyDescent="0.25">
      <c r="A482" s="171">
        <v>49</v>
      </c>
      <c r="B482" s="172" t="s">
        <v>212</v>
      </c>
      <c r="C482" s="173">
        <v>2002</v>
      </c>
      <c r="D482" s="411">
        <v>11589134.499271022</v>
      </c>
      <c r="E482" s="125">
        <v>23268</v>
      </c>
      <c r="F482" s="125">
        <v>583444622</v>
      </c>
      <c r="G482" s="125">
        <v>691273</v>
      </c>
      <c r="H482" s="125">
        <v>119700</v>
      </c>
      <c r="I482" s="175">
        <v>0.55603742606192263</v>
      </c>
      <c r="J482" s="125">
        <v>560</v>
      </c>
      <c r="K482" s="175">
        <v>0.10714285714285714</v>
      </c>
      <c r="L482" s="175">
        <v>2.5012893243940175E-2</v>
      </c>
      <c r="M482" s="174">
        <v>330</v>
      </c>
    </row>
    <row r="483" spans="1:13" x14ac:dyDescent="0.25">
      <c r="A483" s="164">
        <v>49</v>
      </c>
      <c r="B483" s="165" t="s">
        <v>212</v>
      </c>
      <c r="C483" s="166">
        <v>2003</v>
      </c>
      <c r="D483" s="411">
        <v>11648876.29362404</v>
      </c>
      <c r="E483" s="125">
        <v>23603</v>
      </c>
      <c r="F483" s="125">
        <v>587011482</v>
      </c>
      <c r="G483" s="125">
        <v>665975</v>
      </c>
      <c r="H483" s="125">
        <v>119700</v>
      </c>
      <c r="I483" s="175">
        <v>0.55943673351757206</v>
      </c>
      <c r="J483" s="125">
        <v>560</v>
      </c>
      <c r="K483" s="175">
        <v>0.10714285714285714</v>
      </c>
      <c r="L483" s="175">
        <v>2.5012893243940175E-2</v>
      </c>
      <c r="M483" s="174">
        <v>330</v>
      </c>
    </row>
    <row r="484" spans="1:13" x14ac:dyDescent="0.25">
      <c r="A484" s="164">
        <v>49</v>
      </c>
      <c r="B484" s="165" t="s">
        <v>212</v>
      </c>
      <c r="C484" s="166">
        <v>2004</v>
      </c>
      <c r="D484" s="411">
        <v>11376819.937133696</v>
      </c>
      <c r="E484" s="125">
        <v>23514</v>
      </c>
      <c r="F484" s="125">
        <v>590330329</v>
      </c>
      <c r="G484" s="125">
        <v>660698</v>
      </c>
      <c r="H484" s="125">
        <v>121809</v>
      </c>
      <c r="I484" s="175">
        <v>0.55285883224303423</v>
      </c>
      <c r="J484" s="125">
        <v>560</v>
      </c>
      <c r="K484" s="175">
        <v>0.10714285714285714</v>
      </c>
      <c r="L484" s="175">
        <v>2.5012893243940175E-2</v>
      </c>
      <c r="M484" s="174">
        <v>330</v>
      </c>
    </row>
    <row r="485" spans="1:13" x14ac:dyDescent="0.25">
      <c r="A485" s="164">
        <v>49</v>
      </c>
      <c r="B485" s="165" t="s">
        <v>212</v>
      </c>
      <c r="C485" s="166">
        <v>2005</v>
      </c>
      <c r="D485" s="411">
        <v>10960179.277544938</v>
      </c>
      <c r="E485" s="125">
        <v>23405</v>
      </c>
      <c r="F485" s="125">
        <v>598747463</v>
      </c>
      <c r="G485" s="125">
        <v>807264</v>
      </c>
      <c r="H485" s="125">
        <v>121809</v>
      </c>
      <c r="I485" s="175">
        <v>0.56074168468254215</v>
      </c>
      <c r="J485" s="125">
        <v>558</v>
      </c>
      <c r="K485" s="175">
        <v>0.16129032258064516</v>
      </c>
      <c r="L485" s="175">
        <v>2.5012893243940175E-2</v>
      </c>
      <c r="M485" s="174">
        <v>330</v>
      </c>
    </row>
    <row r="486" spans="1:13" x14ac:dyDescent="0.25">
      <c r="A486" s="164">
        <v>49</v>
      </c>
      <c r="B486" s="165" t="s">
        <v>212</v>
      </c>
      <c r="C486" s="166">
        <v>2006</v>
      </c>
      <c r="D486" s="411">
        <v>12282356.06695082</v>
      </c>
      <c r="E486" s="125">
        <v>23493</v>
      </c>
      <c r="F486" s="125">
        <v>560230800</v>
      </c>
      <c r="G486" s="125">
        <v>719914</v>
      </c>
      <c r="H486" s="125">
        <v>121809</v>
      </c>
      <c r="I486" s="175">
        <v>0.52466988507815748</v>
      </c>
      <c r="J486" s="125">
        <v>600</v>
      </c>
      <c r="K486" s="175">
        <v>0.15166666666666667</v>
      </c>
      <c r="L486" s="175">
        <v>2.5012893243940175E-2</v>
      </c>
      <c r="M486" s="174">
        <v>330</v>
      </c>
    </row>
    <row r="487" spans="1:13" x14ac:dyDescent="0.25">
      <c r="A487" s="164">
        <v>49</v>
      </c>
      <c r="B487" s="165" t="s">
        <v>212</v>
      </c>
      <c r="C487" s="166">
        <v>2007</v>
      </c>
      <c r="D487" s="411">
        <v>11873670.271022517</v>
      </c>
      <c r="E487" s="125">
        <v>23642</v>
      </c>
      <c r="F487" s="125">
        <v>570440204</v>
      </c>
      <c r="G487" s="125">
        <v>711142</v>
      </c>
      <c r="H487" s="125">
        <v>121809</v>
      </c>
      <c r="I487" s="175">
        <v>0.53423124233198305</v>
      </c>
      <c r="J487" s="125">
        <v>608</v>
      </c>
      <c r="K487" s="175">
        <v>0.15625</v>
      </c>
      <c r="L487" s="175">
        <v>2.5012893243940175E-2</v>
      </c>
      <c r="M487" s="174">
        <v>330</v>
      </c>
    </row>
    <row r="488" spans="1:13" x14ac:dyDescent="0.25">
      <c r="A488" s="164">
        <v>49</v>
      </c>
      <c r="B488" s="165" t="s">
        <v>212</v>
      </c>
      <c r="C488" s="166">
        <v>2008</v>
      </c>
      <c r="D488" s="411">
        <v>12291317.908616524</v>
      </c>
      <c r="E488" s="125">
        <v>23669</v>
      </c>
      <c r="F488" s="125">
        <v>567021540</v>
      </c>
      <c r="G488" s="125">
        <v>702482</v>
      </c>
      <c r="H488" s="125">
        <v>121809</v>
      </c>
      <c r="I488" s="175">
        <v>0.53102957964581721</v>
      </c>
      <c r="J488" s="125">
        <v>612</v>
      </c>
      <c r="K488" s="175">
        <v>0.15686274509803921</v>
      </c>
      <c r="L488" s="175">
        <v>2.5012893243940175E-2</v>
      </c>
      <c r="M488" s="174">
        <v>330</v>
      </c>
    </row>
    <row r="489" spans="1:13" x14ac:dyDescent="0.25">
      <c r="A489" s="164">
        <v>49</v>
      </c>
      <c r="B489" s="165" t="s">
        <v>212</v>
      </c>
      <c r="C489" s="166">
        <v>2009</v>
      </c>
      <c r="D489" s="411">
        <v>12956674.541463263</v>
      </c>
      <c r="E489" s="125">
        <v>23776</v>
      </c>
      <c r="F489" s="125">
        <v>552881331</v>
      </c>
      <c r="G489" s="125">
        <v>675234</v>
      </c>
      <c r="H489" s="125">
        <v>121809</v>
      </c>
      <c r="I489" s="175">
        <v>0.51778692709795449</v>
      </c>
      <c r="J489" s="125">
        <v>616</v>
      </c>
      <c r="K489" s="175">
        <v>0.16071428571428573</v>
      </c>
      <c r="L489" s="175">
        <v>2.5012893243940175E-2</v>
      </c>
      <c r="M489" s="174">
        <v>330</v>
      </c>
    </row>
    <row r="490" spans="1:13" x14ac:dyDescent="0.25">
      <c r="A490" s="164">
        <v>49</v>
      </c>
      <c r="B490" s="165" t="s">
        <v>212</v>
      </c>
      <c r="C490" s="166">
        <v>2010</v>
      </c>
      <c r="D490" s="411">
        <v>13848410.78750072</v>
      </c>
      <c r="E490" s="125">
        <v>23754</v>
      </c>
      <c r="F490" s="125">
        <v>562643058</v>
      </c>
      <c r="G490" s="125">
        <v>666263</v>
      </c>
      <c r="H490" s="125">
        <v>121809</v>
      </c>
      <c r="I490" s="175">
        <v>0.52692902386102847</v>
      </c>
      <c r="J490" s="125">
        <v>611</v>
      </c>
      <c r="K490" s="175">
        <v>0.15875613747954173</v>
      </c>
      <c r="L490" s="175">
        <v>2.5012893243940175E-2</v>
      </c>
      <c r="M490" s="174">
        <v>330</v>
      </c>
    </row>
    <row r="491" spans="1:13" s="184" customFormat="1" ht="15.75" thickBot="1" x14ac:dyDescent="0.3">
      <c r="A491" s="167">
        <v>49</v>
      </c>
      <c r="B491" s="168" t="s">
        <v>212</v>
      </c>
      <c r="C491" s="169">
        <v>2011</v>
      </c>
      <c r="D491" s="412">
        <v>14522541.753493039</v>
      </c>
      <c r="E491" s="170">
        <v>23850</v>
      </c>
      <c r="F491" s="170">
        <v>561135444</v>
      </c>
      <c r="G491" s="170">
        <v>653419</v>
      </c>
      <c r="H491" s="170">
        <v>121809</v>
      </c>
      <c r="I491" s="183">
        <v>0.52551710637251803</v>
      </c>
      <c r="J491" s="170">
        <v>618</v>
      </c>
      <c r="K491" s="183">
        <v>0.17475728155339806</v>
      </c>
      <c r="L491" s="183">
        <v>2.5012893243940175E-2</v>
      </c>
      <c r="M491" s="184">
        <v>330</v>
      </c>
    </row>
    <row r="492" spans="1:13" ht="15.75" thickTop="1" x14ac:dyDescent="0.25">
      <c r="A492" s="171">
        <v>50</v>
      </c>
      <c r="B492" s="172" t="s">
        <v>213</v>
      </c>
      <c r="C492" s="173">
        <v>2002</v>
      </c>
      <c r="D492" s="411">
        <v>3038335.7561907936</v>
      </c>
      <c r="E492" s="125">
        <v>6373</v>
      </c>
      <c r="F492" s="125">
        <v>142682627</v>
      </c>
      <c r="G492" s="125">
        <v>754897</v>
      </c>
      <c r="H492" s="125">
        <v>24769</v>
      </c>
      <c r="I492" s="175">
        <v>0.65714492349648423</v>
      </c>
      <c r="J492" s="125">
        <v>370</v>
      </c>
      <c r="K492" s="175">
        <v>1.3513513513513514E-2</v>
      </c>
      <c r="L492" s="175">
        <v>-4.9270359328416759E-2</v>
      </c>
      <c r="M492" s="174">
        <v>28</v>
      </c>
    </row>
    <row r="493" spans="1:13" x14ac:dyDescent="0.25">
      <c r="A493" s="164">
        <v>50</v>
      </c>
      <c r="B493" s="165" t="s">
        <v>213</v>
      </c>
      <c r="C493" s="166">
        <v>2003</v>
      </c>
      <c r="D493" s="411">
        <v>2842991.7027160362</v>
      </c>
      <c r="E493" s="125">
        <v>6324</v>
      </c>
      <c r="F493" s="125">
        <v>146072536</v>
      </c>
      <c r="G493" s="125">
        <v>174081</v>
      </c>
      <c r="H493" s="125">
        <v>26895</v>
      </c>
      <c r="I493" s="175">
        <v>0.61957738065622825</v>
      </c>
      <c r="J493" s="125">
        <v>370</v>
      </c>
      <c r="K493" s="175">
        <v>1.3513513513513514E-2</v>
      </c>
      <c r="L493" s="175">
        <v>-4.9270359328416759E-2</v>
      </c>
      <c r="M493" s="174">
        <v>28</v>
      </c>
    </row>
    <row r="494" spans="1:13" x14ac:dyDescent="0.25">
      <c r="A494" s="164">
        <v>50</v>
      </c>
      <c r="B494" s="165" t="s">
        <v>213</v>
      </c>
      <c r="C494" s="166">
        <v>2004</v>
      </c>
      <c r="D494" s="411">
        <v>2859741.8025356429</v>
      </c>
      <c r="E494" s="125">
        <v>6232</v>
      </c>
      <c r="F494" s="125">
        <v>124118006</v>
      </c>
      <c r="G494" s="125">
        <v>0</v>
      </c>
      <c r="H494" s="125">
        <v>26895</v>
      </c>
      <c r="I494" s="175">
        <v>0.52645563057626399</v>
      </c>
      <c r="J494" s="125">
        <v>370</v>
      </c>
      <c r="K494" s="175">
        <v>1.3513513513513514E-2</v>
      </c>
      <c r="L494" s="175">
        <v>-4.9270359328416759E-2</v>
      </c>
      <c r="M494" s="174">
        <v>28</v>
      </c>
    </row>
    <row r="495" spans="1:13" x14ac:dyDescent="0.25">
      <c r="A495" s="164">
        <v>50</v>
      </c>
      <c r="B495" s="165" t="s">
        <v>213</v>
      </c>
      <c r="C495" s="166">
        <v>2005</v>
      </c>
      <c r="D495" s="411">
        <v>2722058.7729542758</v>
      </c>
      <c r="E495" s="125">
        <v>6202</v>
      </c>
      <c r="F495" s="125">
        <v>134684870.25999999</v>
      </c>
      <c r="G495" s="125">
        <v>165364</v>
      </c>
      <c r="H495" s="125">
        <v>26895</v>
      </c>
      <c r="I495" s="175">
        <v>0.57127576076117914</v>
      </c>
      <c r="J495" s="125">
        <v>370</v>
      </c>
      <c r="K495" s="175">
        <v>1.3513513513513514E-2</v>
      </c>
      <c r="L495" s="175">
        <v>-4.9270359328416759E-2</v>
      </c>
      <c r="M495" s="174">
        <v>28</v>
      </c>
    </row>
    <row r="496" spans="1:13" x14ac:dyDescent="0.25">
      <c r="A496" s="164">
        <v>50</v>
      </c>
      <c r="B496" s="165" t="s">
        <v>213</v>
      </c>
      <c r="C496" s="166">
        <v>2006</v>
      </c>
      <c r="D496" s="411">
        <v>2870985.6315651932</v>
      </c>
      <c r="E496" s="125">
        <v>6135</v>
      </c>
      <c r="F496" s="125">
        <v>136197737.00999999</v>
      </c>
      <c r="G496" s="125">
        <v>176954</v>
      </c>
      <c r="H496" s="125">
        <v>26895</v>
      </c>
      <c r="I496" s="175">
        <v>0.57769269609970786</v>
      </c>
      <c r="J496" s="125">
        <v>370</v>
      </c>
      <c r="K496" s="175">
        <v>1.3513513513513514E-2</v>
      </c>
      <c r="L496" s="175">
        <v>-4.9270359328416759E-2</v>
      </c>
      <c r="M496" s="174">
        <v>28</v>
      </c>
    </row>
    <row r="497" spans="1:13" x14ac:dyDescent="0.25">
      <c r="A497" s="164">
        <v>50</v>
      </c>
      <c r="B497" s="165" t="s">
        <v>213</v>
      </c>
      <c r="C497" s="166">
        <v>2007</v>
      </c>
      <c r="D497" s="411">
        <v>3086398.0086352569</v>
      </c>
      <c r="E497" s="125">
        <v>6112</v>
      </c>
      <c r="F497" s="125">
        <v>132769913</v>
      </c>
      <c r="G497" s="125">
        <v>170050</v>
      </c>
      <c r="H497" s="125">
        <v>26895</v>
      </c>
      <c r="I497" s="175">
        <v>0.56315332901795656</v>
      </c>
      <c r="J497" s="125">
        <v>370</v>
      </c>
      <c r="K497" s="175">
        <v>1.3513513513513514E-2</v>
      </c>
      <c r="L497" s="175">
        <v>-4.9270359328416759E-2</v>
      </c>
      <c r="M497" s="174">
        <v>28</v>
      </c>
    </row>
    <row r="498" spans="1:13" x14ac:dyDescent="0.25">
      <c r="A498" s="164">
        <v>50</v>
      </c>
      <c r="B498" s="165" t="s">
        <v>213</v>
      </c>
      <c r="C498" s="166">
        <v>2008</v>
      </c>
      <c r="D498" s="411">
        <v>3221086.3557231766</v>
      </c>
      <c r="E498" s="125">
        <v>6055</v>
      </c>
      <c r="F498" s="125">
        <v>122730092</v>
      </c>
      <c r="G498" s="125">
        <v>165439</v>
      </c>
      <c r="H498" s="125">
        <v>26895</v>
      </c>
      <c r="I498" s="175">
        <v>0.52056869149624341</v>
      </c>
      <c r="J498" s="125">
        <v>370</v>
      </c>
      <c r="K498" s="175">
        <v>1.3513513513513514E-2</v>
      </c>
      <c r="L498" s="175">
        <v>-4.9270359328416759E-2</v>
      </c>
      <c r="M498" s="174">
        <v>28</v>
      </c>
    </row>
    <row r="499" spans="1:13" x14ac:dyDescent="0.25">
      <c r="A499" s="164">
        <v>50</v>
      </c>
      <c r="B499" s="165" t="s">
        <v>213</v>
      </c>
      <c r="C499" s="166">
        <v>2009</v>
      </c>
      <c r="D499" s="411">
        <v>3175856.5943472944</v>
      </c>
      <c r="E499" s="125">
        <v>6069</v>
      </c>
      <c r="F499" s="125">
        <v>123574678</v>
      </c>
      <c r="G499" s="125">
        <v>172175</v>
      </c>
      <c r="H499" s="125">
        <v>26895</v>
      </c>
      <c r="I499" s="175">
        <v>0.52415106499333208</v>
      </c>
      <c r="J499" s="125">
        <v>370</v>
      </c>
      <c r="K499" s="175">
        <v>1.3513513513513514E-2</v>
      </c>
      <c r="L499" s="175">
        <v>-4.9270359328416759E-2</v>
      </c>
      <c r="M499" s="174">
        <v>28</v>
      </c>
    </row>
    <row r="500" spans="1:13" x14ac:dyDescent="0.25">
      <c r="A500" s="164">
        <v>50</v>
      </c>
      <c r="B500" s="165" t="s">
        <v>213</v>
      </c>
      <c r="C500" s="166">
        <v>2010</v>
      </c>
      <c r="D500" s="411">
        <v>3184884.5126112467</v>
      </c>
      <c r="E500" s="125">
        <v>6026</v>
      </c>
      <c r="F500" s="125">
        <v>121642982</v>
      </c>
      <c r="G500" s="125">
        <v>182783</v>
      </c>
      <c r="H500" s="125">
        <v>26895</v>
      </c>
      <c r="I500" s="175">
        <v>0.51595763465606381</v>
      </c>
      <c r="J500" s="125">
        <v>370</v>
      </c>
      <c r="K500" s="175">
        <v>1.3513513513513514E-2</v>
      </c>
      <c r="L500" s="175">
        <v>-4.9270359328416759E-2</v>
      </c>
      <c r="M500" s="174">
        <v>28</v>
      </c>
    </row>
    <row r="501" spans="1:13" s="184" customFormat="1" ht="15.75" thickBot="1" x14ac:dyDescent="0.3">
      <c r="A501" s="167">
        <v>50</v>
      </c>
      <c r="B501" s="168" t="s">
        <v>213</v>
      </c>
      <c r="C501" s="169">
        <v>2011</v>
      </c>
      <c r="D501" s="412">
        <v>3398291.8676827899</v>
      </c>
      <c r="E501" s="170">
        <v>6059</v>
      </c>
      <c r="F501" s="170">
        <v>114314366</v>
      </c>
      <c r="G501" s="170">
        <v>167396</v>
      </c>
      <c r="H501" s="170">
        <v>26895</v>
      </c>
      <c r="I501" s="183">
        <v>0.48487277209767476</v>
      </c>
      <c r="J501" s="170">
        <v>370</v>
      </c>
      <c r="K501" s="183">
        <v>1.3513513513513514E-2</v>
      </c>
      <c r="L501" s="183">
        <v>-4.9270359328416759E-2</v>
      </c>
      <c r="M501" s="184">
        <v>28</v>
      </c>
    </row>
    <row r="502" spans="1:13" ht="15.75" thickTop="1" x14ac:dyDescent="0.25">
      <c r="A502" s="171">
        <v>51</v>
      </c>
      <c r="B502" s="172" t="s">
        <v>214</v>
      </c>
      <c r="C502" s="173">
        <v>2002</v>
      </c>
      <c r="D502" s="411">
        <v>34914896.814497665</v>
      </c>
      <c r="E502" s="125">
        <v>49860</v>
      </c>
      <c r="F502" s="125">
        <v>1739077845</v>
      </c>
      <c r="G502" s="125">
        <v>2543873</v>
      </c>
      <c r="H502" s="125">
        <v>341368</v>
      </c>
      <c r="I502" s="175">
        <v>0.58115870639325318</v>
      </c>
      <c r="J502" s="125">
        <v>1255</v>
      </c>
      <c r="K502" s="175">
        <v>0.58565737051792832</v>
      </c>
      <c r="L502" s="175">
        <v>0.27585238668271161</v>
      </c>
      <c r="M502" s="174">
        <v>143</v>
      </c>
    </row>
    <row r="503" spans="1:13" x14ac:dyDescent="0.25">
      <c r="A503" s="164">
        <v>51</v>
      </c>
      <c r="B503" s="165" t="s">
        <v>214</v>
      </c>
      <c r="C503" s="166">
        <v>2003</v>
      </c>
      <c r="D503" s="411">
        <v>36199420.235382684</v>
      </c>
      <c r="E503" s="125">
        <v>51814</v>
      </c>
      <c r="F503" s="125">
        <v>1696547681</v>
      </c>
      <c r="G503" s="125">
        <v>2457454</v>
      </c>
      <c r="H503" s="125">
        <v>341368</v>
      </c>
      <c r="I503" s="175">
        <v>0.56694613093897095</v>
      </c>
      <c r="J503" s="125">
        <v>1285</v>
      </c>
      <c r="K503" s="175">
        <v>0.59143968871595332</v>
      </c>
      <c r="L503" s="175">
        <v>0.27585238668271161</v>
      </c>
      <c r="M503" s="174">
        <v>143</v>
      </c>
    </row>
    <row r="504" spans="1:13" x14ac:dyDescent="0.25">
      <c r="A504" s="164">
        <v>51</v>
      </c>
      <c r="B504" s="165" t="s">
        <v>214</v>
      </c>
      <c r="C504" s="166">
        <v>2004</v>
      </c>
      <c r="D504" s="411">
        <v>36357205.310445026</v>
      </c>
      <c r="E504" s="125">
        <v>53230</v>
      </c>
      <c r="F504" s="125">
        <v>1728259010</v>
      </c>
      <c r="G504" s="125">
        <v>2724011</v>
      </c>
      <c r="H504" s="125">
        <v>341368</v>
      </c>
      <c r="I504" s="175">
        <v>0.57754330747861626</v>
      </c>
      <c r="J504" s="125">
        <v>1316</v>
      </c>
      <c r="K504" s="175">
        <v>0.59726443768996962</v>
      </c>
      <c r="L504" s="175">
        <v>0.27585238668271161</v>
      </c>
      <c r="M504" s="174">
        <v>143</v>
      </c>
    </row>
    <row r="505" spans="1:13" x14ac:dyDescent="0.25">
      <c r="A505" s="164">
        <v>51</v>
      </c>
      <c r="B505" s="165" t="s">
        <v>214</v>
      </c>
      <c r="C505" s="166">
        <v>2005</v>
      </c>
      <c r="D505" s="411">
        <v>32684032.702674054</v>
      </c>
      <c r="E505" s="125">
        <v>54677</v>
      </c>
      <c r="F505" s="125">
        <v>1650320458</v>
      </c>
      <c r="G505" s="125">
        <v>2231057</v>
      </c>
      <c r="H505" s="125">
        <v>341368</v>
      </c>
      <c r="I505" s="175">
        <v>0.55149808576027315</v>
      </c>
      <c r="J505" s="125">
        <v>1347</v>
      </c>
      <c r="K505" s="175">
        <v>0.60282108389012623</v>
      </c>
      <c r="L505" s="175">
        <v>0.27585238668271161</v>
      </c>
      <c r="M505" s="174">
        <v>143</v>
      </c>
    </row>
    <row r="506" spans="1:13" x14ac:dyDescent="0.25">
      <c r="A506" s="164">
        <v>51</v>
      </c>
      <c r="B506" s="165" t="s">
        <v>214</v>
      </c>
      <c r="C506" s="166">
        <v>2006</v>
      </c>
      <c r="D506" s="411">
        <v>34583431.627246648</v>
      </c>
      <c r="E506" s="125">
        <v>58220</v>
      </c>
      <c r="F506" s="125">
        <v>1575176317</v>
      </c>
      <c r="G506" s="125">
        <v>2131493</v>
      </c>
      <c r="H506" s="125">
        <v>363987</v>
      </c>
      <c r="I506" s="175">
        <v>0.49367579512572962</v>
      </c>
      <c r="J506" s="125">
        <v>1372</v>
      </c>
      <c r="K506" s="175">
        <v>0.60641399416909625</v>
      </c>
      <c r="L506" s="175">
        <v>0.27585238668271161</v>
      </c>
      <c r="M506" s="174">
        <v>143</v>
      </c>
    </row>
    <row r="507" spans="1:13" x14ac:dyDescent="0.25">
      <c r="A507" s="164">
        <v>51</v>
      </c>
      <c r="B507" s="165" t="s">
        <v>214</v>
      </c>
      <c r="C507" s="166">
        <v>2007</v>
      </c>
      <c r="D507" s="411">
        <v>35418420.002058834</v>
      </c>
      <c r="E507" s="125">
        <v>59883</v>
      </c>
      <c r="F507" s="125">
        <v>1619548481</v>
      </c>
      <c r="G507" s="125">
        <v>2172613</v>
      </c>
      <c r="H507" s="125">
        <v>363987</v>
      </c>
      <c r="I507" s="175">
        <v>0.50758246900581261</v>
      </c>
      <c r="J507" s="125">
        <v>1397</v>
      </c>
      <c r="K507" s="175">
        <v>0.60987831066571219</v>
      </c>
      <c r="L507" s="175">
        <v>0.27585238668271161</v>
      </c>
      <c r="M507" s="174">
        <v>143</v>
      </c>
    </row>
    <row r="508" spans="1:13" x14ac:dyDescent="0.25">
      <c r="A508" s="164">
        <v>51</v>
      </c>
      <c r="B508" s="165" t="s">
        <v>214</v>
      </c>
      <c r="C508" s="166">
        <v>2008</v>
      </c>
      <c r="D508" s="411">
        <v>36272070.622844622</v>
      </c>
      <c r="E508" s="125">
        <v>62038</v>
      </c>
      <c r="F508" s="125">
        <v>1591392611</v>
      </c>
      <c r="G508" s="125">
        <v>2163482</v>
      </c>
      <c r="H508" s="125">
        <v>363987</v>
      </c>
      <c r="I508" s="175">
        <v>0.49875814162119342</v>
      </c>
      <c r="J508" s="125">
        <v>1414</v>
      </c>
      <c r="K508" s="175">
        <v>0.61315417256011318</v>
      </c>
      <c r="L508" s="175">
        <v>0.27585238668271161</v>
      </c>
      <c r="M508" s="174">
        <v>143</v>
      </c>
    </row>
    <row r="509" spans="1:13" x14ac:dyDescent="0.25">
      <c r="A509" s="164">
        <v>51</v>
      </c>
      <c r="B509" s="165" t="s">
        <v>214</v>
      </c>
      <c r="C509" s="166">
        <v>2009</v>
      </c>
      <c r="D509" s="411">
        <v>38616949.988624632</v>
      </c>
      <c r="E509" s="125">
        <v>62858</v>
      </c>
      <c r="F509" s="125">
        <v>1547576995</v>
      </c>
      <c r="G509" s="125">
        <v>1955912</v>
      </c>
      <c r="H509" s="125">
        <v>363987</v>
      </c>
      <c r="I509" s="175">
        <v>0.48502589537404289</v>
      </c>
      <c r="J509" s="125">
        <v>1428</v>
      </c>
      <c r="K509" s="175">
        <v>0.61414565826330536</v>
      </c>
      <c r="L509" s="175">
        <v>0.27585238668271161</v>
      </c>
      <c r="M509" s="174">
        <v>143</v>
      </c>
    </row>
    <row r="510" spans="1:13" x14ac:dyDescent="0.25">
      <c r="A510" s="164">
        <v>51</v>
      </c>
      <c r="B510" s="165" t="s">
        <v>214</v>
      </c>
      <c r="C510" s="166">
        <v>2010</v>
      </c>
      <c r="D510" s="411">
        <v>40532487.834517606</v>
      </c>
      <c r="E510" s="125">
        <v>62674</v>
      </c>
      <c r="F510" s="125">
        <v>1593218181.73</v>
      </c>
      <c r="G510" s="125">
        <v>1965913</v>
      </c>
      <c r="H510" s="125">
        <v>363987</v>
      </c>
      <c r="I510" s="175">
        <v>0.49933029349521818</v>
      </c>
      <c r="J510" s="125">
        <v>1439</v>
      </c>
      <c r="K510" s="175">
        <v>0.61570535093815149</v>
      </c>
      <c r="L510" s="175">
        <v>0.27585238668271161</v>
      </c>
      <c r="M510" s="174">
        <v>143</v>
      </c>
    </row>
    <row r="511" spans="1:13" s="184" customFormat="1" ht="15.75" thickBot="1" x14ac:dyDescent="0.3">
      <c r="A511" s="167">
        <v>51</v>
      </c>
      <c r="B511" s="168" t="s">
        <v>214</v>
      </c>
      <c r="C511" s="169">
        <v>2011</v>
      </c>
      <c r="D511" s="412">
        <v>43810655.006709531</v>
      </c>
      <c r="E511" s="170">
        <v>63614</v>
      </c>
      <c r="F511" s="170">
        <v>1507117575.8099999</v>
      </c>
      <c r="G511" s="170">
        <v>1924820</v>
      </c>
      <c r="H511" s="170">
        <v>380100</v>
      </c>
      <c r="I511" s="183">
        <v>0.4523220908129475</v>
      </c>
      <c r="J511" s="170">
        <v>1455</v>
      </c>
      <c r="K511" s="183">
        <v>0.61443298969072169</v>
      </c>
      <c r="L511" s="183">
        <v>0.27585238668271161</v>
      </c>
      <c r="M511" s="184">
        <v>143</v>
      </c>
    </row>
    <row r="512" spans="1:13" ht="15.75" thickTop="1" x14ac:dyDescent="0.25">
      <c r="A512" s="171">
        <v>52</v>
      </c>
      <c r="B512" s="172" t="s">
        <v>215</v>
      </c>
      <c r="C512" s="173">
        <v>2002</v>
      </c>
      <c r="D512" s="411">
        <v>4549145.219406506</v>
      </c>
      <c r="E512" s="125">
        <v>10086</v>
      </c>
      <c r="F512" s="125">
        <v>224702094</v>
      </c>
      <c r="G512" s="125">
        <v>290755</v>
      </c>
      <c r="H512" s="125">
        <v>53047</v>
      </c>
      <c r="I512" s="175">
        <v>0.48321991577290851</v>
      </c>
      <c r="J512" s="125">
        <v>149.6</v>
      </c>
      <c r="K512" s="175">
        <v>0.3997326203208556</v>
      </c>
      <c r="L512" s="175">
        <v>0.11520920087249653</v>
      </c>
      <c r="M512" s="174">
        <v>17</v>
      </c>
    </row>
    <row r="513" spans="1:13" x14ac:dyDescent="0.25">
      <c r="A513" s="164">
        <v>52</v>
      </c>
      <c r="B513" s="165" t="s">
        <v>215</v>
      </c>
      <c r="C513" s="166">
        <v>2003</v>
      </c>
      <c r="D513" s="411">
        <v>4872907.2853248939</v>
      </c>
      <c r="E513" s="125">
        <v>10288</v>
      </c>
      <c r="F513" s="125">
        <v>241274309</v>
      </c>
      <c r="G513" s="125">
        <v>259847</v>
      </c>
      <c r="H513" s="125">
        <v>53047</v>
      </c>
      <c r="I513" s="175">
        <v>0.51885832124531373</v>
      </c>
      <c r="J513" s="125">
        <v>155.6</v>
      </c>
      <c r="K513" s="175">
        <v>0.40359897172236503</v>
      </c>
      <c r="L513" s="175">
        <v>0.11520920087249653</v>
      </c>
      <c r="M513" s="174">
        <v>17</v>
      </c>
    </row>
    <row r="514" spans="1:13" x14ac:dyDescent="0.25">
      <c r="A514" s="164">
        <v>52</v>
      </c>
      <c r="B514" s="165" t="s">
        <v>215</v>
      </c>
      <c r="C514" s="166">
        <v>2004</v>
      </c>
      <c r="D514" s="411">
        <v>4775870.3377183853</v>
      </c>
      <c r="E514" s="125">
        <v>10524</v>
      </c>
      <c r="F514" s="125">
        <v>240770114.30000001</v>
      </c>
      <c r="G514" s="125">
        <v>306592</v>
      </c>
      <c r="H514" s="125">
        <v>53650</v>
      </c>
      <c r="I514" s="175">
        <v>0.5119545254381338</v>
      </c>
      <c r="J514" s="125">
        <v>244.1</v>
      </c>
      <c r="K514" s="175">
        <v>0.36378533387955758</v>
      </c>
      <c r="L514" s="175">
        <v>0.11520920087249653</v>
      </c>
      <c r="M514" s="174">
        <v>17</v>
      </c>
    </row>
    <row r="515" spans="1:13" x14ac:dyDescent="0.25">
      <c r="A515" s="164">
        <v>52</v>
      </c>
      <c r="B515" s="165" t="s">
        <v>215</v>
      </c>
      <c r="C515" s="166">
        <v>2005</v>
      </c>
      <c r="D515" s="411">
        <v>4817057.2268012036</v>
      </c>
      <c r="E515" s="125">
        <v>10609</v>
      </c>
      <c r="F515" s="125">
        <v>260072469</v>
      </c>
      <c r="G515" s="125">
        <v>302955</v>
      </c>
      <c r="H515" s="125">
        <v>53650</v>
      </c>
      <c r="I515" s="175">
        <v>0.55299752560037208</v>
      </c>
      <c r="J515" s="125">
        <v>161</v>
      </c>
      <c r="K515" s="175">
        <v>0.40372670807453415</v>
      </c>
      <c r="L515" s="175">
        <v>0.11520920087249653</v>
      </c>
      <c r="M515" s="174">
        <v>17</v>
      </c>
    </row>
    <row r="516" spans="1:13" x14ac:dyDescent="0.25">
      <c r="A516" s="164">
        <v>52</v>
      </c>
      <c r="B516" s="165" t="s">
        <v>215</v>
      </c>
      <c r="C516" s="166">
        <v>2006</v>
      </c>
      <c r="D516" s="411">
        <v>4929081.3355826484</v>
      </c>
      <c r="E516" s="125">
        <v>10675</v>
      </c>
      <c r="F516" s="125">
        <v>250625252</v>
      </c>
      <c r="G516" s="125">
        <v>288848</v>
      </c>
      <c r="H516" s="125">
        <v>53650</v>
      </c>
      <c r="I516" s="175">
        <v>0.53290971067364179</v>
      </c>
      <c r="J516" s="125">
        <v>165</v>
      </c>
      <c r="K516" s="175">
        <v>0.4</v>
      </c>
      <c r="L516" s="175">
        <v>0.11520920087249653</v>
      </c>
      <c r="M516" s="174">
        <v>17</v>
      </c>
    </row>
    <row r="517" spans="1:13" x14ac:dyDescent="0.25">
      <c r="A517" s="164">
        <v>52</v>
      </c>
      <c r="B517" s="165" t="s">
        <v>215</v>
      </c>
      <c r="C517" s="166">
        <v>2007</v>
      </c>
      <c r="D517" s="411">
        <v>5293474.0938471528</v>
      </c>
      <c r="E517" s="125">
        <v>10811</v>
      </c>
      <c r="F517" s="125">
        <v>256723573</v>
      </c>
      <c r="G517" s="125">
        <v>318791</v>
      </c>
      <c r="H517" s="125">
        <v>53650</v>
      </c>
      <c r="I517" s="175">
        <v>0.54587669805328942</v>
      </c>
      <c r="J517" s="125">
        <v>168</v>
      </c>
      <c r="K517" s="175">
        <v>0.39880952380952384</v>
      </c>
      <c r="L517" s="175">
        <v>0.11520920087249653</v>
      </c>
      <c r="M517" s="174">
        <v>17</v>
      </c>
    </row>
    <row r="518" spans="1:13" x14ac:dyDescent="0.25">
      <c r="A518" s="164">
        <v>52</v>
      </c>
      <c r="B518" s="165" t="s">
        <v>215</v>
      </c>
      <c r="C518" s="166">
        <v>2008</v>
      </c>
      <c r="D518" s="411">
        <v>5658352.6419020966</v>
      </c>
      <c r="E518" s="125">
        <v>10881</v>
      </c>
      <c r="F518" s="125">
        <v>249716486</v>
      </c>
      <c r="G518" s="125">
        <v>302863</v>
      </c>
      <c r="H518" s="125">
        <v>53650</v>
      </c>
      <c r="I518" s="175">
        <v>0.53097738253724946</v>
      </c>
      <c r="J518" s="125">
        <v>170</v>
      </c>
      <c r="K518" s="175">
        <v>0.39411764705882352</v>
      </c>
      <c r="L518" s="175">
        <v>0.11520920087249653</v>
      </c>
      <c r="M518" s="174">
        <v>17</v>
      </c>
    </row>
    <row r="519" spans="1:13" x14ac:dyDescent="0.25">
      <c r="A519" s="164">
        <v>52</v>
      </c>
      <c r="B519" s="165" t="s">
        <v>215</v>
      </c>
      <c r="C519" s="166">
        <v>2009</v>
      </c>
      <c r="D519" s="411">
        <v>5554405.6222841181</v>
      </c>
      <c r="E519" s="125">
        <v>11126</v>
      </c>
      <c r="F519" s="125">
        <v>243621743</v>
      </c>
      <c r="G519" s="125">
        <v>312469</v>
      </c>
      <c r="H519" s="125">
        <v>53650</v>
      </c>
      <c r="I519" s="175">
        <v>0.51801800313377167</v>
      </c>
      <c r="J519" s="125">
        <v>173</v>
      </c>
      <c r="K519" s="175">
        <v>0.41040462427745666</v>
      </c>
      <c r="L519" s="175">
        <v>0.11520920087249653</v>
      </c>
      <c r="M519" s="174">
        <v>17</v>
      </c>
    </row>
    <row r="520" spans="1:13" x14ac:dyDescent="0.25">
      <c r="A520" s="164">
        <v>52</v>
      </c>
      <c r="B520" s="165" t="s">
        <v>215</v>
      </c>
      <c r="C520" s="166">
        <v>2010</v>
      </c>
      <c r="D520" s="411">
        <v>5826454.6094433172</v>
      </c>
      <c r="E520" s="125">
        <v>11256</v>
      </c>
      <c r="F520" s="125">
        <v>245699092</v>
      </c>
      <c r="G520" s="125">
        <v>298437</v>
      </c>
      <c r="H520" s="125">
        <v>53650</v>
      </c>
      <c r="I520" s="175">
        <v>0.52243511372308371</v>
      </c>
      <c r="J520" s="125">
        <v>176</v>
      </c>
      <c r="K520" s="175">
        <v>0.41477272727272729</v>
      </c>
      <c r="L520" s="175">
        <v>0.11520920087249653</v>
      </c>
      <c r="M520" s="174">
        <v>17</v>
      </c>
    </row>
    <row r="521" spans="1:13" s="184" customFormat="1" ht="15.75" thickBot="1" x14ac:dyDescent="0.3">
      <c r="A521" s="167">
        <v>52</v>
      </c>
      <c r="B521" s="168" t="s">
        <v>215</v>
      </c>
      <c r="C521" s="169">
        <v>2011</v>
      </c>
      <c r="D521" s="412">
        <v>6192539.1786888959</v>
      </c>
      <c r="E521" s="170">
        <v>11248</v>
      </c>
      <c r="F521" s="170">
        <v>243474417</v>
      </c>
      <c r="G521" s="170">
        <v>298210</v>
      </c>
      <c r="H521" s="170">
        <v>53650</v>
      </c>
      <c r="I521" s="183">
        <v>0.51770474078128259</v>
      </c>
      <c r="J521" s="170">
        <v>176</v>
      </c>
      <c r="K521" s="183">
        <v>0.41477272727272729</v>
      </c>
      <c r="L521" s="183">
        <v>0.11520920087249653</v>
      </c>
      <c r="M521" s="184">
        <v>17</v>
      </c>
    </row>
    <row r="522" spans="1:13" ht="15.75" thickTop="1" x14ac:dyDescent="0.25">
      <c r="A522" s="171">
        <v>53</v>
      </c>
      <c r="B522" s="172" t="s">
        <v>216</v>
      </c>
      <c r="C522" s="173">
        <v>2002</v>
      </c>
      <c r="D522" s="411">
        <v>5501402.6439586934</v>
      </c>
      <c r="E522" s="125">
        <v>12106</v>
      </c>
      <c r="F522" s="125">
        <v>286884558</v>
      </c>
      <c r="G522" s="125">
        <v>313102</v>
      </c>
      <c r="H522" s="125">
        <v>63040</v>
      </c>
      <c r="I522" s="175">
        <v>0.51914598729400974</v>
      </c>
      <c r="J522" s="125">
        <v>280.3</v>
      </c>
      <c r="K522" s="175">
        <v>0.15447734570103458</v>
      </c>
      <c r="L522" s="175">
        <v>7.6738807203039813E-2</v>
      </c>
      <c r="M522" s="174">
        <v>27</v>
      </c>
    </row>
    <row r="523" spans="1:13" x14ac:dyDescent="0.25">
      <c r="A523" s="164">
        <v>53</v>
      </c>
      <c r="B523" s="165" t="s">
        <v>216</v>
      </c>
      <c r="C523" s="166">
        <v>2003</v>
      </c>
      <c r="D523" s="411">
        <v>5932092.7919965032</v>
      </c>
      <c r="E523" s="125">
        <v>12258</v>
      </c>
      <c r="F523" s="125">
        <v>320550420</v>
      </c>
      <c r="G523" s="125">
        <v>433288</v>
      </c>
      <c r="H523" s="125">
        <v>63040</v>
      </c>
      <c r="I523" s="175">
        <v>0.58006769492420529</v>
      </c>
      <c r="J523" s="125">
        <v>286.3</v>
      </c>
      <c r="K523" s="175">
        <v>0.15892420537897309</v>
      </c>
      <c r="L523" s="175">
        <v>7.6738807203039813E-2</v>
      </c>
      <c r="M523" s="174">
        <v>27</v>
      </c>
    </row>
    <row r="524" spans="1:13" x14ac:dyDescent="0.25">
      <c r="A524" s="164">
        <v>53</v>
      </c>
      <c r="B524" s="165" t="s">
        <v>216</v>
      </c>
      <c r="C524" s="166">
        <v>2004</v>
      </c>
      <c r="D524" s="411">
        <v>6144254.2996957861</v>
      </c>
      <c r="E524" s="125">
        <v>12248</v>
      </c>
      <c r="F524" s="125">
        <v>313903113</v>
      </c>
      <c r="G524" s="125">
        <v>400120</v>
      </c>
      <c r="H524" s="125">
        <v>74924</v>
      </c>
      <c r="I524" s="175">
        <v>0.47793980400709768</v>
      </c>
      <c r="J524" s="125">
        <v>297.7</v>
      </c>
      <c r="K524" s="175">
        <v>0.17702384951293249</v>
      </c>
      <c r="L524" s="175">
        <v>7.6738807203039813E-2</v>
      </c>
      <c r="M524" s="174">
        <v>27</v>
      </c>
    </row>
    <row r="525" spans="1:13" x14ac:dyDescent="0.25">
      <c r="A525" s="164">
        <v>53</v>
      </c>
      <c r="B525" s="165" t="s">
        <v>216</v>
      </c>
      <c r="C525" s="166">
        <v>2005</v>
      </c>
      <c r="D525" s="411">
        <v>6408609.4346508998</v>
      </c>
      <c r="E525" s="125">
        <v>12374</v>
      </c>
      <c r="F525" s="125">
        <v>323017339</v>
      </c>
      <c r="G525" s="125">
        <v>404421</v>
      </c>
      <c r="H525" s="125">
        <v>74924</v>
      </c>
      <c r="I525" s="175">
        <v>0.49181686099606864</v>
      </c>
      <c r="J525" s="125">
        <v>299</v>
      </c>
      <c r="K525" s="175">
        <v>0.1806020066889632</v>
      </c>
      <c r="L525" s="175">
        <v>7.6738807203039813E-2</v>
      </c>
      <c r="M525" s="174">
        <v>27</v>
      </c>
    </row>
    <row r="526" spans="1:13" x14ac:dyDescent="0.25">
      <c r="A526" s="164">
        <v>53</v>
      </c>
      <c r="B526" s="165" t="s">
        <v>216</v>
      </c>
      <c r="C526" s="166">
        <v>2006</v>
      </c>
      <c r="D526" s="411">
        <v>7013406.6036972366</v>
      </c>
      <c r="E526" s="125">
        <v>12551</v>
      </c>
      <c r="F526" s="125">
        <v>320376795</v>
      </c>
      <c r="G526" s="125">
        <v>425476</v>
      </c>
      <c r="H526" s="125">
        <v>74924</v>
      </c>
      <c r="I526" s="175">
        <v>0.4877964450474313</v>
      </c>
      <c r="J526" s="125">
        <v>302</v>
      </c>
      <c r="K526" s="175">
        <v>0.18874172185430463</v>
      </c>
      <c r="L526" s="175">
        <v>7.6738807203039813E-2</v>
      </c>
      <c r="M526" s="174">
        <v>27</v>
      </c>
    </row>
    <row r="527" spans="1:13" x14ac:dyDescent="0.25">
      <c r="A527" s="164">
        <v>53</v>
      </c>
      <c r="B527" s="165" t="s">
        <v>216</v>
      </c>
      <c r="C527" s="166">
        <v>2007</v>
      </c>
      <c r="D527" s="411">
        <v>7420008.1925974935</v>
      </c>
      <c r="E527" s="125">
        <v>12648</v>
      </c>
      <c r="F527" s="125">
        <v>321106485</v>
      </c>
      <c r="G527" s="125">
        <v>417528</v>
      </c>
      <c r="H527" s="125">
        <v>74924</v>
      </c>
      <c r="I527" s="175">
        <v>0.48890744994398339</v>
      </c>
      <c r="J527" s="125">
        <v>302</v>
      </c>
      <c r="K527" s="175">
        <v>0.18874172185430463</v>
      </c>
      <c r="L527" s="175">
        <v>7.6738807203039813E-2</v>
      </c>
      <c r="M527" s="174">
        <v>27</v>
      </c>
    </row>
    <row r="528" spans="1:13" x14ac:dyDescent="0.25">
      <c r="A528" s="164">
        <v>53</v>
      </c>
      <c r="B528" s="165" t="s">
        <v>216</v>
      </c>
      <c r="C528" s="166">
        <v>2008</v>
      </c>
      <c r="D528" s="411">
        <v>7217860.6542932019</v>
      </c>
      <c r="E528" s="125">
        <v>12797</v>
      </c>
      <c r="F528" s="125">
        <v>319007969</v>
      </c>
      <c r="G528" s="125">
        <v>404841</v>
      </c>
      <c r="H528" s="125">
        <v>74924</v>
      </c>
      <c r="I528" s="175">
        <v>0.48571231015654914</v>
      </c>
      <c r="J528" s="125">
        <v>304</v>
      </c>
      <c r="K528" s="175">
        <v>0.19407894736842105</v>
      </c>
      <c r="L528" s="175">
        <v>7.6738807203039813E-2</v>
      </c>
      <c r="M528" s="174">
        <v>27</v>
      </c>
    </row>
    <row r="529" spans="1:13" x14ac:dyDescent="0.25">
      <c r="A529" s="164">
        <v>53</v>
      </c>
      <c r="B529" s="165" t="s">
        <v>216</v>
      </c>
      <c r="C529" s="166">
        <v>2009</v>
      </c>
      <c r="D529" s="411">
        <v>7042502.8168722428</v>
      </c>
      <c r="E529" s="125">
        <v>12962</v>
      </c>
      <c r="F529" s="125">
        <v>309605840</v>
      </c>
      <c r="G529" s="125">
        <v>393736</v>
      </c>
      <c r="H529" s="125">
        <v>74924</v>
      </c>
      <c r="I529" s="175">
        <v>0.47139690038388649</v>
      </c>
      <c r="J529" s="125">
        <v>307</v>
      </c>
      <c r="K529" s="175">
        <v>0.19218241042345277</v>
      </c>
      <c r="L529" s="175">
        <v>7.6738807203039813E-2</v>
      </c>
      <c r="M529" s="174">
        <v>27</v>
      </c>
    </row>
    <row r="530" spans="1:13" x14ac:dyDescent="0.25">
      <c r="A530" s="164">
        <v>53</v>
      </c>
      <c r="B530" s="165" t="s">
        <v>216</v>
      </c>
      <c r="C530" s="166">
        <v>2010</v>
      </c>
      <c r="D530" s="411">
        <v>7222971.0305563081</v>
      </c>
      <c r="E530" s="125">
        <v>12862</v>
      </c>
      <c r="F530" s="125">
        <v>305338215</v>
      </c>
      <c r="G530" s="125">
        <v>386685</v>
      </c>
      <c r="H530" s="125">
        <v>74924</v>
      </c>
      <c r="I530" s="175">
        <v>0.46489913794826582</v>
      </c>
      <c r="J530" s="125">
        <v>313</v>
      </c>
      <c r="K530" s="175">
        <v>0.20766773162939298</v>
      </c>
      <c r="L530" s="175">
        <v>7.6738807203039813E-2</v>
      </c>
      <c r="M530" s="174">
        <v>27</v>
      </c>
    </row>
    <row r="531" spans="1:13" s="184" customFormat="1" ht="15.75" thickBot="1" x14ac:dyDescent="0.3">
      <c r="A531" s="167">
        <v>53</v>
      </c>
      <c r="B531" s="168" t="s">
        <v>216</v>
      </c>
      <c r="C531" s="169">
        <v>2011</v>
      </c>
      <c r="D531" s="412">
        <v>7646399.5411548931</v>
      </c>
      <c r="E531" s="170">
        <v>13035</v>
      </c>
      <c r="F531" s="170">
        <v>303545330</v>
      </c>
      <c r="G531" s="170">
        <v>390760</v>
      </c>
      <c r="H531" s="170">
        <v>74924</v>
      </c>
      <c r="I531" s="183">
        <v>0.46216934308475555</v>
      </c>
      <c r="J531" s="170">
        <v>314</v>
      </c>
      <c r="K531" s="183">
        <v>0.21019108280254778</v>
      </c>
      <c r="L531" s="183">
        <v>7.6738807203039813E-2</v>
      </c>
      <c r="M531" s="184">
        <v>27</v>
      </c>
    </row>
    <row r="532" spans="1:13" ht="15.75" thickTop="1" x14ac:dyDescent="0.25">
      <c r="A532" s="171">
        <v>54</v>
      </c>
      <c r="B532" s="172" t="s">
        <v>217</v>
      </c>
      <c r="C532" s="173">
        <v>2002</v>
      </c>
      <c r="D532" s="411">
        <v>19204248.427843299</v>
      </c>
      <c r="E532" s="125">
        <v>47533</v>
      </c>
      <c r="F532" s="125">
        <v>1163441783</v>
      </c>
      <c r="G532" s="125">
        <v>1581826</v>
      </c>
      <c r="H532" s="125">
        <v>222000</v>
      </c>
      <c r="I532" s="175">
        <v>0.59784722247915267</v>
      </c>
      <c r="J532" s="125">
        <v>1455</v>
      </c>
      <c r="K532" s="175">
        <v>0.45154639175257733</v>
      </c>
      <c r="L532" s="175">
        <v>0.11676098710369638</v>
      </c>
      <c r="M532" s="174">
        <v>149</v>
      </c>
    </row>
    <row r="533" spans="1:13" x14ac:dyDescent="0.25">
      <c r="A533" s="164">
        <v>54</v>
      </c>
      <c r="B533" s="165" t="s">
        <v>217</v>
      </c>
      <c r="C533" s="166">
        <v>2003</v>
      </c>
      <c r="D533" s="411">
        <v>18880408.157173499</v>
      </c>
      <c r="E533" s="125">
        <v>48202</v>
      </c>
      <c r="F533" s="125">
        <v>1192940488</v>
      </c>
      <c r="G533" s="125">
        <v>1376026</v>
      </c>
      <c r="H533" s="125">
        <v>228000</v>
      </c>
      <c r="I533" s="175">
        <v>0.59687373064191396</v>
      </c>
      <c r="J533" s="125">
        <v>1538</v>
      </c>
      <c r="K533" s="175">
        <v>0.47139141742522755</v>
      </c>
      <c r="L533" s="175">
        <v>0.11676098710369638</v>
      </c>
      <c r="M533" s="174">
        <v>149</v>
      </c>
    </row>
    <row r="534" spans="1:13" x14ac:dyDescent="0.25">
      <c r="A534" s="164">
        <v>54</v>
      </c>
      <c r="B534" s="165" t="s">
        <v>217</v>
      </c>
      <c r="C534" s="166">
        <v>2004</v>
      </c>
      <c r="D534" s="411">
        <v>18950482.690342471</v>
      </c>
      <c r="E534" s="125">
        <v>48675</v>
      </c>
      <c r="F534" s="125">
        <v>1175439752</v>
      </c>
      <c r="G534" s="125">
        <v>1359377</v>
      </c>
      <c r="H534" s="125">
        <v>233000</v>
      </c>
      <c r="I534" s="175">
        <v>0.57549689739620213</v>
      </c>
      <c r="J534" s="125">
        <v>1731</v>
      </c>
      <c r="K534" s="175">
        <v>0.48469093009820913</v>
      </c>
      <c r="L534" s="175">
        <v>0.11676098710369638</v>
      </c>
      <c r="M534" s="174">
        <v>149</v>
      </c>
    </row>
    <row r="535" spans="1:13" x14ac:dyDescent="0.25">
      <c r="A535" s="164">
        <v>54</v>
      </c>
      <c r="B535" s="165" t="s">
        <v>217</v>
      </c>
      <c r="C535" s="166">
        <v>2005</v>
      </c>
      <c r="D535" s="411">
        <v>20296915.645013086</v>
      </c>
      <c r="E535" s="125">
        <v>49500</v>
      </c>
      <c r="F535" s="125">
        <v>1128827182</v>
      </c>
      <c r="G535" s="125">
        <v>1234902</v>
      </c>
      <c r="H535" s="125">
        <v>233000</v>
      </c>
      <c r="I535" s="175">
        <v>0.55267531988104646</v>
      </c>
      <c r="J535" s="125">
        <v>2002</v>
      </c>
      <c r="K535" s="175">
        <v>0.49900099900099898</v>
      </c>
      <c r="L535" s="175">
        <v>0.11676098710369638</v>
      </c>
      <c r="M535" s="174">
        <v>149</v>
      </c>
    </row>
    <row r="536" spans="1:13" x14ac:dyDescent="0.25">
      <c r="A536" s="164">
        <v>54</v>
      </c>
      <c r="B536" s="165" t="s">
        <v>217</v>
      </c>
      <c r="C536" s="166">
        <v>2006</v>
      </c>
      <c r="D536" s="411">
        <v>20659084.200999267</v>
      </c>
      <c r="E536" s="125">
        <v>50528</v>
      </c>
      <c r="F536" s="125">
        <v>1107170264</v>
      </c>
      <c r="G536" s="125">
        <v>1231635</v>
      </c>
      <c r="H536" s="125">
        <v>233000</v>
      </c>
      <c r="I536" s="175">
        <v>0.54207206344450221</v>
      </c>
      <c r="J536" s="125">
        <v>934</v>
      </c>
      <c r="K536" s="175">
        <v>0.4614561027837259</v>
      </c>
      <c r="L536" s="175">
        <v>0.11676098710369638</v>
      </c>
      <c r="M536" s="174">
        <v>149</v>
      </c>
    </row>
    <row r="537" spans="1:13" x14ac:dyDescent="0.25">
      <c r="A537" s="164">
        <v>54</v>
      </c>
      <c r="B537" s="165" t="s">
        <v>217</v>
      </c>
      <c r="C537" s="166">
        <v>2007</v>
      </c>
      <c r="D537" s="411">
        <v>22360454.413831294</v>
      </c>
      <c r="E537" s="125">
        <v>50980</v>
      </c>
      <c r="F537" s="125">
        <v>1191135111</v>
      </c>
      <c r="G537" s="125">
        <v>1275852</v>
      </c>
      <c r="H537" s="125">
        <v>233000</v>
      </c>
      <c r="I537" s="175">
        <v>0.58318136645780272</v>
      </c>
      <c r="J537" s="125">
        <v>953</v>
      </c>
      <c r="K537" s="175">
        <v>0.46169989506820569</v>
      </c>
      <c r="L537" s="175">
        <v>0.11676098710369638</v>
      </c>
      <c r="M537" s="174">
        <v>149</v>
      </c>
    </row>
    <row r="538" spans="1:13" x14ac:dyDescent="0.25">
      <c r="A538" s="164">
        <v>54</v>
      </c>
      <c r="B538" s="165" t="s">
        <v>217</v>
      </c>
      <c r="C538" s="166">
        <v>2008</v>
      </c>
      <c r="D538" s="411">
        <v>23523501.738556527</v>
      </c>
      <c r="E538" s="125">
        <v>51813</v>
      </c>
      <c r="F538" s="125">
        <v>1165414350</v>
      </c>
      <c r="G538" s="125">
        <v>1254453</v>
      </c>
      <c r="H538" s="125">
        <v>233000</v>
      </c>
      <c r="I538" s="175">
        <v>0.57058844697470423</v>
      </c>
      <c r="J538" s="125">
        <v>948</v>
      </c>
      <c r="K538" s="175">
        <v>0.46202531645569622</v>
      </c>
      <c r="L538" s="175">
        <v>0.11676098710369638</v>
      </c>
      <c r="M538" s="174">
        <v>149</v>
      </c>
    </row>
    <row r="539" spans="1:13" x14ac:dyDescent="0.25">
      <c r="A539" s="164">
        <v>54</v>
      </c>
      <c r="B539" s="165" t="s">
        <v>217</v>
      </c>
      <c r="C539" s="166">
        <v>2009</v>
      </c>
      <c r="D539" s="411">
        <v>23902856.376162164</v>
      </c>
      <c r="E539" s="125">
        <v>52488</v>
      </c>
      <c r="F539" s="125">
        <v>1134000394</v>
      </c>
      <c r="G539" s="125">
        <v>1168105</v>
      </c>
      <c r="H539" s="125">
        <v>233000</v>
      </c>
      <c r="I539" s="175">
        <v>0.55520813149517401</v>
      </c>
      <c r="J539" s="125">
        <v>950</v>
      </c>
      <c r="K539" s="175">
        <v>0.46210526315789474</v>
      </c>
      <c r="L539" s="175">
        <v>0.11676098710369638</v>
      </c>
      <c r="M539" s="174">
        <v>149</v>
      </c>
    </row>
    <row r="540" spans="1:13" x14ac:dyDescent="0.25">
      <c r="A540" s="164">
        <v>54</v>
      </c>
      <c r="B540" s="165" t="s">
        <v>217</v>
      </c>
      <c r="C540" s="166">
        <v>2010</v>
      </c>
      <c r="D540" s="411">
        <v>24359592.637155838</v>
      </c>
      <c r="E540" s="125">
        <v>52710</v>
      </c>
      <c r="F540" s="125">
        <v>1128809412</v>
      </c>
      <c r="G540" s="125">
        <v>1137441</v>
      </c>
      <c r="H540" s="125">
        <v>233000</v>
      </c>
      <c r="I540" s="175">
        <v>0.55266661966493635</v>
      </c>
      <c r="J540" s="125">
        <v>955</v>
      </c>
      <c r="K540" s="175">
        <v>0.41151832460732984</v>
      </c>
      <c r="L540" s="175">
        <v>0.11676098710369638</v>
      </c>
      <c r="M540" s="174">
        <v>149</v>
      </c>
    </row>
    <row r="541" spans="1:13" s="184" customFormat="1" ht="15.75" thickBot="1" x14ac:dyDescent="0.3">
      <c r="A541" s="167">
        <v>54</v>
      </c>
      <c r="B541" s="168" t="s">
        <v>217</v>
      </c>
      <c r="C541" s="169">
        <v>2011</v>
      </c>
      <c r="D541" s="412">
        <v>25949761.684443824</v>
      </c>
      <c r="E541" s="170">
        <v>53083</v>
      </c>
      <c r="F541" s="170">
        <v>1097496802</v>
      </c>
      <c r="G541" s="170">
        <v>1143474</v>
      </c>
      <c r="H541" s="170">
        <v>234849</v>
      </c>
      <c r="I541" s="183">
        <v>0.53310540021294961</v>
      </c>
      <c r="J541" s="170">
        <v>987</v>
      </c>
      <c r="K541" s="183">
        <v>0.42249240121580545</v>
      </c>
      <c r="L541" s="183">
        <v>0.11676098710369638</v>
      </c>
      <c r="M541" s="184">
        <v>149</v>
      </c>
    </row>
    <row r="542" spans="1:13" ht="15.75" thickTop="1" x14ac:dyDescent="0.25">
      <c r="A542" s="171">
        <v>55</v>
      </c>
      <c r="B542" s="172" t="s">
        <v>218</v>
      </c>
      <c r="C542" s="173">
        <v>2002</v>
      </c>
      <c r="D542" s="411">
        <v>3623087.5163256219</v>
      </c>
      <c r="E542" s="125">
        <v>10011</v>
      </c>
      <c r="F542" s="125">
        <v>191317428</v>
      </c>
      <c r="G542" s="125">
        <v>195834</v>
      </c>
      <c r="H542" s="125">
        <v>37988</v>
      </c>
      <c r="I542" s="175">
        <v>0.57452196619314999</v>
      </c>
      <c r="J542" s="125">
        <v>147.4</v>
      </c>
      <c r="K542" s="175">
        <v>0.1350067842605156</v>
      </c>
      <c r="L542" s="175">
        <v>5.434022575167316E-2</v>
      </c>
      <c r="M542" s="174">
        <v>35</v>
      </c>
    </row>
    <row r="543" spans="1:13" x14ac:dyDescent="0.25">
      <c r="A543" s="164">
        <v>55</v>
      </c>
      <c r="B543" s="165" t="s">
        <v>218</v>
      </c>
      <c r="C543" s="166">
        <v>2003</v>
      </c>
      <c r="D543" s="411">
        <v>3872375.8812566902</v>
      </c>
      <c r="E543" s="125">
        <v>10032</v>
      </c>
      <c r="F543" s="125">
        <v>205451211</v>
      </c>
      <c r="G543" s="125">
        <v>204354</v>
      </c>
      <c r="H543" s="125">
        <v>39960</v>
      </c>
      <c r="I543" s="175">
        <v>0.58651855996996316</v>
      </c>
      <c r="J543" s="125">
        <v>147.4</v>
      </c>
      <c r="K543" s="175">
        <v>0.1350067842605156</v>
      </c>
      <c r="L543" s="175">
        <v>5.434022575167316E-2</v>
      </c>
      <c r="M543" s="174">
        <v>35</v>
      </c>
    </row>
    <row r="544" spans="1:13" x14ac:dyDescent="0.25">
      <c r="A544" s="164">
        <v>55</v>
      </c>
      <c r="B544" s="165" t="s">
        <v>218</v>
      </c>
      <c r="C544" s="166">
        <v>2004</v>
      </c>
      <c r="D544" s="411">
        <v>3919689.6338197924</v>
      </c>
      <c r="E544" s="125">
        <v>10108</v>
      </c>
      <c r="F544" s="125">
        <v>204676301</v>
      </c>
      <c r="G544" s="125">
        <v>199324</v>
      </c>
      <c r="H544" s="125">
        <v>43015</v>
      </c>
      <c r="I544" s="175">
        <v>0.5428079079004775</v>
      </c>
      <c r="J544" s="125">
        <v>147.4</v>
      </c>
      <c r="K544" s="175">
        <v>0.1350067842605156</v>
      </c>
      <c r="L544" s="175">
        <v>5.434022575167316E-2</v>
      </c>
      <c r="M544" s="174">
        <v>35</v>
      </c>
    </row>
    <row r="545" spans="1:13" x14ac:dyDescent="0.25">
      <c r="A545" s="164">
        <v>55</v>
      </c>
      <c r="B545" s="165" t="s">
        <v>218</v>
      </c>
      <c r="C545" s="166">
        <v>2005</v>
      </c>
      <c r="D545" s="411">
        <v>3901251.8732747305</v>
      </c>
      <c r="E545" s="125">
        <v>10190</v>
      </c>
      <c r="F545" s="125">
        <v>200891724</v>
      </c>
      <c r="G545" s="125">
        <v>216433</v>
      </c>
      <c r="H545" s="125">
        <v>43015</v>
      </c>
      <c r="I545" s="175">
        <v>0.53277109214007212</v>
      </c>
      <c r="J545" s="125">
        <v>146</v>
      </c>
      <c r="K545" s="175">
        <v>0.13013698630136986</v>
      </c>
      <c r="L545" s="175">
        <v>5.434022575167316E-2</v>
      </c>
      <c r="M545" s="174">
        <v>35</v>
      </c>
    </row>
    <row r="546" spans="1:13" x14ac:dyDescent="0.25">
      <c r="A546" s="164">
        <v>55</v>
      </c>
      <c r="B546" s="165" t="s">
        <v>218</v>
      </c>
      <c r="C546" s="166">
        <v>2006</v>
      </c>
      <c r="D546" s="411">
        <v>4168205.6104605491</v>
      </c>
      <c r="E546" s="125">
        <v>10230</v>
      </c>
      <c r="F546" s="125">
        <v>193210045.66999999</v>
      </c>
      <c r="G546" s="125">
        <v>214551</v>
      </c>
      <c r="H546" s="125">
        <v>43015</v>
      </c>
      <c r="I546" s="175">
        <v>0.51239904260087443</v>
      </c>
      <c r="J546" s="125">
        <v>146</v>
      </c>
      <c r="K546" s="175">
        <v>0.13013698630136986</v>
      </c>
      <c r="L546" s="175">
        <v>5.434022575167316E-2</v>
      </c>
      <c r="M546" s="174">
        <v>35</v>
      </c>
    </row>
    <row r="547" spans="1:13" x14ac:dyDescent="0.25">
      <c r="A547" s="164">
        <v>55</v>
      </c>
      <c r="B547" s="165" t="s">
        <v>218</v>
      </c>
      <c r="C547" s="166">
        <v>2007</v>
      </c>
      <c r="D547" s="411">
        <v>4635334.0155628957</v>
      </c>
      <c r="E547" s="125">
        <v>10230</v>
      </c>
      <c r="F547" s="125">
        <v>163417590</v>
      </c>
      <c r="G547" s="125">
        <v>220582</v>
      </c>
      <c r="H547" s="125">
        <v>43015</v>
      </c>
      <c r="I547" s="175">
        <v>0.43338852475176393</v>
      </c>
      <c r="J547" s="125">
        <v>146</v>
      </c>
      <c r="K547" s="175">
        <v>0.13013698630136986</v>
      </c>
      <c r="L547" s="175">
        <v>5.434022575167316E-2</v>
      </c>
      <c r="M547" s="174">
        <v>35</v>
      </c>
    </row>
    <row r="548" spans="1:13" x14ac:dyDescent="0.25">
      <c r="A548" s="164">
        <v>55</v>
      </c>
      <c r="B548" s="165" t="s">
        <v>218</v>
      </c>
      <c r="C548" s="166">
        <v>2008</v>
      </c>
      <c r="D548" s="411">
        <v>4738058.6188953929</v>
      </c>
      <c r="E548" s="125">
        <v>10381</v>
      </c>
      <c r="F548" s="125">
        <v>195950229.71000001</v>
      </c>
      <c r="G548" s="125">
        <v>221081</v>
      </c>
      <c r="H548" s="125">
        <v>43015</v>
      </c>
      <c r="I548" s="175">
        <v>0.5196660957904603</v>
      </c>
      <c r="J548" s="125">
        <v>146</v>
      </c>
      <c r="K548" s="175">
        <v>0.13013698630136986</v>
      </c>
      <c r="L548" s="175">
        <v>5.434022575167316E-2</v>
      </c>
      <c r="M548" s="174">
        <v>35</v>
      </c>
    </row>
    <row r="549" spans="1:13" x14ac:dyDescent="0.25">
      <c r="A549" s="164">
        <v>55</v>
      </c>
      <c r="B549" s="165" t="s">
        <v>218</v>
      </c>
      <c r="C549" s="166">
        <v>2009</v>
      </c>
      <c r="D549" s="411">
        <v>4740803.8282601684</v>
      </c>
      <c r="E549" s="125">
        <v>10462</v>
      </c>
      <c r="F549" s="125">
        <v>197012949.49000001</v>
      </c>
      <c r="G549" s="125">
        <v>217261</v>
      </c>
      <c r="H549" s="125">
        <v>43015</v>
      </c>
      <c r="I549" s="175">
        <v>0.52248446165718687</v>
      </c>
      <c r="J549" s="125">
        <v>146</v>
      </c>
      <c r="K549" s="175">
        <v>0.13013698630136986</v>
      </c>
      <c r="L549" s="175">
        <v>5.434022575167316E-2</v>
      </c>
      <c r="M549" s="174">
        <v>35</v>
      </c>
    </row>
    <row r="550" spans="1:13" x14ac:dyDescent="0.25">
      <c r="A550" s="164">
        <v>55</v>
      </c>
      <c r="B550" s="165" t="s">
        <v>218</v>
      </c>
      <c r="C550" s="166">
        <v>2010</v>
      </c>
      <c r="D550" s="411">
        <v>4666619.4288629666</v>
      </c>
      <c r="E550" s="125">
        <v>10475</v>
      </c>
      <c r="F550" s="125">
        <v>185435680</v>
      </c>
      <c r="G550" s="125">
        <v>211781</v>
      </c>
      <c r="H550" s="125">
        <v>43015</v>
      </c>
      <c r="I550" s="175">
        <v>0.49178118335694571</v>
      </c>
      <c r="J550" s="125">
        <v>148</v>
      </c>
      <c r="K550" s="175">
        <v>0.12837837837837837</v>
      </c>
      <c r="L550" s="175">
        <v>5.434022575167316E-2</v>
      </c>
      <c r="M550" s="174">
        <v>35</v>
      </c>
    </row>
    <row r="551" spans="1:13" s="184" customFormat="1" ht="15.75" thickBot="1" x14ac:dyDescent="0.3">
      <c r="A551" s="167">
        <v>55</v>
      </c>
      <c r="B551" s="168" t="s">
        <v>218</v>
      </c>
      <c r="C551" s="169">
        <v>2011</v>
      </c>
      <c r="D551" s="412">
        <v>5142911.4710568823</v>
      </c>
      <c r="E551" s="170">
        <v>10555</v>
      </c>
      <c r="F551" s="170">
        <v>186403533.46000001</v>
      </c>
      <c r="G551" s="170">
        <v>203575</v>
      </c>
      <c r="H551" s="170">
        <v>43015</v>
      </c>
      <c r="I551" s="183">
        <v>0.49434796079629784</v>
      </c>
      <c r="J551" s="170">
        <v>148</v>
      </c>
      <c r="K551" s="183">
        <v>0.12837837837837837</v>
      </c>
      <c r="L551" s="183">
        <v>5.434022575167316E-2</v>
      </c>
      <c r="M551" s="184">
        <v>35</v>
      </c>
    </row>
    <row r="552" spans="1:13" ht="15.75" thickTop="1" x14ac:dyDescent="0.25">
      <c r="A552" s="171">
        <v>56</v>
      </c>
      <c r="B552" s="172" t="s">
        <v>124</v>
      </c>
      <c r="C552" s="173">
        <v>2002</v>
      </c>
      <c r="D552" s="411">
        <v>1731993.8303500048</v>
      </c>
      <c r="E552" s="125">
        <v>3227</v>
      </c>
      <c r="F552" s="125">
        <v>78937017.299999997</v>
      </c>
      <c r="G552" s="125">
        <v>0</v>
      </c>
      <c r="H552" s="125">
        <v>19182</v>
      </c>
      <c r="I552" s="175">
        <v>0.46944569333373581</v>
      </c>
      <c r="J552" s="125">
        <v>128</v>
      </c>
      <c r="K552" s="175">
        <v>8.59375E-2</v>
      </c>
      <c r="L552" s="175">
        <v>6.6315463278586922E-2</v>
      </c>
      <c r="M552" s="174">
        <v>15</v>
      </c>
    </row>
    <row r="553" spans="1:13" x14ac:dyDescent="0.25">
      <c r="A553" s="164">
        <v>56</v>
      </c>
      <c r="B553" s="165" t="s">
        <v>124</v>
      </c>
      <c r="C553" s="166">
        <v>2003</v>
      </c>
      <c r="D553" s="411">
        <v>1821163.5877645581</v>
      </c>
      <c r="E553" s="125">
        <v>3191</v>
      </c>
      <c r="F553" s="125">
        <v>93063317.200000003</v>
      </c>
      <c r="G553" s="125">
        <v>0</v>
      </c>
      <c r="H553" s="125">
        <v>19182</v>
      </c>
      <c r="I553" s="175">
        <v>0.55345609653395644</v>
      </c>
      <c r="J553" s="125">
        <v>128</v>
      </c>
      <c r="K553" s="175">
        <v>8.59375E-2</v>
      </c>
      <c r="L553" s="175">
        <v>6.6315463278586922E-2</v>
      </c>
      <c r="M553" s="174">
        <v>15</v>
      </c>
    </row>
    <row r="554" spans="1:13" x14ac:dyDescent="0.25">
      <c r="A554" s="164">
        <v>56</v>
      </c>
      <c r="B554" s="165" t="s">
        <v>124</v>
      </c>
      <c r="C554" s="166">
        <v>2004</v>
      </c>
      <c r="D554" s="411">
        <v>1940321.2286639549</v>
      </c>
      <c r="E554" s="125">
        <v>3230</v>
      </c>
      <c r="F554" s="125">
        <v>89026826.799999997</v>
      </c>
      <c r="G554" s="125">
        <v>0</v>
      </c>
      <c r="H554" s="125">
        <v>20090</v>
      </c>
      <c r="I554" s="175">
        <v>0.50552133696335921</v>
      </c>
      <c r="J554" s="125">
        <v>128</v>
      </c>
      <c r="K554" s="175">
        <v>8.59375E-2</v>
      </c>
      <c r="L554" s="175">
        <v>6.6315463278586922E-2</v>
      </c>
      <c r="M554" s="174">
        <v>15</v>
      </c>
    </row>
    <row r="555" spans="1:13" x14ac:dyDescent="0.25">
      <c r="A555" s="164">
        <v>56</v>
      </c>
      <c r="B555" s="165" t="s">
        <v>124</v>
      </c>
      <c r="C555" s="166">
        <v>2005</v>
      </c>
      <c r="D555" s="411">
        <v>1987738.6485675164</v>
      </c>
      <c r="E555" s="125">
        <v>3265</v>
      </c>
      <c r="F555" s="125">
        <v>93693596</v>
      </c>
      <c r="G555" s="125">
        <v>0</v>
      </c>
      <c r="H555" s="125">
        <v>20090</v>
      </c>
      <c r="I555" s="175">
        <v>0.53202066857026109</v>
      </c>
      <c r="J555" s="125">
        <v>128</v>
      </c>
      <c r="K555" s="175">
        <v>8.59375E-2</v>
      </c>
      <c r="L555" s="175">
        <v>6.6315463278586922E-2</v>
      </c>
      <c r="M555" s="174">
        <v>15</v>
      </c>
    </row>
    <row r="556" spans="1:13" x14ac:dyDescent="0.25">
      <c r="A556" s="164">
        <v>56</v>
      </c>
      <c r="B556" s="165" t="s">
        <v>124</v>
      </c>
      <c r="C556" s="166">
        <v>2006</v>
      </c>
      <c r="D556" s="411">
        <v>2033333.5763947489</v>
      </c>
      <c r="E556" s="125">
        <v>3271</v>
      </c>
      <c r="F556" s="125">
        <v>85636750.730000004</v>
      </c>
      <c r="G556" s="125">
        <v>0</v>
      </c>
      <c r="H556" s="125">
        <v>20090</v>
      </c>
      <c r="I556" s="175">
        <v>0.48627145634968905</v>
      </c>
      <c r="J556" s="125">
        <v>128</v>
      </c>
      <c r="K556" s="175">
        <v>8.59375E-2</v>
      </c>
      <c r="L556" s="175">
        <v>6.6315463278586922E-2</v>
      </c>
      <c r="M556" s="174">
        <v>15</v>
      </c>
    </row>
    <row r="557" spans="1:13" x14ac:dyDescent="0.25">
      <c r="A557" s="164">
        <v>56</v>
      </c>
      <c r="B557" s="165" t="s">
        <v>124</v>
      </c>
      <c r="C557" s="166">
        <v>2007</v>
      </c>
      <c r="D557" s="411">
        <v>2188369.533891107</v>
      </c>
      <c r="E557" s="125">
        <v>3365</v>
      </c>
      <c r="F557" s="125">
        <v>89725494.760000005</v>
      </c>
      <c r="G557" s="125">
        <v>92912</v>
      </c>
      <c r="H557" s="125">
        <v>20090</v>
      </c>
      <c r="I557" s="175">
        <v>0.50948858564477195</v>
      </c>
      <c r="J557" s="125">
        <v>128</v>
      </c>
      <c r="K557" s="175">
        <v>8.59375E-2</v>
      </c>
      <c r="L557" s="175">
        <v>6.6315463278586922E-2</v>
      </c>
      <c r="M557" s="174">
        <v>15</v>
      </c>
    </row>
    <row r="558" spans="1:13" x14ac:dyDescent="0.25">
      <c r="A558" s="164">
        <v>56</v>
      </c>
      <c r="B558" s="165" t="s">
        <v>124</v>
      </c>
      <c r="C558" s="166">
        <v>2008</v>
      </c>
      <c r="D558" s="411">
        <v>2309657.6900098706</v>
      </c>
      <c r="E558" s="125">
        <v>3356</v>
      </c>
      <c r="F558" s="125">
        <v>88199452.25</v>
      </c>
      <c r="G558" s="125">
        <v>92326</v>
      </c>
      <c r="H558" s="125">
        <v>20090</v>
      </c>
      <c r="I558" s="175">
        <v>0.50082325320906473</v>
      </c>
      <c r="J558" s="125">
        <v>128</v>
      </c>
      <c r="K558" s="175">
        <v>8.59375E-2</v>
      </c>
      <c r="L558" s="175">
        <v>6.6315463278586922E-2</v>
      </c>
      <c r="M558" s="174">
        <v>15</v>
      </c>
    </row>
    <row r="559" spans="1:13" x14ac:dyDescent="0.25">
      <c r="A559" s="164">
        <v>56</v>
      </c>
      <c r="B559" s="165" t="s">
        <v>124</v>
      </c>
      <c r="C559" s="166">
        <v>2009</v>
      </c>
      <c r="D559" s="411">
        <v>2301949.6043959334</v>
      </c>
      <c r="E559" s="125">
        <v>3378</v>
      </c>
      <c r="F559" s="125">
        <v>89991083.280000001</v>
      </c>
      <c r="G559" s="125">
        <v>96580</v>
      </c>
      <c r="H559" s="125">
        <v>20600</v>
      </c>
      <c r="I559" s="175">
        <v>0.49834578922536099</v>
      </c>
      <c r="J559" s="125">
        <v>128</v>
      </c>
      <c r="K559" s="175">
        <v>8.59375E-2</v>
      </c>
      <c r="L559" s="175">
        <v>6.6315463278586922E-2</v>
      </c>
      <c r="M559" s="174">
        <v>15</v>
      </c>
    </row>
    <row r="560" spans="1:13" x14ac:dyDescent="0.25">
      <c r="A560" s="164">
        <v>56</v>
      </c>
      <c r="B560" s="165" t="s">
        <v>124</v>
      </c>
      <c r="C560" s="166">
        <v>2010</v>
      </c>
      <c r="D560" s="411">
        <v>2340175.6579640047</v>
      </c>
      <c r="E560" s="125">
        <v>3377</v>
      </c>
      <c r="F560" s="125">
        <v>83932778.170000002</v>
      </c>
      <c r="G560" s="125">
        <v>90298</v>
      </c>
      <c r="H560" s="125">
        <v>20600</v>
      </c>
      <c r="I560" s="175">
        <v>0.4647965671094631</v>
      </c>
      <c r="J560" s="125">
        <v>129</v>
      </c>
      <c r="K560" s="175">
        <v>8.5271317829457363E-2</v>
      </c>
      <c r="L560" s="175">
        <v>6.6315463278586922E-2</v>
      </c>
      <c r="M560" s="174">
        <v>15</v>
      </c>
    </row>
    <row r="561" spans="1:13" s="184" customFormat="1" ht="15.75" thickBot="1" x14ac:dyDescent="0.3">
      <c r="A561" s="167">
        <v>56</v>
      </c>
      <c r="B561" s="168" t="s">
        <v>124</v>
      </c>
      <c r="C561" s="169">
        <v>2011</v>
      </c>
      <c r="D561" s="412">
        <v>2453504.7508385535</v>
      </c>
      <c r="E561" s="170">
        <v>3441</v>
      </c>
      <c r="F561" s="170">
        <v>84106262.439999998</v>
      </c>
      <c r="G561" s="170">
        <v>81419</v>
      </c>
      <c r="H561" s="170">
        <v>20600</v>
      </c>
      <c r="I561" s="183">
        <v>0.46575727512963816</v>
      </c>
      <c r="J561" s="170">
        <v>129</v>
      </c>
      <c r="K561" s="183">
        <v>8.5271317829457363E-2</v>
      </c>
      <c r="L561" s="183">
        <v>6.6315463278586922E-2</v>
      </c>
      <c r="M561" s="184">
        <v>15</v>
      </c>
    </row>
    <row r="562" spans="1:13" ht="15.75" thickTop="1" x14ac:dyDescent="0.25">
      <c r="A562" s="171">
        <v>57</v>
      </c>
      <c r="B562" s="172" t="s">
        <v>219</v>
      </c>
      <c r="C562" s="173">
        <v>2002</v>
      </c>
      <c r="D562" s="411">
        <v>15004907.222144941</v>
      </c>
      <c r="E562" s="125">
        <v>32850</v>
      </c>
      <c r="F562" s="125">
        <v>808921986</v>
      </c>
      <c r="G562" s="125">
        <v>898619</v>
      </c>
      <c r="H562" s="125">
        <v>138749</v>
      </c>
      <c r="I562" s="175">
        <v>0.6650821796008628</v>
      </c>
      <c r="J562" s="125">
        <v>523.1</v>
      </c>
      <c r="K562" s="175">
        <v>0.27795832536799847</v>
      </c>
      <c r="L562" s="175">
        <v>7.3668188736681892E-2</v>
      </c>
      <c r="M562" s="174">
        <v>63</v>
      </c>
    </row>
    <row r="563" spans="1:13" x14ac:dyDescent="0.25">
      <c r="A563" s="164">
        <v>57</v>
      </c>
      <c r="B563" s="165" t="s">
        <v>219</v>
      </c>
      <c r="C563" s="166">
        <v>2003</v>
      </c>
      <c r="D563" s="411">
        <v>14713507.00153419</v>
      </c>
      <c r="E563" s="125">
        <v>32847</v>
      </c>
      <c r="F563" s="125">
        <v>805996163</v>
      </c>
      <c r="G563" s="125">
        <v>927731</v>
      </c>
      <c r="H563" s="125">
        <v>148653</v>
      </c>
      <c r="I563" s="175">
        <v>0.61852581439521448</v>
      </c>
      <c r="J563" s="125">
        <v>529.1</v>
      </c>
      <c r="K563" s="175">
        <v>0.28614628614628612</v>
      </c>
      <c r="L563" s="175">
        <v>7.3668188736681892E-2</v>
      </c>
      <c r="M563" s="174">
        <v>63</v>
      </c>
    </row>
    <row r="564" spans="1:13" x14ac:dyDescent="0.25">
      <c r="A564" s="164">
        <v>57</v>
      </c>
      <c r="B564" s="165" t="s">
        <v>219</v>
      </c>
      <c r="C564" s="166">
        <v>2004</v>
      </c>
      <c r="D564" s="411">
        <v>15114819.099159926</v>
      </c>
      <c r="E564" s="125">
        <v>33438</v>
      </c>
      <c r="F564" s="125">
        <v>790191455</v>
      </c>
      <c r="G564" s="125">
        <v>939354</v>
      </c>
      <c r="H564" s="125">
        <v>161348</v>
      </c>
      <c r="I564" s="175">
        <v>0.55868534086178379</v>
      </c>
      <c r="J564" s="125">
        <v>533.79999999999995</v>
      </c>
      <c r="K564" s="175">
        <v>0.28681153990258523</v>
      </c>
      <c r="L564" s="175">
        <v>7.3668188736681892E-2</v>
      </c>
      <c r="M564" s="174">
        <v>63</v>
      </c>
    </row>
    <row r="565" spans="1:13" x14ac:dyDescent="0.25">
      <c r="A565" s="164">
        <v>57</v>
      </c>
      <c r="B565" s="165" t="s">
        <v>219</v>
      </c>
      <c r="C565" s="166">
        <v>2005</v>
      </c>
      <c r="D565" s="411">
        <v>15222651.15035156</v>
      </c>
      <c r="E565" s="125">
        <v>33531</v>
      </c>
      <c r="F565" s="125">
        <v>822852234</v>
      </c>
      <c r="G565" s="125">
        <v>920151</v>
      </c>
      <c r="H565" s="125">
        <v>161348</v>
      </c>
      <c r="I565" s="175">
        <v>0.58177733753292782</v>
      </c>
      <c r="J565" s="125">
        <v>536</v>
      </c>
      <c r="K565" s="175">
        <v>0.29104477611940299</v>
      </c>
      <c r="L565" s="175">
        <v>7.3668188736681892E-2</v>
      </c>
      <c r="M565" s="174">
        <v>63</v>
      </c>
    </row>
    <row r="566" spans="1:13" x14ac:dyDescent="0.25">
      <c r="A566" s="164">
        <v>57</v>
      </c>
      <c r="B566" s="165" t="s">
        <v>219</v>
      </c>
      <c r="C566" s="166">
        <v>2006</v>
      </c>
      <c r="D566" s="411">
        <v>15889196.862927388</v>
      </c>
      <c r="E566" s="125">
        <v>33866</v>
      </c>
      <c r="F566" s="125">
        <v>810188267</v>
      </c>
      <c r="G566" s="125">
        <v>957649</v>
      </c>
      <c r="H566" s="125">
        <v>161348</v>
      </c>
      <c r="I566" s="175">
        <v>0.57282359262049087</v>
      </c>
      <c r="J566" s="125">
        <v>545</v>
      </c>
      <c r="K566" s="175">
        <v>0.29541284403669726</v>
      </c>
      <c r="L566" s="175">
        <v>7.3668188736681892E-2</v>
      </c>
      <c r="M566" s="174">
        <v>63</v>
      </c>
    </row>
    <row r="567" spans="1:13" x14ac:dyDescent="0.25">
      <c r="A567" s="164">
        <v>57</v>
      </c>
      <c r="B567" s="165" t="s">
        <v>219</v>
      </c>
      <c r="C567" s="166">
        <v>2007</v>
      </c>
      <c r="D567" s="411">
        <v>16532270.940474436</v>
      </c>
      <c r="E567" s="125">
        <v>34161</v>
      </c>
      <c r="F567" s="125">
        <v>820201487</v>
      </c>
      <c r="G567" s="125">
        <v>978599</v>
      </c>
      <c r="H567" s="125">
        <v>161348</v>
      </c>
      <c r="I567" s="175">
        <v>0.57990319237245735</v>
      </c>
      <c r="J567" s="125">
        <v>545</v>
      </c>
      <c r="K567" s="175">
        <v>0.29541284403669726</v>
      </c>
      <c r="L567" s="175">
        <v>7.3668188736681892E-2</v>
      </c>
      <c r="M567" s="174">
        <v>63</v>
      </c>
    </row>
    <row r="568" spans="1:13" x14ac:dyDescent="0.25">
      <c r="A568" s="164">
        <v>57</v>
      </c>
      <c r="B568" s="165" t="s">
        <v>219</v>
      </c>
      <c r="C568" s="166">
        <v>2008</v>
      </c>
      <c r="D568" s="411">
        <v>18308250.322368331</v>
      </c>
      <c r="E568" s="125">
        <v>34349</v>
      </c>
      <c r="F568" s="125">
        <v>819538763</v>
      </c>
      <c r="G568" s="125">
        <v>996087</v>
      </c>
      <c r="H568" s="125">
        <v>161348</v>
      </c>
      <c r="I568" s="175">
        <v>0.57943462974564774</v>
      </c>
      <c r="J568" s="125">
        <v>550</v>
      </c>
      <c r="K568" s="175">
        <v>0.30181818181818182</v>
      </c>
      <c r="L568" s="175">
        <v>7.3668188736681892E-2</v>
      </c>
      <c r="M568" s="174">
        <v>63</v>
      </c>
    </row>
    <row r="569" spans="1:13" x14ac:dyDescent="0.25">
      <c r="A569" s="164">
        <v>57</v>
      </c>
      <c r="B569" s="165" t="s">
        <v>219</v>
      </c>
      <c r="C569" s="166">
        <v>2009</v>
      </c>
      <c r="D569" s="411">
        <v>17733349.712144151</v>
      </c>
      <c r="E569" s="125">
        <v>35037</v>
      </c>
      <c r="F569" s="125">
        <v>791578450</v>
      </c>
      <c r="G569" s="125">
        <v>963985</v>
      </c>
      <c r="H569" s="125">
        <v>161348</v>
      </c>
      <c r="I569" s="175">
        <v>0.55966598140078916</v>
      </c>
      <c r="J569" s="125">
        <v>550</v>
      </c>
      <c r="K569" s="175">
        <v>0.30181818181818182</v>
      </c>
      <c r="L569" s="175">
        <v>7.3668188736681892E-2</v>
      </c>
      <c r="M569" s="174">
        <v>63</v>
      </c>
    </row>
    <row r="570" spans="1:13" x14ac:dyDescent="0.25">
      <c r="A570" s="164">
        <v>57</v>
      </c>
      <c r="B570" s="165" t="s">
        <v>219</v>
      </c>
      <c r="C570" s="166">
        <v>2010</v>
      </c>
      <c r="D570" s="411">
        <v>17802682.151107021</v>
      </c>
      <c r="E570" s="125">
        <v>35012</v>
      </c>
      <c r="F570" s="125">
        <v>792968780</v>
      </c>
      <c r="G570" s="125">
        <v>946709</v>
      </c>
      <c r="H570" s="125">
        <v>161348</v>
      </c>
      <c r="I570" s="175">
        <v>0.5606489798691292</v>
      </c>
      <c r="J570" s="125">
        <v>552</v>
      </c>
      <c r="K570" s="175">
        <v>0.30434782608695654</v>
      </c>
      <c r="L570" s="175">
        <v>7.3668188736681892E-2</v>
      </c>
      <c r="M570" s="174">
        <v>63</v>
      </c>
    </row>
    <row r="571" spans="1:13" s="184" customFormat="1" ht="15.75" thickBot="1" x14ac:dyDescent="0.3">
      <c r="A571" s="167">
        <v>57</v>
      </c>
      <c r="B571" s="168" t="s">
        <v>219</v>
      </c>
      <c r="C571" s="169">
        <v>2011</v>
      </c>
      <c r="D571" s="412">
        <v>18750686.248129796</v>
      </c>
      <c r="E571" s="170">
        <v>35270</v>
      </c>
      <c r="F571" s="170">
        <v>805584296</v>
      </c>
      <c r="G571" s="170">
        <v>970160</v>
      </c>
      <c r="H571" s="170">
        <v>161697</v>
      </c>
      <c r="I571" s="183">
        <v>0.56833913608602815</v>
      </c>
      <c r="J571" s="170">
        <v>553</v>
      </c>
      <c r="K571" s="183">
        <v>0.30379746835443039</v>
      </c>
      <c r="L571" s="183">
        <v>7.3668188736681892E-2</v>
      </c>
      <c r="M571" s="184">
        <v>63</v>
      </c>
    </row>
    <row r="572" spans="1:13" ht="15.75" thickTop="1" x14ac:dyDescent="0.25">
      <c r="A572" s="171">
        <v>58</v>
      </c>
      <c r="B572" s="172" t="s">
        <v>220</v>
      </c>
      <c r="C572" s="173">
        <v>2002</v>
      </c>
      <c r="D572" s="411">
        <v>134275310.25005269</v>
      </c>
      <c r="E572" s="125">
        <v>254371</v>
      </c>
      <c r="F572" s="125">
        <v>6114520082</v>
      </c>
      <c r="G572" s="125">
        <v>10701766</v>
      </c>
      <c r="H572" s="125">
        <v>2047474</v>
      </c>
      <c r="I572" s="175">
        <v>0.34067676438216754</v>
      </c>
      <c r="J572" s="125">
        <v>6741.3</v>
      </c>
      <c r="K572" s="175">
        <v>0.55299422959963207</v>
      </c>
      <c r="L572" s="175">
        <v>0.30908397576767793</v>
      </c>
      <c r="M572" s="174">
        <v>806</v>
      </c>
    </row>
    <row r="573" spans="1:13" x14ac:dyDescent="0.25">
      <c r="A573" s="164">
        <v>58</v>
      </c>
      <c r="B573" s="165" t="s">
        <v>220</v>
      </c>
      <c r="C573" s="166">
        <v>2003</v>
      </c>
      <c r="D573" s="411">
        <v>144984824.93084943</v>
      </c>
      <c r="E573" s="125">
        <v>266615</v>
      </c>
      <c r="F573" s="125">
        <v>7621829135</v>
      </c>
      <c r="G573" s="125">
        <v>10802389</v>
      </c>
      <c r="H573" s="125">
        <v>2047474</v>
      </c>
      <c r="I573" s="175">
        <v>0.42465803588238749</v>
      </c>
      <c r="J573" s="125">
        <v>7805.4</v>
      </c>
      <c r="K573" s="175">
        <v>0.63622620237271632</v>
      </c>
      <c r="L573" s="175">
        <v>0.30908397576767793</v>
      </c>
      <c r="M573" s="174">
        <v>806</v>
      </c>
    </row>
    <row r="574" spans="1:13" x14ac:dyDescent="0.25">
      <c r="A574" s="164">
        <v>58</v>
      </c>
      <c r="B574" s="165" t="s">
        <v>220</v>
      </c>
      <c r="C574" s="166">
        <v>2004</v>
      </c>
      <c r="D574" s="411">
        <v>149122528.37704811</v>
      </c>
      <c r="E574" s="125">
        <v>276954</v>
      </c>
      <c r="F574" s="125">
        <v>7855779569</v>
      </c>
      <c r="G574" s="125">
        <v>11723173</v>
      </c>
      <c r="H574" s="125">
        <v>2047474</v>
      </c>
      <c r="I574" s="175">
        <v>0.43769282451862901</v>
      </c>
      <c r="J574" s="125">
        <v>7268.2</v>
      </c>
      <c r="K574" s="175">
        <v>0.64156187226548533</v>
      </c>
      <c r="L574" s="175">
        <v>0.30908397576767793</v>
      </c>
      <c r="M574" s="174">
        <v>806</v>
      </c>
    </row>
    <row r="575" spans="1:13" x14ac:dyDescent="0.25">
      <c r="A575" s="164">
        <v>58</v>
      </c>
      <c r="B575" s="165" t="s">
        <v>220</v>
      </c>
      <c r="C575" s="166">
        <v>2005</v>
      </c>
      <c r="D575" s="411">
        <v>161773470.37369066</v>
      </c>
      <c r="E575" s="125">
        <v>285600</v>
      </c>
      <c r="F575" s="125">
        <v>8326289635</v>
      </c>
      <c r="G575" s="125">
        <v>11580488</v>
      </c>
      <c r="H575" s="125">
        <v>2047474</v>
      </c>
      <c r="I575" s="175">
        <v>0.46390777593664612</v>
      </c>
      <c r="J575" s="125">
        <v>7342</v>
      </c>
      <c r="K575" s="175">
        <v>0.64505584309452468</v>
      </c>
      <c r="L575" s="175">
        <v>0.30908397576767793</v>
      </c>
      <c r="M575" s="174">
        <v>806</v>
      </c>
    </row>
    <row r="576" spans="1:13" x14ac:dyDescent="0.25">
      <c r="A576" s="164">
        <v>58</v>
      </c>
      <c r="B576" s="165" t="s">
        <v>220</v>
      </c>
      <c r="C576" s="166">
        <v>2006</v>
      </c>
      <c r="D576" s="411">
        <v>156598884.5182476</v>
      </c>
      <c r="E576" s="125">
        <v>295994</v>
      </c>
      <c r="F576" s="125">
        <v>8222841409</v>
      </c>
      <c r="G576" s="125">
        <v>12170468</v>
      </c>
      <c r="H576" s="125">
        <v>2047474</v>
      </c>
      <c r="I576" s="175">
        <v>0.45814405181077367</v>
      </c>
      <c r="J576" s="125">
        <v>7465</v>
      </c>
      <c r="K576" s="175">
        <v>0.66215673141326192</v>
      </c>
      <c r="L576" s="175">
        <v>0.30908397576767793</v>
      </c>
      <c r="M576" s="174">
        <v>806</v>
      </c>
    </row>
    <row r="577" spans="1:13" x14ac:dyDescent="0.25">
      <c r="A577" s="164">
        <v>58</v>
      </c>
      <c r="B577" s="165" t="s">
        <v>220</v>
      </c>
      <c r="C577" s="166">
        <v>2007</v>
      </c>
      <c r="D577" s="411">
        <v>164917835.51540053</v>
      </c>
      <c r="E577" s="125">
        <v>304755</v>
      </c>
      <c r="F577" s="125">
        <v>8332001245</v>
      </c>
      <c r="G577" s="125">
        <v>12388625</v>
      </c>
      <c r="H577" s="125">
        <v>2047474</v>
      </c>
      <c r="I577" s="175">
        <v>0.46422600415212634</v>
      </c>
      <c r="J577" s="125">
        <v>7645</v>
      </c>
      <c r="K577" s="175">
        <v>0.66540222367560498</v>
      </c>
      <c r="L577" s="175">
        <v>0.30908397576767793</v>
      </c>
      <c r="M577" s="174">
        <v>806</v>
      </c>
    </row>
    <row r="578" spans="1:13" x14ac:dyDescent="0.25">
      <c r="A578" s="164">
        <v>58</v>
      </c>
      <c r="B578" s="165" t="s">
        <v>220</v>
      </c>
      <c r="C578" s="166">
        <v>2008</v>
      </c>
      <c r="D578" s="411">
        <v>180751816.18802115</v>
      </c>
      <c r="E578" s="125">
        <v>314201</v>
      </c>
      <c r="F578" s="125">
        <v>8367820584</v>
      </c>
      <c r="G578" s="125">
        <v>12438724</v>
      </c>
      <c r="H578" s="125">
        <v>2047474</v>
      </c>
      <c r="I578" s="175">
        <v>0.46622171540160789</v>
      </c>
      <c r="J578" s="125">
        <v>7591</v>
      </c>
      <c r="K578" s="175">
        <v>0.65854301146094063</v>
      </c>
      <c r="L578" s="175">
        <v>0.30908397576767793</v>
      </c>
      <c r="M578" s="174">
        <v>806</v>
      </c>
    </row>
    <row r="579" spans="1:13" x14ac:dyDescent="0.25">
      <c r="A579" s="164">
        <v>58</v>
      </c>
      <c r="B579" s="165" t="s">
        <v>220</v>
      </c>
      <c r="C579" s="166">
        <v>2009</v>
      </c>
      <c r="D579" s="411">
        <v>187913187.74301815</v>
      </c>
      <c r="E579" s="125">
        <v>320695</v>
      </c>
      <c r="F579" s="125">
        <v>8292914586</v>
      </c>
      <c r="G579" s="125">
        <v>11721832</v>
      </c>
      <c r="H579" s="125">
        <v>2047474</v>
      </c>
      <c r="I579" s="175">
        <v>0.4620482508141614</v>
      </c>
      <c r="J579" s="125">
        <v>7681</v>
      </c>
      <c r="K579" s="175">
        <v>0.64132274443431847</v>
      </c>
      <c r="L579" s="175">
        <v>0.30908397576767793</v>
      </c>
      <c r="M579" s="174">
        <v>806</v>
      </c>
    </row>
    <row r="580" spans="1:13" x14ac:dyDescent="0.25">
      <c r="A580" s="164">
        <v>58</v>
      </c>
      <c r="B580" s="165" t="s">
        <v>220</v>
      </c>
      <c r="C580" s="166">
        <v>2010</v>
      </c>
      <c r="D580" s="411">
        <v>191478533.97319573</v>
      </c>
      <c r="E580" s="125">
        <v>325540</v>
      </c>
      <c r="F580" s="125">
        <v>8263543864</v>
      </c>
      <c r="G580" s="125">
        <v>12014000</v>
      </c>
      <c r="H580" s="125">
        <v>2047474</v>
      </c>
      <c r="I580" s="175">
        <v>0.46041183088187865</v>
      </c>
      <c r="J580" s="125">
        <v>7381</v>
      </c>
      <c r="K580" s="175">
        <v>0.65438287494919389</v>
      </c>
      <c r="L580" s="175">
        <v>0.30908397576767793</v>
      </c>
      <c r="M580" s="174">
        <v>806</v>
      </c>
    </row>
    <row r="581" spans="1:13" s="184" customFormat="1" ht="15.75" thickBot="1" x14ac:dyDescent="0.3">
      <c r="A581" s="167">
        <v>58</v>
      </c>
      <c r="B581" s="168" t="s">
        <v>220</v>
      </c>
      <c r="C581" s="169">
        <v>2011</v>
      </c>
      <c r="D581" s="412">
        <v>202997847.70394787</v>
      </c>
      <c r="E581" s="170">
        <v>332993</v>
      </c>
      <c r="F581" s="170">
        <v>8322749725</v>
      </c>
      <c r="G581" s="170">
        <v>12137194</v>
      </c>
      <c r="H581" s="170">
        <v>2047474</v>
      </c>
      <c r="I581" s="183">
        <v>0.46371054621643409</v>
      </c>
      <c r="J581" s="170">
        <v>7431</v>
      </c>
      <c r="K581" s="183">
        <v>0.65226752792356346</v>
      </c>
      <c r="L581" s="183">
        <v>0.30908397576767793</v>
      </c>
      <c r="M581" s="184">
        <v>806</v>
      </c>
    </row>
    <row r="582" spans="1:13" ht="15.75" thickTop="1" x14ac:dyDescent="0.25">
      <c r="A582" s="171">
        <v>59</v>
      </c>
      <c r="B582" s="172" t="s">
        <v>125</v>
      </c>
      <c r="C582" s="173">
        <v>2002</v>
      </c>
      <c r="D582" s="411">
        <v>11183408.477865471</v>
      </c>
      <c r="E582" s="125">
        <v>32240</v>
      </c>
      <c r="F582" s="125">
        <v>714673992</v>
      </c>
      <c r="G582" s="125">
        <v>673677</v>
      </c>
      <c r="H582" s="125">
        <v>138000</v>
      </c>
      <c r="I582" s="175">
        <v>0.59078223174518152</v>
      </c>
      <c r="J582" s="125">
        <v>710</v>
      </c>
      <c r="K582" s="175">
        <v>0.14929577464788732</v>
      </c>
      <c r="L582" s="175">
        <v>2.3511166253101737E-2</v>
      </c>
      <c r="M582" s="174">
        <v>342</v>
      </c>
    </row>
    <row r="583" spans="1:13" x14ac:dyDescent="0.25">
      <c r="A583" s="164">
        <v>59</v>
      </c>
      <c r="B583" s="165" t="s">
        <v>125</v>
      </c>
      <c r="C583" s="166">
        <v>2003</v>
      </c>
      <c r="D583" s="411">
        <v>11453142.024398342</v>
      </c>
      <c r="E583" s="125">
        <v>32443</v>
      </c>
      <c r="F583" s="125">
        <v>726783940</v>
      </c>
      <c r="G583" s="125">
        <v>684762</v>
      </c>
      <c r="H583" s="125">
        <v>147000</v>
      </c>
      <c r="I583" s="175">
        <v>0.56400963214398236</v>
      </c>
      <c r="J583" s="125">
        <v>710</v>
      </c>
      <c r="K583" s="175">
        <v>0.14929577464788732</v>
      </c>
      <c r="L583" s="175">
        <v>2.3511166253101737E-2</v>
      </c>
      <c r="M583" s="174">
        <v>342</v>
      </c>
    </row>
    <row r="584" spans="1:13" x14ac:dyDescent="0.25">
      <c r="A584" s="164">
        <v>59</v>
      </c>
      <c r="B584" s="165" t="s">
        <v>125</v>
      </c>
      <c r="C584" s="166">
        <v>2004</v>
      </c>
      <c r="D584" s="411">
        <v>12390998.114624677</v>
      </c>
      <c r="E584" s="125">
        <v>32365</v>
      </c>
      <c r="F584" s="125">
        <v>723592739</v>
      </c>
      <c r="G584" s="125">
        <v>704175</v>
      </c>
      <c r="H584" s="125">
        <v>151000</v>
      </c>
      <c r="I584" s="175">
        <v>0.54665809879531546</v>
      </c>
      <c r="J584" s="125">
        <v>711</v>
      </c>
      <c r="K584" s="175">
        <v>0.14908579465541491</v>
      </c>
      <c r="L584" s="175">
        <v>2.3511166253101737E-2</v>
      </c>
      <c r="M584" s="174">
        <v>342</v>
      </c>
    </row>
    <row r="585" spans="1:13" x14ac:dyDescent="0.25">
      <c r="A585" s="164">
        <v>59</v>
      </c>
      <c r="B585" s="165" t="s">
        <v>125</v>
      </c>
      <c r="C585" s="166">
        <v>2005</v>
      </c>
      <c r="D585" s="411">
        <v>12576109.110673266</v>
      </c>
      <c r="E585" s="125">
        <v>32497</v>
      </c>
      <c r="F585" s="125">
        <v>717784001</v>
      </c>
      <c r="G585" s="125">
        <v>704274</v>
      </c>
      <c r="H585" s="125">
        <v>156336</v>
      </c>
      <c r="I585" s="175">
        <v>0.52376118641064728</v>
      </c>
      <c r="J585" s="125">
        <v>715</v>
      </c>
      <c r="K585" s="175">
        <v>0.15524475524475526</v>
      </c>
      <c r="L585" s="175">
        <v>2.3511166253101737E-2</v>
      </c>
      <c r="M585" s="174">
        <v>342</v>
      </c>
    </row>
    <row r="586" spans="1:13" x14ac:dyDescent="0.25">
      <c r="A586" s="164">
        <v>59</v>
      </c>
      <c r="B586" s="165" t="s">
        <v>125</v>
      </c>
      <c r="C586" s="166">
        <v>2006</v>
      </c>
      <c r="D586" s="411">
        <v>12417171.102248944</v>
      </c>
      <c r="E586" s="125">
        <v>32438</v>
      </c>
      <c r="F586" s="125">
        <v>697140805</v>
      </c>
      <c r="G586" s="125">
        <v>681622</v>
      </c>
      <c r="H586" s="125">
        <v>156336</v>
      </c>
      <c r="I586" s="175">
        <v>0.5086980130699148</v>
      </c>
      <c r="J586" s="125">
        <v>722</v>
      </c>
      <c r="K586" s="175">
        <v>0.15512465373961218</v>
      </c>
      <c r="L586" s="175">
        <v>2.3511166253101737E-2</v>
      </c>
      <c r="M586" s="174">
        <v>342</v>
      </c>
    </row>
    <row r="587" spans="1:13" x14ac:dyDescent="0.25">
      <c r="A587" s="164">
        <v>59</v>
      </c>
      <c r="B587" s="165" t="s">
        <v>125</v>
      </c>
      <c r="C587" s="166">
        <v>2007</v>
      </c>
      <c r="D587" s="411">
        <v>13423916.908532035</v>
      </c>
      <c r="E587" s="125">
        <v>32512</v>
      </c>
      <c r="F587" s="125">
        <v>701800772</v>
      </c>
      <c r="G587" s="125">
        <v>679337</v>
      </c>
      <c r="H587" s="125">
        <v>156336</v>
      </c>
      <c r="I587" s="175">
        <v>0.51209835334101883</v>
      </c>
      <c r="J587" s="125">
        <v>725</v>
      </c>
      <c r="K587" s="175">
        <v>0.15724137931034482</v>
      </c>
      <c r="L587" s="175">
        <v>2.3511166253101737E-2</v>
      </c>
      <c r="M587" s="174">
        <v>342</v>
      </c>
    </row>
    <row r="588" spans="1:13" x14ac:dyDescent="0.25">
      <c r="A588" s="164">
        <v>59</v>
      </c>
      <c r="B588" s="165" t="s">
        <v>125</v>
      </c>
      <c r="C588" s="166">
        <v>2008</v>
      </c>
      <c r="D588" s="411">
        <v>13416884.844920322</v>
      </c>
      <c r="E588" s="125">
        <v>32734</v>
      </c>
      <c r="F588" s="125">
        <v>710698626</v>
      </c>
      <c r="G588" s="125">
        <v>672760</v>
      </c>
      <c r="H588" s="125">
        <v>156336</v>
      </c>
      <c r="I588" s="175">
        <v>0.51859104551729474</v>
      </c>
      <c r="J588" s="125">
        <v>728</v>
      </c>
      <c r="K588" s="175">
        <v>0.15934065934065933</v>
      </c>
      <c r="L588" s="175">
        <v>2.3511166253101737E-2</v>
      </c>
      <c r="M588" s="174">
        <v>342</v>
      </c>
    </row>
    <row r="589" spans="1:13" x14ac:dyDescent="0.25">
      <c r="A589" s="164">
        <v>59</v>
      </c>
      <c r="B589" s="165" t="s">
        <v>125</v>
      </c>
      <c r="C589" s="166">
        <v>2009</v>
      </c>
      <c r="D589" s="411">
        <v>14521977.529321603</v>
      </c>
      <c r="E589" s="125">
        <v>32825</v>
      </c>
      <c r="F589" s="125">
        <v>707756700</v>
      </c>
      <c r="G589" s="125">
        <v>659698</v>
      </c>
      <c r="H589" s="125">
        <v>156336</v>
      </c>
      <c r="I589" s="175">
        <v>0.5164443458834973</v>
      </c>
      <c r="J589" s="125">
        <v>732</v>
      </c>
      <c r="K589" s="175">
        <v>0.15846994535519127</v>
      </c>
      <c r="L589" s="175">
        <v>2.3511166253101737E-2</v>
      </c>
      <c r="M589" s="174">
        <v>342</v>
      </c>
    </row>
    <row r="590" spans="1:13" x14ac:dyDescent="0.25">
      <c r="A590" s="164">
        <v>59</v>
      </c>
      <c r="B590" s="165" t="s">
        <v>125</v>
      </c>
      <c r="C590" s="166">
        <v>2010</v>
      </c>
      <c r="D590" s="411">
        <v>15270419.707457937</v>
      </c>
      <c r="E590" s="125">
        <v>32870</v>
      </c>
      <c r="F590" s="125">
        <v>674907898</v>
      </c>
      <c r="G590" s="125">
        <v>635104</v>
      </c>
      <c r="H590" s="125">
        <v>156336</v>
      </c>
      <c r="I590" s="175">
        <v>0.4924748404560722</v>
      </c>
      <c r="J590" s="125">
        <v>733</v>
      </c>
      <c r="K590" s="175">
        <v>0.15961800818553887</v>
      </c>
      <c r="L590" s="175">
        <v>2.3511166253101737E-2</v>
      </c>
      <c r="M590" s="174">
        <v>342</v>
      </c>
    </row>
    <row r="591" spans="1:13" s="184" customFormat="1" ht="15.75" thickBot="1" x14ac:dyDescent="0.3">
      <c r="A591" s="167">
        <v>59</v>
      </c>
      <c r="B591" s="168" t="s">
        <v>125</v>
      </c>
      <c r="C591" s="169">
        <v>2011</v>
      </c>
      <c r="D591" s="412">
        <v>16244954.645098707</v>
      </c>
      <c r="E591" s="170">
        <v>32998</v>
      </c>
      <c r="F591" s="170">
        <v>693540710</v>
      </c>
      <c r="G591" s="170">
        <v>629024</v>
      </c>
      <c r="H591" s="170">
        <v>156336</v>
      </c>
      <c r="I591" s="183">
        <v>0.50607105283429499</v>
      </c>
      <c r="J591" s="170">
        <v>737</v>
      </c>
      <c r="K591" s="183">
        <v>0.16282225237449119</v>
      </c>
      <c r="L591" s="183">
        <v>2.3511166253101737E-2</v>
      </c>
      <c r="M591" s="184">
        <v>342</v>
      </c>
    </row>
    <row r="592" spans="1:13" ht="15.75" thickTop="1" x14ac:dyDescent="0.25">
      <c r="A592" s="171">
        <v>60</v>
      </c>
      <c r="B592" s="172" t="s">
        <v>221</v>
      </c>
      <c r="C592" s="173">
        <v>2002</v>
      </c>
      <c r="D592" s="411">
        <v>1765615.7085758056</v>
      </c>
      <c r="E592" s="125">
        <v>3984</v>
      </c>
      <c r="F592" s="125">
        <v>90391062</v>
      </c>
      <c r="G592" s="125">
        <v>124674</v>
      </c>
      <c r="H592" s="125">
        <v>17566</v>
      </c>
      <c r="I592" s="175">
        <v>0.58701762933699231</v>
      </c>
      <c r="J592" s="125">
        <v>70</v>
      </c>
      <c r="K592" s="175">
        <v>2.8571428571428571E-2</v>
      </c>
      <c r="L592" s="175">
        <v>4.9949799196787145E-2</v>
      </c>
      <c r="M592" s="174">
        <v>13</v>
      </c>
    </row>
    <row r="593" spans="1:13" x14ac:dyDescent="0.25">
      <c r="A593" s="164">
        <v>60</v>
      </c>
      <c r="B593" s="165" t="s">
        <v>221</v>
      </c>
      <c r="C593" s="166">
        <v>2003</v>
      </c>
      <c r="D593" s="411">
        <v>1731214.2430258747</v>
      </c>
      <c r="E593" s="125">
        <v>4048</v>
      </c>
      <c r="F593" s="125">
        <v>90960035</v>
      </c>
      <c r="G593" s="125">
        <v>126408</v>
      </c>
      <c r="H593" s="125">
        <v>18946</v>
      </c>
      <c r="I593" s="175">
        <v>0.54768597466112789</v>
      </c>
      <c r="J593" s="125">
        <v>70</v>
      </c>
      <c r="K593" s="175">
        <v>2.8571428571428571E-2</v>
      </c>
      <c r="L593" s="175">
        <v>4.9949799196787145E-2</v>
      </c>
      <c r="M593" s="174">
        <v>13</v>
      </c>
    </row>
    <row r="594" spans="1:13" x14ac:dyDescent="0.25">
      <c r="A594" s="164">
        <v>60</v>
      </c>
      <c r="B594" s="165" t="s">
        <v>221</v>
      </c>
      <c r="C594" s="166">
        <v>2004</v>
      </c>
      <c r="D594" s="411">
        <v>1749599.3728413035</v>
      </c>
      <c r="E594" s="125">
        <v>4050</v>
      </c>
      <c r="F594" s="125">
        <v>92881382</v>
      </c>
      <c r="G594" s="125">
        <v>136614</v>
      </c>
      <c r="H594" s="125">
        <v>19991</v>
      </c>
      <c r="I594" s="175">
        <v>0.53002051927245886</v>
      </c>
      <c r="J594" s="125">
        <v>70</v>
      </c>
      <c r="K594" s="175">
        <v>2.8571428571428571E-2</v>
      </c>
      <c r="L594" s="175">
        <v>4.9949799196787145E-2</v>
      </c>
      <c r="M594" s="174">
        <v>13</v>
      </c>
    </row>
    <row r="595" spans="1:13" x14ac:dyDescent="0.25">
      <c r="A595" s="164">
        <v>60</v>
      </c>
      <c r="B595" s="165" t="s">
        <v>221</v>
      </c>
      <c r="C595" s="166">
        <v>2005</v>
      </c>
      <c r="D595" s="411">
        <v>1723153.3262642086</v>
      </c>
      <c r="E595" s="125">
        <v>4116</v>
      </c>
      <c r="F595" s="125">
        <v>98424070</v>
      </c>
      <c r="G595" s="125">
        <v>150279</v>
      </c>
      <c r="H595" s="125">
        <v>19991</v>
      </c>
      <c r="I595" s="175">
        <v>0.56164944542178363</v>
      </c>
      <c r="J595" s="125">
        <v>70</v>
      </c>
      <c r="K595" s="175">
        <v>2.8571428571428571E-2</v>
      </c>
      <c r="L595" s="175">
        <v>4.9949799196787145E-2</v>
      </c>
      <c r="M595" s="174">
        <v>13</v>
      </c>
    </row>
    <row r="596" spans="1:13" x14ac:dyDescent="0.25">
      <c r="A596" s="164">
        <v>60</v>
      </c>
      <c r="B596" s="165" t="s">
        <v>221</v>
      </c>
      <c r="C596" s="166">
        <v>2006</v>
      </c>
      <c r="D596" s="411">
        <v>1950118.8767440114</v>
      </c>
      <c r="E596" s="125">
        <v>4133</v>
      </c>
      <c r="F596" s="125">
        <v>97310234</v>
      </c>
      <c r="G596" s="125">
        <v>156653</v>
      </c>
      <c r="H596" s="125">
        <v>19991</v>
      </c>
      <c r="I596" s="175">
        <v>0.55529342527660153</v>
      </c>
      <c r="J596" s="125">
        <v>55</v>
      </c>
      <c r="K596" s="175">
        <v>3.6363636363636362E-2</v>
      </c>
      <c r="L596" s="175">
        <v>4.9949799196787145E-2</v>
      </c>
      <c r="M596" s="174">
        <v>13</v>
      </c>
    </row>
    <row r="597" spans="1:13" x14ac:dyDescent="0.25">
      <c r="A597" s="164">
        <v>60</v>
      </c>
      <c r="B597" s="165" t="s">
        <v>221</v>
      </c>
      <c r="C597" s="166">
        <v>2007</v>
      </c>
      <c r="D597" s="411">
        <v>2114360.6147605395</v>
      </c>
      <c r="E597" s="125">
        <v>4149</v>
      </c>
      <c r="F597" s="125">
        <v>99235605</v>
      </c>
      <c r="G597" s="125">
        <v>149616</v>
      </c>
      <c r="H597" s="125">
        <v>19991</v>
      </c>
      <c r="I597" s="175">
        <v>0.56628040797688184</v>
      </c>
      <c r="J597" s="125">
        <v>55</v>
      </c>
      <c r="K597" s="175">
        <v>3.6363636363636362E-2</v>
      </c>
      <c r="L597" s="175">
        <v>4.9949799196787145E-2</v>
      </c>
      <c r="M597" s="174">
        <v>13</v>
      </c>
    </row>
    <row r="598" spans="1:13" x14ac:dyDescent="0.25">
      <c r="A598" s="164">
        <v>60</v>
      </c>
      <c r="B598" s="165" t="s">
        <v>221</v>
      </c>
      <c r="C598" s="166">
        <v>2008</v>
      </c>
      <c r="D598" s="411">
        <v>2226103.0037838984</v>
      </c>
      <c r="E598" s="125">
        <v>4194</v>
      </c>
      <c r="F598" s="125">
        <v>101925474</v>
      </c>
      <c r="G598" s="125">
        <v>148947</v>
      </c>
      <c r="H598" s="125">
        <v>19991</v>
      </c>
      <c r="I598" s="175">
        <v>0.58162994018081582</v>
      </c>
      <c r="J598" s="125">
        <v>55</v>
      </c>
      <c r="K598" s="175">
        <v>3.6363636363636362E-2</v>
      </c>
      <c r="L598" s="175">
        <v>4.9949799196787145E-2</v>
      </c>
      <c r="M598" s="174">
        <v>13</v>
      </c>
    </row>
    <row r="599" spans="1:13" x14ac:dyDescent="0.25">
      <c r="A599" s="164">
        <v>60</v>
      </c>
      <c r="B599" s="165" t="s">
        <v>221</v>
      </c>
      <c r="C599" s="166">
        <v>2009</v>
      </c>
      <c r="D599" s="411">
        <v>2234291.3463294739</v>
      </c>
      <c r="E599" s="125">
        <v>4180</v>
      </c>
      <c r="F599" s="125">
        <v>96981360</v>
      </c>
      <c r="G599" s="125">
        <v>144821</v>
      </c>
      <c r="H599" s="125">
        <v>19991</v>
      </c>
      <c r="I599" s="175">
        <v>0.55341673088961219</v>
      </c>
      <c r="J599" s="125">
        <v>55</v>
      </c>
      <c r="K599" s="175">
        <v>3.6363636363636362E-2</v>
      </c>
      <c r="L599" s="175">
        <v>4.9949799196787145E-2</v>
      </c>
      <c r="M599" s="174">
        <v>13</v>
      </c>
    </row>
    <row r="600" spans="1:13" x14ac:dyDescent="0.25">
      <c r="A600" s="164">
        <v>60</v>
      </c>
      <c r="B600" s="165" t="s">
        <v>221</v>
      </c>
      <c r="C600" s="166">
        <v>2010</v>
      </c>
      <c r="D600" s="411">
        <v>2281189.6241578069</v>
      </c>
      <c r="E600" s="125">
        <v>4155</v>
      </c>
      <c r="F600" s="125">
        <v>94435422</v>
      </c>
      <c r="G600" s="125">
        <v>141997</v>
      </c>
      <c r="H600" s="125">
        <v>19991</v>
      </c>
      <c r="I600" s="175">
        <v>0.53888852995483827</v>
      </c>
      <c r="J600" s="125">
        <v>55</v>
      </c>
      <c r="K600" s="175">
        <v>3.6363636363636362E-2</v>
      </c>
      <c r="L600" s="175">
        <v>4.9949799196787145E-2</v>
      </c>
      <c r="M600" s="174">
        <v>13</v>
      </c>
    </row>
    <row r="601" spans="1:13" s="184" customFormat="1" ht="15.75" thickBot="1" x14ac:dyDescent="0.3">
      <c r="A601" s="167">
        <v>60</v>
      </c>
      <c r="B601" s="168" t="s">
        <v>221</v>
      </c>
      <c r="C601" s="169">
        <v>2011</v>
      </c>
      <c r="D601" s="412">
        <v>2453303.1541925757</v>
      </c>
      <c r="E601" s="170">
        <v>4183</v>
      </c>
      <c r="F601" s="170">
        <v>88568831</v>
      </c>
      <c r="G601" s="170">
        <v>130980</v>
      </c>
      <c r="H601" s="170">
        <v>19991</v>
      </c>
      <c r="I601" s="183">
        <v>0.505411276050723</v>
      </c>
      <c r="J601" s="170">
        <v>55</v>
      </c>
      <c r="K601" s="183">
        <v>3.6363636363636362E-2</v>
      </c>
      <c r="L601" s="183">
        <v>4.9949799196787145E-2</v>
      </c>
      <c r="M601" s="184">
        <v>13</v>
      </c>
    </row>
    <row r="602" spans="1:13" ht="15.75" thickTop="1" x14ac:dyDescent="0.25">
      <c r="A602" s="171">
        <v>61</v>
      </c>
      <c r="B602" s="172" t="s">
        <v>222</v>
      </c>
      <c r="C602" s="173">
        <v>2002</v>
      </c>
      <c r="D602" s="411">
        <v>1779879.1221099799</v>
      </c>
      <c r="E602" s="125">
        <v>5713</v>
      </c>
      <c r="F602" s="125">
        <v>122481365</v>
      </c>
      <c r="G602" s="125">
        <v>148083.29999999999</v>
      </c>
      <c r="H602" s="125">
        <v>23030</v>
      </c>
      <c r="I602" s="175">
        <v>0.60670086404375489</v>
      </c>
      <c r="J602" s="125">
        <v>84.4</v>
      </c>
      <c r="K602" s="175">
        <v>0.1042654028436019</v>
      </c>
      <c r="L602" s="175">
        <v>2.2054962366532468E-2</v>
      </c>
      <c r="M602" s="174">
        <v>18</v>
      </c>
    </row>
    <row r="603" spans="1:13" x14ac:dyDescent="0.25">
      <c r="A603" s="164">
        <v>61</v>
      </c>
      <c r="B603" s="165" t="s">
        <v>222</v>
      </c>
      <c r="C603" s="166">
        <v>2003</v>
      </c>
      <c r="D603" s="411">
        <v>1846429.0282724933</v>
      </c>
      <c r="E603" s="125">
        <v>5738</v>
      </c>
      <c r="F603" s="125">
        <v>124591891</v>
      </c>
      <c r="G603" s="125">
        <v>139135</v>
      </c>
      <c r="H603" s="125">
        <v>31849</v>
      </c>
      <c r="I603" s="175">
        <v>0.44626467451179386</v>
      </c>
      <c r="J603" s="125">
        <v>85</v>
      </c>
      <c r="K603" s="175">
        <v>0.10588235294117647</v>
      </c>
      <c r="L603" s="175">
        <v>2.2054962366532468E-2</v>
      </c>
      <c r="M603" s="174">
        <v>18</v>
      </c>
    </row>
    <row r="604" spans="1:13" x14ac:dyDescent="0.25">
      <c r="A604" s="164">
        <v>61</v>
      </c>
      <c r="B604" s="165" t="s">
        <v>222</v>
      </c>
      <c r="C604" s="166">
        <v>2004</v>
      </c>
      <c r="D604" s="411">
        <v>1881765.9028319116</v>
      </c>
      <c r="E604" s="125">
        <v>5749</v>
      </c>
      <c r="F604" s="125">
        <v>128527347</v>
      </c>
      <c r="G604" s="125">
        <v>146561.70000000001</v>
      </c>
      <c r="H604" s="125">
        <v>31849</v>
      </c>
      <c r="I604" s="175">
        <v>0.46036073627632307</v>
      </c>
      <c r="J604" s="125">
        <v>86</v>
      </c>
      <c r="K604" s="175">
        <v>0.11046511627906977</v>
      </c>
      <c r="L604" s="175">
        <v>2.2054962366532468E-2</v>
      </c>
      <c r="M604" s="174">
        <v>18</v>
      </c>
    </row>
    <row r="605" spans="1:13" x14ac:dyDescent="0.25">
      <c r="A605" s="164">
        <v>61</v>
      </c>
      <c r="B605" s="165" t="s">
        <v>222</v>
      </c>
      <c r="C605" s="166">
        <v>2005</v>
      </c>
      <c r="D605" s="411">
        <v>1883513.6188363251</v>
      </c>
      <c r="E605" s="125">
        <v>5823</v>
      </c>
      <c r="F605" s="125">
        <v>123510432</v>
      </c>
      <c r="G605" s="125">
        <v>143455</v>
      </c>
      <c r="H605" s="125">
        <v>31849</v>
      </c>
      <c r="I605" s="175">
        <v>0.4423910921722109</v>
      </c>
      <c r="J605" s="125">
        <v>86</v>
      </c>
      <c r="K605" s="175">
        <v>0.10465116279069768</v>
      </c>
      <c r="L605" s="175">
        <v>2.2054962366532468E-2</v>
      </c>
      <c r="M605" s="174">
        <v>18</v>
      </c>
    </row>
    <row r="606" spans="1:13" x14ac:dyDescent="0.25">
      <c r="A606" s="164">
        <v>61</v>
      </c>
      <c r="B606" s="165" t="s">
        <v>222</v>
      </c>
      <c r="C606" s="166">
        <v>2006</v>
      </c>
      <c r="D606" s="411">
        <v>2165446.7026085835</v>
      </c>
      <c r="E606" s="125">
        <v>5839</v>
      </c>
      <c r="F606" s="125">
        <v>67020068</v>
      </c>
      <c r="G606" s="125">
        <v>142410</v>
      </c>
      <c r="H606" s="125">
        <v>31849</v>
      </c>
      <c r="I606" s="175">
        <v>0.24005325380107034</v>
      </c>
      <c r="J606" s="125">
        <v>87</v>
      </c>
      <c r="K606" s="175">
        <v>0.10344827586206896</v>
      </c>
      <c r="L606" s="175">
        <v>2.2054962366532468E-2</v>
      </c>
      <c r="M606" s="174">
        <v>18</v>
      </c>
    </row>
    <row r="607" spans="1:13" x14ac:dyDescent="0.25">
      <c r="A607" s="164">
        <v>61</v>
      </c>
      <c r="B607" s="165" t="s">
        <v>222</v>
      </c>
      <c r="C607" s="166">
        <v>2007</v>
      </c>
      <c r="D607" s="411">
        <v>2302656.0866916687</v>
      </c>
      <c r="E607" s="125">
        <v>5864</v>
      </c>
      <c r="F607" s="125">
        <v>113998664</v>
      </c>
      <c r="G607" s="125">
        <v>122413</v>
      </c>
      <c r="H607" s="125">
        <v>32731</v>
      </c>
      <c r="I607" s="175">
        <v>0.39731871411965203</v>
      </c>
      <c r="J607" s="125">
        <v>87</v>
      </c>
      <c r="K607" s="175">
        <v>0.10344827586206896</v>
      </c>
      <c r="L607" s="175">
        <v>2.2054962366532468E-2</v>
      </c>
      <c r="M607" s="174">
        <v>18</v>
      </c>
    </row>
    <row r="608" spans="1:13" x14ac:dyDescent="0.25">
      <c r="A608" s="164">
        <v>61</v>
      </c>
      <c r="B608" s="165" t="s">
        <v>222</v>
      </c>
      <c r="C608" s="166">
        <v>2008</v>
      </c>
      <c r="D608" s="411">
        <v>2455238.7697290811</v>
      </c>
      <c r="E608" s="125">
        <v>5859</v>
      </c>
      <c r="F608" s="125">
        <v>111785106</v>
      </c>
      <c r="G608" s="125">
        <v>127789</v>
      </c>
      <c r="H608" s="125">
        <v>39622</v>
      </c>
      <c r="I608" s="175">
        <v>0.32184449343351479</v>
      </c>
      <c r="J608" s="125">
        <v>88</v>
      </c>
      <c r="K608" s="175">
        <v>0.10227272727272728</v>
      </c>
      <c r="L608" s="175">
        <v>2.2054962366532468E-2</v>
      </c>
      <c r="M608" s="174">
        <v>18</v>
      </c>
    </row>
    <row r="609" spans="1:13" x14ac:dyDescent="0.25">
      <c r="A609" s="164">
        <v>61</v>
      </c>
      <c r="B609" s="165" t="s">
        <v>222</v>
      </c>
      <c r="C609" s="166">
        <v>2009</v>
      </c>
      <c r="D609" s="411">
        <v>2617129.8536482947</v>
      </c>
      <c r="E609" s="125">
        <v>5863</v>
      </c>
      <c r="F609" s="125">
        <v>110613517</v>
      </c>
      <c r="G609" s="125">
        <v>134035</v>
      </c>
      <c r="H609" s="125">
        <v>39622</v>
      </c>
      <c r="I609" s="175">
        <v>0.31847132967574843</v>
      </c>
      <c r="J609" s="125">
        <v>89</v>
      </c>
      <c r="K609" s="175">
        <v>0.10112359550561797</v>
      </c>
      <c r="L609" s="175">
        <v>2.2054962366532468E-2</v>
      </c>
      <c r="M609" s="174">
        <v>18</v>
      </c>
    </row>
    <row r="610" spans="1:13" x14ac:dyDescent="0.25">
      <c r="A610" s="164">
        <v>61</v>
      </c>
      <c r="B610" s="165" t="s">
        <v>222</v>
      </c>
      <c r="C610" s="166">
        <v>2010</v>
      </c>
      <c r="D610" s="411">
        <v>2732170.1072530239</v>
      </c>
      <c r="E610" s="125">
        <v>5818</v>
      </c>
      <c r="F610" s="125">
        <v>105964407</v>
      </c>
      <c r="G610" s="125">
        <v>128467</v>
      </c>
      <c r="H610" s="125">
        <v>39622</v>
      </c>
      <c r="I610" s="175">
        <v>0.30508591093430454</v>
      </c>
      <c r="J610" s="125">
        <v>94</v>
      </c>
      <c r="K610" s="175">
        <v>0.10638297872340426</v>
      </c>
      <c r="L610" s="175">
        <v>2.2054962366532468E-2</v>
      </c>
      <c r="M610" s="174">
        <v>18</v>
      </c>
    </row>
    <row r="611" spans="1:13" s="184" customFormat="1" ht="15.75" thickBot="1" x14ac:dyDescent="0.3">
      <c r="A611" s="167">
        <v>61</v>
      </c>
      <c r="B611" s="168" t="s">
        <v>222</v>
      </c>
      <c r="C611" s="169">
        <v>2011</v>
      </c>
      <c r="D611" s="412">
        <v>2780205.509219151</v>
      </c>
      <c r="E611" s="170">
        <v>5839</v>
      </c>
      <c r="F611" s="170">
        <v>106753165</v>
      </c>
      <c r="G611" s="170">
        <v>130762</v>
      </c>
      <c r="H611" s="170">
        <v>39622</v>
      </c>
      <c r="I611" s="183">
        <v>0.30735685227913478</v>
      </c>
      <c r="J611" s="170">
        <v>94</v>
      </c>
      <c r="K611" s="183">
        <v>0.10638297872340426</v>
      </c>
      <c r="L611" s="183">
        <v>2.2054962366532468E-2</v>
      </c>
      <c r="M611" s="184">
        <v>18</v>
      </c>
    </row>
    <row r="612" spans="1:13" ht="15.75" thickTop="1" x14ac:dyDescent="0.25">
      <c r="A612" s="171">
        <v>62</v>
      </c>
      <c r="B612" s="172" t="s">
        <v>223</v>
      </c>
      <c r="C612" s="173">
        <v>2002</v>
      </c>
      <c r="D612" s="411">
        <v>1434869.6689844877</v>
      </c>
      <c r="E612" s="125">
        <v>2729</v>
      </c>
      <c r="F612" s="125">
        <v>86260326</v>
      </c>
      <c r="G612" s="125">
        <v>72507</v>
      </c>
      <c r="H612" s="125">
        <v>18850</v>
      </c>
      <c r="I612" s="175">
        <v>0.52203338071921235</v>
      </c>
      <c r="J612" s="125">
        <v>202.9</v>
      </c>
      <c r="K612" s="175">
        <v>2.661409561360276E-2</v>
      </c>
      <c r="L612" s="175">
        <v>9.5272993770611943E-3</v>
      </c>
      <c r="M612" s="174">
        <v>536</v>
      </c>
    </row>
    <row r="613" spans="1:13" x14ac:dyDescent="0.25">
      <c r="A613" s="164">
        <v>62</v>
      </c>
      <c r="B613" s="165" t="s">
        <v>223</v>
      </c>
      <c r="C613" s="166">
        <v>2003</v>
      </c>
      <c r="D613" s="411">
        <v>1343186.4866909801</v>
      </c>
      <c r="E613" s="125">
        <v>2735</v>
      </c>
      <c r="F613" s="125">
        <v>91371270</v>
      </c>
      <c r="G613" s="125">
        <v>104683</v>
      </c>
      <c r="H613" s="125">
        <v>20972</v>
      </c>
      <c r="I613" s="175">
        <v>0.49701368390147133</v>
      </c>
      <c r="J613" s="125">
        <v>210.5</v>
      </c>
      <c r="K613" s="175">
        <v>2.8503562945368172E-2</v>
      </c>
      <c r="L613" s="175">
        <v>9.5272993770611943E-3</v>
      </c>
      <c r="M613" s="174">
        <v>536</v>
      </c>
    </row>
    <row r="614" spans="1:13" x14ac:dyDescent="0.25">
      <c r="A614" s="164">
        <v>62</v>
      </c>
      <c r="B614" s="165" t="s">
        <v>223</v>
      </c>
      <c r="C614" s="166">
        <v>2004</v>
      </c>
      <c r="D614" s="411">
        <v>1628036.7930519336</v>
      </c>
      <c r="E614" s="125">
        <v>2749</v>
      </c>
      <c r="F614" s="125">
        <v>89665584</v>
      </c>
      <c r="G614" s="125">
        <v>52245</v>
      </c>
      <c r="H614" s="125">
        <v>21279</v>
      </c>
      <c r="I614" s="175">
        <v>0.48069886925501576</v>
      </c>
      <c r="J614" s="125">
        <v>212</v>
      </c>
      <c r="K614" s="175">
        <v>3.0660377358490566E-2</v>
      </c>
      <c r="L614" s="175">
        <v>9.5272993770611943E-3</v>
      </c>
      <c r="M614" s="174">
        <v>536</v>
      </c>
    </row>
    <row r="615" spans="1:13" x14ac:dyDescent="0.25">
      <c r="A615" s="164">
        <v>62</v>
      </c>
      <c r="B615" s="165" t="s">
        <v>223</v>
      </c>
      <c r="C615" s="166">
        <v>2005</v>
      </c>
      <c r="D615" s="411">
        <v>1720870.4204345983</v>
      </c>
      <c r="E615" s="125">
        <v>2760</v>
      </c>
      <c r="F615" s="125">
        <v>94428257.5</v>
      </c>
      <c r="G615" s="125">
        <v>105723</v>
      </c>
      <c r="H615" s="125">
        <v>22753</v>
      </c>
      <c r="I615" s="175">
        <v>0.47343661481249316</v>
      </c>
      <c r="J615" s="125">
        <v>212</v>
      </c>
      <c r="K615" s="175">
        <v>2.8301886792452831E-2</v>
      </c>
      <c r="L615" s="175">
        <v>9.5272993770611943E-3</v>
      </c>
      <c r="M615" s="174">
        <v>536</v>
      </c>
    </row>
    <row r="616" spans="1:13" x14ac:dyDescent="0.25">
      <c r="A616" s="164">
        <v>62</v>
      </c>
      <c r="B616" s="165" t="s">
        <v>223</v>
      </c>
      <c r="C616" s="166">
        <v>2006</v>
      </c>
      <c r="D616" s="411">
        <v>1863824.9676946818</v>
      </c>
      <c r="E616" s="125">
        <v>2734</v>
      </c>
      <c r="F616" s="125">
        <v>92077783</v>
      </c>
      <c r="G616" s="125">
        <v>108187</v>
      </c>
      <c r="H616" s="125">
        <v>22753</v>
      </c>
      <c r="I616" s="175">
        <v>0.46165199948711672</v>
      </c>
      <c r="J616" s="125">
        <v>211</v>
      </c>
      <c r="K616" s="175">
        <v>2.843601895734597E-2</v>
      </c>
      <c r="L616" s="175">
        <v>9.5272993770611943E-3</v>
      </c>
      <c r="M616" s="174">
        <v>536</v>
      </c>
    </row>
    <row r="617" spans="1:13" x14ac:dyDescent="0.25">
      <c r="A617" s="164">
        <v>62</v>
      </c>
      <c r="B617" s="165" t="s">
        <v>223</v>
      </c>
      <c r="C617" s="166">
        <v>2007</v>
      </c>
      <c r="D617" s="411">
        <v>2098545.5410825508</v>
      </c>
      <c r="E617" s="125">
        <v>2754</v>
      </c>
      <c r="F617" s="125">
        <v>90679122</v>
      </c>
      <c r="G617" s="125">
        <v>107407</v>
      </c>
      <c r="H617" s="125">
        <v>22753</v>
      </c>
      <c r="I617" s="175">
        <v>0.45463950824094229</v>
      </c>
      <c r="J617" s="125">
        <v>211</v>
      </c>
      <c r="K617" s="175">
        <v>2.843601895734597E-2</v>
      </c>
      <c r="L617" s="175">
        <v>9.5272993770611943E-3</v>
      </c>
      <c r="M617" s="174">
        <v>536</v>
      </c>
    </row>
    <row r="618" spans="1:13" x14ac:dyDescent="0.25">
      <c r="A618" s="164">
        <v>62</v>
      </c>
      <c r="B618" s="165" t="s">
        <v>223</v>
      </c>
      <c r="C618" s="166">
        <v>2008</v>
      </c>
      <c r="D618" s="411">
        <v>2159611.3070732472</v>
      </c>
      <c r="E618" s="125">
        <v>2734</v>
      </c>
      <c r="F618" s="125">
        <v>76752093</v>
      </c>
      <c r="G618" s="125">
        <v>76545</v>
      </c>
      <c r="H618" s="125">
        <v>22753</v>
      </c>
      <c r="I618" s="175">
        <v>0.38481331808641767</v>
      </c>
      <c r="J618" s="125">
        <v>211</v>
      </c>
      <c r="K618" s="175">
        <v>2.843601895734597E-2</v>
      </c>
      <c r="L618" s="175">
        <v>9.5272993770611943E-3</v>
      </c>
      <c r="M618" s="174">
        <v>536</v>
      </c>
    </row>
    <row r="619" spans="1:13" x14ac:dyDescent="0.25">
      <c r="A619" s="164">
        <v>62</v>
      </c>
      <c r="B619" s="165" t="s">
        <v>223</v>
      </c>
      <c r="C619" s="166">
        <v>2009</v>
      </c>
      <c r="D619" s="411">
        <v>2050500.0818075074</v>
      </c>
      <c r="E619" s="125">
        <v>2740</v>
      </c>
      <c r="F619" s="125">
        <v>72428352</v>
      </c>
      <c r="G619" s="125">
        <v>58186</v>
      </c>
      <c r="H619" s="125">
        <v>22753</v>
      </c>
      <c r="I619" s="175">
        <v>0.36313530181712467</v>
      </c>
      <c r="J619" s="125">
        <v>211</v>
      </c>
      <c r="K619" s="175">
        <v>2.843601895734597E-2</v>
      </c>
      <c r="L619" s="175">
        <v>9.5272993770611943E-3</v>
      </c>
      <c r="M619" s="174">
        <v>536</v>
      </c>
    </row>
    <row r="620" spans="1:13" x14ac:dyDescent="0.25">
      <c r="A620" s="164">
        <v>62</v>
      </c>
      <c r="B620" s="165" t="s">
        <v>223</v>
      </c>
      <c r="C620" s="166">
        <v>2010</v>
      </c>
      <c r="D620" s="411">
        <v>2110754.9388105166</v>
      </c>
      <c r="E620" s="125">
        <v>2754</v>
      </c>
      <c r="F620" s="125">
        <v>70574452</v>
      </c>
      <c r="G620" s="125">
        <v>71492</v>
      </c>
      <c r="H620" s="125">
        <v>22753</v>
      </c>
      <c r="I620" s="175">
        <v>0.3538403707928931</v>
      </c>
      <c r="J620" s="125">
        <v>211</v>
      </c>
      <c r="K620" s="175">
        <v>2.843601895734597E-2</v>
      </c>
      <c r="L620" s="175">
        <v>9.5272993770611943E-3</v>
      </c>
      <c r="M620" s="174">
        <v>536</v>
      </c>
    </row>
    <row r="621" spans="1:13" s="184" customFormat="1" ht="15.75" thickBot="1" x14ac:dyDescent="0.3">
      <c r="A621" s="167">
        <v>62</v>
      </c>
      <c r="B621" s="168" t="s">
        <v>223</v>
      </c>
      <c r="C621" s="169">
        <v>2011</v>
      </c>
      <c r="D621" s="412">
        <v>2186042.0001315661</v>
      </c>
      <c r="E621" s="170">
        <v>2755</v>
      </c>
      <c r="F621" s="170">
        <v>72584384.75</v>
      </c>
      <c r="G621" s="170">
        <v>66653</v>
      </c>
      <c r="H621" s="170">
        <v>22753</v>
      </c>
      <c r="I621" s="183">
        <v>0.36391760595908013</v>
      </c>
      <c r="J621" s="170">
        <v>283</v>
      </c>
      <c r="K621" s="183">
        <v>2.1201413427561839E-2</v>
      </c>
      <c r="L621" s="183">
        <v>9.5272993770611943E-3</v>
      </c>
      <c r="M621" s="184">
        <v>536</v>
      </c>
    </row>
    <row r="622" spans="1:13" ht="15.75" thickTop="1" x14ac:dyDescent="0.25">
      <c r="A622" s="171">
        <v>63</v>
      </c>
      <c r="B622" s="172" t="s">
        <v>224</v>
      </c>
      <c r="C622" s="173">
        <v>2002</v>
      </c>
      <c r="D622" s="411">
        <v>5345492.6511583598</v>
      </c>
      <c r="E622" s="125">
        <v>14395</v>
      </c>
      <c r="F622" s="125">
        <v>362208340</v>
      </c>
      <c r="G622" s="125">
        <v>537127</v>
      </c>
      <c r="H622" s="125">
        <v>70523</v>
      </c>
      <c r="I622" s="175">
        <v>0.58590364654959592</v>
      </c>
      <c r="J622" s="125">
        <v>244</v>
      </c>
      <c r="K622" s="175">
        <v>0.25614754098360654</v>
      </c>
      <c r="L622" s="175">
        <v>0.14178534213268496</v>
      </c>
      <c r="M622" s="174">
        <v>33</v>
      </c>
    </row>
    <row r="623" spans="1:13" x14ac:dyDescent="0.25">
      <c r="A623" s="164">
        <v>63</v>
      </c>
      <c r="B623" s="165" t="s">
        <v>224</v>
      </c>
      <c r="C623" s="166">
        <v>2003</v>
      </c>
      <c r="D623" s="411">
        <v>5719568.3492968353</v>
      </c>
      <c r="E623" s="125">
        <v>14613</v>
      </c>
      <c r="F623" s="125">
        <v>359240700</v>
      </c>
      <c r="G623" s="125">
        <v>537039</v>
      </c>
      <c r="H623" s="125">
        <v>70523</v>
      </c>
      <c r="I623" s="175">
        <v>0.58110322948121362</v>
      </c>
      <c r="J623" s="125">
        <v>232</v>
      </c>
      <c r="K623" s="175">
        <v>0.25</v>
      </c>
      <c r="L623" s="175">
        <v>0.14178534213268496</v>
      </c>
      <c r="M623" s="174">
        <v>33</v>
      </c>
    </row>
    <row r="624" spans="1:13" x14ac:dyDescent="0.25">
      <c r="A624" s="164">
        <v>63</v>
      </c>
      <c r="B624" s="165" t="s">
        <v>224</v>
      </c>
      <c r="C624" s="166">
        <v>2004</v>
      </c>
      <c r="D624" s="411">
        <v>6061289.7752898447</v>
      </c>
      <c r="E624" s="125">
        <v>14931</v>
      </c>
      <c r="F624" s="125">
        <v>356758413</v>
      </c>
      <c r="G624" s="125">
        <v>481814</v>
      </c>
      <c r="H624" s="125">
        <v>70523</v>
      </c>
      <c r="I624" s="175">
        <v>0.57708791330963505</v>
      </c>
      <c r="J624" s="125">
        <v>233</v>
      </c>
      <c r="K624" s="175">
        <v>0.24892703862660945</v>
      </c>
      <c r="L624" s="175">
        <v>0.14178534213268496</v>
      </c>
      <c r="M624" s="174">
        <v>33</v>
      </c>
    </row>
    <row r="625" spans="1:13" x14ac:dyDescent="0.25">
      <c r="A625" s="164">
        <v>63</v>
      </c>
      <c r="B625" s="165" t="s">
        <v>224</v>
      </c>
      <c r="C625" s="166">
        <v>2005</v>
      </c>
      <c r="D625" s="411">
        <v>6513113.258379288</v>
      </c>
      <c r="E625" s="125">
        <v>15243</v>
      </c>
      <c r="F625" s="125">
        <v>376178610</v>
      </c>
      <c r="G625" s="125">
        <v>484473</v>
      </c>
      <c r="H625" s="125">
        <v>74621</v>
      </c>
      <c r="I625" s="175">
        <v>0.57508437274737212</v>
      </c>
      <c r="J625" s="125">
        <v>239</v>
      </c>
      <c r="K625" s="175">
        <v>0.28033472803347281</v>
      </c>
      <c r="L625" s="175">
        <v>0.14178534213268496</v>
      </c>
      <c r="M625" s="174">
        <v>33</v>
      </c>
    </row>
    <row r="626" spans="1:13" x14ac:dyDescent="0.25">
      <c r="A626" s="164">
        <v>63</v>
      </c>
      <c r="B626" s="165" t="s">
        <v>224</v>
      </c>
      <c r="C626" s="166">
        <v>2006</v>
      </c>
      <c r="D626" s="411">
        <v>6998342.8159750002</v>
      </c>
      <c r="E626" s="125">
        <v>15597</v>
      </c>
      <c r="F626" s="125">
        <v>367218614</v>
      </c>
      <c r="G626" s="125">
        <v>493282</v>
      </c>
      <c r="H626" s="125">
        <v>77500</v>
      </c>
      <c r="I626" s="175">
        <v>0.54053213515562326</v>
      </c>
      <c r="J626" s="125">
        <v>246</v>
      </c>
      <c r="K626" s="175">
        <v>0.3048780487804878</v>
      </c>
      <c r="L626" s="175">
        <v>0.14178534213268496</v>
      </c>
      <c r="M626" s="174">
        <v>33</v>
      </c>
    </row>
    <row r="627" spans="1:13" x14ac:dyDescent="0.25">
      <c r="A627" s="164">
        <v>63</v>
      </c>
      <c r="B627" s="165" t="s">
        <v>224</v>
      </c>
      <c r="C627" s="166">
        <v>2007</v>
      </c>
      <c r="D627" s="411">
        <v>7176571.3530095089</v>
      </c>
      <c r="E627" s="125">
        <v>15919</v>
      </c>
      <c r="F627" s="125">
        <v>366885092</v>
      </c>
      <c r="G627" s="125">
        <v>485637</v>
      </c>
      <c r="H627" s="125">
        <v>77500</v>
      </c>
      <c r="I627" s="175">
        <v>0.54004120318238358</v>
      </c>
      <c r="J627" s="125">
        <v>240</v>
      </c>
      <c r="K627" s="175">
        <v>0.33333333333333331</v>
      </c>
      <c r="L627" s="175">
        <v>0.14178534213268496</v>
      </c>
      <c r="M627" s="174">
        <v>33</v>
      </c>
    </row>
    <row r="628" spans="1:13" x14ac:dyDescent="0.25">
      <c r="A628" s="164">
        <v>63</v>
      </c>
      <c r="B628" s="165" t="s">
        <v>224</v>
      </c>
      <c r="C628" s="166">
        <v>2008</v>
      </c>
      <c r="D628" s="411">
        <v>7260924.4627434276</v>
      </c>
      <c r="E628" s="125">
        <v>16133</v>
      </c>
      <c r="F628" s="125">
        <v>343399650</v>
      </c>
      <c r="G628" s="125">
        <v>446340</v>
      </c>
      <c r="H628" s="125">
        <v>77500</v>
      </c>
      <c r="I628" s="175">
        <v>0.50547150648031614</v>
      </c>
      <c r="J628" s="125">
        <v>244</v>
      </c>
      <c r="K628" s="175">
        <v>0.35245901639344263</v>
      </c>
      <c r="L628" s="175">
        <v>0.14178534213268496</v>
      </c>
      <c r="M628" s="174">
        <v>33</v>
      </c>
    </row>
    <row r="629" spans="1:13" x14ac:dyDescent="0.25">
      <c r="A629" s="164">
        <v>63</v>
      </c>
      <c r="B629" s="165" t="s">
        <v>224</v>
      </c>
      <c r="C629" s="166">
        <v>2009</v>
      </c>
      <c r="D629" s="411">
        <v>7369834.3459261181</v>
      </c>
      <c r="E629" s="125">
        <v>16243</v>
      </c>
      <c r="F629" s="125">
        <v>289185003</v>
      </c>
      <c r="G629" s="125">
        <v>367423</v>
      </c>
      <c r="H629" s="125">
        <v>77500</v>
      </c>
      <c r="I629" s="175">
        <v>0.42566956348943502</v>
      </c>
      <c r="J629" s="125">
        <v>243</v>
      </c>
      <c r="K629" s="175">
        <v>0.35802469135802467</v>
      </c>
      <c r="L629" s="175">
        <v>0.14178534213268496</v>
      </c>
      <c r="M629" s="174">
        <v>33</v>
      </c>
    </row>
    <row r="630" spans="1:13" x14ac:dyDescent="0.25">
      <c r="A630" s="164">
        <v>63</v>
      </c>
      <c r="B630" s="165" t="s">
        <v>224</v>
      </c>
      <c r="C630" s="166">
        <v>2010</v>
      </c>
      <c r="D630" s="411">
        <v>7528315.288035146</v>
      </c>
      <c r="E630" s="125">
        <v>16419</v>
      </c>
      <c r="F630" s="125">
        <v>294869479</v>
      </c>
      <c r="G630" s="125">
        <v>353239</v>
      </c>
      <c r="H630" s="125">
        <v>77500</v>
      </c>
      <c r="I630" s="175">
        <v>0.43403690063515188</v>
      </c>
      <c r="J630" s="125">
        <v>247</v>
      </c>
      <c r="K630" s="175">
        <v>0.36032388663967613</v>
      </c>
      <c r="L630" s="175">
        <v>0.14178534213268496</v>
      </c>
      <c r="M630" s="174">
        <v>33</v>
      </c>
    </row>
    <row r="631" spans="1:13" s="184" customFormat="1" ht="15.75" thickBot="1" x14ac:dyDescent="0.3">
      <c r="A631" s="167">
        <v>63</v>
      </c>
      <c r="B631" s="168" t="s">
        <v>224</v>
      </c>
      <c r="C631" s="169">
        <v>2011</v>
      </c>
      <c r="D631" s="412">
        <v>7813719.456825518</v>
      </c>
      <c r="E631" s="170">
        <v>16436</v>
      </c>
      <c r="F631" s="170">
        <v>291893294</v>
      </c>
      <c r="G631" s="170">
        <v>340694</v>
      </c>
      <c r="H631" s="170">
        <v>77500</v>
      </c>
      <c r="I631" s="183">
        <v>0.42965606706262466</v>
      </c>
      <c r="J631" s="170">
        <v>248</v>
      </c>
      <c r="K631" s="183">
        <v>0.37096774193548387</v>
      </c>
      <c r="L631" s="183">
        <v>0.14178534213268496</v>
      </c>
      <c r="M631" s="184">
        <v>33</v>
      </c>
    </row>
    <row r="632" spans="1:13" ht="15.75" thickTop="1" x14ac:dyDescent="0.25">
      <c r="A632" s="171">
        <v>64</v>
      </c>
      <c r="B632" s="172" t="s">
        <v>126</v>
      </c>
      <c r="C632" s="173">
        <v>2002</v>
      </c>
      <c r="D632" s="411">
        <v>22814770.589180648</v>
      </c>
      <c r="E632" s="125">
        <v>48820</v>
      </c>
      <c r="F632" s="125">
        <v>1015641442</v>
      </c>
      <c r="G632" s="125">
        <v>463537</v>
      </c>
      <c r="H632" s="125">
        <v>189837</v>
      </c>
      <c r="I632" s="175">
        <v>0.61032067892974906</v>
      </c>
      <c r="J632" s="125">
        <v>1351</v>
      </c>
      <c r="K632" s="175">
        <v>2.9015544041450778E-2</v>
      </c>
      <c r="L632" s="175">
        <v>1.9356820975010243E-2</v>
      </c>
      <c r="M632" s="174">
        <v>381</v>
      </c>
    </row>
    <row r="633" spans="1:13" x14ac:dyDescent="0.25">
      <c r="A633" s="164">
        <v>64</v>
      </c>
      <c r="B633" s="165" t="s">
        <v>126</v>
      </c>
      <c r="C633" s="166">
        <v>2003</v>
      </c>
      <c r="D633" s="411">
        <v>23449897.749014821</v>
      </c>
      <c r="E633" s="125">
        <v>49236</v>
      </c>
      <c r="F633" s="125">
        <v>1051685176</v>
      </c>
      <c r="G633" s="125">
        <v>1461722</v>
      </c>
      <c r="H633" s="125">
        <v>195658</v>
      </c>
      <c r="I633" s="175">
        <v>0.61317815757741456</v>
      </c>
      <c r="J633" s="125">
        <v>1349.3</v>
      </c>
      <c r="K633" s="175">
        <v>0.33654487512043285</v>
      </c>
      <c r="L633" s="175">
        <v>1.9356820975010243E-2</v>
      </c>
      <c r="M633" s="174">
        <v>381</v>
      </c>
    </row>
    <row r="634" spans="1:13" x14ac:dyDescent="0.25">
      <c r="A634" s="164">
        <v>64</v>
      </c>
      <c r="B634" s="165" t="s">
        <v>126</v>
      </c>
      <c r="C634" s="166">
        <v>2004</v>
      </c>
      <c r="D634" s="411">
        <v>23131883.299430147</v>
      </c>
      <c r="E634" s="125">
        <v>49323</v>
      </c>
      <c r="F634" s="125">
        <v>1033807068</v>
      </c>
      <c r="G634" s="125">
        <v>1437110</v>
      </c>
      <c r="H634" s="125">
        <v>198752</v>
      </c>
      <c r="I634" s="175">
        <v>0.59337128156079977</v>
      </c>
      <c r="J634" s="125">
        <v>1338.1</v>
      </c>
      <c r="K634" s="175">
        <v>0.33779239219789253</v>
      </c>
      <c r="L634" s="175">
        <v>1.9356820975010243E-2</v>
      </c>
      <c r="M634" s="174">
        <v>381</v>
      </c>
    </row>
    <row r="635" spans="1:13" x14ac:dyDescent="0.25">
      <c r="A635" s="164">
        <v>64</v>
      </c>
      <c r="B635" s="165" t="s">
        <v>126</v>
      </c>
      <c r="C635" s="166">
        <v>2005</v>
      </c>
      <c r="D635" s="411">
        <v>23152989.722041585</v>
      </c>
      <c r="E635" s="125">
        <v>49558</v>
      </c>
      <c r="F635" s="125">
        <v>1054662883</v>
      </c>
      <c r="G635" s="125">
        <v>1475643</v>
      </c>
      <c r="H635" s="125">
        <v>198752</v>
      </c>
      <c r="I635" s="175">
        <v>0.60534183395650554</v>
      </c>
      <c r="J635" s="125">
        <v>1340</v>
      </c>
      <c r="K635" s="175">
        <v>0.33880597014925373</v>
      </c>
      <c r="L635" s="175">
        <v>1.9356820975010243E-2</v>
      </c>
      <c r="M635" s="174">
        <v>381</v>
      </c>
    </row>
    <row r="636" spans="1:13" x14ac:dyDescent="0.25">
      <c r="A636" s="164">
        <v>64</v>
      </c>
      <c r="B636" s="165" t="s">
        <v>126</v>
      </c>
      <c r="C636" s="166">
        <v>2006</v>
      </c>
      <c r="D636" s="411">
        <v>23814567.174860865</v>
      </c>
      <c r="E636" s="125">
        <v>49556</v>
      </c>
      <c r="F636" s="125">
        <v>1040012689</v>
      </c>
      <c r="G636" s="125">
        <v>1476385</v>
      </c>
      <c r="H636" s="125">
        <v>198752</v>
      </c>
      <c r="I636" s="175">
        <v>0.5969331040706557</v>
      </c>
      <c r="J636" s="125">
        <v>1340</v>
      </c>
      <c r="K636" s="175">
        <v>0.33880597014925373</v>
      </c>
      <c r="L636" s="175">
        <v>1.9356820975010243E-2</v>
      </c>
      <c r="M636" s="174">
        <v>381</v>
      </c>
    </row>
    <row r="637" spans="1:13" x14ac:dyDescent="0.25">
      <c r="A637" s="164">
        <v>64</v>
      </c>
      <c r="B637" s="165" t="s">
        <v>126</v>
      </c>
      <c r="C637" s="166">
        <v>2007</v>
      </c>
      <c r="D637" s="411">
        <v>25281813.113111228</v>
      </c>
      <c r="E637" s="125">
        <v>49421</v>
      </c>
      <c r="F637" s="125">
        <v>1024516481</v>
      </c>
      <c r="G637" s="125">
        <v>1472236</v>
      </c>
      <c r="H637" s="125">
        <v>198752</v>
      </c>
      <c r="I637" s="175">
        <v>0.58803878995256664</v>
      </c>
      <c r="J637" s="125">
        <v>1160</v>
      </c>
      <c r="K637" s="175">
        <v>0.19913793103448277</v>
      </c>
      <c r="L637" s="175">
        <v>1.9356820975010243E-2</v>
      </c>
      <c r="M637" s="174">
        <v>381</v>
      </c>
    </row>
    <row r="638" spans="1:13" x14ac:dyDescent="0.25">
      <c r="A638" s="164">
        <v>64</v>
      </c>
      <c r="B638" s="165" t="s">
        <v>126</v>
      </c>
      <c r="C638" s="166">
        <v>2008</v>
      </c>
      <c r="D638" s="411">
        <v>25695188.761927806</v>
      </c>
      <c r="E638" s="125">
        <v>49361</v>
      </c>
      <c r="F638" s="125">
        <v>1006913914</v>
      </c>
      <c r="G638" s="125">
        <v>1405943</v>
      </c>
      <c r="H638" s="125">
        <v>198752</v>
      </c>
      <c r="I638" s="175">
        <v>0.57793549499274743</v>
      </c>
      <c r="J638" s="125">
        <v>1172</v>
      </c>
      <c r="K638" s="175">
        <v>0.19795221843003413</v>
      </c>
      <c r="L638" s="175">
        <v>1.9356820975010243E-2</v>
      </c>
      <c r="M638" s="174">
        <v>381</v>
      </c>
    </row>
    <row r="639" spans="1:13" x14ac:dyDescent="0.25">
      <c r="A639" s="164">
        <v>64</v>
      </c>
      <c r="B639" s="165" t="s">
        <v>126</v>
      </c>
      <c r="C639" s="166">
        <v>2009</v>
      </c>
      <c r="D639" s="411">
        <v>25815250.368421704</v>
      </c>
      <c r="E639" s="125">
        <v>49922</v>
      </c>
      <c r="F639" s="125">
        <v>982671593</v>
      </c>
      <c r="G639" s="125">
        <v>1351705</v>
      </c>
      <c r="H639" s="125">
        <v>198752</v>
      </c>
      <c r="I639" s="175">
        <v>0.56402119944860218</v>
      </c>
      <c r="J639" s="125">
        <v>1186</v>
      </c>
      <c r="K639" s="175">
        <v>0.1973018549747049</v>
      </c>
      <c r="L639" s="175">
        <v>1.9356820975010243E-2</v>
      </c>
      <c r="M639" s="174">
        <v>381</v>
      </c>
    </row>
    <row r="640" spans="1:13" x14ac:dyDescent="0.25">
      <c r="A640" s="164">
        <v>64</v>
      </c>
      <c r="B640" s="165" t="s">
        <v>126</v>
      </c>
      <c r="C640" s="166">
        <v>2010</v>
      </c>
      <c r="D640" s="411">
        <v>26858944.733075738</v>
      </c>
      <c r="E640" s="125">
        <v>49508</v>
      </c>
      <c r="F640" s="125">
        <v>931409728</v>
      </c>
      <c r="G640" s="125">
        <v>1290601</v>
      </c>
      <c r="H640" s="125">
        <v>198752</v>
      </c>
      <c r="I640" s="175">
        <v>0.53459857363013885</v>
      </c>
      <c r="J640" s="125">
        <v>1178</v>
      </c>
      <c r="K640" s="175">
        <v>0.19864176570458403</v>
      </c>
      <c r="L640" s="175">
        <v>1.9356820975010243E-2</v>
      </c>
      <c r="M640" s="174">
        <v>381</v>
      </c>
    </row>
    <row r="641" spans="1:13" s="184" customFormat="1" ht="15.75" thickBot="1" x14ac:dyDescent="0.3">
      <c r="A641" s="167">
        <v>64</v>
      </c>
      <c r="B641" s="168" t="s">
        <v>126</v>
      </c>
      <c r="C641" s="169">
        <v>2011</v>
      </c>
      <c r="D641" s="412">
        <v>27079192.573665217</v>
      </c>
      <c r="E641" s="170">
        <v>49765</v>
      </c>
      <c r="F641" s="170">
        <v>943030337.75999999</v>
      </c>
      <c r="G641" s="170">
        <v>1259579</v>
      </c>
      <c r="H641" s="170">
        <v>198752</v>
      </c>
      <c r="I641" s="183">
        <v>0.54126842172776191</v>
      </c>
      <c r="J641" s="170">
        <v>1186</v>
      </c>
      <c r="K641" s="183">
        <v>0.19898819561551434</v>
      </c>
      <c r="L641" s="183">
        <v>1.9356820975010243E-2</v>
      </c>
      <c r="M641" s="184">
        <v>381</v>
      </c>
    </row>
    <row r="642" spans="1:13" ht="15.75" thickTop="1" x14ac:dyDescent="0.25">
      <c r="A642" s="171">
        <v>65</v>
      </c>
      <c r="B642" s="172" t="s">
        <v>225</v>
      </c>
      <c r="C642" s="173">
        <v>2002</v>
      </c>
      <c r="D642" s="411">
        <v>2541462.7710594675</v>
      </c>
      <c r="E642" s="125">
        <v>6075</v>
      </c>
      <c r="F642" s="125">
        <v>217790206</v>
      </c>
      <c r="G642" s="125">
        <v>339211</v>
      </c>
      <c r="H642" s="125">
        <v>42560</v>
      </c>
      <c r="I642" s="175">
        <v>0.58376124581645761</v>
      </c>
      <c r="J642" s="125">
        <v>134</v>
      </c>
      <c r="K642" s="175">
        <v>0.28731343283582089</v>
      </c>
      <c r="L642" s="175">
        <v>0.1102880658436214</v>
      </c>
      <c r="M642" s="174">
        <v>24</v>
      </c>
    </row>
    <row r="643" spans="1:13" x14ac:dyDescent="0.25">
      <c r="A643" s="164">
        <v>65</v>
      </c>
      <c r="B643" s="165" t="s">
        <v>225</v>
      </c>
      <c r="C643" s="166">
        <v>2003</v>
      </c>
      <c r="D643" s="411">
        <v>2627335.8513912135</v>
      </c>
      <c r="E643" s="125">
        <v>6165</v>
      </c>
      <c r="F643" s="125">
        <v>229514052</v>
      </c>
      <c r="G643" s="125">
        <v>336511</v>
      </c>
      <c r="H643" s="125">
        <v>42560</v>
      </c>
      <c r="I643" s="175">
        <v>0.61518564764066219</v>
      </c>
      <c r="J643" s="125">
        <v>135.1</v>
      </c>
      <c r="K643" s="175">
        <v>0.2901554404145078</v>
      </c>
      <c r="L643" s="175">
        <v>0.1102880658436214</v>
      </c>
      <c r="M643" s="174">
        <v>24</v>
      </c>
    </row>
    <row r="644" spans="1:13" x14ac:dyDescent="0.25">
      <c r="A644" s="164">
        <v>65</v>
      </c>
      <c r="B644" s="165" t="s">
        <v>225</v>
      </c>
      <c r="C644" s="166">
        <v>2004</v>
      </c>
      <c r="D644" s="411">
        <v>2690893.093377362</v>
      </c>
      <c r="E644" s="125">
        <v>6263</v>
      </c>
      <c r="F644" s="125">
        <v>237490418</v>
      </c>
      <c r="G644" s="125">
        <v>364383</v>
      </c>
      <c r="H644" s="125">
        <v>42560</v>
      </c>
      <c r="I644" s="175">
        <v>0.63656536640197348</v>
      </c>
      <c r="J644" s="125">
        <v>231</v>
      </c>
      <c r="K644" s="175">
        <v>0.41515151515151516</v>
      </c>
      <c r="L644" s="175">
        <v>0.1102880658436214</v>
      </c>
      <c r="M644" s="174">
        <v>24</v>
      </c>
    </row>
    <row r="645" spans="1:13" x14ac:dyDescent="0.25">
      <c r="A645" s="164">
        <v>65</v>
      </c>
      <c r="B645" s="165" t="s">
        <v>225</v>
      </c>
      <c r="C645" s="166">
        <v>2005</v>
      </c>
      <c r="D645" s="411">
        <v>3330366.2276041573</v>
      </c>
      <c r="E645" s="125">
        <v>6343</v>
      </c>
      <c r="F645" s="125">
        <v>235792985.47</v>
      </c>
      <c r="G645" s="125">
        <v>352579</v>
      </c>
      <c r="H645" s="125">
        <v>42560</v>
      </c>
      <c r="I645" s="175">
        <v>0.63201559648072103</v>
      </c>
      <c r="J645" s="125">
        <v>147</v>
      </c>
      <c r="K645" s="175">
        <v>0.31972789115646261</v>
      </c>
      <c r="L645" s="175">
        <v>0.1102880658436214</v>
      </c>
      <c r="M645" s="174">
        <v>24</v>
      </c>
    </row>
    <row r="646" spans="1:13" x14ac:dyDescent="0.25">
      <c r="A646" s="164">
        <v>65</v>
      </c>
      <c r="B646" s="165" t="s">
        <v>225</v>
      </c>
      <c r="C646" s="166">
        <v>2006</v>
      </c>
      <c r="D646" s="411">
        <v>3557060.0877894228</v>
      </c>
      <c r="E646" s="125">
        <v>6457</v>
      </c>
      <c r="F646" s="125">
        <v>229230519.68000001</v>
      </c>
      <c r="G646" s="125">
        <v>368998</v>
      </c>
      <c r="H646" s="125">
        <v>43121</v>
      </c>
      <c r="I646" s="175">
        <v>0.60643205431671787</v>
      </c>
      <c r="J646" s="125">
        <v>151</v>
      </c>
      <c r="K646" s="175">
        <v>0.32450331125827814</v>
      </c>
      <c r="L646" s="175">
        <v>0.1102880658436214</v>
      </c>
      <c r="M646" s="174">
        <v>24</v>
      </c>
    </row>
    <row r="647" spans="1:13" x14ac:dyDescent="0.25">
      <c r="A647" s="164">
        <v>65</v>
      </c>
      <c r="B647" s="165" t="s">
        <v>225</v>
      </c>
      <c r="C647" s="166">
        <v>2007</v>
      </c>
      <c r="D647" s="411">
        <v>3647485.3427919014</v>
      </c>
      <c r="E647" s="125">
        <v>6571</v>
      </c>
      <c r="F647" s="125">
        <v>238023374.63999999</v>
      </c>
      <c r="G647" s="125">
        <v>369492</v>
      </c>
      <c r="H647" s="125">
        <v>48436</v>
      </c>
      <c r="I647" s="175">
        <v>0.56059584091547177</v>
      </c>
      <c r="J647" s="125">
        <v>153</v>
      </c>
      <c r="K647" s="175">
        <v>0.33333333333333331</v>
      </c>
      <c r="L647" s="175">
        <v>0.1102880658436214</v>
      </c>
      <c r="M647" s="174">
        <v>24</v>
      </c>
    </row>
    <row r="648" spans="1:13" x14ac:dyDescent="0.25">
      <c r="A648" s="164">
        <v>65</v>
      </c>
      <c r="B648" s="165" t="s">
        <v>225</v>
      </c>
      <c r="C648" s="166">
        <v>2008</v>
      </c>
      <c r="D648" s="411">
        <v>3753970.1234341841</v>
      </c>
      <c r="E648" s="125">
        <v>6622</v>
      </c>
      <c r="F648" s="125">
        <v>216493155.44</v>
      </c>
      <c r="G648" s="125">
        <v>341053</v>
      </c>
      <c r="H648" s="125">
        <v>48436</v>
      </c>
      <c r="I648" s="175">
        <v>0.50988758020043312</v>
      </c>
      <c r="J648" s="125">
        <v>156</v>
      </c>
      <c r="K648" s="175">
        <v>0.34615384615384615</v>
      </c>
      <c r="L648" s="175">
        <v>0.1102880658436214</v>
      </c>
      <c r="M648" s="174">
        <v>24</v>
      </c>
    </row>
    <row r="649" spans="1:13" x14ac:dyDescent="0.25">
      <c r="A649" s="164">
        <v>65</v>
      </c>
      <c r="B649" s="165" t="s">
        <v>225</v>
      </c>
      <c r="C649" s="166">
        <v>2009</v>
      </c>
      <c r="D649" s="411">
        <v>4040933.6670712535</v>
      </c>
      <c r="E649" s="125">
        <v>6738</v>
      </c>
      <c r="F649" s="125">
        <v>184230659</v>
      </c>
      <c r="G649" s="125">
        <v>0</v>
      </c>
      <c r="H649" s="125">
        <v>48436</v>
      </c>
      <c r="I649" s="175">
        <v>0.43390251634202498</v>
      </c>
      <c r="J649" s="125">
        <v>156</v>
      </c>
      <c r="K649" s="175">
        <v>0.34615384615384615</v>
      </c>
      <c r="L649" s="175">
        <v>0.1102880658436214</v>
      </c>
      <c r="M649" s="174">
        <v>24</v>
      </c>
    </row>
    <row r="650" spans="1:13" x14ac:dyDescent="0.25">
      <c r="A650" s="164">
        <v>65</v>
      </c>
      <c r="B650" s="165" t="s">
        <v>225</v>
      </c>
      <c r="C650" s="166">
        <v>2010</v>
      </c>
      <c r="D650" s="411">
        <v>4351075.7239771504</v>
      </c>
      <c r="E650" s="125">
        <v>6700</v>
      </c>
      <c r="F650" s="125">
        <v>192156166</v>
      </c>
      <c r="G650" s="125">
        <v>332720</v>
      </c>
      <c r="H650" s="125">
        <v>48436</v>
      </c>
      <c r="I650" s="175">
        <v>0.45256877661190947</v>
      </c>
      <c r="J650" s="125">
        <v>156</v>
      </c>
      <c r="K650" s="175">
        <v>0.34615384615384615</v>
      </c>
      <c r="L650" s="175">
        <v>0.1102880658436214</v>
      </c>
      <c r="M650" s="174">
        <v>24</v>
      </c>
    </row>
    <row r="651" spans="1:13" s="184" customFormat="1" ht="15.75" thickBot="1" x14ac:dyDescent="0.3">
      <c r="A651" s="167">
        <v>65</v>
      </c>
      <c r="B651" s="168" t="s">
        <v>225</v>
      </c>
      <c r="C651" s="169">
        <v>2011</v>
      </c>
      <c r="D651" s="412">
        <v>4359883.8992358893</v>
      </c>
      <c r="E651" s="170">
        <v>6745</v>
      </c>
      <c r="F651" s="170">
        <v>182329432</v>
      </c>
      <c r="G651" s="170">
        <v>273364</v>
      </c>
      <c r="H651" s="170">
        <v>48436</v>
      </c>
      <c r="I651" s="183">
        <v>0.42942472103957535</v>
      </c>
      <c r="J651" s="170">
        <v>157</v>
      </c>
      <c r="K651" s="183">
        <v>0.3503184713375796</v>
      </c>
      <c r="L651" s="183">
        <v>0.1102880658436214</v>
      </c>
      <c r="M651" s="184">
        <v>24</v>
      </c>
    </row>
    <row r="652" spans="1:13" ht="15.75" thickTop="1" x14ac:dyDescent="0.25">
      <c r="A652" s="171">
        <v>66</v>
      </c>
      <c r="B652" s="172" t="s">
        <v>226</v>
      </c>
      <c r="C652" s="173">
        <v>2002</v>
      </c>
      <c r="D652" s="411">
        <v>443983736.27350622</v>
      </c>
      <c r="E652" s="125">
        <v>665043</v>
      </c>
      <c r="F652" s="125">
        <v>26177019147</v>
      </c>
      <c r="G652" s="125">
        <v>43696886</v>
      </c>
      <c r="H652" s="125">
        <v>4770509</v>
      </c>
      <c r="I652" s="175">
        <v>0.62597069897211211</v>
      </c>
      <c r="J652" s="125">
        <v>16638</v>
      </c>
      <c r="K652" s="175">
        <v>0.45444163962014666</v>
      </c>
      <c r="L652" s="175">
        <v>6.6582160852756894E-2</v>
      </c>
      <c r="M652" s="174">
        <v>630</v>
      </c>
    </row>
    <row r="653" spans="1:13" x14ac:dyDescent="0.25">
      <c r="A653" s="164">
        <v>66</v>
      </c>
      <c r="B653" s="165" t="s">
        <v>226</v>
      </c>
      <c r="C653" s="166">
        <v>2003</v>
      </c>
      <c r="D653" s="411">
        <v>460178959.69532973</v>
      </c>
      <c r="E653" s="125">
        <v>668625</v>
      </c>
      <c r="F653" s="125">
        <v>25604519834</v>
      </c>
      <c r="G653" s="125">
        <v>43364987</v>
      </c>
      <c r="H653" s="125">
        <v>4820891</v>
      </c>
      <c r="I653" s="175">
        <v>0.60588173069439177</v>
      </c>
      <c r="J653" s="125">
        <v>16781</v>
      </c>
      <c r="K653" s="175">
        <v>0.45652821643525415</v>
      </c>
      <c r="L653" s="175">
        <v>6.6582160852756894E-2</v>
      </c>
      <c r="M653" s="174">
        <v>630</v>
      </c>
    </row>
    <row r="654" spans="1:13" x14ac:dyDescent="0.25">
      <c r="A654" s="164">
        <v>66</v>
      </c>
      <c r="B654" s="165" t="s">
        <v>226</v>
      </c>
      <c r="C654" s="166">
        <v>2004</v>
      </c>
      <c r="D654" s="411">
        <v>467250431.6849066</v>
      </c>
      <c r="E654" s="125">
        <v>673172</v>
      </c>
      <c r="F654" s="125">
        <v>25508050686</v>
      </c>
      <c r="G654" s="125">
        <v>42779756</v>
      </c>
      <c r="H654" s="125">
        <v>4820891</v>
      </c>
      <c r="I654" s="175">
        <v>0.6035989737933527</v>
      </c>
      <c r="J654" s="125">
        <v>16869</v>
      </c>
      <c r="K654" s="175">
        <v>0.45841484379631275</v>
      </c>
      <c r="L654" s="175">
        <v>6.6582160852756894E-2</v>
      </c>
      <c r="M654" s="174">
        <v>630</v>
      </c>
    </row>
    <row r="655" spans="1:13" x14ac:dyDescent="0.25">
      <c r="A655" s="164">
        <v>66</v>
      </c>
      <c r="B655" s="165" t="s">
        <v>226</v>
      </c>
      <c r="C655" s="166">
        <v>2005</v>
      </c>
      <c r="D655" s="411">
        <v>465179836.21872401</v>
      </c>
      <c r="E655" s="125">
        <v>676678</v>
      </c>
      <c r="F655" s="125">
        <v>26372168650</v>
      </c>
      <c r="G655" s="125">
        <v>43747648</v>
      </c>
      <c r="H655" s="125">
        <v>5005205</v>
      </c>
      <c r="I655" s="175">
        <v>0.60106647893528686</v>
      </c>
      <c r="J655" s="125">
        <v>20422</v>
      </c>
      <c r="K655" s="175">
        <v>0.55273724414846737</v>
      </c>
      <c r="L655" s="175">
        <v>6.6582160852756894E-2</v>
      </c>
      <c r="M655" s="174">
        <v>630</v>
      </c>
    </row>
    <row r="656" spans="1:13" x14ac:dyDescent="0.25">
      <c r="A656" s="164">
        <v>66</v>
      </c>
      <c r="B656" s="165" t="s">
        <v>226</v>
      </c>
      <c r="C656" s="166">
        <v>2006</v>
      </c>
      <c r="D656" s="411">
        <v>475129260.06717932</v>
      </c>
      <c r="E656" s="125">
        <v>678106</v>
      </c>
      <c r="F656" s="125">
        <v>25527304675</v>
      </c>
      <c r="G656" s="125">
        <v>42897735</v>
      </c>
      <c r="H656" s="125">
        <v>5018278</v>
      </c>
      <c r="I656" s="175">
        <v>0.58029493382166908</v>
      </c>
      <c r="J656" s="125">
        <v>16700</v>
      </c>
      <c r="K656" s="175">
        <v>0.45508982035928142</v>
      </c>
      <c r="L656" s="175">
        <v>6.6582160852756894E-2</v>
      </c>
      <c r="M656" s="174">
        <v>630</v>
      </c>
    </row>
    <row r="657" spans="1:13" x14ac:dyDescent="0.25">
      <c r="A657" s="164">
        <v>66</v>
      </c>
      <c r="B657" s="165" t="s">
        <v>226</v>
      </c>
      <c r="C657" s="166">
        <v>2007</v>
      </c>
      <c r="D657" s="411">
        <v>511799065.48314095</v>
      </c>
      <c r="E657" s="125">
        <v>679913</v>
      </c>
      <c r="F657" s="125">
        <v>25759823917</v>
      </c>
      <c r="G657" s="125">
        <v>43916014</v>
      </c>
      <c r="H657" s="125">
        <v>5018278</v>
      </c>
      <c r="I657" s="175">
        <v>0.58558063632205093</v>
      </c>
      <c r="J657" s="125">
        <v>16700</v>
      </c>
      <c r="K657" s="175">
        <v>0.45508982035928142</v>
      </c>
      <c r="L657" s="175">
        <v>6.6582160852756894E-2</v>
      </c>
      <c r="M657" s="174">
        <v>630</v>
      </c>
    </row>
    <row r="658" spans="1:13" x14ac:dyDescent="0.25">
      <c r="A658" s="164">
        <v>66</v>
      </c>
      <c r="B658" s="165" t="s">
        <v>226</v>
      </c>
      <c r="C658" s="166">
        <v>2008</v>
      </c>
      <c r="D658" s="411">
        <v>551371937.0496223</v>
      </c>
      <c r="E658" s="125">
        <v>684145</v>
      </c>
      <c r="F658" s="125">
        <v>25139059221</v>
      </c>
      <c r="G658" s="125">
        <v>43141331</v>
      </c>
      <c r="H658" s="125">
        <v>5018278</v>
      </c>
      <c r="I658" s="175">
        <v>0.57146921277889351</v>
      </c>
      <c r="J658" s="125">
        <v>9816</v>
      </c>
      <c r="K658" s="175">
        <v>0.57029339853300731</v>
      </c>
      <c r="L658" s="175">
        <v>6.6582160852756894E-2</v>
      </c>
      <c r="M658" s="174">
        <v>630</v>
      </c>
    </row>
    <row r="659" spans="1:13" x14ac:dyDescent="0.25">
      <c r="A659" s="164">
        <v>66</v>
      </c>
      <c r="B659" s="165" t="s">
        <v>226</v>
      </c>
      <c r="C659" s="166">
        <v>2009</v>
      </c>
      <c r="D659" s="411">
        <v>572703078.86629176</v>
      </c>
      <c r="E659" s="125">
        <v>690243</v>
      </c>
      <c r="F659" s="125">
        <v>24588094032</v>
      </c>
      <c r="G659" s="125">
        <v>42350721</v>
      </c>
      <c r="H659" s="125">
        <v>5018278</v>
      </c>
      <c r="I659" s="175">
        <v>0.55894449417035519</v>
      </c>
      <c r="J659" s="125">
        <v>9794</v>
      </c>
      <c r="K659" s="175">
        <v>0.57596487645497241</v>
      </c>
      <c r="L659" s="175">
        <v>6.6582160852756894E-2</v>
      </c>
      <c r="M659" s="174">
        <v>630</v>
      </c>
    </row>
    <row r="660" spans="1:13" x14ac:dyDescent="0.25">
      <c r="A660" s="164">
        <v>66</v>
      </c>
      <c r="B660" s="165" t="s">
        <v>226</v>
      </c>
      <c r="C660" s="166">
        <v>2010</v>
      </c>
      <c r="D660" s="411">
        <v>628377809.41049719</v>
      </c>
      <c r="E660" s="125">
        <v>700386</v>
      </c>
      <c r="F660" s="125">
        <v>24580686671</v>
      </c>
      <c r="G660" s="125">
        <v>42443032</v>
      </c>
      <c r="H660" s="125">
        <v>5018278</v>
      </c>
      <c r="I660" s="175">
        <v>0.55877610764792318</v>
      </c>
      <c r="J660" s="125">
        <v>9990</v>
      </c>
      <c r="K660" s="175">
        <v>0.57817817817817818</v>
      </c>
      <c r="L660" s="175">
        <v>6.6582160852756894E-2</v>
      </c>
      <c r="M660" s="174">
        <v>630</v>
      </c>
    </row>
    <row r="661" spans="1:13" s="184" customFormat="1" ht="15.75" thickBot="1" x14ac:dyDescent="0.3">
      <c r="A661" s="167">
        <v>66</v>
      </c>
      <c r="B661" s="168" t="s">
        <v>226</v>
      </c>
      <c r="C661" s="169">
        <v>2011</v>
      </c>
      <c r="D661" s="412">
        <v>685782985.10745537</v>
      </c>
      <c r="E661" s="170">
        <v>709323</v>
      </c>
      <c r="F661" s="170">
        <v>24556469348</v>
      </c>
      <c r="G661" s="170">
        <v>42472355</v>
      </c>
      <c r="H661" s="170">
        <v>5018278</v>
      </c>
      <c r="I661" s="183">
        <v>0.55822559164059127</v>
      </c>
      <c r="J661" s="170">
        <v>10061</v>
      </c>
      <c r="K661" s="183">
        <v>0.5857270649040851</v>
      </c>
      <c r="L661" s="183">
        <v>6.6582160852756894E-2</v>
      </c>
      <c r="M661" s="184">
        <v>630</v>
      </c>
    </row>
    <row r="662" spans="1:13" ht="15.75" thickTop="1" x14ac:dyDescent="0.25">
      <c r="A662" s="171">
        <v>67</v>
      </c>
      <c r="B662" s="172" t="s">
        <v>227</v>
      </c>
      <c r="C662" s="173">
        <v>2002</v>
      </c>
      <c r="D662" s="411">
        <v>44270735.386453792</v>
      </c>
      <c r="E662" s="125">
        <v>97128</v>
      </c>
      <c r="F662" s="125">
        <v>2404558622</v>
      </c>
      <c r="G662" s="125">
        <v>2861868</v>
      </c>
      <c r="H662" s="125">
        <v>443458</v>
      </c>
      <c r="I662" s="175">
        <v>0.61855939720221353</v>
      </c>
      <c r="J662" s="125">
        <v>1584.7</v>
      </c>
      <c r="K662" s="175">
        <v>0.26970404492963967</v>
      </c>
      <c r="L662" s="175">
        <v>0.17071287373362984</v>
      </c>
      <c r="M662" s="174">
        <v>639</v>
      </c>
    </row>
    <row r="663" spans="1:13" x14ac:dyDescent="0.25">
      <c r="A663" s="164">
        <v>67</v>
      </c>
      <c r="B663" s="165" t="s">
        <v>227</v>
      </c>
      <c r="C663" s="166">
        <v>2003</v>
      </c>
      <c r="D663" s="411">
        <v>48481321.654563472</v>
      </c>
      <c r="E663" s="125">
        <v>99022</v>
      </c>
      <c r="F663" s="125">
        <v>2387224809</v>
      </c>
      <c r="G663" s="125">
        <v>2977183</v>
      </c>
      <c r="H663" s="125">
        <v>447099</v>
      </c>
      <c r="I663" s="175">
        <v>0.60909937567722983</v>
      </c>
      <c r="J663" s="125">
        <v>1675.4</v>
      </c>
      <c r="K663" s="175">
        <v>0.2919899725438701</v>
      </c>
      <c r="L663" s="175">
        <v>0.17071287373362984</v>
      </c>
      <c r="M663" s="174">
        <v>639</v>
      </c>
    </row>
    <row r="664" spans="1:13" x14ac:dyDescent="0.25">
      <c r="A664" s="164">
        <v>67</v>
      </c>
      <c r="B664" s="165" t="s">
        <v>227</v>
      </c>
      <c r="C664" s="166">
        <v>2004</v>
      </c>
      <c r="D664" s="411">
        <v>44860538.978957251</v>
      </c>
      <c r="E664" s="125">
        <v>101867</v>
      </c>
      <c r="F664" s="125">
        <v>2400607118</v>
      </c>
      <c r="G664" s="125">
        <v>3167007</v>
      </c>
      <c r="H664" s="125">
        <v>458551</v>
      </c>
      <c r="I664" s="175">
        <v>0.59721674793818147</v>
      </c>
      <c r="J664" s="125">
        <v>1789</v>
      </c>
      <c r="K664" s="175">
        <v>0.29759642258244828</v>
      </c>
      <c r="L664" s="175">
        <v>0.17071287373362984</v>
      </c>
      <c r="M664" s="174">
        <v>639</v>
      </c>
    </row>
    <row r="665" spans="1:13" x14ac:dyDescent="0.25">
      <c r="A665" s="164">
        <v>67</v>
      </c>
      <c r="B665" s="165" t="s">
        <v>227</v>
      </c>
      <c r="C665" s="166">
        <v>2005</v>
      </c>
      <c r="D665" s="411">
        <v>45920522.178099394</v>
      </c>
      <c r="E665" s="125">
        <v>106730</v>
      </c>
      <c r="F665" s="125">
        <v>2554393866</v>
      </c>
      <c r="G665" s="125">
        <v>3017486</v>
      </c>
      <c r="H665" s="125">
        <v>477431</v>
      </c>
      <c r="I665" s="175">
        <v>0.61034554876983194</v>
      </c>
      <c r="J665" s="125">
        <v>1927</v>
      </c>
      <c r="K665" s="175">
        <v>0.30254281266216915</v>
      </c>
      <c r="L665" s="175">
        <v>0.17071287373362984</v>
      </c>
      <c r="M665" s="174">
        <v>639</v>
      </c>
    </row>
    <row r="666" spans="1:13" x14ac:dyDescent="0.25">
      <c r="A666" s="164">
        <v>67</v>
      </c>
      <c r="B666" s="165" t="s">
        <v>227</v>
      </c>
      <c r="C666" s="166">
        <v>2006</v>
      </c>
      <c r="D666" s="411">
        <v>46395919.319653071</v>
      </c>
      <c r="E666" s="125">
        <v>107231</v>
      </c>
      <c r="F666" s="125">
        <v>2532414193</v>
      </c>
      <c r="G666" s="125">
        <v>3022129</v>
      </c>
      <c r="H666" s="125">
        <v>506600</v>
      </c>
      <c r="I666" s="175">
        <v>0.57025366755901719</v>
      </c>
      <c r="J666" s="125">
        <v>1977</v>
      </c>
      <c r="K666" s="175">
        <v>0.31917046029337381</v>
      </c>
      <c r="L666" s="175">
        <v>0.17071287373362984</v>
      </c>
      <c r="M666" s="174">
        <v>639</v>
      </c>
    </row>
    <row r="667" spans="1:13" x14ac:dyDescent="0.25">
      <c r="A667" s="164">
        <v>67</v>
      </c>
      <c r="B667" s="165" t="s">
        <v>227</v>
      </c>
      <c r="C667" s="166">
        <v>2007</v>
      </c>
      <c r="D667" s="411">
        <v>47729063.322317734</v>
      </c>
      <c r="E667" s="125">
        <v>109225</v>
      </c>
      <c r="F667" s="125">
        <v>2547644309</v>
      </c>
      <c r="G667" s="125">
        <v>2957199</v>
      </c>
      <c r="H667" s="125">
        <v>506600</v>
      </c>
      <c r="I667" s="175">
        <v>0.57368321298265135</v>
      </c>
      <c r="J667" s="125">
        <v>2066</v>
      </c>
      <c r="K667" s="175">
        <v>0.32913843175217811</v>
      </c>
      <c r="L667" s="175">
        <v>0.17071287373362984</v>
      </c>
      <c r="M667" s="174">
        <v>639</v>
      </c>
    </row>
    <row r="668" spans="1:13" x14ac:dyDescent="0.25">
      <c r="A668" s="164">
        <v>67</v>
      </c>
      <c r="B668" s="165" t="s">
        <v>227</v>
      </c>
      <c r="C668" s="166">
        <v>2008</v>
      </c>
      <c r="D668" s="411">
        <v>51364206.000493333</v>
      </c>
      <c r="E668" s="125">
        <v>110861</v>
      </c>
      <c r="F668" s="125">
        <v>2501313739</v>
      </c>
      <c r="G668" s="125">
        <v>2987652</v>
      </c>
      <c r="H668" s="125">
        <v>506600</v>
      </c>
      <c r="I668" s="175">
        <v>0.56325041034885259</v>
      </c>
      <c r="J668" s="125">
        <v>2135</v>
      </c>
      <c r="K668" s="175">
        <v>0.35081967213114756</v>
      </c>
      <c r="L668" s="175">
        <v>0.17071287373362984</v>
      </c>
      <c r="M668" s="174">
        <v>639</v>
      </c>
    </row>
    <row r="669" spans="1:13" x14ac:dyDescent="0.25">
      <c r="A669" s="164">
        <v>67</v>
      </c>
      <c r="B669" s="165" t="s">
        <v>227</v>
      </c>
      <c r="C669" s="166">
        <v>2009</v>
      </c>
      <c r="D669" s="411">
        <v>52621829.268214449</v>
      </c>
      <c r="E669" s="125">
        <v>111994</v>
      </c>
      <c r="F669" s="125">
        <v>2473069288</v>
      </c>
      <c r="G669" s="125">
        <v>2878540</v>
      </c>
      <c r="H669" s="125">
        <v>506600</v>
      </c>
      <c r="I669" s="175">
        <v>0.55689027312664707</v>
      </c>
      <c r="J669" s="125">
        <v>2201</v>
      </c>
      <c r="K669" s="175">
        <v>0.41844616083598363</v>
      </c>
      <c r="L669" s="175">
        <v>0.17071287373362984</v>
      </c>
      <c r="M669" s="174">
        <v>639</v>
      </c>
    </row>
    <row r="670" spans="1:13" x14ac:dyDescent="0.25">
      <c r="A670" s="164">
        <v>67</v>
      </c>
      <c r="B670" s="165" t="s">
        <v>227</v>
      </c>
      <c r="C670" s="166">
        <v>2010</v>
      </c>
      <c r="D670" s="411">
        <v>55770127.531059273</v>
      </c>
      <c r="E670" s="125">
        <v>112569</v>
      </c>
      <c r="F670" s="125">
        <v>2517857267</v>
      </c>
      <c r="G670" s="125">
        <v>2884529</v>
      </c>
      <c r="H670" s="125">
        <v>509726</v>
      </c>
      <c r="I670" s="175">
        <v>0.56349861660498579</v>
      </c>
      <c r="J670" s="125">
        <v>2301</v>
      </c>
      <c r="K670" s="175">
        <v>0.4463276836158192</v>
      </c>
      <c r="L670" s="175">
        <v>0.17071287373362984</v>
      </c>
      <c r="M670" s="174">
        <v>639</v>
      </c>
    </row>
    <row r="671" spans="1:13" s="184" customFormat="1" ht="15.75" thickBot="1" x14ac:dyDescent="0.3">
      <c r="A671" s="167">
        <v>67</v>
      </c>
      <c r="B671" s="168" t="s">
        <v>227</v>
      </c>
      <c r="C671" s="169">
        <v>2011</v>
      </c>
      <c r="D671" s="412">
        <v>57763154.24672401</v>
      </c>
      <c r="E671" s="170">
        <v>113709</v>
      </c>
      <c r="F671" s="170">
        <v>2526635929</v>
      </c>
      <c r="G671" s="170">
        <v>2908072</v>
      </c>
      <c r="H671" s="170">
        <v>526513</v>
      </c>
      <c r="I671" s="183">
        <v>0.54743442287661925</v>
      </c>
      <c r="J671" s="170">
        <v>2409</v>
      </c>
      <c r="K671" s="183">
        <v>0.44748858447488582</v>
      </c>
      <c r="L671" s="183">
        <v>0.17071287373362984</v>
      </c>
      <c r="M671" s="184">
        <v>639</v>
      </c>
    </row>
    <row r="672" spans="1:13" ht="15.75" thickTop="1" x14ac:dyDescent="0.25">
      <c r="A672" s="171">
        <v>68</v>
      </c>
      <c r="B672" s="172" t="s">
        <v>228</v>
      </c>
      <c r="C672" s="173">
        <v>2002</v>
      </c>
      <c r="D672" s="411">
        <v>2671804.0602031355</v>
      </c>
      <c r="E672" s="125">
        <v>9379</v>
      </c>
      <c r="F672" s="125">
        <v>93651360.400000006</v>
      </c>
      <c r="G672" s="125">
        <v>56478.6</v>
      </c>
      <c r="H672" s="125">
        <v>21580</v>
      </c>
      <c r="I672" s="175">
        <v>0.49506381446387882</v>
      </c>
      <c r="J672" s="125">
        <v>196.7</v>
      </c>
      <c r="K672" s="175">
        <v>0.39959328927300458</v>
      </c>
      <c r="L672" s="175">
        <v>0.31399936027295022</v>
      </c>
      <c r="M672" s="174">
        <v>61</v>
      </c>
    </row>
    <row r="673" spans="1:13" x14ac:dyDescent="0.25">
      <c r="A673" s="164">
        <v>68</v>
      </c>
      <c r="B673" s="165" t="s">
        <v>228</v>
      </c>
      <c r="C673" s="166">
        <v>2003</v>
      </c>
      <c r="D673" s="411">
        <v>2798711.2924352484</v>
      </c>
      <c r="E673" s="125">
        <v>9691</v>
      </c>
      <c r="F673" s="125">
        <v>97838571.099999994</v>
      </c>
      <c r="G673" s="125">
        <v>44049.599999999999</v>
      </c>
      <c r="H673" s="125">
        <v>21580</v>
      </c>
      <c r="I673" s="175">
        <v>0.51719842620098677</v>
      </c>
      <c r="J673" s="125">
        <v>201.8</v>
      </c>
      <c r="K673" s="175">
        <v>0.41476709613478691</v>
      </c>
      <c r="L673" s="175">
        <v>0.31399936027295022</v>
      </c>
      <c r="M673" s="174">
        <v>61</v>
      </c>
    </row>
    <row r="674" spans="1:13" x14ac:dyDescent="0.25">
      <c r="A674" s="164">
        <v>68</v>
      </c>
      <c r="B674" s="165" t="s">
        <v>228</v>
      </c>
      <c r="C674" s="166">
        <v>2004</v>
      </c>
      <c r="D674" s="411">
        <v>3034802.3123409953</v>
      </c>
      <c r="E674" s="125">
        <v>10108</v>
      </c>
      <c r="F674" s="125">
        <v>99506595.700000003</v>
      </c>
      <c r="G674" s="125">
        <v>43861.8</v>
      </c>
      <c r="H674" s="125">
        <v>24285</v>
      </c>
      <c r="I674" s="175">
        <v>0.46742538494626451</v>
      </c>
      <c r="J674" s="125">
        <v>208</v>
      </c>
      <c r="K674" s="175">
        <v>0.41923076923076924</v>
      </c>
      <c r="L674" s="175">
        <v>0.31399936027295022</v>
      </c>
      <c r="M674" s="174">
        <v>61</v>
      </c>
    </row>
    <row r="675" spans="1:13" x14ac:dyDescent="0.25">
      <c r="A675" s="164">
        <v>68</v>
      </c>
      <c r="B675" s="165" t="s">
        <v>228</v>
      </c>
      <c r="C675" s="166">
        <v>2005</v>
      </c>
      <c r="D675" s="411">
        <v>3289340.2136432063</v>
      </c>
      <c r="E675" s="125">
        <v>10545</v>
      </c>
      <c r="F675" s="125">
        <v>105073227.97</v>
      </c>
      <c r="G675" s="125">
        <v>47169</v>
      </c>
      <c r="H675" s="125">
        <v>24285</v>
      </c>
      <c r="I675" s="175">
        <v>0.49357425692158263</v>
      </c>
      <c r="J675" s="125">
        <v>217</v>
      </c>
      <c r="K675" s="175">
        <v>0.44239631336405533</v>
      </c>
      <c r="L675" s="175">
        <v>0.31399936027295022</v>
      </c>
      <c r="M675" s="174">
        <v>61</v>
      </c>
    </row>
    <row r="676" spans="1:13" x14ac:dyDescent="0.25">
      <c r="A676" s="164">
        <v>68</v>
      </c>
      <c r="B676" s="165" t="s">
        <v>228</v>
      </c>
      <c r="C676" s="166">
        <v>2006</v>
      </c>
      <c r="D676" s="411">
        <v>3564354.4991083588</v>
      </c>
      <c r="E676" s="125">
        <v>10902</v>
      </c>
      <c r="F676" s="125">
        <v>105889143.48</v>
      </c>
      <c r="G676" s="125">
        <v>4417</v>
      </c>
      <c r="H676" s="125">
        <v>26156</v>
      </c>
      <c r="I676" s="175">
        <v>0.46182627763142625</v>
      </c>
      <c r="J676" s="125">
        <v>223</v>
      </c>
      <c r="K676" s="175">
        <v>0.452914798206278</v>
      </c>
      <c r="L676" s="175">
        <v>0.31399936027295022</v>
      </c>
      <c r="M676" s="174">
        <v>61</v>
      </c>
    </row>
    <row r="677" spans="1:13" x14ac:dyDescent="0.25">
      <c r="A677" s="164">
        <v>68</v>
      </c>
      <c r="B677" s="165" t="s">
        <v>228</v>
      </c>
      <c r="C677" s="166">
        <v>2007</v>
      </c>
      <c r="D677" s="411">
        <v>3777943.2563895639</v>
      </c>
      <c r="E677" s="125">
        <v>11311</v>
      </c>
      <c r="F677" s="125">
        <v>115252110</v>
      </c>
      <c r="G677" s="125">
        <v>27828</v>
      </c>
      <c r="H677" s="125">
        <v>26430</v>
      </c>
      <c r="I677" s="175">
        <v>0.49745093971833698</v>
      </c>
      <c r="J677" s="125">
        <v>229</v>
      </c>
      <c r="K677" s="175">
        <v>0.45414847161572053</v>
      </c>
      <c r="L677" s="175">
        <v>0.31399936027295022</v>
      </c>
      <c r="M677" s="174">
        <v>61</v>
      </c>
    </row>
    <row r="678" spans="1:13" x14ac:dyDescent="0.25">
      <c r="A678" s="164">
        <v>68</v>
      </c>
      <c r="B678" s="165" t="s">
        <v>228</v>
      </c>
      <c r="C678" s="166">
        <v>2008</v>
      </c>
      <c r="D678" s="411">
        <v>3999812.9341293387</v>
      </c>
      <c r="E678" s="125">
        <v>11660</v>
      </c>
      <c r="F678" s="125">
        <v>116309548</v>
      </c>
      <c r="G678" s="125">
        <v>33494</v>
      </c>
      <c r="H678" s="125">
        <v>26430</v>
      </c>
      <c r="I678" s="175">
        <v>0.50201505161870807</v>
      </c>
      <c r="J678" s="125">
        <v>232</v>
      </c>
      <c r="K678" s="175">
        <v>0.46120689655172414</v>
      </c>
      <c r="L678" s="175">
        <v>0.31399936027295022</v>
      </c>
      <c r="M678" s="174">
        <v>61</v>
      </c>
    </row>
    <row r="679" spans="1:13" x14ac:dyDescent="0.25">
      <c r="A679" s="164">
        <v>68</v>
      </c>
      <c r="B679" s="165" t="s">
        <v>228</v>
      </c>
      <c r="C679" s="166">
        <v>2009</v>
      </c>
      <c r="D679" s="411">
        <v>4323022.3948765043</v>
      </c>
      <c r="E679" s="125">
        <v>11869</v>
      </c>
      <c r="F679" s="125">
        <v>97280499.019999996</v>
      </c>
      <c r="G679" s="125">
        <v>30125</v>
      </c>
      <c r="H679" s="125">
        <v>26445</v>
      </c>
      <c r="I679" s="175">
        <v>0.41964374301145557</v>
      </c>
      <c r="J679" s="125">
        <v>236</v>
      </c>
      <c r="K679" s="175">
        <v>0.47033898305084748</v>
      </c>
      <c r="L679" s="175">
        <v>0.31399936027295022</v>
      </c>
      <c r="M679" s="174">
        <v>61</v>
      </c>
    </row>
    <row r="680" spans="1:13" x14ac:dyDescent="0.25">
      <c r="A680" s="164">
        <v>68</v>
      </c>
      <c r="B680" s="165" t="s">
        <v>228</v>
      </c>
      <c r="C680" s="166">
        <v>2010</v>
      </c>
      <c r="D680" s="411">
        <v>4373826.5054084398</v>
      </c>
      <c r="E680" s="125">
        <v>12046</v>
      </c>
      <c r="F680" s="125">
        <v>118820900.25</v>
      </c>
      <c r="G680" s="125">
        <v>54155</v>
      </c>
      <c r="H680" s="125">
        <v>27340</v>
      </c>
      <c r="I680" s="175">
        <v>0.49578440514083055</v>
      </c>
      <c r="J680" s="125">
        <v>240</v>
      </c>
      <c r="K680" s="175">
        <v>0.47916666666666669</v>
      </c>
      <c r="L680" s="175">
        <v>0.31399936027295022</v>
      </c>
      <c r="M680" s="174">
        <v>61</v>
      </c>
    </row>
    <row r="681" spans="1:13" s="184" customFormat="1" ht="15.75" thickBot="1" x14ac:dyDescent="0.3">
      <c r="A681" s="167">
        <v>68</v>
      </c>
      <c r="B681" s="168" t="s">
        <v>228</v>
      </c>
      <c r="C681" s="169">
        <v>2011</v>
      </c>
      <c r="D681" s="412">
        <v>4611853.6284630494</v>
      </c>
      <c r="E681" s="170">
        <v>12324</v>
      </c>
      <c r="F681" s="170">
        <v>119660738</v>
      </c>
      <c r="G681" s="170">
        <v>52755</v>
      </c>
      <c r="H681" s="170">
        <v>28946</v>
      </c>
      <c r="I681" s="183">
        <v>0.4715868135524024</v>
      </c>
      <c r="J681" s="170">
        <v>243</v>
      </c>
      <c r="K681" s="183">
        <v>0.47736625514403291</v>
      </c>
      <c r="L681" s="183">
        <v>0.31399936027295022</v>
      </c>
      <c r="M681" s="184">
        <v>61</v>
      </c>
    </row>
    <row r="682" spans="1:13" ht="15.75" thickTop="1" x14ac:dyDescent="0.25">
      <c r="A682" s="171">
        <v>69</v>
      </c>
      <c r="B682" s="172" t="s">
        <v>229</v>
      </c>
      <c r="C682" s="173">
        <v>2002</v>
      </c>
      <c r="D682" s="411">
        <v>22747480.466225579</v>
      </c>
      <c r="E682" s="125">
        <v>44258</v>
      </c>
      <c r="F682" s="125">
        <v>1251191402</v>
      </c>
      <c r="G682" s="125">
        <v>1831005</v>
      </c>
      <c r="H682" s="125">
        <v>242930</v>
      </c>
      <c r="I682" s="175">
        <v>0.58754500007179999</v>
      </c>
      <c r="J682" s="125">
        <v>1292</v>
      </c>
      <c r="K682" s="175">
        <v>0.28715170278637769</v>
      </c>
      <c r="L682" s="175">
        <v>0.18875683492249989</v>
      </c>
      <c r="M682" s="174">
        <v>672</v>
      </c>
    </row>
    <row r="683" spans="1:13" x14ac:dyDescent="0.25">
      <c r="A683" s="164">
        <v>69</v>
      </c>
      <c r="B683" s="165" t="s">
        <v>229</v>
      </c>
      <c r="C683" s="166">
        <v>2003</v>
      </c>
      <c r="D683" s="411">
        <v>22949353.27216161</v>
      </c>
      <c r="E683" s="125">
        <v>45484</v>
      </c>
      <c r="F683" s="125">
        <v>1222390968</v>
      </c>
      <c r="G683" s="125">
        <v>1725335</v>
      </c>
      <c r="H683" s="125">
        <v>242930</v>
      </c>
      <c r="I683" s="175">
        <v>0.5740206496250585</v>
      </c>
      <c r="J683" s="125">
        <v>1306</v>
      </c>
      <c r="K683" s="175">
        <v>0.29096477794793263</v>
      </c>
      <c r="L683" s="175">
        <v>0.18875683492249989</v>
      </c>
      <c r="M683" s="174">
        <v>672</v>
      </c>
    </row>
    <row r="684" spans="1:13" x14ac:dyDescent="0.25">
      <c r="A684" s="164">
        <v>69</v>
      </c>
      <c r="B684" s="165" t="s">
        <v>229</v>
      </c>
      <c r="C684" s="166">
        <v>2004</v>
      </c>
      <c r="D684" s="411">
        <v>23887957.207639214</v>
      </c>
      <c r="E684" s="125">
        <v>46881</v>
      </c>
      <c r="F684" s="125">
        <v>1243491867</v>
      </c>
      <c r="G684" s="125">
        <v>1732211</v>
      </c>
      <c r="H684" s="125">
        <v>242930</v>
      </c>
      <c r="I684" s="175">
        <v>0.58392938755648338</v>
      </c>
      <c r="J684" s="125">
        <v>1324.2</v>
      </c>
      <c r="K684" s="175">
        <v>0.29429089261440866</v>
      </c>
      <c r="L684" s="175">
        <v>0.18875683492249989</v>
      </c>
      <c r="M684" s="174">
        <v>672</v>
      </c>
    </row>
    <row r="685" spans="1:13" x14ac:dyDescent="0.25">
      <c r="A685" s="164">
        <v>69</v>
      </c>
      <c r="B685" s="165" t="s">
        <v>229</v>
      </c>
      <c r="C685" s="166">
        <v>2005</v>
      </c>
      <c r="D685" s="411">
        <v>24490213.710760131</v>
      </c>
      <c r="E685" s="125">
        <v>48041</v>
      </c>
      <c r="F685" s="125">
        <v>1304073193</v>
      </c>
      <c r="G685" s="125">
        <v>1777889</v>
      </c>
      <c r="H685" s="125">
        <v>258204</v>
      </c>
      <c r="I685" s="175">
        <v>0.5761526122001922</v>
      </c>
      <c r="J685" s="125">
        <v>1334</v>
      </c>
      <c r="K685" s="175">
        <v>0.29835082458770612</v>
      </c>
      <c r="L685" s="175">
        <v>0.18875683492249989</v>
      </c>
      <c r="M685" s="174">
        <v>672</v>
      </c>
    </row>
    <row r="686" spans="1:13" x14ac:dyDescent="0.25">
      <c r="A686" s="164">
        <v>69</v>
      </c>
      <c r="B686" s="165" t="s">
        <v>229</v>
      </c>
      <c r="C686" s="166">
        <v>2006</v>
      </c>
      <c r="D686" s="411">
        <v>25009292.318613715</v>
      </c>
      <c r="E686" s="125">
        <v>48777</v>
      </c>
      <c r="F686" s="125">
        <v>1321845279</v>
      </c>
      <c r="G686" s="125">
        <v>1807052</v>
      </c>
      <c r="H686" s="125">
        <v>267631</v>
      </c>
      <c r="I686" s="175">
        <v>0.56343359849584607</v>
      </c>
      <c r="J686" s="125">
        <v>1342</v>
      </c>
      <c r="K686" s="175">
        <v>0.29955290611028318</v>
      </c>
      <c r="L686" s="175">
        <v>0.18875683492249989</v>
      </c>
      <c r="M686" s="174">
        <v>672</v>
      </c>
    </row>
    <row r="687" spans="1:13" x14ac:dyDescent="0.25">
      <c r="A687" s="164">
        <v>69</v>
      </c>
      <c r="B687" s="165" t="s">
        <v>229</v>
      </c>
      <c r="C687" s="166">
        <v>2007</v>
      </c>
      <c r="D687" s="411">
        <v>26507220.555610523</v>
      </c>
      <c r="E687" s="125">
        <v>49558</v>
      </c>
      <c r="F687" s="125">
        <v>1367149467</v>
      </c>
      <c r="G687" s="125">
        <v>1844092</v>
      </c>
      <c r="H687" s="125">
        <v>267631</v>
      </c>
      <c r="I687" s="175">
        <v>0.58274440746668343</v>
      </c>
      <c r="J687" s="125">
        <v>1522.5</v>
      </c>
      <c r="K687" s="175">
        <v>0.31527093596059114</v>
      </c>
      <c r="L687" s="175">
        <v>0.18875683492249989</v>
      </c>
      <c r="M687" s="174">
        <v>672</v>
      </c>
    </row>
    <row r="688" spans="1:13" x14ac:dyDescent="0.25">
      <c r="A688" s="164">
        <v>69</v>
      </c>
      <c r="B688" s="165" t="s">
        <v>229</v>
      </c>
      <c r="C688" s="166">
        <v>2008</v>
      </c>
      <c r="D688" s="411">
        <v>27764667.659234665</v>
      </c>
      <c r="E688" s="125">
        <v>50478</v>
      </c>
      <c r="F688" s="125">
        <v>1369710373</v>
      </c>
      <c r="G688" s="125">
        <v>1846153</v>
      </c>
      <c r="H688" s="125">
        <v>267631</v>
      </c>
      <c r="I688" s="175">
        <v>0.58383598793068536</v>
      </c>
      <c r="J688" s="125">
        <v>1542</v>
      </c>
      <c r="K688" s="175">
        <v>0.3132295719844358</v>
      </c>
      <c r="L688" s="175">
        <v>0.18875683492249989</v>
      </c>
      <c r="M688" s="174">
        <v>672</v>
      </c>
    </row>
    <row r="689" spans="1:13" x14ac:dyDescent="0.25">
      <c r="A689" s="164">
        <v>69</v>
      </c>
      <c r="B689" s="165" t="s">
        <v>229</v>
      </c>
      <c r="C689" s="166">
        <v>2009</v>
      </c>
      <c r="D689" s="411">
        <v>28989600.074220363</v>
      </c>
      <c r="E689" s="125">
        <v>51089</v>
      </c>
      <c r="F689" s="125">
        <v>1360024643</v>
      </c>
      <c r="G689" s="125">
        <v>1850782</v>
      </c>
      <c r="H689" s="125">
        <v>267631</v>
      </c>
      <c r="I689" s="175">
        <v>0.57970746714640142</v>
      </c>
      <c r="J689" s="125">
        <v>1541</v>
      </c>
      <c r="K689" s="175">
        <v>0.31278390655418559</v>
      </c>
      <c r="L689" s="175">
        <v>0.18875683492249989</v>
      </c>
      <c r="M689" s="174">
        <v>672</v>
      </c>
    </row>
    <row r="690" spans="1:13" x14ac:dyDescent="0.25">
      <c r="A690" s="164">
        <v>69</v>
      </c>
      <c r="B690" s="165" t="s">
        <v>229</v>
      </c>
      <c r="C690" s="166">
        <v>2010</v>
      </c>
      <c r="D690" s="411">
        <v>31197781.218435593</v>
      </c>
      <c r="E690" s="125">
        <v>51914</v>
      </c>
      <c r="F690" s="125">
        <v>1415659467</v>
      </c>
      <c r="G690" s="125">
        <v>1918250</v>
      </c>
      <c r="H690" s="125">
        <v>283517</v>
      </c>
      <c r="I690" s="175">
        <v>0.56961081493598864</v>
      </c>
      <c r="J690" s="125">
        <v>1547</v>
      </c>
      <c r="K690" s="175">
        <v>0.3154492566257272</v>
      </c>
      <c r="L690" s="175">
        <v>0.18875683492249989</v>
      </c>
      <c r="M690" s="174">
        <v>672</v>
      </c>
    </row>
    <row r="691" spans="1:13" s="184" customFormat="1" ht="15.75" thickBot="1" x14ac:dyDescent="0.3">
      <c r="A691" s="167">
        <v>69</v>
      </c>
      <c r="B691" s="168" t="s">
        <v>229</v>
      </c>
      <c r="C691" s="169">
        <v>2011</v>
      </c>
      <c r="D691" s="412">
        <v>35711667.587207764</v>
      </c>
      <c r="E691" s="170">
        <v>52612</v>
      </c>
      <c r="F691" s="170">
        <v>1427314949</v>
      </c>
      <c r="G691" s="170">
        <v>1976076</v>
      </c>
      <c r="H691" s="170">
        <v>294349</v>
      </c>
      <c r="I691" s="183">
        <v>0.55316638817144859</v>
      </c>
      <c r="J691" s="170">
        <v>1542</v>
      </c>
      <c r="K691" s="183">
        <v>0.31841763942931256</v>
      </c>
      <c r="L691" s="183">
        <v>0.18875683492249989</v>
      </c>
      <c r="M691" s="184">
        <v>672</v>
      </c>
    </row>
    <row r="692" spans="1:13" ht="15.75" thickTop="1" x14ac:dyDescent="0.25">
      <c r="A692" s="171">
        <v>70</v>
      </c>
      <c r="B692" s="172" t="s">
        <v>230</v>
      </c>
      <c r="C692" s="173">
        <v>2002</v>
      </c>
      <c r="D692" s="411">
        <v>7267447.4967372408</v>
      </c>
      <c r="E692" s="125">
        <v>20985</v>
      </c>
      <c r="F692" s="125">
        <v>472785317</v>
      </c>
      <c r="G692" s="125">
        <v>723728</v>
      </c>
      <c r="H692" s="125">
        <v>104299</v>
      </c>
      <c r="I692" s="175">
        <v>0.51710932523040731</v>
      </c>
      <c r="J692" s="125">
        <v>411.4</v>
      </c>
      <c r="K692" s="175">
        <v>0.21317452600875061</v>
      </c>
      <c r="L692" s="175">
        <v>3.7312365975696926E-2</v>
      </c>
      <c r="M692" s="174">
        <v>86</v>
      </c>
    </row>
    <row r="693" spans="1:13" x14ac:dyDescent="0.25">
      <c r="A693" s="164">
        <v>70</v>
      </c>
      <c r="B693" s="165" t="s">
        <v>230</v>
      </c>
      <c r="C693" s="166">
        <v>2003</v>
      </c>
      <c r="D693" s="411">
        <v>7587775.9513348872</v>
      </c>
      <c r="E693" s="125">
        <v>21155</v>
      </c>
      <c r="F693" s="125">
        <v>469186419</v>
      </c>
      <c r="G693" s="125">
        <v>737118</v>
      </c>
      <c r="H693" s="125">
        <v>104299</v>
      </c>
      <c r="I693" s="175">
        <v>0.51317302761405592</v>
      </c>
      <c r="J693" s="125">
        <v>417.7</v>
      </c>
      <c r="K693" s="175">
        <v>0.22456308355278909</v>
      </c>
      <c r="L693" s="175">
        <v>3.7312365975696926E-2</v>
      </c>
      <c r="M693" s="174">
        <v>86</v>
      </c>
    </row>
    <row r="694" spans="1:13" x14ac:dyDescent="0.25">
      <c r="A694" s="164">
        <v>70</v>
      </c>
      <c r="B694" s="165" t="s">
        <v>230</v>
      </c>
      <c r="C694" s="166">
        <v>2004</v>
      </c>
      <c r="D694" s="411">
        <v>7611991.2225977015</v>
      </c>
      <c r="E694" s="125">
        <v>21239</v>
      </c>
      <c r="F694" s="125">
        <v>489398304</v>
      </c>
      <c r="G694" s="125">
        <v>721231</v>
      </c>
      <c r="H694" s="125">
        <v>104299</v>
      </c>
      <c r="I694" s="175">
        <v>0.53527979328162112</v>
      </c>
      <c r="J694" s="125">
        <v>417.7</v>
      </c>
      <c r="K694" s="175">
        <v>0.22456308355278909</v>
      </c>
      <c r="L694" s="175">
        <v>3.7312365975696926E-2</v>
      </c>
      <c r="M694" s="174">
        <v>86</v>
      </c>
    </row>
    <row r="695" spans="1:13" x14ac:dyDescent="0.25">
      <c r="A695" s="164">
        <v>70</v>
      </c>
      <c r="B695" s="165" t="s">
        <v>230</v>
      </c>
      <c r="C695" s="166">
        <v>2005</v>
      </c>
      <c r="D695" s="411">
        <v>7388494.6372680105</v>
      </c>
      <c r="E695" s="125">
        <v>21430</v>
      </c>
      <c r="F695" s="125">
        <v>522014198</v>
      </c>
      <c r="G695" s="125">
        <v>729471</v>
      </c>
      <c r="H695" s="125">
        <v>104312</v>
      </c>
      <c r="I695" s="175">
        <v>0.5708822981729621</v>
      </c>
      <c r="J695" s="125">
        <v>430</v>
      </c>
      <c r="K695" s="175">
        <v>0.24186046511627907</v>
      </c>
      <c r="L695" s="175">
        <v>3.7312365975696926E-2</v>
      </c>
      <c r="M695" s="174">
        <v>86</v>
      </c>
    </row>
    <row r="696" spans="1:13" x14ac:dyDescent="0.25">
      <c r="A696" s="164">
        <v>70</v>
      </c>
      <c r="B696" s="165" t="s">
        <v>230</v>
      </c>
      <c r="C696" s="166">
        <v>2006</v>
      </c>
      <c r="D696" s="411">
        <v>7630080.523178149</v>
      </c>
      <c r="E696" s="125">
        <v>21295</v>
      </c>
      <c r="F696" s="125">
        <v>490692769</v>
      </c>
      <c r="G696" s="125">
        <v>711957</v>
      </c>
      <c r="H696" s="125">
        <v>104372</v>
      </c>
      <c r="I696" s="175">
        <v>0.53632023908339099</v>
      </c>
      <c r="J696" s="125">
        <v>431</v>
      </c>
      <c r="K696" s="175">
        <v>0.24129930394431554</v>
      </c>
      <c r="L696" s="175">
        <v>3.7312365975696926E-2</v>
      </c>
      <c r="M696" s="174">
        <v>86</v>
      </c>
    </row>
    <row r="697" spans="1:13" x14ac:dyDescent="0.25">
      <c r="A697" s="164">
        <v>70</v>
      </c>
      <c r="B697" s="165" t="s">
        <v>230</v>
      </c>
      <c r="C697" s="166">
        <v>2007</v>
      </c>
      <c r="D697" s="411">
        <v>8430058.219094038</v>
      </c>
      <c r="E697" s="125">
        <v>21389</v>
      </c>
      <c r="F697" s="125">
        <v>469099636</v>
      </c>
      <c r="G697" s="125">
        <v>710596</v>
      </c>
      <c r="H697" s="125">
        <v>104372</v>
      </c>
      <c r="I697" s="175">
        <v>0.51271925087906012</v>
      </c>
      <c r="J697" s="125">
        <v>438</v>
      </c>
      <c r="K697" s="175">
        <v>0.24885844748858446</v>
      </c>
      <c r="L697" s="175">
        <v>3.7312365975696926E-2</v>
      </c>
      <c r="M697" s="174">
        <v>86</v>
      </c>
    </row>
    <row r="698" spans="1:13" x14ac:dyDescent="0.25">
      <c r="A698" s="164">
        <v>70</v>
      </c>
      <c r="B698" s="165" t="s">
        <v>230</v>
      </c>
      <c r="C698" s="166">
        <v>2008</v>
      </c>
      <c r="D698" s="411">
        <v>8757753.3919893224</v>
      </c>
      <c r="E698" s="125">
        <v>21706</v>
      </c>
      <c r="F698" s="125">
        <v>467724991</v>
      </c>
      <c r="G698" s="125">
        <v>779885</v>
      </c>
      <c r="H698" s="125">
        <v>104372</v>
      </c>
      <c r="I698" s="175">
        <v>0.51121678338487375</v>
      </c>
      <c r="J698" s="125">
        <v>443</v>
      </c>
      <c r="K698" s="175">
        <v>0.25507900677200901</v>
      </c>
      <c r="L698" s="175">
        <v>3.7312365975696926E-2</v>
      </c>
      <c r="M698" s="174">
        <v>86</v>
      </c>
    </row>
    <row r="699" spans="1:13" x14ac:dyDescent="0.25">
      <c r="A699" s="164">
        <v>70</v>
      </c>
      <c r="B699" s="165" t="s">
        <v>230</v>
      </c>
      <c r="C699" s="166">
        <v>2009</v>
      </c>
      <c r="D699" s="411">
        <v>9169089.6553663984</v>
      </c>
      <c r="E699" s="125">
        <v>21916</v>
      </c>
      <c r="F699" s="125">
        <v>402188612</v>
      </c>
      <c r="G699" s="125">
        <v>709365</v>
      </c>
      <c r="H699" s="125">
        <v>104372</v>
      </c>
      <c r="I699" s="175">
        <v>0.43958645036494753</v>
      </c>
      <c r="J699" s="125">
        <v>443</v>
      </c>
      <c r="K699" s="175">
        <v>0.25507900677200901</v>
      </c>
      <c r="L699" s="175">
        <v>3.7312365975696926E-2</v>
      </c>
      <c r="M699" s="174">
        <v>86</v>
      </c>
    </row>
    <row r="700" spans="1:13" x14ac:dyDescent="0.25">
      <c r="A700" s="164">
        <v>70</v>
      </c>
      <c r="B700" s="165" t="s">
        <v>230</v>
      </c>
      <c r="C700" s="166">
        <v>2010</v>
      </c>
      <c r="D700" s="411">
        <v>9111984.1927487087</v>
      </c>
      <c r="E700" s="125">
        <v>21411</v>
      </c>
      <c r="F700" s="125">
        <v>417555177</v>
      </c>
      <c r="G700" s="125">
        <v>593331</v>
      </c>
      <c r="H700" s="125">
        <v>104372</v>
      </c>
      <c r="I700" s="175">
        <v>0.45638188803052782</v>
      </c>
      <c r="J700" s="125">
        <v>441</v>
      </c>
      <c r="K700" s="175">
        <v>0.25396825396825395</v>
      </c>
      <c r="L700" s="175">
        <v>3.7312365975696926E-2</v>
      </c>
      <c r="M700" s="174">
        <v>86</v>
      </c>
    </row>
    <row r="701" spans="1:13" s="184" customFormat="1" ht="15.75" thickBot="1" x14ac:dyDescent="0.3">
      <c r="A701" s="167">
        <v>70</v>
      </c>
      <c r="B701" s="168" t="s">
        <v>230</v>
      </c>
      <c r="C701" s="169">
        <v>2011</v>
      </c>
      <c r="D701" s="412">
        <v>9742828.1218489446</v>
      </c>
      <c r="E701" s="170">
        <v>21768</v>
      </c>
      <c r="F701" s="170">
        <v>423225290</v>
      </c>
      <c r="G701" s="170">
        <v>587446</v>
      </c>
      <c r="H701" s="170">
        <v>104372</v>
      </c>
      <c r="I701" s="183">
        <v>0.46257924114414145</v>
      </c>
      <c r="J701" s="170">
        <v>300</v>
      </c>
      <c r="K701" s="183">
        <v>0.28999999999999998</v>
      </c>
      <c r="L701" s="183">
        <v>3.7312365975696926E-2</v>
      </c>
      <c r="M701" s="184">
        <v>86</v>
      </c>
    </row>
    <row r="702" spans="1:13" ht="15.75" thickTop="1" x14ac:dyDescent="0.25">
      <c r="A702" s="171">
        <v>71</v>
      </c>
      <c r="B702" s="172" t="s">
        <v>231</v>
      </c>
      <c r="C702" s="173">
        <v>2002</v>
      </c>
      <c r="D702" s="411">
        <v>1448421.7517552911</v>
      </c>
      <c r="E702" s="125">
        <v>3279</v>
      </c>
      <c r="F702" s="125">
        <v>89683500.799999997</v>
      </c>
      <c r="G702" s="125">
        <v>130012</v>
      </c>
      <c r="H702" s="125">
        <v>15528</v>
      </c>
      <c r="I702" s="175">
        <v>0.65886367437865578</v>
      </c>
      <c r="J702" s="125">
        <v>122</v>
      </c>
      <c r="K702" s="175">
        <v>6.5573770491803282E-2</v>
      </c>
      <c r="L702" s="175">
        <v>0.10582494663007014</v>
      </c>
      <c r="M702" s="174">
        <v>14</v>
      </c>
    </row>
    <row r="703" spans="1:13" x14ac:dyDescent="0.25">
      <c r="A703" s="164">
        <v>71</v>
      </c>
      <c r="B703" s="165" t="s">
        <v>231</v>
      </c>
      <c r="C703" s="166">
        <v>2003</v>
      </c>
      <c r="D703" s="411">
        <v>1496854.8391968638</v>
      </c>
      <c r="E703" s="125">
        <v>3314</v>
      </c>
      <c r="F703" s="125">
        <v>88305059.200000003</v>
      </c>
      <c r="G703" s="125">
        <v>121352.4</v>
      </c>
      <c r="H703" s="125">
        <v>15708</v>
      </c>
      <c r="I703" s="175">
        <v>0.64130293438180874</v>
      </c>
      <c r="J703" s="125">
        <v>122</v>
      </c>
      <c r="K703" s="175">
        <v>6.5573770491803282E-2</v>
      </c>
      <c r="L703" s="175">
        <v>0.10582494663007014</v>
      </c>
      <c r="M703" s="174">
        <v>14</v>
      </c>
    </row>
    <row r="704" spans="1:13" x14ac:dyDescent="0.25">
      <c r="A704" s="164">
        <v>71</v>
      </c>
      <c r="B704" s="165" t="s">
        <v>231</v>
      </c>
      <c r="C704" s="166">
        <v>2004</v>
      </c>
      <c r="D704" s="411">
        <v>1592023.9035706397</v>
      </c>
      <c r="E704" s="125">
        <v>3349</v>
      </c>
      <c r="F704" s="125">
        <v>94234305</v>
      </c>
      <c r="G704" s="125">
        <v>126291</v>
      </c>
      <c r="H704" s="125">
        <v>16254</v>
      </c>
      <c r="I704" s="175">
        <v>0.6613742927871511</v>
      </c>
      <c r="J704" s="125">
        <v>122</v>
      </c>
      <c r="K704" s="175">
        <v>6.5573770491803282E-2</v>
      </c>
      <c r="L704" s="175">
        <v>0.10582494663007014</v>
      </c>
      <c r="M704" s="174">
        <v>14</v>
      </c>
    </row>
    <row r="705" spans="1:13" x14ac:dyDescent="0.25">
      <c r="A705" s="164">
        <v>71</v>
      </c>
      <c r="B705" s="165" t="s">
        <v>231</v>
      </c>
      <c r="C705" s="166">
        <v>2005</v>
      </c>
      <c r="D705" s="411">
        <v>1658897.5878770479</v>
      </c>
      <c r="E705" s="125">
        <v>3416</v>
      </c>
      <c r="F705" s="125">
        <v>92239845</v>
      </c>
      <c r="G705" s="125">
        <v>145144</v>
      </c>
      <c r="H705" s="125">
        <v>16598</v>
      </c>
      <c r="I705" s="175">
        <v>0.6339592426753049</v>
      </c>
      <c r="J705" s="125">
        <v>165</v>
      </c>
      <c r="K705" s="175">
        <v>7.2727272727272724E-2</v>
      </c>
      <c r="L705" s="175">
        <v>0.10582494663007014</v>
      </c>
      <c r="M705" s="174">
        <v>14</v>
      </c>
    </row>
    <row r="706" spans="1:13" x14ac:dyDescent="0.25">
      <c r="A706" s="164">
        <v>71</v>
      </c>
      <c r="B706" s="165" t="s">
        <v>231</v>
      </c>
      <c r="C706" s="166">
        <v>2006</v>
      </c>
      <c r="D706" s="411">
        <v>1908969.8501204527</v>
      </c>
      <c r="E706" s="125">
        <v>3454</v>
      </c>
      <c r="F706" s="125">
        <v>94367252</v>
      </c>
      <c r="G706" s="125">
        <v>155005</v>
      </c>
      <c r="H706" s="125">
        <v>16598</v>
      </c>
      <c r="I706" s="175">
        <v>0.64858079077723563</v>
      </c>
      <c r="J706" s="125">
        <v>139</v>
      </c>
      <c r="K706" s="175">
        <v>8.6330935251798566E-2</v>
      </c>
      <c r="L706" s="175">
        <v>0.10582494663007014</v>
      </c>
      <c r="M706" s="174">
        <v>14</v>
      </c>
    </row>
    <row r="707" spans="1:13" x14ac:dyDescent="0.25">
      <c r="A707" s="164">
        <v>71</v>
      </c>
      <c r="B707" s="165" t="s">
        <v>231</v>
      </c>
      <c r="C707" s="166">
        <v>2007</v>
      </c>
      <c r="D707" s="411">
        <v>1981662.1784167304</v>
      </c>
      <c r="E707" s="125">
        <v>3486</v>
      </c>
      <c r="F707" s="125">
        <v>95199648.200000003</v>
      </c>
      <c r="G707" s="125">
        <v>154745</v>
      </c>
      <c r="H707" s="125">
        <v>16598</v>
      </c>
      <c r="I707" s="175">
        <v>0.65430180282531314</v>
      </c>
      <c r="J707" s="125">
        <v>73</v>
      </c>
      <c r="K707" s="175">
        <v>0.12328767123287671</v>
      </c>
      <c r="L707" s="175">
        <v>0.10582494663007014</v>
      </c>
      <c r="M707" s="174">
        <v>14</v>
      </c>
    </row>
    <row r="708" spans="1:13" x14ac:dyDescent="0.25">
      <c r="A708" s="164">
        <v>71</v>
      </c>
      <c r="B708" s="165" t="s">
        <v>231</v>
      </c>
      <c r="C708" s="166">
        <v>2008</v>
      </c>
      <c r="D708" s="411">
        <v>2326467.0602822704</v>
      </c>
      <c r="E708" s="125">
        <v>3535</v>
      </c>
      <c r="F708" s="125">
        <v>93707617.5</v>
      </c>
      <c r="G708" s="125">
        <v>155305</v>
      </c>
      <c r="H708" s="125">
        <v>16598</v>
      </c>
      <c r="I708" s="175">
        <v>0.64404716013136343</v>
      </c>
      <c r="J708" s="125">
        <v>75</v>
      </c>
      <c r="K708" s="175">
        <v>0.12</v>
      </c>
      <c r="L708" s="175">
        <v>0.10582494663007014</v>
      </c>
      <c r="M708" s="174">
        <v>14</v>
      </c>
    </row>
    <row r="709" spans="1:13" x14ac:dyDescent="0.25">
      <c r="A709" s="164">
        <v>71</v>
      </c>
      <c r="B709" s="165" t="s">
        <v>231</v>
      </c>
      <c r="C709" s="166">
        <v>2009</v>
      </c>
      <c r="D709" s="411">
        <v>2256533.8726380724</v>
      </c>
      <c r="E709" s="125">
        <v>3588</v>
      </c>
      <c r="F709" s="125">
        <v>87132498.900000006</v>
      </c>
      <c r="G709" s="125">
        <v>154016</v>
      </c>
      <c r="H709" s="125">
        <v>16602</v>
      </c>
      <c r="I709" s="175">
        <v>0.59871245607495072</v>
      </c>
      <c r="J709" s="125">
        <v>76</v>
      </c>
      <c r="K709" s="175">
        <v>0.13157894736842105</v>
      </c>
      <c r="L709" s="175">
        <v>0.10582494663007014</v>
      </c>
      <c r="M709" s="174">
        <v>14</v>
      </c>
    </row>
    <row r="710" spans="1:13" x14ac:dyDescent="0.25">
      <c r="A710" s="164">
        <v>71</v>
      </c>
      <c r="B710" s="165" t="s">
        <v>231</v>
      </c>
      <c r="C710" s="166">
        <v>2010</v>
      </c>
      <c r="D710" s="411">
        <v>2400388.0260377405</v>
      </c>
      <c r="E710" s="125">
        <v>3613</v>
      </c>
      <c r="F710" s="125">
        <v>95579103.439999998</v>
      </c>
      <c r="G710" s="125">
        <v>144653</v>
      </c>
      <c r="H710" s="125">
        <v>17452</v>
      </c>
      <c r="I710" s="175">
        <v>0.6247644099687345</v>
      </c>
      <c r="J710" s="125">
        <v>76</v>
      </c>
      <c r="K710" s="175">
        <v>0.13157894736842105</v>
      </c>
      <c r="L710" s="175">
        <v>0.10582494663007014</v>
      </c>
      <c r="M710" s="174">
        <v>14</v>
      </c>
    </row>
    <row r="711" spans="1:13" s="184" customFormat="1" ht="15.75" thickBot="1" x14ac:dyDescent="0.3">
      <c r="A711" s="167">
        <v>71</v>
      </c>
      <c r="B711" s="168" t="s">
        <v>231</v>
      </c>
      <c r="C711" s="169">
        <v>2011</v>
      </c>
      <c r="D711" s="412">
        <v>2790384.6614300003</v>
      </c>
      <c r="E711" s="170">
        <v>3626</v>
      </c>
      <c r="F711" s="170">
        <v>89373924</v>
      </c>
      <c r="G711" s="170">
        <v>139574</v>
      </c>
      <c r="H711" s="170">
        <v>17539</v>
      </c>
      <c r="I711" s="183">
        <v>0.58130563357014986</v>
      </c>
      <c r="J711" s="170">
        <v>76</v>
      </c>
      <c r="K711" s="183">
        <v>0.13157894736842105</v>
      </c>
      <c r="L711" s="183">
        <v>0.10582494663007014</v>
      </c>
      <c r="M711" s="184">
        <v>14</v>
      </c>
    </row>
    <row r="712" spans="1:13" ht="15.75" thickTop="1" x14ac:dyDescent="0.25">
      <c r="A712" s="171">
        <v>72</v>
      </c>
      <c r="B712" s="172" t="s">
        <v>127</v>
      </c>
      <c r="C712" s="173">
        <v>2002</v>
      </c>
      <c r="D712" s="411">
        <v>1788604.705107152</v>
      </c>
      <c r="E712" s="125">
        <v>3702</v>
      </c>
      <c r="F712" s="125">
        <v>132708672</v>
      </c>
      <c r="G712" s="125">
        <v>229361.8</v>
      </c>
      <c r="H712" s="125">
        <v>25000</v>
      </c>
      <c r="I712" s="175">
        <v>0.60556090349075975</v>
      </c>
      <c r="J712" s="125">
        <v>65.099999999999994</v>
      </c>
      <c r="K712" s="175">
        <v>0.18279569892473121</v>
      </c>
      <c r="L712" s="175">
        <v>-1.350621285791464E-3</v>
      </c>
      <c r="M712" s="174">
        <v>8</v>
      </c>
    </row>
    <row r="713" spans="1:13" x14ac:dyDescent="0.25">
      <c r="A713" s="164">
        <v>72</v>
      </c>
      <c r="B713" s="165" t="s">
        <v>127</v>
      </c>
      <c r="C713" s="166">
        <v>2003</v>
      </c>
      <c r="D713" s="411">
        <v>1914890.8522347496</v>
      </c>
      <c r="E713" s="125">
        <v>3740</v>
      </c>
      <c r="F713" s="125">
        <v>145709728.80000001</v>
      </c>
      <c r="G713" s="125">
        <v>248016.2</v>
      </c>
      <c r="H713" s="125">
        <v>25000</v>
      </c>
      <c r="I713" s="175">
        <v>0.66488582614647496</v>
      </c>
      <c r="J713" s="125">
        <v>65.2</v>
      </c>
      <c r="K713" s="175">
        <v>0.18404907975460122</v>
      </c>
      <c r="L713" s="175">
        <v>-1.350621285791464E-3</v>
      </c>
      <c r="M713" s="174">
        <v>8</v>
      </c>
    </row>
    <row r="714" spans="1:13" x14ac:dyDescent="0.25">
      <c r="A714" s="164">
        <v>72</v>
      </c>
      <c r="B714" s="165" t="s">
        <v>127</v>
      </c>
      <c r="C714" s="166">
        <v>2004</v>
      </c>
      <c r="D714" s="411">
        <v>1925898.2829664648</v>
      </c>
      <c r="E714" s="125">
        <v>3767</v>
      </c>
      <c r="F714" s="125">
        <v>150385613.59999999</v>
      </c>
      <c r="G714" s="125">
        <v>243596.79999999999</v>
      </c>
      <c r="H714" s="125">
        <v>25000</v>
      </c>
      <c r="I714" s="175">
        <v>0.68622228428017329</v>
      </c>
      <c r="J714" s="125">
        <v>65.2</v>
      </c>
      <c r="K714" s="175">
        <v>0.18404907975460122</v>
      </c>
      <c r="L714" s="175">
        <v>-1.350621285791464E-3</v>
      </c>
      <c r="M714" s="174">
        <v>8</v>
      </c>
    </row>
    <row r="715" spans="1:13" x14ac:dyDescent="0.25">
      <c r="A715" s="164">
        <v>72</v>
      </c>
      <c r="B715" s="165" t="s">
        <v>127</v>
      </c>
      <c r="C715" s="166">
        <v>2005</v>
      </c>
      <c r="D715" s="411">
        <v>2198050.8780574803</v>
      </c>
      <c r="E715" s="125">
        <v>3773</v>
      </c>
      <c r="F715" s="125">
        <v>150869466.86000001</v>
      </c>
      <c r="G715" s="125">
        <v>239458</v>
      </c>
      <c r="H715" s="125">
        <v>25000</v>
      </c>
      <c r="I715" s="175">
        <v>0.68843014766141919</v>
      </c>
      <c r="J715" s="125">
        <v>65</v>
      </c>
      <c r="K715" s="175">
        <v>0.18461538461538463</v>
      </c>
      <c r="L715" s="175">
        <v>-1.350621285791464E-3</v>
      </c>
      <c r="M715" s="174">
        <v>8</v>
      </c>
    </row>
    <row r="716" spans="1:13" x14ac:dyDescent="0.25">
      <c r="A716" s="164">
        <v>72</v>
      </c>
      <c r="B716" s="165" t="s">
        <v>127</v>
      </c>
      <c r="C716" s="166">
        <v>2006</v>
      </c>
      <c r="D716" s="411">
        <v>2224599.385934921</v>
      </c>
      <c r="E716" s="125">
        <v>3811</v>
      </c>
      <c r="F716" s="125">
        <v>147392539</v>
      </c>
      <c r="G716" s="125">
        <v>246787</v>
      </c>
      <c r="H716" s="125">
        <v>25000</v>
      </c>
      <c r="I716" s="175">
        <v>0.67256463153091495</v>
      </c>
      <c r="J716" s="125">
        <v>65</v>
      </c>
      <c r="K716" s="175">
        <v>0.2</v>
      </c>
      <c r="L716" s="175">
        <v>-1.350621285791464E-3</v>
      </c>
      <c r="M716" s="174">
        <v>8</v>
      </c>
    </row>
    <row r="717" spans="1:13" x14ac:dyDescent="0.25">
      <c r="A717" s="164">
        <v>72</v>
      </c>
      <c r="B717" s="165" t="s">
        <v>127</v>
      </c>
      <c r="C717" s="166">
        <v>2007</v>
      </c>
      <c r="D717" s="411">
        <v>2009458.362235151</v>
      </c>
      <c r="E717" s="125">
        <v>3853</v>
      </c>
      <c r="F717" s="125">
        <v>145743157.84</v>
      </c>
      <c r="G717" s="125">
        <v>254058</v>
      </c>
      <c r="H717" s="125">
        <v>26000</v>
      </c>
      <c r="I717" s="175">
        <v>0.63945996700538799</v>
      </c>
      <c r="J717" s="125">
        <v>65</v>
      </c>
      <c r="K717" s="175">
        <v>0.2</v>
      </c>
      <c r="L717" s="175">
        <v>-1.350621285791464E-3</v>
      </c>
      <c r="M717" s="174">
        <v>8</v>
      </c>
    </row>
    <row r="718" spans="1:13" x14ac:dyDescent="0.25">
      <c r="A718" s="164">
        <v>72</v>
      </c>
      <c r="B718" s="165" t="s">
        <v>127</v>
      </c>
      <c r="C718" s="166">
        <v>2008</v>
      </c>
      <c r="D718" s="411">
        <v>2128898.771619332</v>
      </c>
      <c r="E718" s="125">
        <v>3878</v>
      </c>
      <c r="F718" s="125">
        <v>154353218.66999999</v>
      </c>
      <c r="G718" s="125">
        <v>271615</v>
      </c>
      <c r="H718" s="125">
        <v>26000</v>
      </c>
      <c r="I718" s="175">
        <v>0.67723730966671936</v>
      </c>
      <c r="J718" s="125">
        <v>65</v>
      </c>
      <c r="K718" s="175">
        <v>0.2</v>
      </c>
      <c r="L718" s="175">
        <v>-1.350621285791464E-3</v>
      </c>
      <c r="M718" s="174">
        <v>8</v>
      </c>
    </row>
    <row r="719" spans="1:13" x14ac:dyDescent="0.25">
      <c r="A719" s="164">
        <v>72</v>
      </c>
      <c r="B719" s="165" t="s">
        <v>127</v>
      </c>
      <c r="C719" s="166">
        <v>2009</v>
      </c>
      <c r="D719" s="411">
        <v>2358559.7281549647</v>
      </c>
      <c r="E719" s="125">
        <v>3763</v>
      </c>
      <c r="F719" s="125">
        <v>155318970.66</v>
      </c>
      <c r="G719" s="125">
        <v>276794</v>
      </c>
      <c r="H719" s="125">
        <v>26561</v>
      </c>
      <c r="I719" s="175">
        <v>0.66708106822978042</v>
      </c>
      <c r="J719" s="125">
        <v>65</v>
      </c>
      <c r="K719" s="175">
        <v>0.2</v>
      </c>
      <c r="L719" s="175">
        <v>-1.350621285791464E-3</v>
      </c>
      <c r="M719" s="174">
        <v>8</v>
      </c>
    </row>
    <row r="720" spans="1:13" x14ac:dyDescent="0.25">
      <c r="A720" s="164">
        <v>72</v>
      </c>
      <c r="B720" s="165" t="s">
        <v>127</v>
      </c>
      <c r="C720" s="166">
        <v>2010</v>
      </c>
      <c r="D720" s="411">
        <v>2193774.947484225</v>
      </c>
      <c r="E720" s="125">
        <v>3770</v>
      </c>
      <c r="F720" s="125">
        <v>138131785.69999999</v>
      </c>
      <c r="G720" s="125">
        <v>247464</v>
      </c>
      <c r="H720" s="125">
        <v>26561</v>
      </c>
      <c r="I720" s="175">
        <v>0.59326364815379018</v>
      </c>
      <c r="J720" s="125">
        <v>65</v>
      </c>
      <c r="K720" s="175">
        <v>0.2</v>
      </c>
      <c r="L720" s="175">
        <v>-1.350621285791464E-3</v>
      </c>
      <c r="M720" s="174">
        <v>8</v>
      </c>
    </row>
    <row r="721" spans="1:13" s="184" customFormat="1" ht="15.75" thickBot="1" x14ac:dyDescent="0.3">
      <c r="A721" s="167">
        <v>72</v>
      </c>
      <c r="B721" s="168" t="s">
        <v>127</v>
      </c>
      <c r="C721" s="169">
        <v>2011</v>
      </c>
      <c r="D721" s="412">
        <v>2227171.6702233595</v>
      </c>
      <c r="E721" s="170">
        <v>3697</v>
      </c>
      <c r="F721" s="170">
        <v>144028502</v>
      </c>
      <c r="G721" s="170">
        <v>249291</v>
      </c>
      <c r="H721" s="170">
        <v>27350</v>
      </c>
      <c r="I721" s="183">
        <v>0.60074428331833862</v>
      </c>
      <c r="J721" s="170">
        <v>68</v>
      </c>
      <c r="K721" s="183">
        <v>0.22058823529411764</v>
      </c>
      <c r="L721" s="183">
        <v>-1.350621285791464E-3</v>
      </c>
      <c r="M721" s="184">
        <v>8</v>
      </c>
    </row>
    <row r="722" spans="1:13" ht="15.75" thickTop="1" x14ac:dyDescent="0.25">
      <c r="A722" s="171">
        <v>73</v>
      </c>
      <c r="B722" s="172" t="s">
        <v>128</v>
      </c>
      <c r="C722" s="173">
        <v>2002</v>
      </c>
      <c r="D722" s="411">
        <v>7898217.8709679898</v>
      </c>
      <c r="E722" s="125">
        <v>20113</v>
      </c>
      <c r="F722" s="125">
        <v>428242940</v>
      </c>
      <c r="G722" s="125">
        <v>0</v>
      </c>
      <c r="H722" s="125">
        <v>80842.03</v>
      </c>
      <c r="I722" s="175">
        <v>0.60429852637852555</v>
      </c>
      <c r="J722" s="125">
        <v>375.8</v>
      </c>
      <c r="K722" s="175">
        <v>9.9254922831293224E-2</v>
      </c>
      <c r="L722" s="175">
        <v>0.10659772286580818</v>
      </c>
      <c r="M722" s="174">
        <v>64</v>
      </c>
    </row>
    <row r="723" spans="1:13" x14ac:dyDescent="0.25">
      <c r="A723" s="164">
        <v>73</v>
      </c>
      <c r="B723" s="165" t="s">
        <v>128</v>
      </c>
      <c r="C723" s="166">
        <v>2003</v>
      </c>
      <c r="D723" s="411">
        <v>8671119.845865652</v>
      </c>
      <c r="E723" s="125">
        <v>20382</v>
      </c>
      <c r="F723" s="125">
        <v>441285683</v>
      </c>
      <c r="G723" s="125">
        <v>0</v>
      </c>
      <c r="H723" s="125">
        <v>80842.03</v>
      </c>
      <c r="I723" s="175">
        <v>0.62270329068084851</v>
      </c>
      <c r="J723" s="125">
        <v>415.2</v>
      </c>
      <c r="K723" s="175">
        <v>0.19364161849710984</v>
      </c>
      <c r="L723" s="175">
        <v>0.10659772286580818</v>
      </c>
      <c r="M723" s="174">
        <v>64</v>
      </c>
    </row>
    <row r="724" spans="1:13" x14ac:dyDescent="0.25">
      <c r="A724" s="164">
        <v>73</v>
      </c>
      <c r="B724" s="165" t="s">
        <v>128</v>
      </c>
      <c r="C724" s="166">
        <v>2004</v>
      </c>
      <c r="D724" s="411">
        <v>8866247.0270219445</v>
      </c>
      <c r="E724" s="125">
        <v>20528</v>
      </c>
      <c r="F724" s="125">
        <v>336593577</v>
      </c>
      <c r="G724" s="125">
        <v>468693</v>
      </c>
      <c r="H724" s="125">
        <v>94390</v>
      </c>
      <c r="I724" s="175">
        <v>0.40679759055207981</v>
      </c>
      <c r="J724" s="125">
        <v>443.2</v>
      </c>
      <c r="K724" s="175">
        <v>0.24481046931407943</v>
      </c>
      <c r="L724" s="175">
        <v>0.10659772286580818</v>
      </c>
      <c r="M724" s="174">
        <v>64</v>
      </c>
    </row>
    <row r="725" spans="1:13" x14ac:dyDescent="0.25">
      <c r="A725" s="164">
        <v>73</v>
      </c>
      <c r="B725" s="165" t="s">
        <v>128</v>
      </c>
      <c r="C725" s="166">
        <v>2005</v>
      </c>
      <c r="D725" s="411">
        <v>8888975.444978334</v>
      </c>
      <c r="E725" s="125">
        <v>20699</v>
      </c>
      <c r="F725" s="125">
        <v>363910371</v>
      </c>
      <c r="G725" s="125">
        <v>0</v>
      </c>
      <c r="H725" s="125">
        <v>94390</v>
      </c>
      <c r="I725" s="175">
        <v>0.43981190437188128</v>
      </c>
      <c r="J725" s="125">
        <v>432</v>
      </c>
      <c r="K725" s="175">
        <v>0.27314814814814814</v>
      </c>
      <c r="L725" s="175">
        <v>0.10659772286580818</v>
      </c>
      <c r="M725" s="174">
        <v>64</v>
      </c>
    </row>
    <row r="726" spans="1:13" x14ac:dyDescent="0.25">
      <c r="A726" s="164">
        <v>73</v>
      </c>
      <c r="B726" s="165" t="s">
        <v>128</v>
      </c>
      <c r="C726" s="166">
        <v>2006</v>
      </c>
      <c r="D726" s="411">
        <v>9645252.6217307542</v>
      </c>
      <c r="E726" s="125">
        <v>20983</v>
      </c>
      <c r="F726" s="125">
        <v>456146506</v>
      </c>
      <c r="G726" s="125">
        <v>0</v>
      </c>
      <c r="H726" s="125">
        <v>94390</v>
      </c>
      <c r="I726" s="175">
        <v>0.55128591945635919</v>
      </c>
      <c r="J726" s="125">
        <v>436</v>
      </c>
      <c r="K726" s="175">
        <v>0.28899082568807338</v>
      </c>
      <c r="L726" s="175">
        <v>0.10659772286580818</v>
      </c>
      <c r="M726" s="174">
        <v>64</v>
      </c>
    </row>
    <row r="727" spans="1:13" x14ac:dyDescent="0.25">
      <c r="A727" s="164">
        <v>73</v>
      </c>
      <c r="B727" s="165" t="s">
        <v>128</v>
      </c>
      <c r="C727" s="166">
        <v>2007</v>
      </c>
      <c r="D727" s="411">
        <v>10221542.14736522</v>
      </c>
      <c r="E727" s="125">
        <v>21297</v>
      </c>
      <c r="F727" s="125">
        <v>464427615.86000001</v>
      </c>
      <c r="G727" s="125">
        <v>292116</v>
      </c>
      <c r="H727" s="125">
        <v>94390</v>
      </c>
      <c r="I727" s="175">
        <v>0.56129423740517459</v>
      </c>
      <c r="J727" s="125">
        <v>435</v>
      </c>
      <c r="K727" s="175">
        <v>0.28965517241379313</v>
      </c>
      <c r="L727" s="175">
        <v>0.10659772286580818</v>
      </c>
      <c r="M727" s="174">
        <v>64</v>
      </c>
    </row>
    <row r="728" spans="1:13" x14ac:dyDescent="0.25">
      <c r="A728" s="164">
        <v>73</v>
      </c>
      <c r="B728" s="165" t="s">
        <v>128</v>
      </c>
      <c r="C728" s="166">
        <v>2008</v>
      </c>
      <c r="D728" s="411">
        <v>11801663.907380186</v>
      </c>
      <c r="E728" s="125">
        <v>21592</v>
      </c>
      <c r="F728" s="125">
        <v>472219420</v>
      </c>
      <c r="G728" s="125">
        <v>457060</v>
      </c>
      <c r="H728" s="125">
        <v>94390</v>
      </c>
      <c r="I728" s="175">
        <v>0.5707111941351769</v>
      </c>
      <c r="J728" s="125">
        <v>440</v>
      </c>
      <c r="K728" s="175">
        <v>0.29772727272727273</v>
      </c>
      <c r="L728" s="175">
        <v>0.10659772286580818</v>
      </c>
      <c r="M728" s="174">
        <v>64</v>
      </c>
    </row>
    <row r="729" spans="1:13" x14ac:dyDescent="0.25">
      <c r="A729" s="164">
        <v>73</v>
      </c>
      <c r="B729" s="165" t="s">
        <v>128</v>
      </c>
      <c r="C729" s="166">
        <v>2009</v>
      </c>
      <c r="D729" s="411">
        <v>11238573.51250528</v>
      </c>
      <c r="E729" s="125">
        <v>21805</v>
      </c>
      <c r="F729" s="125">
        <v>475053892</v>
      </c>
      <c r="G729" s="125">
        <v>469679</v>
      </c>
      <c r="H729" s="125">
        <v>94390</v>
      </c>
      <c r="I729" s="175">
        <v>0.57413685778082435</v>
      </c>
      <c r="J729" s="125">
        <v>436</v>
      </c>
      <c r="K729" s="175">
        <v>0.28899082568807338</v>
      </c>
      <c r="L729" s="175">
        <v>0.10659772286580818</v>
      </c>
      <c r="M729" s="174">
        <v>64</v>
      </c>
    </row>
    <row r="730" spans="1:13" x14ac:dyDescent="0.25">
      <c r="A730" s="164">
        <v>73</v>
      </c>
      <c r="B730" s="165" t="s">
        <v>128</v>
      </c>
      <c r="C730" s="166">
        <v>2010</v>
      </c>
      <c r="D730" s="411">
        <v>11501723.357033849</v>
      </c>
      <c r="E730" s="125">
        <v>22007</v>
      </c>
      <c r="F730" s="125">
        <v>473069663</v>
      </c>
      <c r="G730" s="125">
        <v>472060</v>
      </c>
      <c r="H730" s="125">
        <v>94390</v>
      </c>
      <c r="I730" s="175">
        <v>0.57173877406366669</v>
      </c>
      <c r="J730" s="125">
        <v>515</v>
      </c>
      <c r="K730" s="175">
        <v>0.2796116504854369</v>
      </c>
      <c r="L730" s="175">
        <v>0.10659772286580818</v>
      </c>
      <c r="M730" s="174">
        <v>64</v>
      </c>
    </row>
    <row r="731" spans="1:13" s="184" customFormat="1" ht="15.75" thickBot="1" x14ac:dyDescent="0.3">
      <c r="A731" s="167">
        <v>73</v>
      </c>
      <c r="B731" s="168" t="s">
        <v>128</v>
      </c>
      <c r="C731" s="169">
        <v>2011</v>
      </c>
      <c r="D731" s="412">
        <v>12282028.782273337</v>
      </c>
      <c r="E731" s="170">
        <v>22257</v>
      </c>
      <c r="F731" s="170">
        <v>430635546</v>
      </c>
      <c r="G731" s="170">
        <v>466442</v>
      </c>
      <c r="H731" s="170">
        <v>94390</v>
      </c>
      <c r="I731" s="183">
        <v>0.52045408614222999</v>
      </c>
      <c r="J731" s="170">
        <v>515</v>
      </c>
      <c r="K731" s="183">
        <v>0.2796116504854369</v>
      </c>
      <c r="L731" s="183">
        <v>0.10659772286580818</v>
      </c>
      <c r="M731" s="184">
        <v>64</v>
      </c>
    </row>
    <row r="732" spans="1:13" ht="15.75" thickTop="1" x14ac:dyDescent="0.25">
      <c r="A732" s="171">
        <v>74</v>
      </c>
      <c r="B732" s="172" t="s">
        <v>232</v>
      </c>
      <c r="C732" s="173">
        <v>2002</v>
      </c>
      <c r="D732" s="411">
        <v>17105243.080643974</v>
      </c>
      <c r="E732" s="125">
        <v>30710</v>
      </c>
      <c r="F732" s="125">
        <v>756869340</v>
      </c>
      <c r="G732" s="125">
        <v>934012</v>
      </c>
      <c r="H732" s="125">
        <v>157757</v>
      </c>
      <c r="I732" s="175">
        <v>0.54730675402548279</v>
      </c>
      <c r="J732" s="125">
        <v>898.8</v>
      </c>
      <c r="K732" s="175">
        <v>0.4929906542056075</v>
      </c>
      <c r="L732" s="175">
        <v>0.31348095083034844</v>
      </c>
      <c r="M732" s="174">
        <v>148</v>
      </c>
    </row>
    <row r="733" spans="1:13" x14ac:dyDescent="0.25">
      <c r="A733" s="164">
        <v>74</v>
      </c>
      <c r="B733" s="165" t="s">
        <v>232</v>
      </c>
      <c r="C733" s="166">
        <v>2003</v>
      </c>
      <c r="D733" s="411">
        <v>18513534.025648862</v>
      </c>
      <c r="E733" s="125">
        <v>33174</v>
      </c>
      <c r="F733" s="125">
        <v>379870193</v>
      </c>
      <c r="G733" s="125">
        <v>928997</v>
      </c>
      <c r="H733" s="125">
        <v>157757</v>
      </c>
      <c r="I733" s="175">
        <v>0.27469143126059731</v>
      </c>
      <c r="J733" s="125">
        <v>928.1</v>
      </c>
      <c r="K733" s="175">
        <v>0.50080810257515351</v>
      </c>
      <c r="L733" s="175">
        <v>0.31348095083034844</v>
      </c>
      <c r="M733" s="174">
        <v>148</v>
      </c>
    </row>
    <row r="734" spans="1:13" x14ac:dyDescent="0.25">
      <c r="A734" s="164">
        <v>74</v>
      </c>
      <c r="B734" s="165" t="s">
        <v>232</v>
      </c>
      <c r="C734" s="166">
        <v>2004</v>
      </c>
      <c r="D734" s="411">
        <v>18776085.153635994</v>
      </c>
      <c r="E734" s="125">
        <v>34936</v>
      </c>
      <c r="F734" s="125">
        <v>386398550</v>
      </c>
      <c r="G734" s="125">
        <v>927339</v>
      </c>
      <c r="H734" s="125">
        <v>157757</v>
      </c>
      <c r="I734" s="175">
        <v>0.27941221157228169</v>
      </c>
      <c r="J734" s="125">
        <v>956</v>
      </c>
      <c r="K734" s="175">
        <v>0.50617154811715481</v>
      </c>
      <c r="L734" s="175">
        <v>0.31348095083034844</v>
      </c>
      <c r="M734" s="174">
        <v>148</v>
      </c>
    </row>
    <row r="735" spans="1:13" x14ac:dyDescent="0.25">
      <c r="A735" s="164">
        <v>74</v>
      </c>
      <c r="B735" s="165" t="s">
        <v>232</v>
      </c>
      <c r="C735" s="166">
        <v>2005</v>
      </c>
      <c r="D735" s="411">
        <v>19899383.486016378</v>
      </c>
      <c r="E735" s="125">
        <v>36235</v>
      </c>
      <c r="F735" s="125">
        <v>423047546</v>
      </c>
      <c r="G735" s="125">
        <v>1019212</v>
      </c>
      <c r="H735" s="125">
        <v>181998</v>
      </c>
      <c r="I735" s="175">
        <v>0.26516799104257643</v>
      </c>
      <c r="J735" s="125">
        <v>980</v>
      </c>
      <c r="K735" s="175">
        <v>0.51530612244897955</v>
      </c>
      <c r="L735" s="175">
        <v>0.31348095083034844</v>
      </c>
      <c r="M735" s="174">
        <v>148</v>
      </c>
    </row>
    <row r="736" spans="1:13" x14ac:dyDescent="0.25">
      <c r="A736" s="164">
        <v>74</v>
      </c>
      <c r="B736" s="165" t="s">
        <v>232</v>
      </c>
      <c r="C736" s="166">
        <v>2006</v>
      </c>
      <c r="D736" s="411">
        <v>21006892.434251469</v>
      </c>
      <c r="E736" s="125">
        <v>37473</v>
      </c>
      <c r="F736" s="125">
        <v>857623947</v>
      </c>
      <c r="G736" s="125">
        <v>1022351</v>
      </c>
      <c r="H736" s="125">
        <v>192475</v>
      </c>
      <c r="I736" s="175">
        <v>0.50830116429780692</v>
      </c>
      <c r="J736" s="125">
        <v>996</v>
      </c>
      <c r="K736" s="175">
        <v>0.52208835341365467</v>
      </c>
      <c r="L736" s="175">
        <v>0.31348095083034844</v>
      </c>
      <c r="M736" s="174">
        <v>148</v>
      </c>
    </row>
    <row r="737" spans="1:13" x14ac:dyDescent="0.25">
      <c r="A737" s="164">
        <v>74</v>
      </c>
      <c r="B737" s="165" t="s">
        <v>232</v>
      </c>
      <c r="C737" s="166">
        <v>2007</v>
      </c>
      <c r="D737" s="411">
        <v>22420065.622820053</v>
      </c>
      <c r="E737" s="125">
        <v>38278</v>
      </c>
      <c r="F737" s="125">
        <v>868602748</v>
      </c>
      <c r="G737" s="125">
        <v>1029856</v>
      </c>
      <c r="H737" s="125">
        <v>192475</v>
      </c>
      <c r="I737" s="175">
        <v>0.51480813900439581</v>
      </c>
      <c r="J737" s="125">
        <v>1021</v>
      </c>
      <c r="K737" s="175">
        <v>0.51909892262487756</v>
      </c>
      <c r="L737" s="175">
        <v>0.31348095083034844</v>
      </c>
      <c r="M737" s="174">
        <v>148</v>
      </c>
    </row>
    <row r="738" spans="1:13" x14ac:dyDescent="0.25">
      <c r="A738" s="164">
        <v>74</v>
      </c>
      <c r="B738" s="165" t="s">
        <v>232</v>
      </c>
      <c r="C738" s="166">
        <v>2008</v>
      </c>
      <c r="D738" s="411">
        <v>23264825.163458593</v>
      </c>
      <c r="E738" s="125">
        <v>39225</v>
      </c>
      <c r="F738" s="125">
        <v>855637025</v>
      </c>
      <c r="G738" s="125">
        <v>1010898</v>
      </c>
      <c r="H738" s="125">
        <v>192475</v>
      </c>
      <c r="I738" s="175">
        <v>0.50712354470182697</v>
      </c>
      <c r="J738" s="125">
        <v>1030</v>
      </c>
      <c r="K738" s="175">
        <v>0.51941747572815533</v>
      </c>
      <c r="L738" s="175">
        <v>0.31348095083034844</v>
      </c>
      <c r="M738" s="174">
        <v>148</v>
      </c>
    </row>
    <row r="739" spans="1:13" x14ac:dyDescent="0.25">
      <c r="A739" s="164">
        <v>74</v>
      </c>
      <c r="B739" s="165" t="s">
        <v>232</v>
      </c>
      <c r="C739" s="166">
        <v>2009</v>
      </c>
      <c r="D739" s="411">
        <v>23867407.234052565</v>
      </c>
      <c r="E739" s="125">
        <v>39513</v>
      </c>
      <c r="F739" s="125">
        <v>843306758</v>
      </c>
      <c r="G739" s="125">
        <v>1003290</v>
      </c>
      <c r="H739" s="125">
        <v>192475</v>
      </c>
      <c r="I739" s="175">
        <v>0.49981557587221725</v>
      </c>
      <c r="J739" s="125">
        <v>1034</v>
      </c>
      <c r="K739" s="175">
        <v>0.52127659574468088</v>
      </c>
      <c r="L739" s="175">
        <v>0.31348095083034844</v>
      </c>
      <c r="M739" s="174">
        <v>148</v>
      </c>
    </row>
    <row r="740" spans="1:13" x14ac:dyDescent="0.25">
      <c r="A740" s="164">
        <v>74</v>
      </c>
      <c r="B740" s="165" t="s">
        <v>232</v>
      </c>
      <c r="C740" s="166">
        <v>2010</v>
      </c>
      <c r="D740" s="411">
        <v>24830058.97450795</v>
      </c>
      <c r="E740" s="125">
        <v>39669</v>
      </c>
      <c r="F740" s="125">
        <v>851053371</v>
      </c>
      <c r="G740" s="125">
        <v>975051</v>
      </c>
      <c r="H740" s="125">
        <v>192475</v>
      </c>
      <c r="I740" s="175">
        <v>0.50440688004584533</v>
      </c>
      <c r="J740" s="125">
        <v>1051</v>
      </c>
      <c r="K740" s="175">
        <v>0.5252140818268316</v>
      </c>
      <c r="L740" s="175">
        <v>0.31348095083034844</v>
      </c>
      <c r="M740" s="174">
        <v>148</v>
      </c>
    </row>
    <row r="741" spans="1:13" s="184" customFormat="1" ht="15.75" thickBot="1" x14ac:dyDescent="0.3">
      <c r="A741" s="167">
        <v>74</v>
      </c>
      <c r="B741" s="168" t="s">
        <v>232</v>
      </c>
      <c r="C741" s="169">
        <v>2011</v>
      </c>
      <c r="D741" s="412">
        <v>25056714.454293437</v>
      </c>
      <c r="E741" s="170">
        <v>40337</v>
      </c>
      <c r="F741" s="170">
        <v>861945119</v>
      </c>
      <c r="G741" s="170">
        <v>966654</v>
      </c>
      <c r="H741" s="170">
        <v>208479</v>
      </c>
      <c r="I741" s="183">
        <v>0.47164564986537866</v>
      </c>
      <c r="J741" s="170">
        <v>1060</v>
      </c>
      <c r="K741" s="183">
        <v>0.5254716981132076</v>
      </c>
      <c r="L741" s="183">
        <v>0.31348095083034844</v>
      </c>
      <c r="M741" s="184">
        <v>148</v>
      </c>
    </row>
    <row r="742" spans="1:13" ht="15.75" thickTop="1" x14ac:dyDescent="0.25">
      <c r="A742" s="171">
        <v>75</v>
      </c>
      <c r="B742" s="172" t="s">
        <v>233</v>
      </c>
      <c r="C742" s="173">
        <v>2002</v>
      </c>
      <c r="D742" s="411">
        <v>9229100.0012233257</v>
      </c>
      <c r="E742" s="125">
        <v>13882</v>
      </c>
      <c r="F742" s="125">
        <v>377796305</v>
      </c>
      <c r="G742" s="125">
        <v>491674</v>
      </c>
      <c r="H742" s="125">
        <v>76634</v>
      </c>
      <c r="I742" s="175">
        <v>0.56238631624553581</v>
      </c>
      <c r="J742" s="125">
        <v>245.8</v>
      </c>
      <c r="K742" s="175">
        <v>0.39544344995931652</v>
      </c>
      <c r="L742" s="175">
        <v>9.3574412908802765E-2</v>
      </c>
      <c r="M742" s="174">
        <v>29</v>
      </c>
    </row>
    <row r="743" spans="1:13" x14ac:dyDescent="0.25">
      <c r="A743" s="164">
        <v>75</v>
      </c>
      <c r="B743" s="165" t="s">
        <v>233</v>
      </c>
      <c r="C743" s="166">
        <v>2003</v>
      </c>
      <c r="D743" s="411">
        <v>9362754.7623914778</v>
      </c>
      <c r="E743" s="125">
        <v>13863</v>
      </c>
      <c r="F743" s="125">
        <v>414447866</v>
      </c>
      <c r="G743" s="125">
        <v>0</v>
      </c>
      <c r="H743" s="125">
        <v>76634</v>
      </c>
      <c r="I743" s="175">
        <v>0.61694570738473331</v>
      </c>
      <c r="J743" s="125">
        <v>247.7</v>
      </c>
      <c r="K743" s="175">
        <v>0.40008074283407347</v>
      </c>
      <c r="L743" s="175">
        <v>9.3574412908802765E-2</v>
      </c>
      <c r="M743" s="174">
        <v>29</v>
      </c>
    </row>
    <row r="744" spans="1:13" x14ac:dyDescent="0.25">
      <c r="A744" s="164">
        <v>75</v>
      </c>
      <c r="B744" s="165" t="s">
        <v>233</v>
      </c>
      <c r="C744" s="166">
        <v>2004</v>
      </c>
      <c r="D744" s="411">
        <v>9496993.2218741179</v>
      </c>
      <c r="E744" s="125">
        <v>13999</v>
      </c>
      <c r="F744" s="125">
        <v>415036402</v>
      </c>
      <c r="G744" s="125">
        <v>545628</v>
      </c>
      <c r="H744" s="125">
        <v>76634</v>
      </c>
      <c r="I744" s="175">
        <v>0.61782180010622745</v>
      </c>
      <c r="J744" s="125">
        <v>247.7</v>
      </c>
      <c r="K744" s="175">
        <v>0.40008074283407347</v>
      </c>
      <c r="L744" s="175">
        <v>9.3574412908802765E-2</v>
      </c>
      <c r="M744" s="174">
        <v>29</v>
      </c>
    </row>
    <row r="745" spans="1:13" x14ac:dyDescent="0.25">
      <c r="A745" s="164">
        <v>75</v>
      </c>
      <c r="B745" s="165" t="s">
        <v>233</v>
      </c>
      <c r="C745" s="166">
        <v>2005</v>
      </c>
      <c r="D745" s="411">
        <v>9580784.0687317364</v>
      </c>
      <c r="E745" s="125">
        <v>14195</v>
      </c>
      <c r="F745" s="125">
        <v>435838216</v>
      </c>
      <c r="G745" s="125">
        <v>588541</v>
      </c>
      <c r="H745" s="125">
        <v>79084</v>
      </c>
      <c r="I745" s="175">
        <v>0.62868806308158143</v>
      </c>
      <c r="J745" s="125">
        <v>254</v>
      </c>
      <c r="K745" s="175">
        <v>0.40944881889763779</v>
      </c>
      <c r="L745" s="175">
        <v>9.3574412908802765E-2</v>
      </c>
      <c r="M745" s="174">
        <v>29</v>
      </c>
    </row>
    <row r="746" spans="1:13" x14ac:dyDescent="0.25">
      <c r="A746" s="164">
        <v>75</v>
      </c>
      <c r="B746" s="165" t="s">
        <v>233</v>
      </c>
      <c r="C746" s="166">
        <v>2006</v>
      </c>
      <c r="D746" s="411">
        <v>9605892.9075190034</v>
      </c>
      <c r="E746" s="125">
        <v>14316</v>
      </c>
      <c r="F746" s="125">
        <v>407408088</v>
      </c>
      <c r="G746" s="125">
        <v>639744</v>
      </c>
      <c r="H746" s="125">
        <v>81815</v>
      </c>
      <c r="I746" s="175">
        <v>0.5680613550972643</v>
      </c>
      <c r="J746" s="125">
        <v>260</v>
      </c>
      <c r="K746" s="175">
        <v>0.40384615384615385</v>
      </c>
      <c r="L746" s="175">
        <v>9.3574412908802765E-2</v>
      </c>
      <c r="M746" s="174">
        <v>29</v>
      </c>
    </row>
    <row r="747" spans="1:13" x14ac:dyDescent="0.25">
      <c r="A747" s="164">
        <v>75</v>
      </c>
      <c r="B747" s="165" t="s">
        <v>233</v>
      </c>
      <c r="C747" s="166">
        <v>2007</v>
      </c>
      <c r="D747" s="411">
        <v>9897423.3362687528</v>
      </c>
      <c r="E747" s="125">
        <v>14441</v>
      </c>
      <c r="F747" s="125">
        <v>394794950</v>
      </c>
      <c r="G747" s="125">
        <v>618033</v>
      </c>
      <c r="H747" s="125">
        <v>81815</v>
      </c>
      <c r="I747" s="175">
        <v>0.55047447728273058</v>
      </c>
      <c r="J747" s="125">
        <v>268</v>
      </c>
      <c r="K747" s="175">
        <v>0.43283582089552236</v>
      </c>
      <c r="L747" s="175">
        <v>9.3574412908802765E-2</v>
      </c>
      <c r="M747" s="174">
        <v>29</v>
      </c>
    </row>
    <row r="748" spans="1:13" x14ac:dyDescent="0.25">
      <c r="A748" s="164">
        <v>75</v>
      </c>
      <c r="B748" s="165" t="s">
        <v>233</v>
      </c>
      <c r="C748" s="166">
        <v>2008</v>
      </c>
      <c r="D748" s="411">
        <v>10416027.158255428</v>
      </c>
      <c r="E748" s="125">
        <v>14645</v>
      </c>
      <c r="F748" s="125">
        <v>408223851</v>
      </c>
      <c r="G748" s="125">
        <v>618730</v>
      </c>
      <c r="H748" s="125">
        <v>81815</v>
      </c>
      <c r="I748" s="175">
        <v>0.56919879799264994</v>
      </c>
      <c r="J748" s="125">
        <v>246</v>
      </c>
      <c r="K748" s="175">
        <v>0.36585365853658536</v>
      </c>
      <c r="L748" s="175">
        <v>9.3574412908802765E-2</v>
      </c>
      <c r="M748" s="174">
        <v>29</v>
      </c>
    </row>
    <row r="749" spans="1:13" x14ac:dyDescent="0.25">
      <c r="A749" s="164">
        <v>75</v>
      </c>
      <c r="B749" s="165" t="s">
        <v>233</v>
      </c>
      <c r="C749" s="166">
        <v>2009</v>
      </c>
      <c r="D749" s="411">
        <v>10633096.495781533</v>
      </c>
      <c r="E749" s="125">
        <v>14838</v>
      </c>
      <c r="F749" s="125">
        <v>342064464</v>
      </c>
      <c r="G749" s="125">
        <v>578242</v>
      </c>
      <c r="H749" s="125">
        <v>81815</v>
      </c>
      <c r="I749" s="175">
        <v>0.47695077411045261</v>
      </c>
      <c r="J749" s="125">
        <v>245</v>
      </c>
      <c r="K749" s="175">
        <v>0.37142857142857144</v>
      </c>
      <c r="L749" s="175">
        <v>9.3574412908802765E-2</v>
      </c>
      <c r="M749" s="174">
        <v>29</v>
      </c>
    </row>
    <row r="750" spans="1:13" x14ac:dyDescent="0.25">
      <c r="A750" s="164">
        <v>75</v>
      </c>
      <c r="B750" s="165" t="s">
        <v>233</v>
      </c>
      <c r="C750" s="166">
        <v>2010</v>
      </c>
      <c r="D750" s="411">
        <v>11059078.340255765</v>
      </c>
      <c r="E750" s="125">
        <v>15074</v>
      </c>
      <c r="F750" s="125">
        <v>371077515</v>
      </c>
      <c r="G750" s="125">
        <v>574272</v>
      </c>
      <c r="H750" s="125">
        <v>81815</v>
      </c>
      <c r="I750" s="175">
        <v>0.51740454405761682</v>
      </c>
      <c r="J750" s="125">
        <v>248</v>
      </c>
      <c r="K750" s="175">
        <v>0.375</v>
      </c>
      <c r="L750" s="175">
        <v>9.3574412908802765E-2</v>
      </c>
      <c r="M750" s="174">
        <v>29</v>
      </c>
    </row>
    <row r="751" spans="1:13" x14ac:dyDescent="0.25">
      <c r="A751" s="164">
        <v>75</v>
      </c>
      <c r="B751" s="165" t="s">
        <v>233</v>
      </c>
      <c r="C751" s="166">
        <v>2011</v>
      </c>
      <c r="D751" s="411">
        <v>11530778.058321435</v>
      </c>
      <c r="E751" s="125">
        <v>15181</v>
      </c>
      <c r="F751" s="125">
        <v>371114633</v>
      </c>
      <c r="G751" s="125">
        <v>572496</v>
      </c>
      <c r="H751" s="125">
        <v>81815</v>
      </c>
      <c r="I751" s="175">
        <v>0.51745629880181454</v>
      </c>
      <c r="J751" s="125">
        <v>249</v>
      </c>
      <c r="K751" s="175">
        <v>0.37751004016064255</v>
      </c>
      <c r="L751" s="175">
        <v>9.3574412908802765E-2</v>
      </c>
      <c r="M751" s="174">
        <v>29</v>
      </c>
    </row>
    <row r="752" spans="1:13" x14ac:dyDescent="0.25">
      <c r="D752" s="411"/>
    </row>
    <row r="753" spans="4:4" x14ac:dyDescent="0.25">
      <c r="D753" s="411"/>
    </row>
    <row r="754" spans="4:4" x14ac:dyDescent="0.25">
      <c r="D754" s="411"/>
    </row>
    <row r="755" spans="4:4" x14ac:dyDescent="0.25">
      <c r="D755" s="411"/>
    </row>
    <row r="756" spans="4:4" x14ac:dyDescent="0.25">
      <c r="D756" s="411"/>
    </row>
    <row r="757" spans="4:4" x14ac:dyDescent="0.25">
      <c r="D757" s="411"/>
    </row>
    <row r="758" spans="4:4" x14ac:dyDescent="0.25">
      <c r="D758" s="411"/>
    </row>
    <row r="759" spans="4:4" x14ac:dyDescent="0.25">
      <c r="D759" s="411"/>
    </row>
    <row r="760" spans="4:4" x14ac:dyDescent="0.25">
      <c r="D760" s="411"/>
    </row>
    <row r="761" spans="4:4" x14ac:dyDescent="0.25">
      <c r="D761" s="411"/>
    </row>
    <row r="762" spans="4:4" x14ac:dyDescent="0.25">
      <c r="D762" s="411"/>
    </row>
    <row r="763" spans="4:4" x14ac:dyDescent="0.25">
      <c r="D763" s="411"/>
    </row>
    <row r="764" spans="4:4" x14ac:dyDescent="0.25">
      <c r="D764" s="411"/>
    </row>
    <row r="765" spans="4:4" x14ac:dyDescent="0.25">
      <c r="D765" s="411"/>
    </row>
    <row r="766" spans="4:4" x14ac:dyDescent="0.25">
      <c r="D766" s="411"/>
    </row>
    <row r="767" spans="4:4" x14ac:dyDescent="0.25">
      <c r="D767" s="411"/>
    </row>
    <row r="768" spans="4:4" x14ac:dyDescent="0.25">
      <c r="D768" s="411"/>
    </row>
    <row r="769" spans="4:4" x14ac:dyDescent="0.25">
      <c r="D769" s="411"/>
    </row>
    <row r="770" spans="4:4" x14ac:dyDescent="0.25">
      <c r="D770" s="411"/>
    </row>
    <row r="771" spans="4:4" x14ac:dyDescent="0.25">
      <c r="D771" s="411"/>
    </row>
    <row r="772" spans="4:4" x14ac:dyDescent="0.25">
      <c r="D772" s="411"/>
    </row>
    <row r="773" spans="4:4" x14ac:dyDescent="0.25">
      <c r="D773" s="411"/>
    </row>
    <row r="774" spans="4:4" x14ac:dyDescent="0.25">
      <c r="D774" s="411"/>
    </row>
    <row r="775" spans="4:4" x14ac:dyDescent="0.25">
      <c r="D775" s="411"/>
    </row>
    <row r="776" spans="4:4" x14ac:dyDescent="0.25">
      <c r="D776" s="411"/>
    </row>
    <row r="777" spans="4:4" x14ac:dyDescent="0.25">
      <c r="D777" s="411"/>
    </row>
    <row r="778" spans="4:4" x14ac:dyDescent="0.25">
      <c r="D778" s="411"/>
    </row>
    <row r="779" spans="4:4" x14ac:dyDescent="0.25">
      <c r="D779" s="411"/>
    </row>
    <row r="780" spans="4:4" x14ac:dyDescent="0.25">
      <c r="D780" s="411"/>
    </row>
    <row r="781" spans="4:4" x14ac:dyDescent="0.25">
      <c r="D781" s="411"/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workbookViewId="0">
      <selection activeCell="A29" sqref="A29"/>
    </sheetView>
  </sheetViews>
  <sheetFormatPr defaultRowHeight="15" x14ac:dyDescent="0.25"/>
  <sheetData>
    <row r="1" spans="1:2" x14ac:dyDescent="0.25">
      <c r="A1" t="s">
        <v>446</v>
      </c>
    </row>
    <row r="2" spans="1:2" x14ac:dyDescent="0.25">
      <c r="A2" t="s">
        <v>447</v>
      </c>
    </row>
    <row r="3" spans="1:2" x14ac:dyDescent="0.25">
      <c r="A3" t="s">
        <v>448</v>
      </c>
    </row>
    <row r="4" spans="1:2" x14ac:dyDescent="0.25">
      <c r="A4" t="s">
        <v>449</v>
      </c>
      <c r="B4" t="s">
        <v>450</v>
      </c>
    </row>
    <row r="5" spans="1:2" x14ac:dyDescent="0.25">
      <c r="A5" t="s">
        <v>451</v>
      </c>
      <c r="B5" t="s">
        <v>452</v>
      </c>
    </row>
    <row r="6" spans="1:2" x14ac:dyDescent="0.25">
      <c r="A6" t="s">
        <v>453</v>
      </c>
      <c r="B6" t="s">
        <v>454</v>
      </c>
    </row>
    <row r="7" spans="1:2" x14ac:dyDescent="0.25">
      <c r="A7" t="s">
        <v>455</v>
      </c>
      <c r="B7" t="s">
        <v>456</v>
      </c>
    </row>
    <row r="8" spans="1:2" x14ac:dyDescent="0.25">
      <c r="A8">
        <v>2001</v>
      </c>
      <c r="B8">
        <v>695.49</v>
      </c>
    </row>
    <row r="9" spans="1:2" x14ac:dyDescent="0.25">
      <c r="A9">
        <v>2002</v>
      </c>
      <c r="B9">
        <v>710.73</v>
      </c>
    </row>
    <row r="10" spans="1:2" x14ac:dyDescent="0.25">
      <c r="A10">
        <v>2003</v>
      </c>
      <c r="B10">
        <v>728.23</v>
      </c>
    </row>
    <row r="11" spans="1:2" x14ac:dyDescent="0.25">
      <c r="A11">
        <v>2004</v>
      </c>
      <c r="B11">
        <v>748.78</v>
      </c>
    </row>
    <row r="12" spans="1:2" x14ac:dyDescent="0.25">
      <c r="A12">
        <v>2005</v>
      </c>
      <c r="B12">
        <v>776.19</v>
      </c>
    </row>
    <row r="13" spans="1:2" x14ac:dyDescent="0.25">
      <c r="A13">
        <v>2006</v>
      </c>
      <c r="B13">
        <v>788.62</v>
      </c>
    </row>
    <row r="14" spans="1:2" x14ac:dyDescent="0.25">
      <c r="A14">
        <v>2007</v>
      </c>
      <c r="B14">
        <v>818.93</v>
      </c>
    </row>
    <row r="15" spans="1:2" x14ac:dyDescent="0.25">
      <c r="A15">
        <v>2008</v>
      </c>
      <c r="B15">
        <v>838.14</v>
      </c>
    </row>
    <row r="16" spans="1:2" x14ac:dyDescent="0.25">
      <c r="A16">
        <v>2009</v>
      </c>
      <c r="B16">
        <v>849.15</v>
      </c>
    </row>
    <row r="17" spans="1:2" x14ac:dyDescent="0.25">
      <c r="A17">
        <v>2010</v>
      </c>
      <c r="B17">
        <v>882.21</v>
      </c>
    </row>
    <row r="18" spans="1:2" x14ac:dyDescent="0.25">
      <c r="A18">
        <v>2011</v>
      </c>
      <c r="B18">
        <v>894.71</v>
      </c>
    </row>
    <row r="19" spans="1:2" x14ac:dyDescent="0.25">
      <c r="A19">
        <v>2012</v>
      </c>
      <c r="B19">
        <v>908</v>
      </c>
    </row>
    <row r="20" spans="1:2" x14ac:dyDescent="0.25">
      <c r="A20" t="s">
        <v>457</v>
      </c>
    </row>
    <row r="21" spans="1:2" x14ac:dyDescent="0.25">
      <c r="A21">
        <v>4</v>
      </c>
      <c r="B21" s="349" t="s">
        <v>458</v>
      </c>
    </row>
    <row r="22" spans="1:2" x14ac:dyDescent="0.25">
      <c r="A22">
        <v>14</v>
      </c>
      <c r="B22" t="s">
        <v>459</v>
      </c>
    </row>
    <row r="23" spans="1:2" x14ac:dyDescent="0.25">
      <c r="A23">
        <v>15</v>
      </c>
      <c r="B23" t="s">
        <v>460</v>
      </c>
    </row>
    <row r="24" spans="1:2" x14ac:dyDescent="0.25">
      <c r="A24">
        <v>16</v>
      </c>
      <c r="B24" t="s">
        <v>461</v>
      </c>
    </row>
    <row r="25" spans="1:2" x14ac:dyDescent="0.25">
      <c r="A25" t="s">
        <v>462</v>
      </c>
    </row>
    <row r="26" spans="1:2" x14ac:dyDescent="0.25">
      <c r="A26" t="s">
        <v>463</v>
      </c>
    </row>
    <row r="27" spans="1:2" x14ac:dyDescent="0.25">
      <c r="A27" t="s">
        <v>464</v>
      </c>
    </row>
    <row r="28" spans="1:2" x14ac:dyDescent="0.25">
      <c r="A28" t="s">
        <v>651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54"/>
  <sheetViews>
    <sheetView zoomScale="80" zoomScaleNormal="80" workbookViewId="0">
      <selection activeCell="G13" sqref="G13"/>
    </sheetView>
  </sheetViews>
  <sheetFormatPr defaultRowHeight="12.75" x14ac:dyDescent="0.2"/>
  <cols>
    <col min="1" max="1" width="5.7109375" style="85" customWidth="1"/>
    <col min="2" max="2" width="18.42578125" style="85" customWidth="1"/>
    <col min="3" max="3" width="14.42578125" style="85" customWidth="1"/>
    <col min="4" max="4" width="8.28515625" style="85" customWidth="1"/>
    <col min="5" max="5" width="10.5703125" style="85" customWidth="1"/>
    <col min="6" max="6" width="18.5703125" style="85" customWidth="1"/>
    <col min="7" max="7" width="8.28515625" style="85" customWidth="1"/>
    <col min="8" max="8" width="10.5703125" style="85" customWidth="1"/>
    <col min="9" max="9" width="14.85546875" style="85" customWidth="1"/>
    <col min="10" max="10" width="8.28515625" style="85" customWidth="1"/>
    <col min="11" max="11" width="11.85546875" style="85" customWidth="1"/>
    <col min="12" max="12" width="14" style="85" customWidth="1"/>
    <col min="13" max="13" width="10.28515625" style="85" customWidth="1"/>
    <col min="14" max="14" width="10.5703125" style="85" customWidth="1"/>
    <col min="15" max="16" width="9.140625" style="85"/>
    <col min="17" max="17" width="15.5703125" style="85" customWidth="1"/>
    <col min="18" max="16384" width="9.140625" style="85"/>
  </cols>
  <sheetData>
    <row r="1" spans="2:14" ht="23.25" x14ac:dyDescent="0.35">
      <c r="B1" s="350" t="s">
        <v>465</v>
      </c>
    </row>
    <row r="4" spans="2:14" ht="15" x14ac:dyDescent="0.25">
      <c r="B4"/>
      <c r="C4" s="730" t="s">
        <v>466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</row>
    <row r="5" spans="2:14" s="351" customFormat="1" ht="30" x14ac:dyDescent="0.2">
      <c r="B5" s="370"/>
      <c r="C5" s="371" t="s">
        <v>316</v>
      </c>
      <c r="D5" s="371" t="s">
        <v>319</v>
      </c>
      <c r="E5" s="371" t="s">
        <v>467</v>
      </c>
      <c r="F5" s="372" t="s">
        <v>468</v>
      </c>
      <c r="G5" s="371" t="s">
        <v>319</v>
      </c>
      <c r="H5" s="371" t="s">
        <v>467</v>
      </c>
      <c r="I5" s="373" t="s">
        <v>359</v>
      </c>
      <c r="J5" s="372" t="s">
        <v>319</v>
      </c>
      <c r="K5" s="372" t="s">
        <v>467</v>
      </c>
      <c r="L5" s="372" t="s">
        <v>469</v>
      </c>
      <c r="M5" s="372" t="s">
        <v>319</v>
      </c>
      <c r="N5" s="372" t="s">
        <v>467</v>
      </c>
    </row>
    <row r="6" spans="2:14" s="351" customFormat="1" ht="15.75" thickBot="1" x14ac:dyDescent="0.25">
      <c r="B6" s="370"/>
      <c r="C6" s="371"/>
      <c r="D6" s="371"/>
      <c r="E6" s="371"/>
      <c r="F6" s="372"/>
      <c r="G6" s="371"/>
      <c r="H6" s="371"/>
      <c r="I6" s="373"/>
      <c r="J6" s="372"/>
      <c r="K6" s="372"/>
      <c r="L6" s="372"/>
      <c r="M6" s="372"/>
      <c r="N6" s="372"/>
    </row>
    <row r="7" spans="2:14" ht="15.75" thickBot="1" x14ac:dyDescent="0.3">
      <c r="B7" s="374" t="s">
        <v>470</v>
      </c>
      <c r="C7" s="375">
        <v>0.29499999999999998</v>
      </c>
      <c r="D7" s="376">
        <v>0.626</v>
      </c>
      <c r="E7" s="375"/>
      <c r="F7" s="375">
        <v>9.2999999999999999E-2</v>
      </c>
      <c r="G7" s="376">
        <v>7.0999999999999994E-2</v>
      </c>
      <c r="H7" s="375"/>
      <c r="I7" s="375">
        <v>0.36599999999999999</v>
      </c>
      <c r="J7" s="376">
        <v>0.30299999999999999</v>
      </c>
      <c r="K7" s="243"/>
      <c r="L7" s="243">
        <v>1</v>
      </c>
      <c r="M7"/>
      <c r="N7"/>
    </row>
    <row r="8" spans="2:14" ht="15" x14ac:dyDescent="0.25">
      <c r="B8"/>
      <c r="C8"/>
      <c r="D8" s="377"/>
      <c r="E8" s="378"/>
      <c r="F8" s="378"/>
      <c r="G8" s="377"/>
      <c r="H8" s="378"/>
      <c r="I8" s="378"/>
      <c r="J8" s="379"/>
      <c r="K8" s="243"/>
      <c r="L8"/>
      <c r="M8"/>
      <c r="N8"/>
    </row>
    <row r="9" spans="2:14" ht="15" x14ac:dyDescent="0.25">
      <c r="B9" s="380">
        <v>2002</v>
      </c>
      <c r="C9" s="125">
        <v>2525210</v>
      </c>
      <c r="D9" s="381"/>
      <c r="E9" s="381"/>
      <c r="F9" s="125">
        <v>65523878635.100006</v>
      </c>
      <c r="G9" s="381"/>
      <c r="H9" s="381"/>
      <c r="I9" s="125">
        <v>14953754.189999999</v>
      </c>
      <c r="J9"/>
      <c r="K9"/>
      <c r="L9" s="352">
        <v>100</v>
      </c>
      <c r="M9"/>
      <c r="N9"/>
    </row>
    <row r="10" spans="2:14" ht="15" x14ac:dyDescent="0.25">
      <c r="B10" s="380">
        <v>2003</v>
      </c>
      <c r="C10" s="125">
        <v>2590817</v>
      </c>
      <c r="D10" s="353">
        <v>2.5649042399025195E-2</v>
      </c>
      <c r="E10" s="353"/>
      <c r="F10" s="125">
        <v>67480321397.399994</v>
      </c>
      <c r="G10" s="353">
        <v>2.942138500049496E-2</v>
      </c>
      <c r="H10" s="353"/>
      <c r="I10" s="125">
        <v>15124270.189999999</v>
      </c>
      <c r="J10" s="354">
        <v>1.1338366151705718E-2</v>
      </c>
      <c r="K10" s="354"/>
      <c r="L10" s="352">
        <v>102.18152922774182</v>
      </c>
      <c r="M10" s="354">
        <v>2.1580743820791747E-2</v>
      </c>
      <c r="N10" s="354"/>
    </row>
    <row r="11" spans="2:14" ht="15" x14ac:dyDescent="0.25">
      <c r="B11" s="380">
        <v>2004</v>
      </c>
      <c r="C11" s="125">
        <v>2647118</v>
      </c>
      <c r="D11" s="353">
        <v>2.1498231034890302E-2</v>
      </c>
      <c r="E11" s="353"/>
      <c r="F11" s="125">
        <v>68588997365.099998</v>
      </c>
      <c r="G11" s="353">
        <v>1.6296113083813884E-2</v>
      </c>
      <c r="H11" s="353"/>
      <c r="I11" s="125">
        <v>15282376.26</v>
      </c>
      <c r="J11" s="354">
        <v>1.0399535193251534E-2</v>
      </c>
      <c r="K11" s="354"/>
      <c r="L11" s="352">
        <v>104.0131055004089</v>
      </c>
      <c r="M11" s="354">
        <v>1.7765975820347328E-2</v>
      </c>
      <c r="N11" s="354"/>
    </row>
    <row r="12" spans="2:14" ht="15" x14ac:dyDescent="0.25">
      <c r="B12" s="380">
        <v>2005</v>
      </c>
      <c r="C12" s="125">
        <v>2703821</v>
      </c>
      <c r="D12" s="353">
        <v>2.1194456744888887E-2</v>
      </c>
      <c r="E12" s="353"/>
      <c r="F12" s="125">
        <v>72989180570.180008</v>
      </c>
      <c r="G12" s="353">
        <v>6.2179085192185832E-2</v>
      </c>
      <c r="H12" s="353"/>
      <c r="I12" s="125">
        <v>15710004.26</v>
      </c>
      <c r="J12" s="354">
        <v>2.7597437387186327E-2</v>
      </c>
      <c r="K12" s="354"/>
      <c r="L12" s="352">
        <v>106.75765660017947</v>
      </c>
      <c r="M12" s="354">
        <v>2.6044468499263094E-2</v>
      </c>
      <c r="N12" s="354"/>
    </row>
    <row r="13" spans="2:14" ht="15" x14ac:dyDescent="0.25">
      <c r="B13" s="380">
        <v>2006</v>
      </c>
      <c r="C13" s="125">
        <v>2748114</v>
      </c>
      <c r="D13" s="353">
        <v>1.6248900451126695E-2</v>
      </c>
      <c r="E13" s="353"/>
      <c r="F13" s="125">
        <v>71323881577.200012</v>
      </c>
      <c r="G13" s="353">
        <v>-2.3080002476134204E-2</v>
      </c>
      <c r="H13" s="353"/>
      <c r="I13" s="125">
        <v>16004095.26</v>
      </c>
      <c r="J13" s="354">
        <v>1.8546919806852389E-2</v>
      </c>
      <c r="K13" s="354"/>
      <c r="L13" s="352">
        <v>108.2793240740057</v>
      </c>
      <c r="M13" s="354">
        <v>1.4152848208076056E-2</v>
      </c>
      <c r="N13" s="354"/>
    </row>
    <row r="14" spans="2:14" ht="15" x14ac:dyDescent="0.25">
      <c r="B14" s="380">
        <v>2007</v>
      </c>
      <c r="C14" s="125">
        <v>2781589</v>
      </c>
      <c r="D14" s="353">
        <v>1.2107488929374797E-2</v>
      </c>
      <c r="E14" s="353"/>
      <c r="F14" s="125">
        <v>75581326412.979996</v>
      </c>
      <c r="G14" s="353">
        <v>5.7978031234916579E-2</v>
      </c>
      <c r="H14" s="353"/>
      <c r="I14" s="125">
        <v>16030411.26</v>
      </c>
      <c r="J14" s="354">
        <v>1.6429786988169817E-3</v>
      </c>
      <c r="K14" s="354"/>
      <c r="L14" s="352">
        <v>109.60771596427622</v>
      </c>
      <c r="M14" s="354">
        <v>1.2193550833209246E-2</v>
      </c>
      <c r="N14" s="354"/>
    </row>
    <row r="15" spans="2:14" ht="15" x14ac:dyDescent="0.25">
      <c r="B15" s="380">
        <v>2008</v>
      </c>
      <c r="C15" s="125">
        <v>2823654</v>
      </c>
      <c r="D15" s="353">
        <v>1.50094437330279E-2</v>
      </c>
      <c r="E15" s="353"/>
      <c r="F15" s="125">
        <v>74626460192.789993</v>
      </c>
      <c r="G15" s="353">
        <v>-1.2714108961490089E-2</v>
      </c>
      <c r="H15" s="353"/>
      <c r="I15" s="125">
        <v>16040362.26</v>
      </c>
      <c r="J15" s="354">
        <v>6.205650333402506E-4</v>
      </c>
      <c r="K15" s="354"/>
      <c r="L15" s="352">
        <v>110.56338920198293</v>
      </c>
      <c r="M15" s="354">
        <v>8.6812412457117644E-3</v>
      </c>
      <c r="N15" s="354"/>
    </row>
    <row r="16" spans="2:14" ht="15" x14ac:dyDescent="0.25">
      <c r="B16" s="380">
        <v>2009</v>
      </c>
      <c r="C16" s="125">
        <v>2864567</v>
      </c>
      <c r="D16" s="353">
        <v>1.4385413486102196E-2</v>
      </c>
      <c r="E16" s="353"/>
      <c r="F16" s="125">
        <v>71454871565.359985</v>
      </c>
      <c r="G16" s="353">
        <v>-4.3429055081668277E-2</v>
      </c>
      <c r="H16" s="353"/>
      <c r="I16" s="125">
        <v>16095983.26</v>
      </c>
      <c r="J16" s="354">
        <v>3.4615669354815504E-3</v>
      </c>
      <c r="K16" s="354"/>
      <c r="L16" s="352">
        <v>111.33678147133911</v>
      </c>
      <c r="M16" s="354">
        <v>6.9706607129524367E-3</v>
      </c>
      <c r="N16" s="354"/>
    </row>
    <row r="17" spans="2:14" ht="15" x14ac:dyDescent="0.25">
      <c r="B17" s="380">
        <v>2010</v>
      </c>
      <c r="C17" s="125">
        <v>2885251</v>
      </c>
      <c r="D17" s="353">
        <v>7.1946935444361362E-3</v>
      </c>
      <c r="E17" s="353"/>
      <c r="F17" s="125">
        <v>71603206532.479996</v>
      </c>
      <c r="G17" s="353">
        <v>2.0737734247840652E-3</v>
      </c>
      <c r="H17" s="353"/>
      <c r="I17" s="125">
        <v>16172034.26</v>
      </c>
      <c r="J17" s="354">
        <v>4.7137163458117757E-3</v>
      </c>
      <c r="K17" s="354"/>
      <c r="L17" s="352">
        <v>112.01570080772007</v>
      </c>
      <c r="M17" s="354">
        <v>6.0793721247576578E-3</v>
      </c>
      <c r="N17" s="354"/>
    </row>
    <row r="18" spans="2:14" s="116" customFormat="1" ht="15" x14ac:dyDescent="0.25">
      <c r="B18" s="380">
        <v>2011</v>
      </c>
      <c r="C18" s="125">
        <v>2919186</v>
      </c>
      <c r="D18" s="355">
        <v>1.1692912385391649E-2</v>
      </c>
      <c r="E18" s="356">
        <v>1.6108953634251529E-2</v>
      </c>
      <c r="F18" s="125">
        <v>71223956582.160004</v>
      </c>
      <c r="G18" s="355">
        <v>-5.310626261469613E-3</v>
      </c>
      <c r="H18" s="356">
        <v>9.2682883506036828E-3</v>
      </c>
      <c r="I18" s="125">
        <v>16287524.26</v>
      </c>
      <c r="J18" s="357">
        <v>7.1159616829967257E-3</v>
      </c>
      <c r="K18" s="358">
        <v>9.4930052483825841E-3</v>
      </c>
      <c r="L18" s="352">
        <v>113.03956524397341</v>
      </c>
      <c r="M18" s="354">
        <v>9.098845078638838E-3</v>
      </c>
      <c r="N18" s="358">
        <v>1.361863403819424E-2</v>
      </c>
    </row>
    <row r="19" spans="2:14" ht="15" x14ac:dyDescent="0.25">
      <c r="B19" s="382"/>
      <c r="C19"/>
      <c r="D19"/>
      <c r="E19"/>
      <c r="F19"/>
      <c r="G19"/>
      <c r="H19"/>
      <c r="I19"/>
      <c r="J19"/>
      <c r="K19" s="243"/>
      <c r="L19" s="354"/>
      <c r="M19"/>
      <c r="N19"/>
    </row>
    <row r="20" spans="2:14" ht="15" x14ac:dyDescent="0.25">
      <c r="B20" s="382"/>
      <c r="C20"/>
      <c r="D20"/>
      <c r="E20"/>
      <c r="F20"/>
      <c r="G20"/>
      <c r="H20"/>
      <c r="I20"/>
      <c r="J20"/>
      <c r="K20"/>
      <c r="L20"/>
      <c r="M20"/>
      <c r="N20"/>
    </row>
    <row r="21" spans="2:14" ht="15" x14ac:dyDescent="0.25">
      <c r="B21" s="382"/>
      <c r="C21" s="730" t="s">
        <v>471</v>
      </c>
      <c r="D21" s="730"/>
      <c r="E21" s="730"/>
      <c r="F21" s="730"/>
      <c r="G21" s="730"/>
      <c r="H21" s="730"/>
      <c r="I21" s="730"/>
      <c r="J21" s="730"/>
      <c r="K21" s="730"/>
      <c r="L21" s="730" t="s">
        <v>472</v>
      </c>
      <c r="M21" s="730"/>
      <c r="N21" s="730"/>
    </row>
    <row r="22" spans="2:14" ht="30" x14ac:dyDescent="0.25">
      <c r="B22" s="382"/>
      <c r="C22" s="199" t="s">
        <v>473</v>
      </c>
      <c r="D22" s="383" t="s">
        <v>319</v>
      </c>
      <c r="E22" s="371" t="s">
        <v>467</v>
      </c>
      <c r="F22" s="199" t="s">
        <v>474</v>
      </c>
      <c r="G22" s="199" t="s">
        <v>319</v>
      </c>
      <c r="H22" s="371" t="s">
        <v>467</v>
      </c>
      <c r="I22" s="199" t="s">
        <v>475</v>
      </c>
      <c r="J22" s="199" t="s">
        <v>319</v>
      </c>
      <c r="K22" s="371" t="s">
        <v>467</v>
      </c>
      <c r="L22" s="199" t="s">
        <v>473</v>
      </c>
      <c r="M22" s="199" t="s">
        <v>474</v>
      </c>
      <c r="N22" s="199" t="s">
        <v>475</v>
      </c>
    </row>
    <row r="23" spans="2:14" ht="15" x14ac:dyDescent="0.25">
      <c r="B23" s="382"/>
      <c r="C23"/>
      <c r="D23"/>
      <c r="E23"/>
      <c r="F23"/>
      <c r="G23"/>
      <c r="H23"/>
      <c r="I23"/>
      <c r="J23"/>
      <c r="K23"/>
      <c r="L23"/>
      <c r="M23"/>
      <c r="N23"/>
    </row>
    <row r="24" spans="2:14" ht="15" x14ac:dyDescent="0.25">
      <c r="B24" s="380">
        <v>2002</v>
      </c>
      <c r="C24" s="125">
        <v>777458289.79011953</v>
      </c>
      <c r="D24" s="125"/>
      <c r="E24" s="125"/>
      <c r="F24" s="125">
        <v>447353913.24999988</v>
      </c>
      <c r="G24" s="125"/>
      <c r="H24" s="125"/>
      <c r="I24" s="125">
        <v>1224812203.0401194</v>
      </c>
      <c r="J24" s="125"/>
      <c r="K24" s="125"/>
      <c r="L24" s="359">
        <v>0.63475713898047559</v>
      </c>
      <c r="M24" s="359">
        <v>0.36524286101952441</v>
      </c>
      <c r="N24" s="359">
        <v>1</v>
      </c>
    </row>
    <row r="25" spans="2:14" ht="15" x14ac:dyDescent="0.25">
      <c r="B25" s="380">
        <v>2003</v>
      </c>
      <c r="C25" s="125">
        <v>788681333.38876939</v>
      </c>
      <c r="D25" s="353">
        <v>1.4332356513254442E-2</v>
      </c>
      <c r="E25" s="125"/>
      <c r="F25" s="125">
        <v>465426584.09000003</v>
      </c>
      <c r="G25" s="353">
        <v>3.9604336606326153E-2</v>
      </c>
      <c r="H25" s="125"/>
      <c r="I25" s="125">
        <v>1254107917.4787693</v>
      </c>
      <c r="J25" s="353">
        <v>2.3636968499643134E-2</v>
      </c>
      <c r="K25" s="125"/>
      <c r="L25" s="359">
        <v>0.62887836237755101</v>
      </c>
      <c r="M25" s="359">
        <v>0.37112163762244904</v>
      </c>
      <c r="N25" s="359">
        <v>1</v>
      </c>
    </row>
    <row r="26" spans="2:14" ht="15" x14ac:dyDescent="0.25">
      <c r="B26" s="380">
        <v>2004</v>
      </c>
      <c r="C26" s="125">
        <v>802961426.6134975</v>
      </c>
      <c r="D26" s="353">
        <v>1.7944323641652569E-2</v>
      </c>
      <c r="E26" s="125"/>
      <c r="F26" s="125">
        <v>470003912.07000005</v>
      </c>
      <c r="G26" s="353">
        <v>9.7866480360824272E-3</v>
      </c>
      <c r="H26" s="125"/>
      <c r="I26" s="125">
        <v>1272965338.6834974</v>
      </c>
      <c r="J26" s="353">
        <v>1.4924594044214878E-2</v>
      </c>
      <c r="K26" s="125"/>
      <c r="L26" s="359">
        <v>0.63078027516752444</v>
      </c>
      <c r="M26" s="359">
        <v>0.36921972483247562</v>
      </c>
      <c r="N26" s="359">
        <v>1</v>
      </c>
    </row>
    <row r="27" spans="2:14" ht="15" x14ac:dyDescent="0.25">
      <c r="B27" s="380">
        <v>2005</v>
      </c>
      <c r="C27" s="125">
        <v>823440499.55429471</v>
      </c>
      <c r="D27" s="353">
        <v>2.5184617688556336E-2</v>
      </c>
      <c r="E27" s="125"/>
      <c r="F27" s="125">
        <v>479592541.45000011</v>
      </c>
      <c r="G27" s="353">
        <v>2.0195853204271964E-2</v>
      </c>
      <c r="H27" s="125"/>
      <c r="I27" s="125">
        <v>1303033041.0042949</v>
      </c>
      <c r="J27" s="353">
        <v>2.3345564313103799E-2</v>
      </c>
      <c r="K27" s="125"/>
      <c r="L27" s="359">
        <v>0.63194138110238496</v>
      </c>
      <c r="M27" s="359">
        <v>0.36805861889761499</v>
      </c>
      <c r="N27" s="359">
        <v>1</v>
      </c>
    </row>
    <row r="28" spans="2:14" ht="15" x14ac:dyDescent="0.25">
      <c r="B28" s="380">
        <v>2006</v>
      </c>
      <c r="C28" s="125">
        <v>823585285.90628242</v>
      </c>
      <c r="D28" s="353">
        <v>1.7581552594841563E-4</v>
      </c>
      <c r="E28" s="125"/>
      <c r="F28" s="125">
        <v>495789232.49999988</v>
      </c>
      <c r="G28" s="353">
        <v>3.3214030511954276E-2</v>
      </c>
      <c r="H28" s="125"/>
      <c r="I28" s="125">
        <v>1319374518.4062824</v>
      </c>
      <c r="J28" s="353">
        <v>1.2463119143097303E-2</v>
      </c>
      <c r="K28" s="125"/>
      <c r="L28" s="359">
        <v>0.62422403526567971</v>
      </c>
      <c r="M28" s="359">
        <v>0.37577596473432018</v>
      </c>
      <c r="N28" s="359">
        <v>0.99999999999999989</v>
      </c>
    </row>
    <row r="29" spans="2:14" ht="15" x14ac:dyDescent="0.25">
      <c r="B29" s="380">
        <v>2007</v>
      </c>
      <c r="C29" s="125">
        <v>866403749.4897157</v>
      </c>
      <c r="D29" s="353">
        <v>5.0683913931714758E-2</v>
      </c>
      <c r="E29" s="125"/>
      <c r="F29" s="125">
        <v>532696110.03500003</v>
      </c>
      <c r="G29" s="353">
        <v>7.180020960148692E-2</v>
      </c>
      <c r="H29" s="125"/>
      <c r="I29" s="125">
        <v>1399099859.5247157</v>
      </c>
      <c r="J29" s="353">
        <v>5.8671297749237725E-2</v>
      </c>
      <c r="K29" s="125"/>
      <c r="L29" s="359">
        <v>0.61925797761429213</v>
      </c>
      <c r="M29" s="359">
        <v>0.38074202238570787</v>
      </c>
      <c r="N29" s="359">
        <v>1</v>
      </c>
    </row>
    <row r="30" spans="2:14" ht="15" x14ac:dyDescent="0.25">
      <c r="B30" s="380">
        <v>2008</v>
      </c>
      <c r="C30" s="125">
        <v>899449258.87958384</v>
      </c>
      <c r="D30" s="353">
        <v>3.7431618094395637E-2</v>
      </c>
      <c r="E30" s="125"/>
      <c r="F30" s="125">
        <v>554688110.27100015</v>
      </c>
      <c r="G30" s="353">
        <v>4.0454880769734983E-2</v>
      </c>
      <c r="H30" s="125"/>
      <c r="I30" s="125">
        <v>1454137369.150584</v>
      </c>
      <c r="J30" s="353">
        <v>3.858377901541607E-2</v>
      </c>
      <c r="K30" s="125"/>
      <c r="L30" s="359">
        <v>0.61854490363932113</v>
      </c>
      <c r="M30" s="359">
        <v>0.38145509636067892</v>
      </c>
      <c r="N30" s="359">
        <v>1</v>
      </c>
    </row>
    <row r="31" spans="2:14" ht="15" x14ac:dyDescent="0.25">
      <c r="B31" s="380">
        <v>2009</v>
      </c>
      <c r="C31" s="125">
        <v>911342806.6367631</v>
      </c>
      <c r="D31" s="353">
        <v>1.3136482116859246E-2</v>
      </c>
      <c r="E31" s="125"/>
      <c r="F31" s="125">
        <v>565352386.62000012</v>
      </c>
      <c r="G31" s="353">
        <v>1.9043237553351994E-2</v>
      </c>
      <c r="H31" s="125"/>
      <c r="I31" s="125">
        <v>1476695193.2567632</v>
      </c>
      <c r="J31" s="353">
        <v>1.5393762066431055E-2</v>
      </c>
      <c r="K31" s="125"/>
      <c r="L31" s="359">
        <v>0.61715024928526441</v>
      </c>
      <c r="M31" s="359">
        <v>0.38284975071473559</v>
      </c>
      <c r="N31" s="359">
        <v>1</v>
      </c>
    </row>
    <row r="32" spans="2:14" ht="15" x14ac:dyDescent="0.25">
      <c r="B32" s="380">
        <v>2010</v>
      </c>
      <c r="C32" s="125">
        <v>940859804.50741541</v>
      </c>
      <c r="D32" s="353">
        <v>3.1875019285687978E-2</v>
      </c>
      <c r="E32" s="125"/>
      <c r="F32" s="125">
        <v>569421044.62999976</v>
      </c>
      <c r="G32" s="353">
        <v>7.170903605546384E-3</v>
      </c>
      <c r="H32" s="125"/>
      <c r="I32" s="125">
        <v>1510280849.1374152</v>
      </c>
      <c r="J32" s="353">
        <v>2.2489012903639714E-2</v>
      </c>
      <c r="K32" s="125"/>
      <c r="L32" s="359">
        <v>0.62297009529371972</v>
      </c>
      <c r="M32" s="359">
        <v>0.37702990470628034</v>
      </c>
      <c r="N32" s="359">
        <v>1</v>
      </c>
    </row>
    <row r="33" spans="2:14" ht="15" x14ac:dyDescent="0.25">
      <c r="B33" s="380">
        <v>2011</v>
      </c>
      <c r="C33" s="125">
        <v>956752015.12045646</v>
      </c>
      <c r="D33" s="355">
        <v>1.6750087677578848E-2</v>
      </c>
      <c r="E33" s="356">
        <v>2.3057137163960916E-2</v>
      </c>
      <c r="F33" s="125">
        <v>611440187.16499996</v>
      </c>
      <c r="G33" s="355">
        <v>7.1197003570839551E-2</v>
      </c>
      <c r="H33" s="356">
        <v>3.4718567051066074E-2</v>
      </c>
      <c r="I33" s="360">
        <v>1568192202.2854564</v>
      </c>
      <c r="J33" s="355">
        <v>3.7627866065771613E-2</v>
      </c>
      <c r="K33" s="356">
        <v>2.7459551533395035E-2</v>
      </c>
      <c r="L33" s="361">
        <v>0.61009869436036124</v>
      </c>
      <c r="M33" s="361">
        <v>0.38990130563963876</v>
      </c>
      <c r="N33" s="361">
        <v>1</v>
      </c>
    </row>
    <row r="34" spans="2:14" ht="15" x14ac:dyDescent="0.25">
      <c r="B34" s="382"/>
      <c r="C34"/>
      <c r="D34"/>
      <c r="E34"/>
      <c r="F34"/>
      <c r="G34"/>
      <c r="H34"/>
      <c r="I34"/>
      <c r="J34"/>
      <c r="K34"/>
      <c r="L34"/>
      <c r="M34"/>
      <c r="N34"/>
    </row>
    <row r="35" spans="2:14" ht="15" x14ac:dyDescent="0.25">
      <c r="B35" s="382"/>
      <c r="C35"/>
      <c r="D35"/>
      <c r="E35"/>
      <c r="F35"/>
      <c r="G35"/>
      <c r="H35"/>
      <c r="I35"/>
      <c r="J35"/>
      <c r="K35"/>
      <c r="L35" s="249">
        <v>0.62386031130865738</v>
      </c>
      <c r="M35" s="249">
        <v>0.37613968869134257</v>
      </c>
      <c r="N35"/>
    </row>
    <row r="36" spans="2:14" ht="15" x14ac:dyDescent="0.25">
      <c r="B36" s="382"/>
      <c r="C36" s="730" t="s">
        <v>476</v>
      </c>
      <c r="D36" s="730"/>
      <c r="E36" s="730"/>
      <c r="F36" s="730"/>
      <c r="G36" s="730"/>
      <c r="H36" s="730"/>
      <c r="I36" s="730"/>
      <c r="J36" s="730"/>
      <c r="K36" s="730"/>
      <c r="L36" s="384"/>
      <c r="M36"/>
      <c r="N36"/>
    </row>
    <row r="37" spans="2:14" ht="45" x14ac:dyDescent="0.25">
      <c r="B37" s="382"/>
      <c r="C37" s="383" t="s">
        <v>473</v>
      </c>
      <c r="D37" s="199" t="s">
        <v>319</v>
      </c>
      <c r="E37" s="371" t="s">
        <v>467</v>
      </c>
      <c r="F37" s="199" t="s">
        <v>474</v>
      </c>
      <c r="G37" s="371" t="s">
        <v>467</v>
      </c>
      <c r="H37" s="385" t="s">
        <v>425</v>
      </c>
      <c r="I37" s="384" t="s">
        <v>307</v>
      </c>
      <c r="J37" s="385" t="s">
        <v>477</v>
      </c>
      <c r="K37" s="371" t="s">
        <v>467</v>
      </c>
      <c r="L37" s="199"/>
      <c r="M37" s="199"/>
      <c r="N37" s="371"/>
    </row>
    <row r="38" spans="2:14" ht="15" x14ac:dyDescent="0.25">
      <c r="B38" s="382"/>
      <c r="C38"/>
      <c r="D38"/>
      <c r="E38"/>
      <c r="F38"/>
      <c r="G38"/>
      <c r="H38"/>
      <c r="I38"/>
      <c r="J38"/>
      <c r="K38"/>
      <c r="L38"/>
      <c r="M38"/>
      <c r="N38"/>
    </row>
    <row r="39" spans="2:14" ht="15" x14ac:dyDescent="0.25">
      <c r="B39" s="380">
        <v>2002</v>
      </c>
      <c r="C39" s="125">
        <v>46438803.263094969</v>
      </c>
      <c r="D39" s="118"/>
      <c r="E39" s="118"/>
      <c r="F39" s="118">
        <v>4473539.1324999984</v>
      </c>
      <c r="G39" s="118"/>
      <c r="H39" s="118"/>
      <c r="I39" s="362">
        <v>100</v>
      </c>
      <c r="J39" s="118"/>
      <c r="K39" s="118"/>
      <c r="L39" s="386"/>
      <c r="M39" s="387"/>
      <c r="N39" s="118"/>
    </row>
    <row r="40" spans="2:14" ht="15.75" thickBot="1" x14ac:dyDescent="0.3">
      <c r="B40" s="380">
        <v>2003</v>
      </c>
      <c r="C40" s="125">
        <v>46887210.813073888</v>
      </c>
      <c r="D40" s="354">
        <v>9.6095607434901267E-3</v>
      </c>
      <c r="E40" s="354"/>
      <c r="F40" s="118">
        <v>4556643.5439925957</v>
      </c>
      <c r="G40" s="354">
        <v>1.8406439991451671E-2</v>
      </c>
      <c r="H40" s="354"/>
      <c r="I40" s="387">
        <v>101.29313110678299</v>
      </c>
      <c r="J40" s="354">
        <v>1.2848415532009719E-2</v>
      </c>
      <c r="K40" s="354"/>
      <c r="L40" s="386"/>
      <c r="M40" s="363"/>
      <c r="N40" s="354"/>
    </row>
    <row r="41" spans="2:14" ht="15" x14ac:dyDescent="0.25">
      <c r="B41" s="380">
        <v>2004</v>
      </c>
      <c r="C41" s="125">
        <v>47647654.988622606</v>
      </c>
      <c r="D41" s="354">
        <v>1.608846792627797E-2</v>
      </c>
      <c r="E41" s="354"/>
      <c r="F41" s="118">
        <v>4490235.9367440213</v>
      </c>
      <c r="G41" s="354">
        <v>-1.4681040050972779E-2</v>
      </c>
      <c r="H41" s="354"/>
      <c r="I41" s="387">
        <v>101.77017652159871</v>
      </c>
      <c r="J41" s="354">
        <v>4.698498197305224E-3</v>
      </c>
      <c r="K41" s="354"/>
      <c r="L41" s="388" t="s">
        <v>478</v>
      </c>
      <c r="M41" s="389"/>
      <c r="N41" s="354"/>
    </row>
    <row r="42" spans="2:14" ht="15" x14ac:dyDescent="0.25">
      <c r="B42" s="380">
        <v>2005</v>
      </c>
      <c r="C42" s="125">
        <v>48414050.387781039</v>
      </c>
      <c r="D42" s="354">
        <v>1.5956653223803411E-2</v>
      </c>
      <c r="E42" s="354"/>
      <c r="F42" s="118">
        <v>4442293.2931237426</v>
      </c>
      <c r="G42" s="354">
        <v>-1.0734496972263065E-2</v>
      </c>
      <c r="H42" s="354"/>
      <c r="I42" s="387">
        <v>102.39463815191813</v>
      </c>
      <c r="J42" s="354">
        <v>6.1172497193999259E-3</v>
      </c>
      <c r="K42" s="354"/>
      <c r="L42" s="390" t="s">
        <v>479</v>
      </c>
      <c r="M42" s="391">
        <v>0</v>
      </c>
      <c r="N42" s="354"/>
    </row>
    <row r="43" spans="2:14" ht="15" x14ac:dyDescent="0.25">
      <c r="B43" s="380">
        <v>2006</v>
      </c>
      <c r="C43" s="125">
        <v>48783757.761428528</v>
      </c>
      <c r="D43" s="354">
        <v>7.6073558376836582E-3</v>
      </c>
      <c r="E43" s="354"/>
      <c r="F43" s="118">
        <v>4520990.2155227643</v>
      </c>
      <c r="G43" s="354">
        <v>1.7560293521213848E-2</v>
      </c>
      <c r="H43" s="354"/>
      <c r="I43" s="387">
        <v>103.55919430840788</v>
      </c>
      <c r="J43" s="354">
        <v>1.1309025466555295E-2</v>
      </c>
      <c r="K43" s="354"/>
      <c r="L43" s="390" t="s">
        <v>282</v>
      </c>
      <c r="M43" s="391">
        <v>0</v>
      </c>
      <c r="N43" s="354"/>
    </row>
    <row r="44" spans="2:14" ht="15.75" thickBot="1" x14ac:dyDescent="0.3">
      <c r="B44" s="380">
        <v>2007</v>
      </c>
      <c r="C44" s="125">
        <v>50091796.953902066</v>
      </c>
      <c r="D44" s="354">
        <v>2.6459836529611234E-2</v>
      </c>
      <c r="E44" s="354"/>
      <c r="F44" s="118">
        <v>4708594.0258731227</v>
      </c>
      <c r="G44" s="354">
        <v>4.0658311077075869E-2</v>
      </c>
      <c r="H44" s="354"/>
      <c r="I44" s="387">
        <v>106.90856240158404</v>
      </c>
      <c r="J44" s="354">
        <v>3.1830537222022684E-2</v>
      </c>
      <c r="K44" s="354"/>
      <c r="L44" s="392" t="s">
        <v>480</v>
      </c>
      <c r="M44" s="393">
        <v>1</v>
      </c>
      <c r="N44" s="354"/>
    </row>
    <row r="45" spans="2:14" ht="15" x14ac:dyDescent="0.25">
      <c r="B45" s="380">
        <v>2008</v>
      </c>
      <c r="C45" s="125">
        <v>50772305.223152421</v>
      </c>
      <c r="D45" s="354">
        <v>1.3493771921152024E-2</v>
      </c>
      <c r="E45" s="354"/>
      <c r="F45" s="118">
        <v>4791252.2687917463</v>
      </c>
      <c r="G45" s="354">
        <v>1.7402456082004615E-2</v>
      </c>
      <c r="H45" s="354"/>
      <c r="I45" s="387">
        <v>108.52247321618832</v>
      </c>
      <c r="J45" s="354">
        <v>1.4983365823897766E-2</v>
      </c>
      <c r="K45" s="354"/>
      <c r="L45" s="386"/>
      <c r="M45" s="363"/>
      <c r="N45" s="354"/>
    </row>
    <row r="46" spans="2:14" ht="15" x14ac:dyDescent="0.25">
      <c r="B46" s="380">
        <v>2009</v>
      </c>
      <c r="C46" s="125">
        <v>50826299.697426952</v>
      </c>
      <c r="D46" s="354">
        <v>1.0628980466829499E-3</v>
      </c>
      <c r="E46" s="354"/>
      <c r="F46" s="118">
        <v>4820661.9998815125</v>
      </c>
      <c r="G46" s="354">
        <v>6.1194517647266133E-3</v>
      </c>
      <c r="H46" s="354"/>
      <c r="I46" s="387">
        <v>108.84801487422811</v>
      </c>
      <c r="J46" s="354">
        <v>2.9952723047819403E-3</v>
      </c>
      <c r="K46" s="354"/>
      <c r="L46" s="386"/>
      <c r="M46" s="363"/>
      <c r="N46" s="354"/>
    </row>
    <row r="47" spans="2:14" ht="15" x14ac:dyDescent="0.25">
      <c r="B47" s="380">
        <v>2010</v>
      </c>
      <c r="C47" s="125">
        <v>51414557.539445288</v>
      </c>
      <c r="D47" s="354">
        <v>1.1507421775689201E-2</v>
      </c>
      <c r="E47" s="354"/>
      <c r="F47" s="118">
        <v>4706919.643473479</v>
      </c>
      <c r="G47" s="354">
        <v>-2.387757243946495E-2</v>
      </c>
      <c r="H47" s="354"/>
      <c r="I47" s="387">
        <v>108.63740783856008</v>
      </c>
      <c r="J47" s="354">
        <v>-1.9367468299537876E-3</v>
      </c>
      <c r="K47" s="354"/>
      <c r="L47" s="386"/>
      <c r="M47" s="363"/>
      <c r="N47" s="354"/>
    </row>
    <row r="48" spans="2:14" ht="15" x14ac:dyDescent="0.25">
      <c r="B48" s="380">
        <v>2011</v>
      </c>
      <c r="C48" s="125">
        <v>52199585.803253651</v>
      </c>
      <c r="D48" s="357">
        <v>1.5153207080033329E-2</v>
      </c>
      <c r="E48" s="358">
        <v>1.2993241453824876E-2</v>
      </c>
      <c r="F48" s="118">
        <v>4972325.6014280971</v>
      </c>
      <c r="G48" s="357">
        <v>5.4853967951248708E-2</v>
      </c>
      <c r="H48" s="358">
        <v>1.1745312325002281E-2</v>
      </c>
      <c r="I48" s="387">
        <v>111.98813036527365</v>
      </c>
      <c r="J48" s="357">
        <v>3.0377083373340889E-2</v>
      </c>
      <c r="K48" s="358">
        <v>1.2580300089928852E-2</v>
      </c>
      <c r="L48" s="394"/>
      <c r="M48" s="358"/>
      <c r="N48" s="357"/>
    </row>
    <row r="49" spans="2:14" ht="15" x14ac:dyDescent="0.25">
      <c r="B49" s="382"/>
      <c r="C49"/>
      <c r="D49"/>
      <c r="E49"/>
      <c r="F49"/>
      <c r="G49"/>
      <c r="H49"/>
      <c r="I49"/>
      <c r="J49"/>
      <c r="K49"/>
      <c r="L49"/>
      <c r="M49"/>
      <c r="N49"/>
    </row>
    <row r="50" spans="2:14" ht="15" x14ac:dyDescent="0.25">
      <c r="B50" s="382"/>
      <c r="C50"/>
      <c r="D50"/>
      <c r="E50"/>
      <c r="F50"/>
      <c r="G50"/>
      <c r="H50"/>
      <c r="I50"/>
      <c r="J50"/>
      <c r="K50"/>
      <c r="L50"/>
      <c r="M50"/>
      <c r="N50"/>
    </row>
    <row r="51" spans="2:14" ht="15" x14ac:dyDescent="0.25">
      <c r="B51" s="382"/>
      <c r="C51" s="395"/>
      <c r="D51" s="199"/>
      <c r="E51" s="383"/>
      <c r="F51" s="199"/>
      <c r="G51" s="199"/>
      <c r="H51" s="383"/>
      <c r="I51" s="385"/>
      <c r="J51" s="396"/>
      <c r="K51"/>
      <c r="L51"/>
      <c r="M51"/>
      <c r="N51"/>
    </row>
    <row r="52" spans="2:14" ht="15" x14ac:dyDescent="0.25">
      <c r="B52" s="382"/>
      <c r="C52" s="730" t="s">
        <v>481</v>
      </c>
      <c r="D52" s="730"/>
      <c r="E52" s="730"/>
      <c r="F52" s="730"/>
      <c r="G52" s="730"/>
      <c r="H52" s="730"/>
      <c r="I52" s="730"/>
      <c r="J52" s="730"/>
      <c r="K52" s="730"/>
      <c r="L52"/>
      <c r="M52"/>
      <c r="N52"/>
    </row>
    <row r="53" spans="2:14" ht="30" x14ac:dyDescent="0.25">
      <c r="B53" s="382"/>
      <c r="C53" s="199" t="s">
        <v>473</v>
      </c>
      <c r="D53" s="199" t="s">
        <v>319</v>
      </c>
      <c r="E53" s="371" t="s">
        <v>467</v>
      </c>
      <c r="F53" s="199" t="s">
        <v>474</v>
      </c>
      <c r="G53" s="199" t="s">
        <v>319</v>
      </c>
      <c r="H53" s="371" t="s">
        <v>467</v>
      </c>
      <c r="I53" s="199" t="s">
        <v>475</v>
      </c>
      <c r="J53" s="385" t="s">
        <v>477</v>
      </c>
      <c r="K53" s="371" t="s">
        <v>467</v>
      </c>
      <c r="L53"/>
      <c r="M53"/>
      <c r="N53"/>
    </row>
    <row r="54" spans="2:14" ht="15" x14ac:dyDescent="0.25">
      <c r="B54" s="382"/>
      <c r="C54" s="199"/>
      <c r="D54" s="199"/>
      <c r="E54" s="385"/>
      <c r="F54" s="199"/>
      <c r="G54" s="199"/>
      <c r="H54" s="385"/>
      <c r="I54" s="199"/>
      <c r="J54" s="385"/>
      <c r="K54" s="385"/>
      <c r="L54"/>
      <c r="M54"/>
      <c r="N54"/>
    </row>
    <row r="55" spans="2:14" ht="15" x14ac:dyDescent="0.25">
      <c r="B55" s="382"/>
      <c r="C55"/>
      <c r="D55"/>
      <c r="E55"/>
      <c r="F55" s="243"/>
      <c r="G55" s="363"/>
      <c r="H55"/>
      <c r="I55" s="364"/>
      <c r="J55"/>
      <c r="K55"/>
      <c r="L55"/>
      <c r="M55"/>
      <c r="N55"/>
    </row>
    <row r="56" spans="2:14" ht="15" x14ac:dyDescent="0.25">
      <c r="B56" s="380">
        <v>2002</v>
      </c>
      <c r="C56" s="365">
        <v>100</v>
      </c>
      <c r="D56" s="363"/>
      <c r="E56"/>
      <c r="F56" s="362">
        <v>100</v>
      </c>
      <c r="G56"/>
      <c r="H56"/>
      <c r="I56" s="362">
        <v>100</v>
      </c>
      <c r="J56"/>
      <c r="K56"/>
      <c r="L56"/>
      <c r="M56"/>
      <c r="N56"/>
    </row>
    <row r="57" spans="2:14" ht="15" x14ac:dyDescent="0.25">
      <c r="B57" s="380">
        <v>2003</v>
      </c>
      <c r="C57" s="397">
        <v>101.20431244773802</v>
      </c>
      <c r="D57" s="363">
        <v>1.197118307730162E-2</v>
      </c>
      <c r="E57" s="354"/>
      <c r="F57" s="387">
        <v>100.31793472667962</v>
      </c>
      <c r="G57" s="363">
        <v>3.1743038293400756E-3</v>
      </c>
      <c r="H57" s="354"/>
      <c r="I57" s="387">
        <v>100.87705662886685</v>
      </c>
      <c r="J57" s="243">
        <v>8.7323282887820271E-3</v>
      </c>
      <c r="K57" s="354"/>
      <c r="L57"/>
      <c r="M57"/>
      <c r="N57"/>
    </row>
    <row r="58" spans="2:14" ht="15" x14ac:dyDescent="0.25">
      <c r="B58" s="380">
        <v>2004</v>
      </c>
      <c r="C58" s="397">
        <v>101.37422595656398</v>
      </c>
      <c r="D58" s="363">
        <v>1.6775078940693584E-3</v>
      </c>
      <c r="E58" s="354"/>
      <c r="F58" s="387">
        <v>103.6263359662867</v>
      </c>
      <c r="G58" s="363">
        <v>3.2447015871320109E-2</v>
      </c>
      <c r="H58" s="354"/>
      <c r="I58" s="387">
        <v>102.20391577913219</v>
      </c>
      <c r="J58" s="243">
        <v>1.3067477623042105E-2</v>
      </c>
      <c r="K58" s="354"/>
      <c r="L58"/>
      <c r="M58"/>
      <c r="N58"/>
    </row>
    <row r="59" spans="2:14" ht="15" x14ac:dyDescent="0.25">
      <c r="B59" s="380">
        <v>2005</v>
      </c>
      <c r="C59" s="397">
        <v>102.40204593450075</v>
      </c>
      <c r="D59" s="363">
        <v>1.0087815275459683E-2</v>
      </c>
      <c r="E59" s="354"/>
      <c r="F59" s="387">
        <v>107.50855987697976</v>
      </c>
      <c r="G59" s="363">
        <v>3.6778965471526162E-2</v>
      </c>
      <c r="H59" s="354"/>
      <c r="I59" s="387">
        <v>104.2609833161265</v>
      </c>
      <c r="J59" s="243">
        <v>1.9927218779863167E-2</v>
      </c>
      <c r="K59" s="354"/>
      <c r="L59"/>
      <c r="M59"/>
      <c r="N59"/>
    </row>
    <row r="60" spans="2:14" ht="15" x14ac:dyDescent="0.25">
      <c r="B60" s="380">
        <v>2006</v>
      </c>
      <c r="C60" s="397">
        <v>103.07451616835861</v>
      </c>
      <c r="D60" s="363">
        <v>6.5454923703923973E-3</v>
      </c>
      <c r="E60" s="354"/>
      <c r="F60" s="387">
        <v>107.14285375415329</v>
      </c>
      <c r="G60" s="363">
        <v>-3.407445313137792E-3</v>
      </c>
      <c r="H60" s="354"/>
      <c r="I60" s="387">
        <v>104.55790506784061</v>
      </c>
      <c r="J60" s="243">
        <v>2.8438227415207608E-3</v>
      </c>
      <c r="K60" s="354"/>
      <c r="L60"/>
      <c r="M60"/>
      <c r="N60"/>
    </row>
    <row r="61" spans="2:14" ht="15" x14ac:dyDescent="0.25">
      <c r="B61" s="380">
        <v>2007</v>
      </c>
      <c r="C61" s="397">
        <v>101.61446518811124</v>
      </c>
      <c r="D61" s="363">
        <v>-1.4266285696401988E-2</v>
      </c>
      <c r="E61" s="354"/>
      <c r="F61" s="387">
        <v>104.13605502955011</v>
      </c>
      <c r="G61" s="363">
        <v>-2.8464760243866623E-2</v>
      </c>
      <c r="H61" s="354"/>
      <c r="I61" s="387">
        <v>102.5247309495691</v>
      </c>
      <c r="J61" s="243">
        <v>-1.9636986388813438E-2</v>
      </c>
      <c r="K61" s="354"/>
      <c r="L61"/>
      <c r="M61"/>
      <c r="N61"/>
    </row>
    <row r="62" spans="2:14" ht="15" x14ac:dyDescent="0.25">
      <c r="B62" s="380">
        <v>2008</v>
      </c>
      <c r="C62" s="397">
        <v>101.12661729037583</v>
      </c>
      <c r="D62" s="363">
        <v>-4.8125306754402599E-3</v>
      </c>
      <c r="E62" s="354"/>
      <c r="F62" s="387">
        <v>103.23181090642687</v>
      </c>
      <c r="G62" s="363">
        <v>-8.7212148362928506E-3</v>
      </c>
      <c r="H62" s="354"/>
      <c r="I62" s="387">
        <v>101.8806390283134</v>
      </c>
      <c r="J62" s="243">
        <v>-6.3021245781860018E-3</v>
      </c>
      <c r="K62" s="354"/>
      <c r="L62"/>
      <c r="M62"/>
      <c r="N62"/>
    </row>
    <row r="63" spans="2:14" ht="15" x14ac:dyDescent="0.25">
      <c r="B63" s="380">
        <v>2009</v>
      </c>
      <c r="C63" s="397">
        <v>101.7258175683299</v>
      </c>
      <c r="D63" s="363">
        <v>5.9077626662694871E-3</v>
      </c>
      <c r="E63" s="354"/>
      <c r="F63" s="387">
        <v>103.31972015687435</v>
      </c>
      <c r="G63" s="363">
        <v>8.5120894822582338E-4</v>
      </c>
      <c r="H63" s="354"/>
      <c r="I63" s="387">
        <v>102.28646025376457</v>
      </c>
      <c r="J63" s="243">
        <v>3.9753884081704964E-3</v>
      </c>
      <c r="K63" s="354"/>
      <c r="L63"/>
      <c r="M63"/>
      <c r="N63"/>
    </row>
    <row r="64" spans="2:14" ht="15" x14ac:dyDescent="0.25">
      <c r="B64" s="380">
        <v>2010</v>
      </c>
      <c r="C64" s="397">
        <v>101.175140682608</v>
      </c>
      <c r="D64" s="363">
        <v>-5.4280496509315429E-3</v>
      </c>
      <c r="E64" s="354"/>
      <c r="F64" s="387">
        <v>106.46169022931413</v>
      </c>
      <c r="G64" s="363">
        <v>2.9956944564222609E-2</v>
      </c>
      <c r="H64" s="354"/>
      <c r="I64" s="387">
        <v>103.10969585557514</v>
      </c>
      <c r="J64" s="243">
        <v>8.0161189547114445E-3</v>
      </c>
      <c r="K64" s="354"/>
      <c r="L64"/>
      <c r="M64"/>
      <c r="N64"/>
    </row>
    <row r="65" spans="2:14" ht="15" x14ac:dyDescent="0.25">
      <c r="B65" s="380">
        <v>2011</v>
      </c>
      <c r="C65" s="397">
        <v>100.56444032135343</v>
      </c>
      <c r="D65" s="363">
        <v>-6.0543620013944911E-3</v>
      </c>
      <c r="E65" s="358">
        <v>6.2539258436936258E-4</v>
      </c>
      <c r="F65" s="387">
        <v>101.70028255882191</v>
      </c>
      <c r="G65" s="363">
        <v>-4.5755122872609869E-2</v>
      </c>
      <c r="H65" s="358">
        <v>1.8733217131919595E-3</v>
      </c>
      <c r="I65" s="387">
        <v>100.93888064321661</v>
      </c>
      <c r="J65" s="243">
        <v>-2.1278238294702052E-2</v>
      </c>
      <c r="K65" s="358">
        <v>1.0383339482653903E-3</v>
      </c>
      <c r="L65"/>
      <c r="M65"/>
      <c r="N65"/>
    </row>
    <row r="66" spans="2:14" x14ac:dyDescent="0.2">
      <c r="B66" s="116"/>
      <c r="C66" s="366"/>
    </row>
    <row r="67" spans="2:14" x14ac:dyDescent="0.2">
      <c r="B67" s="116"/>
      <c r="C67" s="366"/>
      <c r="E67" s="120"/>
      <c r="H67" s="120"/>
      <c r="K67" s="120"/>
    </row>
    <row r="68" spans="2:14" x14ac:dyDescent="0.2">
      <c r="B68" s="116"/>
      <c r="K68" s="120"/>
    </row>
    <row r="69" spans="2:14" x14ac:dyDescent="0.2">
      <c r="B69" s="116"/>
    </row>
    <row r="70" spans="2:14" x14ac:dyDescent="0.2">
      <c r="B70" s="116"/>
    </row>
    <row r="71" spans="2:14" x14ac:dyDescent="0.2">
      <c r="B71" s="116"/>
    </row>
    <row r="72" spans="2:14" x14ac:dyDescent="0.2">
      <c r="B72" s="116"/>
    </row>
    <row r="73" spans="2:14" x14ac:dyDescent="0.2">
      <c r="B73" s="116"/>
    </row>
    <row r="74" spans="2:14" x14ac:dyDescent="0.2">
      <c r="B74" s="116"/>
    </row>
    <row r="75" spans="2:14" x14ac:dyDescent="0.2">
      <c r="B75" s="116"/>
    </row>
    <row r="76" spans="2:14" x14ac:dyDescent="0.2">
      <c r="B76" s="116"/>
    </row>
    <row r="77" spans="2:14" x14ac:dyDescent="0.2">
      <c r="B77" s="116"/>
    </row>
    <row r="78" spans="2:14" x14ac:dyDescent="0.2">
      <c r="B78" s="116"/>
    </row>
    <row r="79" spans="2:14" x14ac:dyDescent="0.2">
      <c r="B79" s="116"/>
    </row>
    <row r="80" spans="2:14" x14ac:dyDescent="0.2">
      <c r="B80" s="116"/>
    </row>
    <row r="81" spans="2:2" x14ac:dyDescent="0.2">
      <c r="B81" s="116"/>
    </row>
    <row r="82" spans="2:2" x14ac:dyDescent="0.2">
      <c r="B82" s="116"/>
    </row>
    <row r="83" spans="2:2" x14ac:dyDescent="0.2">
      <c r="B83" s="116"/>
    </row>
    <row r="84" spans="2:2" x14ac:dyDescent="0.2">
      <c r="B84" s="116"/>
    </row>
    <row r="85" spans="2:2" x14ac:dyDescent="0.2">
      <c r="B85" s="116"/>
    </row>
    <row r="86" spans="2:2" x14ac:dyDescent="0.2">
      <c r="B86" s="116"/>
    </row>
    <row r="87" spans="2:2" x14ac:dyDescent="0.2">
      <c r="B87" s="116"/>
    </row>
    <row r="88" spans="2:2" x14ac:dyDescent="0.2">
      <c r="B88" s="116"/>
    </row>
    <row r="89" spans="2:2" x14ac:dyDescent="0.2">
      <c r="B89" s="116"/>
    </row>
    <row r="90" spans="2:2" x14ac:dyDescent="0.2">
      <c r="B90" s="116"/>
    </row>
    <row r="91" spans="2:2" x14ac:dyDescent="0.2">
      <c r="B91" s="116"/>
    </row>
    <row r="92" spans="2:2" x14ac:dyDescent="0.2">
      <c r="B92" s="116"/>
    </row>
    <row r="93" spans="2:2" x14ac:dyDescent="0.2">
      <c r="B93" s="116"/>
    </row>
    <row r="94" spans="2:2" x14ac:dyDescent="0.2">
      <c r="B94" s="116"/>
    </row>
    <row r="95" spans="2:2" x14ac:dyDescent="0.2">
      <c r="B95" s="116"/>
    </row>
    <row r="96" spans="2:2" x14ac:dyDescent="0.2">
      <c r="B96" s="116"/>
    </row>
    <row r="97" spans="2:2" x14ac:dyDescent="0.2">
      <c r="B97" s="116"/>
    </row>
    <row r="98" spans="2:2" x14ac:dyDescent="0.2">
      <c r="B98" s="116"/>
    </row>
    <row r="99" spans="2:2" x14ac:dyDescent="0.2">
      <c r="B99" s="116"/>
    </row>
    <row r="100" spans="2:2" x14ac:dyDescent="0.2">
      <c r="B100" s="116"/>
    </row>
    <row r="101" spans="2:2" x14ac:dyDescent="0.2">
      <c r="B101" s="116"/>
    </row>
    <row r="102" spans="2:2" x14ac:dyDescent="0.2">
      <c r="B102" s="116"/>
    </row>
    <row r="103" spans="2:2" x14ac:dyDescent="0.2">
      <c r="B103" s="116"/>
    </row>
    <row r="104" spans="2:2" x14ac:dyDescent="0.2">
      <c r="B104" s="116"/>
    </row>
    <row r="105" spans="2:2" x14ac:dyDescent="0.2">
      <c r="B105" s="116"/>
    </row>
    <row r="106" spans="2:2" x14ac:dyDescent="0.2">
      <c r="B106" s="116"/>
    </row>
    <row r="107" spans="2:2" x14ac:dyDescent="0.2">
      <c r="B107" s="116"/>
    </row>
    <row r="108" spans="2:2" x14ac:dyDescent="0.2">
      <c r="B108" s="116"/>
    </row>
    <row r="109" spans="2:2" x14ac:dyDescent="0.2">
      <c r="B109" s="116"/>
    </row>
    <row r="110" spans="2:2" x14ac:dyDescent="0.2">
      <c r="B110" s="116"/>
    </row>
    <row r="111" spans="2:2" x14ac:dyDescent="0.2">
      <c r="B111" s="116"/>
    </row>
    <row r="112" spans="2:2" x14ac:dyDescent="0.2">
      <c r="B112" s="116"/>
    </row>
    <row r="113" spans="2:2" x14ac:dyDescent="0.2">
      <c r="B113" s="116"/>
    </row>
    <row r="114" spans="2:2" x14ac:dyDescent="0.2">
      <c r="B114" s="116"/>
    </row>
    <row r="115" spans="2:2" x14ac:dyDescent="0.2">
      <c r="B115" s="116"/>
    </row>
    <row r="116" spans="2:2" x14ac:dyDescent="0.2">
      <c r="B116" s="116"/>
    </row>
    <row r="117" spans="2:2" x14ac:dyDescent="0.2">
      <c r="B117" s="116"/>
    </row>
    <row r="118" spans="2:2" x14ac:dyDescent="0.2">
      <c r="B118" s="116"/>
    </row>
    <row r="119" spans="2:2" x14ac:dyDescent="0.2">
      <c r="B119" s="116"/>
    </row>
    <row r="120" spans="2:2" x14ac:dyDescent="0.2">
      <c r="B120" s="116"/>
    </row>
    <row r="121" spans="2:2" x14ac:dyDescent="0.2">
      <c r="B121" s="116"/>
    </row>
    <row r="122" spans="2:2" x14ac:dyDescent="0.2">
      <c r="B122" s="116"/>
    </row>
    <row r="123" spans="2:2" x14ac:dyDescent="0.2">
      <c r="B123" s="116"/>
    </row>
    <row r="124" spans="2:2" x14ac:dyDescent="0.2">
      <c r="B124" s="116"/>
    </row>
    <row r="125" spans="2:2" x14ac:dyDescent="0.2">
      <c r="B125" s="116"/>
    </row>
    <row r="126" spans="2:2" x14ac:dyDescent="0.2">
      <c r="B126" s="116"/>
    </row>
    <row r="127" spans="2:2" x14ac:dyDescent="0.2">
      <c r="B127" s="116"/>
    </row>
    <row r="128" spans="2:2" x14ac:dyDescent="0.2">
      <c r="B128" s="116"/>
    </row>
    <row r="129" spans="2:2" x14ac:dyDescent="0.2">
      <c r="B129" s="116"/>
    </row>
    <row r="130" spans="2:2" x14ac:dyDescent="0.2">
      <c r="B130" s="116"/>
    </row>
    <row r="131" spans="2:2" x14ac:dyDescent="0.2">
      <c r="B131" s="116"/>
    </row>
    <row r="132" spans="2:2" x14ac:dyDescent="0.2">
      <c r="B132" s="116"/>
    </row>
    <row r="133" spans="2:2" x14ac:dyDescent="0.2">
      <c r="B133" s="116"/>
    </row>
    <row r="134" spans="2:2" x14ac:dyDescent="0.2">
      <c r="B134" s="116"/>
    </row>
    <row r="135" spans="2:2" x14ac:dyDescent="0.2">
      <c r="B135" s="116"/>
    </row>
    <row r="136" spans="2:2" x14ac:dyDescent="0.2">
      <c r="B136" s="116"/>
    </row>
    <row r="137" spans="2:2" x14ac:dyDescent="0.2">
      <c r="B137" s="116"/>
    </row>
    <row r="138" spans="2:2" x14ac:dyDescent="0.2">
      <c r="B138" s="116"/>
    </row>
    <row r="139" spans="2:2" x14ac:dyDescent="0.2">
      <c r="B139" s="116"/>
    </row>
    <row r="140" spans="2:2" x14ac:dyDescent="0.2">
      <c r="B140" s="116"/>
    </row>
    <row r="141" spans="2:2" x14ac:dyDescent="0.2">
      <c r="B141" s="116"/>
    </row>
    <row r="142" spans="2:2" x14ac:dyDescent="0.2">
      <c r="B142" s="116"/>
    </row>
    <row r="143" spans="2:2" x14ac:dyDescent="0.2">
      <c r="B143" s="116"/>
    </row>
    <row r="144" spans="2:2" x14ac:dyDescent="0.2">
      <c r="B144" s="116"/>
    </row>
    <row r="145" spans="2:2" x14ac:dyDescent="0.2">
      <c r="B145" s="116"/>
    </row>
    <row r="146" spans="2:2" x14ac:dyDescent="0.2">
      <c r="B146" s="116"/>
    </row>
    <row r="147" spans="2:2" x14ac:dyDescent="0.2">
      <c r="B147" s="116"/>
    </row>
    <row r="148" spans="2:2" x14ac:dyDescent="0.2">
      <c r="B148" s="116"/>
    </row>
    <row r="149" spans="2:2" x14ac:dyDescent="0.2">
      <c r="B149" s="116"/>
    </row>
    <row r="150" spans="2:2" x14ac:dyDescent="0.2">
      <c r="B150" s="116"/>
    </row>
    <row r="151" spans="2:2" x14ac:dyDescent="0.2">
      <c r="B151" s="116"/>
    </row>
    <row r="152" spans="2:2" x14ac:dyDescent="0.2">
      <c r="B152" s="116"/>
    </row>
    <row r="153" spans="2:2" x14ac:dyDescent="0.2">
      <c r="B153" s="116"/>
    </row>
    <row r="154" spans="2:2" x14ac:dyDescent="0.2">
      <c r="B154" s="116"/>
    </row>
  </sheetData>
  <mergeCells count="5">
    <mergeCell ref="C4:N4"/>
    <mergeCell ref="C21:K21"/>
    <mergeCell ref="L21:N21"/>
    <mergeCell ref="C36:K36"/>
    <mergeCell ref="C52:K52"/>
  </mergeCells>
  <pageMargins left="0.7" right="0.7" top="0.75" bottom="0.75" header="0.3" footer="0.3"/>
  <pageSetup scale="5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"/>
  <sheetViews>
    <sheetView workbookViewId="0">
      <selection activeCell="E20" sqref="E20"/>
    </sheetView>
  </sheetViews>
  <sheetFormatPr defaultRowHeight="15" x14ac:dyDescent="0.25"/>
  <sheetData>
    <row r="1" spans="1:2" x14ac:dyDescent="0.25">
      <c r="A1" t="s">
        <v>639</v>
      </c>
    </row>
    <row r="2" spans="1:2" x14ac:dyDescent="0.25">
      <c r="A2" t="s">
        <v>447</v>
      </c>
    </row>
    <row r="3" spans="1:2" x14ac:dyDescent="0.25">
      <c r="A3" t="s">
        <v>640</v>
      </c>
    </row>
    <row r="4" spans="1:2" x14ac:dyDescent="0.25">
      <c r="A4" t="s">
        <v>449</v>
      </c>
      <c r="B4" t="s">
        <v>641</v>
      </c>
    </row>
    <row r="5" spans="1:2" x14ac:dyDescent="0.25">
      <c r="A5" t="s">
        <v>642</v>
      </c>
      <c r="B5" t="s">
        <v>643</v>
      </c>
    </row>
    <row r="6" spans="1:2" x14ac:dyDescent="0.25">
      <c r="A6">
        <v>1989</v>
      </c>
      <c r="B6">
        <v>95.5</v>
      </c>
    </row>
    <row r="7" spans="1:2" x14ac:dyDescent="0.25">
      <c r="A7">
        <v>1990</v>
      </c>
      <c r="B7">
        <v>98.5</v>
      </c>
    </row>
    <row r="8" spans="1:2" x14ac:dyDescent="0.25">
      <c r="A8">
        <v>1991</v>
      </c>
      <c r="B8">
        <v>97.7</v>
      </c>
    </row>
    <row r="9" spans="1:2" x14ac:dyDescent="0.25">
      <c r="A9">
        <v>1992</v>
      </c>
      <c r="B9">
        <v>100</v>
      </c>
    </row>
    <row r="10" spans="1:2" x14ac:dyDescent="0.25">
      <c r="A10">
        <v>1993</v>
      </c>
      <c r="B10">
        <v>102.5</v>
      </c>
    </row>
    <row r="11" spans="1:2" x14ac:dyDescent="0.25">
      <c r="A11">
        <v>1994</v>
      </c>
      <c r="B11">
        <v>108.2</v>
      </c>
    </row>
    <row r="12" spans="1:2" x14ac:dyDescent="0.25">
      <c r="A12">
        <v>1995</v>
      </c>
      <c r="B12">
        <v>116.7</v>
      </c>
    </row>
    <row r="13" spans="1:2" x14ac:dyDescent="0.25">
      <c r="A13">
        <v>1996</v>
      </c>
      <c r="B13">
        <v>116.6</v>
      </c>
    </row>
    <row r="14" spans="1:2" x14ac:dyDescent="0.25">
      <c r="A14">
        <v>1997</v>
      </c>
      <c r="B14">
        <v>118</v>
      </c>
    </row>
    <row r="15" spans="1:2" x14ac:dyDescent="0.25">
      <c r="A15">
        <v>1998</v>
      </c>
      <c r="B15">
        <v>122.8</v>
      </c>
    </row>
    <row r="16" spans="1:2" x14ac:dyDescent="0.25">
      <c r="A16">
        <v>1999</v>
      </c>
      <c r="B16">
        <v>126.1</v>
      </c>
    </row>
    <row r="17" spans="1:2" x14ac:dyDescent="0.25">
      <c r="A17">
        <v>2000</v>
      </c>
      <c r="B17">
        <v>128.69999999999999</v>
      </c>
    </row>
    <row r="18" spans="1:2" x14ac:dyDescent="0.25">
      <c r="A18">
        <v>2001</v>
      </c>
      <c r="B18">
        <v>129.6</v>
      </c>
    </row>
    <row r="19" spans="1:2" x14ac:dyDescent="0.25">
      <c r="A19">
        <v>2002</v>
      </c>
      <c r="B19">
        <v>130.5</v>
      </c>
    </row>
    <row r="20" spans="1:2" x14ac:dyDescent="0.25">
      <c r="A20">
        <v>2003</v>
      </c>
      <c r="B20">
        <v>130.6</v>
      </c>
    </row>
    <row r="21" spans="1:2" x14ac:dyDescent="0.25">
      <c r="A21">
        <v>2004</v>
      </c>
      <c r="B21">
        <v>131.1</v>
      </c>
    </row>
    <row r="22" spans="1:2" x14ac:dyDescent="0.25">
      <c r="A22">
        <v>2005</v>
      </c>
      <c r="B22">
        <v>133.6</v>
      </c>
    </row>
    <row r="23" spans="1:2" x14ac:dyDescent="0.25">
      <c r="A23">
        <v>2006</v>
      </c>
      <c r="B23">
        <v>142.4</v>
      </c>
    </row>
    <row r="24" spans="1:2" x14ac:dyDescent="0.25">
      <c r="A24">
        <v>2007</v>
      </c>
      <c r="B24">
        <v>148.80000000000001</v>
      </c>
    </row>
    <row r="25" spans="1:2" x14ac:dyDescent="0.25">
      <c r="A25">
        <v>2008</v>
      </c>
      <c r="B25">
        <v>150.30000000000001</v>
      </c>
    </row>
    <row r="26" spans="1:2" x14ac:dyDescent="0.25">
      <c r="A26">
        <v>2009</v>
      </c>
      <c r="B26">
        <v>151.1</v>
      </c>
    </row>
    <row r="27" spans="1:2" x14ac:dyDescent="0.25">
      <c r="A27">
        <v>2010</v>
      </c>
      <c r="B27">
        <v>155.1</v>
      </c>
    </row>
    <row r="28" spans="1:2" x14ac:dyDescent="0.25">
      <c r="A28">
        <v>2011</v>
      </c>
      <c r="B28">
        <v>160.1</v>
      </c>
    </row>
    <row r="29" spans="1:2" x14ac:dyDescent="0.25">
      <c r="A29">
        <v>2012</v>
      </c>
      <c r="B29">
        <v>161.6</v>
      </c>
    </row>
    <row r="30" spans="1:2" x14ac:dyDescent="0.25">
      <c r="A30" t="s">
        <v>644</v>
      </c>
    </row>
    <row r="31" spans="1:2" x14ac:dyDescent="0.25">
      <c r="A31">
        <v>1</v>
      </c>
      <c r="B31" t="s">
        <v>645</v>
      </c>
    </row>
    <row r="32" spans="1:2" x14ac:dyDescent="0.25">
      <c r="A32">
        <v>2</v>
      </c>
      <c r="B32" t="s">
        <v>646</v>
      </c>
    </row>
    <row r="33" spans="1:2" x14ac:dyDescent="0.25">
      <c r="A33">
        <v>3</v>
      </c>
      <c r="B33" t="s">
        <v>647</v>
      </c>
    </row>
    <row r="34" spans="1:2" x14ac:dyDescent="0.25">
      <c r="A34">
        <v>4</v>
      </c>
      <c r="B34" t="s">
        <v>648</v>
      </c>
    </row>
    <row r="35" spans="1:2" x14ac:dyDescent="0.25">
      <c r="A35" t="s">
        <v>462</v>
      </c>
    </row>
    <row r="36" spans="1:2" x14ac:dyDescent="0.25">
      <c r="A36" t="s">
        <v>649</v>
      </c>
    </row>
    <row r="37" spans="1:2" x14ac:dyDescent="0.25">
      <c r="A37" t="s">
        <v>650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>
      <selection activeCell="D30" sqref="D30"/>
    </sheetView>
  </sheetViews>
  <sheetFormatPr defaultRowHeight="15" x14ac:dyDescent="0.25"/>
  <cols>
    <col min="1" max="1" width="32.42578125" style="594" customWidth="1"/>
    <col min="2" max="2" width="40" style="594" customWidth="1"/>
    <col min="3" max="7" width="9.140625" style="594"/>
    <col min="8" max="8" width="9.5703125" style="594" bestFit="1" customWidth="1"/>
    <col min="9" max="16384" width="9.140625" style="594"/>
  </cols>
  <sheetData>
    <row r="1" spans="1:8" x14ac:dyDescent="0.25">
      <c r="A1" s="594" t="s">
        <v>652</v>
      </c>
    </row>
    <row r="2" spans="1:8" x14ac:dyDescent="0.25">
      <c r="A2" s="594" t="s">
        <v>447</v>
      </c>
    </row>
    <row r="3" spans="1:8" x14ac:dyDescent="0.25">
      <c r="A3" s="594" t="s">
        <v>653</v>
      </c>
    </row>
    <row r="4" spans="1:8" x14ac:dyDescent="0.25">
      <c r="A4" s="594" t="s">
        <v>449</v>
      </c>
      <c r="B4" s="594" t="s">
        <v>641</v>
      </c>
    </row>
    <row r="5" spans="1:8" x14ac:dyDescent="0.25">
      <c r="A5" s="594" t="s">
        <v>307</v>
      </c>
      <c r="B5" s="594" t="s">
        <v>654</v>
      </c>
      <c r="D5" s="594" t="s">
        <v>655</v>
      </c>
    </row>
    <row r="6" spans="1:8" x14ac:dyDescent="0.25">
      <c r="A6" s="594" t="s">
        <v>656</v>
      </c>
      <c r="B6" s="594" t="s">
        <v>657</v>
      </c>
      <c r="D6" s="594" t="s">
        <v>425</v>
      </c>
    </row>
    <row r="7" spans="1:8" x14ac:dyDescent="0.25">
      <c r="A7" s="594" t="s">
        <v>658</v>
      </c>
      <c r="B7" s="594">
        <v>89.2</v>
      </c>
    </row>
    <row r="8" spans="1:8" x14ac:dyDescent="0.25">
      <c r="A8" s="594" t="s">
        <v>659</v>
      </c>
      <c r="B8" s="594">
        <v>89.8</v>
      </c>
      <c r="H8" s="594" t="s">
        <v>660</v>
      </c>
    </row>
    <row r="9" spans="1:8" x14ac:dyDescent="0.25">
      <c r="A9" s="594" t="s">
        <v>661</v>
      </c>
      <c r="B9" s="594">
        <v>90.6</v>
      </c>
    </row>
    <row r="10" spans="1:8" x14ac:dyDescent="0.25">
      <c r="A10" s="594" t="s">
        <v>662</v>
      </c>
      <c r="B10" s="594">
        <v>91.3</v>
      </c>
      <c r="D10" s="594">
        <f>AVERAGE(B7:B10)</f>
        <v>90.225000000000009</v>
      </c>
      <c r="G10" s="594">
        <v>2002</v>
      </c>
      <c r="H10" s="595">
        <f>D10</f>
        <v>90.225000000000009</v>
      </c>
    </row>
    <row r="11" spans="1:8" x14ac:dyDescent="0.25">
      <c r="A11" s="594" t="s">
        <v>663</v>
      </c>
      <c r="B11" s="594">
        <v>91.5</v>
      </c>
      <c r="G11" s="594">
        <v>2003</v>
      </c>
      <c r="H11" s="595">
        <f>D14</f>
        <v>91.7</v>
      </c>
    </row>
    <row r="12" spans="1:8" x14ac:dyDescent="0.25">
      <c r="A12" s="594" t="s">
        <v>664</v>
      </c>
      <c r="B12" s="594">
        <v>91.3</v>
      </c>
      <c r="G12" s="594">
        <v>2004</v>
      </c>
      <c r="H12" s="595">
        <f>D18</f>
        <v>93.375</v>
      </c>
    </row>
    <row r="13" spans="1:8" x14ac:dyDescent="0.25">
      <c r="A13" s="594" t="s">
        <v>665</v>
      </c>
      <c r="B13" s="594">
        <v>92.2</v>
      </c>
      <c r="G13" s="594">
        <v>2005</v>
      </c>
      <c r="H13" s="595">
        <f>D22</f>
        <v>95.4</v>
      </c>
    </row>
    <row r="14" spans="1:8" x14ac:dyDescent="0.25">
      <c r="A14" s="594" t="s">
        <v>666</v>
      </c>
      <c r="B14" s="594">
        <v>91.8</v>
      </c>
      <c r="D14" s="594">
        <f t="shared" ref="D14" si="0">AVERAGE(B11:B14)</f>
        <v>91.7</v>
      </c>
      <c r="G14" s="594">
        <v>2006</v>
      </c>
      <c r="H14" s="595">
        <f>D26</f>
        <v>97.674999999999983</v>
      </c>
    </row>
    <row r="15" spans="1:8" x14ac:dyDescent="0.25">
      <c r="A15" s="594" t="s">
        <v>667</v>
      </c>
      <c r="B15" s="594">
        <v>92.5</v>
      </c>
      <c r="G15" s="594">
        <v>2007</v>
      </c>
      <c r="H15" s="595">
        <f>D30</f>
        <v>99.975000000000009</v>
      </c>
    </row>
    <row r="16" spans="1:8" x14ac:dyDescent="0.25">
      <c r="A16" s="594" t="s">
        <v>668</v>
      </c>
      <c r="B16" s="594">
        <v>93.4</v>
      </c>
      <c r="G16" s="594">
        <v>2008</v>
      </c>
      <c r="H16" s="595">
        <f>D34</f>
        <v>102.47499999999999</v>
      </c>
    </row>
    <row r="17" spans="1:8" x14ac:dyDescent="0.25">
      <c r="A17" s="594" t="s">
        <v>669</v>
      </c>
      <c r="B17" s="594">
        <v>93.6</v>
      </c>
      <c r="G17" s="594">
        <v>2009</v>
      </c>
      <c r="H17" s="595">
        <f>D38</f>
        <v>103.75</v>
      </c>
    </row>
    <row r="18" spans="1:8" x14ac:dyDescent="0.25">
      <c r="A18" s="594" t="s">
        <v>670</v>
      </c>
      <c r="B18" s="594">
        <v>94</v>
      </c>
      <c r="D18" s="594">
        <f t="shared" ref="D18" si="1">AVERAGE(B15:B18)</f>
        <v>93.375</v>
      </c>
      <c r="G18" s="594">
        <v>2010</v>
      </c>
      <c r="H18" s="595">
        <f>D42</f>
        <v>104.8</v>
      </c>
    </row>
    <row r="19" spans="1:8" x14ac:dyDescent="0.25">
      <c r="A19" s="594" t="s">
        <v>671</v>
      </c>
      <c r="B19" s="594">
        <v>94.5</v>
      </c>
      <c r="G19" s="594">
        <v>2011</v>
      </c>
      <c r="H19" s="595">
        <f>D46</f>
        <v>107.22500000000001</v>
      </c>
    </row>
    <row r="20" spans="1:8" x14ac:dyDescent="0.25">
      <c r="A20" s="594" t="s">
        <v>672</v>
      </c>
      <c r="B20" s="594">
        <v>95.3</v>
      </c>
      <c r="G20" s="594">
        <v>2012</v>
      </c>
      <c r="H20" s="595">
        <f>D50</f>
        <v>109.15</v>
      </c>
    </row>
    <row r="21" spans="1:8" x14ac:dyDescent="0.25">
      <c r="A21" s="594" t="s">
        <v>673</v>
      </c>
      <c r="B21" s="594">
        <v>95.8</v>
      </c>
    </row>
    <row r="22" spans="1:8" x14ac:dyDescent="0.25">
      <c r="A22" s="594" t="s">
        <v>674</v>
      </c>
      <c r="B22" s="594">
        <v>96</v>
      </c>
      <c r="D22" s="594">
        <f t="shared" ref="D22" si="2">AVERAGE(B19:B22)</f>
        <v>95.4</v>
      </c>
    </row>
    <row r="23" spans="1:8" x14ac:dyDescent="0.25">
      <c r="A23" s="594" t="s">
        <v>675</v>
      </c>
      <c r="B23" s="594">
        <v>97.1</v>
      </c>
    </row>
    <row r="24" spans="1:8" x14ac:dyDescent="0.25">
      <c r="A24" s="594" t="s">
        <v>676</v>
      </c>
      <c r="B24" s="594">
        <v>97.3</v>
      </c>
    </row>
    <row r="25" spans="1:8" x14ac:dyDescent="0.25">
      <c r="A25" s="594" t="s">
        <v>677</v>
      </c>
      <c r="B25" s="594">
        <v>97.9</v>
      </c>
    </row>
    <row r="26" spans="1:8" x14ac:dyDescent="0.25">
      <c r="A26" s="594" t="s">
        <v>678</v>
      </c>
      <c r="B26" s="594">
        <v>98.4</v>
      </c>
      <c r="D26" s="594">
        <f t="shared" ref="D26" si="3">AVERAGE(B23:B26)</f>
        <v>97.674999999999983</v>
      </c>
    </row>
    <row r="27" spans="1:8" x14ac:dyDescent="0.25">
      <c r="A27" s="594" t="s">
        <v>679</v>
      </c>
      <c r="B27" s="594">
        <v>99.4</v>
      </c>
    </row>
    <row r="28" spans="1:8" x14ac:dyDescent="0.25">
      <c r="A28" s="594" t="s">
        <v>680</v>
      </c>
      <c r="B28" s="594">
        <v>100.1</v>
      </c>
    </row>
    <row r="29" spans="1:8" x14ac:dyDescent="0.25">
      <c r="A29" s="594" t="s">
        <v>681</v>
      </c>
      <c r="B29" s="594">
        <v>100.1</v>
      </c>
    </row>
    <row r="30" spans="1:8" x14ac:dyDescent="0.25">
      <c r="A30" s="594" t="s">
        <v>682</v>
      </c>
      <c r="B30" s="594">
        <v>100.3</v>
      </c>
      <c r="D30" s="594">
        <f t="shared" ref="D30" si="4">AVERAGE(B27:B30)</f>
        <v>99.975000000000009</v>
      </c>
    </row>
    <row r="31" spans="1:8" x14ac:dyDescent="0.25">
      <c r="A31" s="594" t="s">
        <v>683</v>
      </c>
      <c r="B31" s="594">
        <v>101</v>
      </c>
    </row>
    <row r="32" spans="1:8" x14ac:dyDescent="0.25">
      <c r="A32" s="594" t="s">
        <v>684</v>
      </c>
      <c r="B32" s="594">
        <v>102</v>
      </c>
    </row>
    <row r="33" spans="1:4" x14ac:dyDescent="0.25">
      <c r="A33" s="594" t="s">
        <v>685</v>
      </c>
      <c r="B33" s="594">
        <v>103.3</v>
      </c>
    </row>
    <row r="34" spans="1:4" x14ac:dyDescent="0.25">
      <c r="A34" s="594" t="s">
        <v>686</v>
      </c>
      <c r="B34" s="594">
        <v>103.6</v>
      </c>
      <c r="D34" s="594">
        <f t="shared" ref="D34" si="5">AVERAGE(B31:B34)</f>
        <v>102.47499999999999</v>
      </c>
    </row>
    <row r="35" spans="1:4" x14ac:dyDescent="0.25">
      <c r="A35" s="594" t="s">
        <v>687</v>
      </c>
      <c r="B35" s="594">
        <v>103.7</v>
      </c>
    </row>
    <row r="36" spans="1:4" x14ac:dyDescent="0.25">
      <c r="A36" s="594" t="s">
        <v>688</v>
      </c>
      <c r="B36" s="594">
        <v>103.6</v>
      </c>
    </row>
    <row r="37" spans="1:4" x14ac:dyDescent="0.25">
      <c r="A37" s="594" t="s">
        <v>689</v>
      </c>
      <c r="B37" s="594">
        <v>103.6</v>
      </c>
    </row>
    <row r="38" spans="1:4" x14ac:dyDescent="0.25">
      <c r="A38" s="594" t="s">
        <v>690</v>
      </c>
      <c r="B38" s="594">
        <v>104.1</v>
      </c>
      <c r="D38" s="594">
        <f t="shared" ref="D38" si="6">AVERAGE(B35:B38)</f>
        <v>103.75</v>
      </c>
    </row>
    <row r="39" spans="1:4" x14ac:dyDescent="0.25">
      <c r="A39" s="594" t="s">
        <v>691</v>
      </c>
      <c r="B39" s="594">
        <v>104.2</v>
      </c>
    </row>
    <row r="40" spans="1:4" x14ac:dyDescent="0.25">
      <c r="A40" s="594" t="s">
        <v>692</v>
      </c>
      <c r="B40" s="594">
        <v>104.5</v>
      </c>
    </row>
    <row r="41" spans="1:4" x14ac:dyDescent="0.25">
      <c r="A41" s="594" t="s">
        <v>693</v>
      </c>
      <c r="B41" s="594">
        <v>105</v>
      </c>
    </row>
    <row r="42" spans="1:4" x14ac:dyDescent="0.25">
      <c r="A42" s="594" t="s">
        <v>694</v>
      </c>
      <c r="B42" s="594">
        <v>105.5</v>
      </c>
      <c r="D42" s="594">
        <f t="shared" ref="D42" si="7">AVERAGE(B39:B42)</f>
        <v>104.8</v>
      </c>
    </row>
    <row r="43" spans="1:4" x14ac:dyDescent="0.25">
      <c r="A43" s="594" t="s">
        <v>695</v>
      </c>
      <c r="B43" s="594">
        <v>106.2</v>
      </c>
    </row>
    <row r="44" spans="1:4" x14ac:dyDescent="0.25">
      <c r="A44" s="594" t="s">
        <v>696</v>
      </c>
      <c r="B44" s="594">
        <v>106.8</v>
      </c>
    </row>
    <row r="45" spans="1:4" x14ac:dyDescent="0.25">
      <c r="A45" s="594" t="s">
        <v>697</v>
      </c>
      <c r="B45" s="594">
        <v>107.6</v>
      </c>
    </row>
    <row r="46" spans="1:4" x14ac:dyDescent="0.25">
      <c r="A46" s="594" t="s">
        <v>698</v>
      </c>
      <c r="B46" s="594">
        <v>108.3</v>
      </c>
      <c r="D46" s="594">
        <f t="shared" ref="D46" si="8">AVERAGE(B43:B46)</f>
        <v>107.22500000000001</v>
      </c>
    </row>
    <row r="47" spans="1:4" x14ac:dyDescent="0.25">
      <c r="A47" s="594" t="s">
        <v>699</v>
      </c>
      <c r="B47" s="594">
        <v>108.7</v>
      </c>
    </row>
    <row r="48" spans="1:4" x14ac:dyDescent="0.25">
      <c r="A48" s="594" t="s">
        <v>700</v>
      </c>
      <c r="B48" s="594">
        <v>109.1</v>
      </c>
    </row>
    <row r="49" spans="1:4" x14ac:dyDescent="0.25">
      <c r="A49" s="594" t="s">
        <v>701</v>
      </c>
      <c r="B49" s="594">
        <v>109.3</v>
      </c>
    </row>
    <row r="50" spans="1:4" x14ac:dyDescent="0.25">
      <c r="A50" s="594" t="s">
        <v>702</v>
      </c>
      <c r="B50" s="594">
        <v>109.5</v>
      </c>
      <c r="D50" s="594">
        <f t="shared" ref="D50" si="9">AVERAGE(B47:B50)</f>
        <v>109.15</v>
      </c>
    </row>
    <row r="51" spans="1:4" x14ac:dyDescent="0.25">
      <c r="A51" s="594" t="s">
        <v>703</v>
      </c>
      <c r="B51" s="594">
        <v>110</v>
      </c>
    </row>
    <row r="52" spans="1:4" x14ac:dyDescent="0.25">
      <c r="A52" s="594" t="s">
        <v>462</v>
      </c>
    </row>
    <row r="53" spans="1:4" x14ac:dyDescent="0.25">
      <c r="A53" s="594" t="s">
        <v>704</v>
      </c>
    </row>
    <row r="54" spans="1:4" x14ac:dyDescent="0.25">
      <c r="A54" s="594" t="s">
        <v>705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C1:F77"/>
  <sheetViews>
    <sheetView workbookViewId="0">
      <selection activeCell="B15" sqref="B15"/>
    </sheetView>
  </sheetViews>
  <sheetFormatPr defaultRowHeight="15" x14ac:dyDescent="0.25"/>
  <cols>
    <col min="3" max="3" width="57.7109375" hidden="1" customWidth="1"/>
    <col min="4" max="4" width="43.7109375" customWidth="1"/>
    <col min="5" max="5" width="1.7109375" customWidth="1"/>
    <col min="6" max="6" width="44.85546875" customWidth="1"/>
    <col min="8" max="8" width="23.85546875" customWidth="1"/>
  </cols>
  <sheetData>
    <row r="1" spans="3:6" x14ac:dyDescent="0.25">
      <c r="D1" s="718" t="s">
        <v>83</v>
      </c>
      <c r="E1" s="718"/>
      <c r="F1" s="718"/>
    </row>
    <row r="2" spans="3:6" x14ac:dyDescent="0.25">
      <c r="D2" s="652"/>
      <c r="E2" s="652"/>
      <c r="F2" s="652"/>
    </row>
    <row r="3" spans="3:6" ht="23.25" x14ac:dyDescent="0.35">
      <c r="D3" s="717" t="s">
        <v>832</v>
      </c>
      <c r="E3" s="717"/>
      <c r="F3" s="717"/>
    </row>
    <row r="4" spans="3:6" ht="23.25" x14ac:dyDescent="0.35">
      <c r="D4" s="659"/>
      <c r="E4" s="659"/>
      <c r="F4" s="659"/>
    </row>
    <row r="5" spans="3:6" x14ac:dyDescent="0.25">
      <c r="C5" s="459" t="s">
        <v>110</v>
      </c>
      <c r="D5" t="str">
        <f>PROPER(C5)</f>
        <v>Algoma Power Inc.</v>
      </c>
      <c r="F5" t="str">
        <f t="shared" ref="F5:F34" si="0">PROPER(C48)</f>
        <v>Niagara Peninsula Energy Inc.</v>
      </c>
    </row>
    <row r="6" spans="3:6" x14ac:dyDescent="0.25">
      <c r="C6" s="459" t="s">
        <v>112</v>
      </c>
      <c r="D6" t="str">
        <f t="shared" ref="D6:D47" si="1">PROPER(C6)</f>
        <v>Atikokan Hydro Inc.</v>
      </c>
      <c r="F6" t="str">
        <f t="shared" si="0"/>
        <v>Niagara-On-The-Lake Hydro Inc.</v>
      </c>
    </row>
    <row r="7" spans="3:6" x14ac:dyDescent="0.25">
      <c r="C7" t="s">
        <v>114</v>
      </c>
      <c r="D7" t="str">
        <f t="shared" si="1"/>
        <v>Bluewater Power Distribution Corporation</v>
      </c>
      <c r="F7" t="str">
        <f t="shared" si="0"/>
        <v>Norfolk Power Distribution Inc.</v>
      </c>
    </row>
    <row r="8" spans="3:6" x14ac:dyDescent="0.25">
      <c r="C8" s="459" t="s">
        <v>177</v>
      </c>
      <c r="D8" t="str">
        <f t="shared" si="1"/>
        <v>Brant County Power Inc.</v>
      </c>
      <c r="F8" t="str">
        <f t="shared" si="0"/>
        <v>North Bay Hydro Distribution Limited</v>
      </c>
    </row>
    <row r="9" spans="3:6" x14ac:dyDescent="0.25">
      <c r="C9" s="459" t="s">
        <v>178</v>
      </c>
      <c r="D9" t="str">
        <f t="shared" si="1"/>
        <v>Brantford Power Inc.</v>
      </c>
      <c r="F9" t="str">
        <f t="shared" si="0"/>
        <v>Northern Ontario Wires Inc.</v>
      </c>
    </row>
    <row r="10" spans="3:6" x14ac:dyDescent="0.25">
      <c r="C10" t="s">
        <v>179</v>
      </c>
      <c r="D10" t="str">
        <f t="shared" si="1"/>
        <v>Burlington Hydro Inc.</v>
      </c>
      <c r="F10" t="str">
        <f t="shared" si="0"/>
        <v>Oakville Hydro Electricity Distribution Inc.</v>
      </c>
    </row>
    <row r="11" spans="3:6" x14ac:dyDescent="0.25">
      <c r="C11" t="s">
        <v>180</v>
      </c>
      <c r="D11" t="str">
        <f t="shared" si="1"/>
        <v>Cambridge And North Dumfries Hydro Inc.</v>
      </c>
      <c r="F11" t="str">
        <f t="shared" si="0"/>
        <v>Orangeville Hydro Limited</v>
      </c>
    </row>
    <row r="12" spans="3:6" x14ac:dyDescent="0.25">
      <c r="C12" s="459" t="s">
        <v>115</v>
      </c>
      <c r="D12" t="str">
        <f t="shared" si="1"/>
        <v>Canadian Niagara Power Inc.</v>
      </c>
      <c r="F12" t="str">
        <f t="shared" si="0"/>
        <v>Orillia Power Distribution Corporation</v>
      </c>
    </row>
    <row r="13" spans="3:6" x14ac:dyDescent="0.25">
      <c r="C13" s="459" t="s">
        <v>181</v>
      </c>
      <c r="D13" t="str">
        <f t="shared" si="1"/>
        <v>Centre Wellington Hydro Ltd.</v>
      </c>
      <c r="F13" t="str">
        <f t="shared" si="0"/>
        <v>Oshawa Puc Networks Inc.</v>
      </c>
    </row>
    <row r="14" spans="3:6" x14ac:dyDescent="0.25">
      <c r="C14" s="459" t="s">
        <v>182</v>
      </c>
      <c r="D14" t="str">
        <f t="shared" si="1"/>
        <v>Chapleau Public Utilities Corporation</v>
      </c>
      <c r="F14" t="str">
        <f t="shared" si="0"/>
        <v>Ottawa River Power Corporation</v>
      </c>
    </row>
    <row r="15" spans="3:6" x14ac:dyDescent="0.25">
      <c r="C15" t="s">
        <v>183</v>
      </c>
      <c r="D15" t="str">
        <f t="shared" si="1"/>
        <v>Collus Power Corporation</v>
      </c>
      <c r="F15" t="str">
        <f t="shared" si="0"/>
        <v>Parry Sound Power Corporation</v>
      </c>
    </row>
    <row r="16" spans="3:6" x14ac:dyDescent="0.25">
      <c r="C16" s="647" t="s">
        <v>184</v>
      </c>
      <c r="D16" t="str">
        <f t="shared" si="1"/>
        <v>Cooperative Hydro Embrun Inc.</v>
      </c>
      <c r="F16" t="str">
        <f t="shared" si="0"/>
        <v>Peterborough Distribution Incorporated</v>
      </c>
    </row>
    <row r="17" spans="3:6" x14ac:dyDescent="0.25">
      <c r="C17" t="s">
        <v>117</v>
      </c>
      <c r="D17" t="str">
        <f t="shared" si="1"/>
        <v>E.L.K. Energy Inc.</v>
      </c>
      <c r="F17" t="str">
        <f t="shared" si="0"/>
        <v>Powerstream Inc.</v>
      </c>
    </row>
    <row r="18" spans="3:6" x14ac:dyDescent="0.25">
      <c r="C18" t="s">
        <v>185</v>
      </c>
      <c r="D18" t="str">
        <f t="shared" si="1"/>
        <v>Enersource Hydro Mississauga Inc.</v>
      </c>
      <c r="F18" t="str">
        <f t="shared" si="0"/>
        <v>Puc Distribution Inc.</v>
      </c>
    </row>
    <row r="19" spans="3:6" x14ac:dyDescent="0.25">
      <c r="C19" t="s">
        <v>292</v>
      </c>
      <c r="D19" t="str">
        <f t="shared" si="1"/>
        <v>Entegrus Powerlines</v>
      </c>
      <c r="F19" t="str">
        <f t="shared" si="0"/>
        <v>Renfrew Hydro Inc.</v>
      </c>
    </row>
    <row r="20" spans="3:6" x14ac:dyDescent="0.25">
      <c r="C20" s="459" t="s">
        <v>119</v>
      </c>
      <c r="D20" t="str">
        <f t="shared" si="1"/>
        <v>Enwin Utilities Ltd.</v>
      </c>
      <c r="F20" t="str">
        <f t="shared" si="0"/>
        <v>Rideau St. Lawrence Distribution Inc.</v>
      </c>
    </row>
    <row r="21" spans="3:6" x14ac:dyDescent="0.25">
      <c r="C21" s="647" t="s">
        <v>186</v>
      </c>
      <c r="D21" t="str">
        <f t="shared" si="1"/>
        <v>Erie Thames Powerlines Corporation</v>
      </c>
      <c r="F21" t="str">
        <f t="shared" si="0"/>
        <v>Sioux Lookout Hydro Inc.</v>
      </c>
    </row>
    <row r="22" spans="3:6" x14ac:dyDescent="0.25">
      <c r="C22" t="s">
        <v>187</v>
      </c>
      <c r="D22" t="str">
        <f t="shared" si="1"/>
        <v>Espanola Regional Hydro Distribution Corporation</v>
      </c>
      <c r="F22" t="str">
        <f t="shared" si="0"/>
        <v>St. Thomas Energy Inc.</v>
      </c>
    </row>
    <row r="23" spans="3:6" x14ac:dyDescent="0.25">
      <c r="C23" t="s">
        <v>188</v>
      </c>
      <c r="D23" t="str">
        <f t="shared" si="1"/>
        <v>Essex Powerlines Corporation</v>
      </c>
      <c r="F23" t="str">
        <f t="shared" si="0"/>
        <v>Thunder Bay Hydro Electricity Distribution Inc.</v>
      </c>
    </row>
    <row r="24" spans="3:6" x14ac:dyDescent="0.25">
      <c r="C24" s="459" t="s">
        <v>189</v>
      </c>
      <c r="D24" t="str">
        <f t="shared" si="1"/>
        <v>Festival Hydro Inc.</v>
      </c>
      <c r="F24" t="str">
        <f t="shared" si="0"/>
        <v>Tillsonburg Hydro Inc.</v>
      </c>
    </row>
    <row r="25" spans="3:6" x14ac:dyDescent="0.25">
      <c r="C25" s="459" t="s">
        <v>120</v>
      </c>
      <c r="D25" t="str">
        <f t="shared" si="1"/>
        <v>Fort Frances Power Corporation</v>
      </c>
      <c r="F25" t="str">
        <f t="shared" si="0"/>
        <v>Toronto Hydro-Electric System Limited</v>
      </c>
    </row>
    <row r="26" spans="3:6" x14ac:dyDescent="0.25">
      <c r="C26" s="459" t="s">
        <v>190</v>
      </c>
      <c r="D26" t="str">
        <f t="shared" si="1"/>
        <v>Greater Sudbury Hydro Inc.</v>
      </c>
      <c r="F26" t="str">
        <f t="shared" si="0"/>
        <v>Veridian Connections Inc.</v>
      </c>
    </row>
    <row r="27" spans="3:6" x14ac:dyDescent="0.25">
      <c r="C27" t="s">
        <v>191</v>
      </c>
      <c r="D27" t="str">
        <f t="shared" si="1"/>
        <v>Grimsby Power Incorporated</v>
      </c>
      <c r="F27" t="str">
        <f t="shared" si="0"/>
        <v>Wasaga Distribution Inc.</v>
      </c>
    </row>
    <row r="28" spans="3:6" x14ac:dyDescent="0.25">
      <c r="C28" s="459" t="s">
        <v>192</v>
      </c>
      <c r="D28" t="str">
        <f t="shared" si="1"/>
        <v>Guelph Hydro Electric Systems Inc.</v>
      </c>
      <c r="F28" t="str">
        <f t="shared" si="0"/>
        <v>Waterloo North Hydro Inc.</v>
      </c>
    </row>
    <row r="29" spans="3:6" x14ac:dyDescent="0.25">
      <c r="C29" t="s">
        <v>193</v>
      </c>
      <c r="D29" t="str">
        <f t="shared" si="1"/>
        <v>Haldimand County Hydro Inc.</v>
      </c>
      <c r="F29" t="str">
        <f t="shared" si="0"/>
        <v>Welland Hydro-Electric System Corp.</v>
      </c>
    </row>
    <row r="30" spans="3:6" x14ac:dyDescent="0.25">
      <c r="C30" t="s">
        <v>121</v>
      </c>
      <c r="D30" t="str">
        <f t="shared" si="1"/>
        <v>Halton Hills Hydro Inc.</v>
      </c>
      <c r="F30" t="str">
        <f t="shared" si="0"/>
        <v>Wellington North Power Inc.</v>
      </c>
    </row>
    <row r="31" spans="3:6" x14ac:dyDescent="0.25">
      <c r="C31" t="s">
        <v>194</v>
      </c>
      <c r="D31" t="str">
        <f t="shared" si="1"/>
        <v>Hearst Power Distribution Company Limited</v>
      </c>
      <c r="F31" t="str">
        <f t="shared" si="0"/>
        <v>West Coast Huron Energy Inc.</v>
      </c>
    </row>
    <row r="32" spans="3:6" x14ac:dyDescent="0.25">
      <c r="C32" t="s">
        <v>195</v>
      </c>
      <c r="D32" t="str">
        <f t="shared" si="1"/>
        <v>Horizon Utilities Corporation</v>
      </c>
      <c r="F32" t="str">
        <f t="shared" si="0"/>
        <v>Westario Power Inc.</v>
      </c>
    </row>
    <row r="33" spans="3:6" x14ac:dyDescent="0.25">
      <c r="C33" t="s">
        <v>196</v>
      </c>
      <c r="D33" t="str">
        <f t="shared" si="1"/>
        <v>Hydro 2000 Inc.</v>
      </c>
      <c r="F33" t="str">
        <f t="shared" si="0"/>
        <v>Whitby Hydro Electric Corporation</v>
      </c>
    </row>
    <row r="34" spans="3:6" x14ac:dyDescent="0.25">
      <c r="C34" t="s">
        <v>197</v>
      </c>
      <c r="D34" t="str">
        <f t="shared" si="1"/>
        <v>Hydro Hawkesbury Inc.</v>
      </c>
      <c r="F34" t="str">
        <f t="shared" si="0"/>
        <v>Woodstock Hydro Services Inc.</v>
      </c>
    </row>
    <row r="35" spans="3:6" x14ac:dyDescent="0.25">
      <c r="C35" t="s">
        <v>122</v>
      </c>
      <c r="D35" t="str">
        <f t="shared" si="1"/>
        <v>Hydro One Brampton Networks Inc.</v>
      </c>
    </row>
    <row r="36" spans="3:6" x14ac:dyDescent="0.25">
      <c r="C36" s="647" t="s">
        <v>123</v>
      </c>
      <c r="D36" t="str">
        <f t="shared" si="1"/>
        <v>Hydro One Networks Inc.</v>
      </c>
    </row>
    <row r="37" spans="3:6" x14ac:dyDescent="0.25">
      <c r="C37" t="s">
        <v>198</v>
      </c>
      <c r="D37" t="str">
        <f t="shared" si="1"/>
        <v>Hydro Ottawa Limited</v>
      </c>
    </row>
    <row r="38" spans="3:6" x14ac:dyDescent="0.25">
      <c r="C38" t="s">
        <v>199</v>
      </c>
      <c r="D38" t="str">
        <f t="shared" si="1"/>
        <v>Innisfil Hydro Distribution Systems Limited</v>
      </c>
    </row>
    <row r="39" spans="3:6" x14ac:dyDescent="0.25">
      <c r="C39" s="459" t="s">
        <v>200</v>
      </c>
      <c r="D39" t="str">
        <f t="shared" si="1"/>
        <v>Kenora Hydro Electric Corporation Ltd.</v>
      </c>
    </row>
    <row r="40" spans="3:6" x14ac:dyDescent="0.25">
      <c r="C40" s="459" t="s">
        <v>201</v>
      </c>
      <c r="D40" t="str">
        <f t="shared" si="1"/>
        <v>Kingston Hydro Corporation</v>
      </c>
    </row>
    <row r="41" spans="3:6" x14ac:dyDescent="0.25">
      <c r="C41" t="s">
        <v>202</v>
      </c>
      <c r="D41" t="str">
        <f t="shared" si="1"/>
        <v>Kitchener-Wilmot Hydro Inc.</v>
      </c>
    </row>
    <row r="42" spans="3:6" x14ac:dyDescent="0.25">
      <c r="C42" t="s">
        <v>203</v>
      </c>
      <c r="D42" t="str">
        <f t="shared" si="1"/>
        <v>Lakefront Utilities Inc.</v>
      </c>
    </row>
    <row r="43" spans="3:6" x14ac:dyDescent="0.25">
      <c r="C43" t="s">
        <v>204</v>
      </c>
      <c r="D43" t="str">
        <f t="shared" si="1"/>
        <v>Lakeland Power Distribution Ltd.</v>
      </c>
    </row>
    <row r="44" spans="3:6" x14ac:dyDescent="0.25">
      <c r="C44" t="s">
        <v>205</v>
      </c>
      <c r="D44" t="str">
        <f t="shared" si="1"/>
        <v>London Hydro Inc.</v>
      </c>
    </row>
    <row r="45" spans="3:6" x14ac:dyDescent="0.25">
      <c r="C45" s="459" t="s">
        <v>206</v>
      </c>
      <c r="D45" t="str">
        <f t="shared" si="1"/>
        <v>Midland Power Utility Corporation</v>
      </c>
    </row>
    <row r="46" spans="3:6" x14ac:dyDescent="0.25">
      <c r="C46" t="s">
        <v>207</v>
      </c>
      <c r="D46" t="str">
        <f t="shared" si="1"/>
        <v>Milton Hydro Distribution Inc.</v>
      </c>
    </row>
    <row r="47" spans="3:6" x14ac:dyDescent="0.25">
      <c r="C47" t="s">
        <v>208</v>
      </c>
      <c r="D47" t="str">
        <f t="shared" si="1"/>
        <v>Newmarket-Tay Power Distribution Ltd.</v>
      </c>
    </row>
    <row r="48" spans="3:6" x14ac:dyDescent="0.25">
      <c r="C48" t="s">
        <v>209</v>
      </c>
    </row>
    <row r="49" spans="3:3" x14ac:dyDescent="0.25">
      <c r="C49" s="459" t="s">
        <v>210</v>
      </c>
    </row>
    <row r="50" spans="3:3" x14ac:dyDescent="0.25">
      <c r="C50" s="459" t="s">
        <v>211</v>
      </c>
    </row>
    <row r="51" spans="3:3" x14ac:dyDescent="0.25">
      <c r="C51" t="s">
        <v>212</v>
      </c>
    </row>
    <row r="52" spans="3:3" x14ac:dyDescent="0.25">
      <c r="C52" t="s">
        <v>213</v>
      </c>
    </row>
    <row r="53" spans="3:3" x14ac:dyDescent="0.25">
      <c r="C53" s="459" t="s">
        <v>214</v>
      </c>
    </row>
    <row r="54" spans="3:3" x14ac:dyDescent="0.25">
      <c r="C54" s="459" t="s">
        <v>215</v>
      </c>
    </row>
    <row r="55" spans="3:3" x14ac:dyDescent="0.25">
      <c r="C55" s="459" t="s">
        <v>216</v>
      </c>
    </row>
    <row r="56" spans="3:3" x14ac:dyDescent="0.25">
      <c r="C56" t="s">
        <v>217</v>
      </c>
    </row>
    <row r="57" spans="3:3" x14ac:dyDescent="0.25">
      <c r="C57" t="s">
        <v>218</v>
      </c>
    </row>
    <row r="58" spans="3:3" x14ac:dyDescent="0.25">
      <c r="C58" s="459" t="s">
        <v>124</v>
      </c>
    </row>
    <row r="59" spans="3:3" x14ac:dyDescent="0.25">
      <c r="C59" s="459" t="s">
        <v>219</v>
      </c>
    </row>
    <row r="60" spans="3:3" x14ac:dyDescent="0.25">
      <c r="C60" t="s">
        <v>220</v>
      </c>
    </row>
    <row r="61" spans="3:3" x14ac:dyDescent="0.25">
      <c r="C61" t="s">
        <v>125</v>
      </c>
    </row>
    <row r="62" spans="3:3" x14ac:dyDescent="0.25">
      <c r="C62" s="459" t="s">
        <v>221</v>
      </c>
    </row>
    <row r="63" spans="3:3" x14ac:dyDescent="0.25">
      <c r="C63" t="s">
        <v>222</v>
      </c>
    </row>
    <row r="64" spans="3:3" x14ac:dyDescent="0.25">
      <c r="C64" s="459" t="s">
        <v>223</v>
      </c>
    </row>
    <row r="65" spans="3:3" x14ac:dyDescent="0.25">
      <c r="C65" s="647" t="s">
        <v>224</v>
      </c>
    </row>
    <row r="66" spans="3:3" x14ac:dyDescent="0.25">
      <c r="C66" s="459" t="s">
        <v>126</v>
      </c>
    </row>
    <row r="67" spans="3:3" x14ac:dyDescent="0.25">
      <c r="C67" s="459" t="s">
        <v>225</v>
      </c>
    </row>
    <row r="68" spans="3:3" x14ac:dyDescent="0.25">
      <c r="C68" s="459" t="s">
        <v>226</v>
      </c>
    </row>
    <row r="69" spans="3:3" x14ac:dyDescent="0.25">
      <c r="C69" s="459" t="s">
        <v>227</v>
      </c>
    </row>
    <row r="70" spans="3:3" x14ac:dyDescent="0.25">
      <c r="C70" t="s">
        <v>228</v>
      </c>
    </row>
    <row r="71" spans="3:3" x14ac:dyDescent="0.25">
      <c r="C71" s="459" t="s">
        <v>229</v>
      </c>
    </row>
    <row r="72" spans="3:3" x14ac:dyDescent="0.25">
      <c r="C72" t="s">
        <v>230</v>
      </c>
    </row>
    <row r="73" spans="3:3" x14ac:dyDescent="0.25">
      <c r="C73" s="459" t="s">
        <v>231</v>
      </c>
    </row>
    <row r="74" spans="3:3" x14ac:dyDescent="0.25">
      <c r="C74" s="459" t="s">
        <v>127</v>
      </c>
    </row>
    <row r="75" spans="3:3" x14ac:dyDescent="0.25">
      <c r="C75" t="s">
        <v>128</v>
      </c>
    </row>
    <row r="76" spans="3:3" x14ac:dyDescent="0.25">
      <c r="C76" s="459" t="s">
        <v>232</v>
      </c>
    </row>
    <row r="77" spans="3:3" x14ac:dyDescent="0.25">
      <c r="C77" s="645" t="s">
        <v>233</v>
      </c>
    </row>
  </sheetData>
  <sortState ref="C4:C76">
    <sortCondition ref="C4"/>
  </sortState>
  <mergeCells count="2">
    <mergeCell ref="D3:F3"/>
    <mergeCell ref="D1:F1"/>
  </mergeCells>
  <pageMargins left="0.7" right="0.7" top="0.75" bottom="0.75" header="0.3" footer="0.3"/>
  <pageSetup scale="98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G1300"/>
  <sheetViews>
    <sheetView workbookViewId="0">
      <selection activeCell="B15" sqref="B15"/>
    </sheetView>
  </sheetViews>
  <sheetFormatPr defaultColWidth="9.140625" defaultRowHeight="34.5" customHeight="1" x14ac:dyDescent="0.25"/>
  <cols>
    <col min="1" max="1" width="50.42578125" style="660" customWidth="1"/>
    <col min="2" max="2" width="9.5703125" style="684" customWidth="1"/>
    <col min="3" max="3" width="113.7109375" style="660" customWidth="1"/>
    <col min="4" max="4" width="24.5703125" style="660" hidden="1" customWidth="1"/>
    <col min="5" max="5" width="14" style="623" hidden="1" customWidth="1"/>
    <col min="6" max="6" width="17.5703125" style="660" hidden="1" customWidth="1"/>
    <col min="7" max="7" width="14" style="660" hidden="1" customWidth="1"/>
    <col min="8" max="8" width="19" style="660" hidden="1" customWidth="1"/>
    <col min="9" max="9" width="16.5703125" style="660" hidden="1" customWidth="1"/>
    <col min="10" max="10" width="14" style="660" hidden="1" customWidth="1"/>
    <col min="11" max="11" width="17" style="623" hidden="1" customWidth="1"/>
    <col min="12" max="12" width="14" style="623" hidden="1" customWidth="1"/>
    <col min="13" max="13" width="17.7109375" style="623" hidden="1" customWidth="1"/>
    <col min="14" max="14" width="18.28515625" style="623" hidden="1" customWidth="1"/>
    <col min="15" max="15" width="14" style="623" hidden="1" customWidth="1"/>
    <col min="16" max="30" width="14" style="660" hidden="1" customWidth="1"/>
    <col min="31" max="31" width="19" style="660" hidden="1" customWidth="1"/>
    <col min="32" max="32" width="19" style="623" hidden="1" customWidth="1"/>
    <col min="33" max="33" width="14" style="660" hidden="1" customWidth="1"/>
    <col min="34" max="16384" width="9.140625" style="661"/>
  </cols>
  <sheetData>
    <row r="1" spans="1:33" ht="34.5" customHeight="1" x14ac:dyDescent="0.25">
      <c r="A1" s="719" t="s">
        <v>0</v>
      </c>
      <c r="B1" s="719"/>
      <c r="C1" s="719"/>
    </row>
    <row r="2" spans="1:33" ht="34.5" customHeight="1" x14ac:dyDescent="0.25">
      <c r="A2" s="720" t="s">
        <v>833</v>
      </c>
      <c r="B2" s="720"/>
      <c r="C2" s="720"/>
    </row>
    <row r="3" spans="1:33" ht="34.5" customHeight="1" x14ac:dyDescent="0.25">
      <c r="A3" s="662"/>
      <c r="B3" s="663"/>
      <c r="C3" s="662"/>
    </row>
    <row r="4" spans="1:33" s="672" customFormat="1" ht="34.5" customHeight="1" thickBot="1" x14ac:dyDescent="0.25">
      <c r="A4" s="664" t="s">
        <v>107</v>
      </c>
      <c r="B4" s="665" t="s">
        <v>108</v>
      </c>
      <c r="C4" s="666" t="s">
        <v>834</v>
      </c>
      <c r="D4" s="667" t="s">
        <v>835</v>
      </c>
      <c r="E4" s="668" t="s">
        <v>836</v>
      </c>
      <c r="F4" s="667" t="s">
        <v>837</v>
      </c>
      <c r="G4" s="667" t="s">
        <v>838</v>
      </c>
      <c r="H4" s="667" t="s">
        <v>839</v>
      </c>
      <c r="I4" s="667" t="s">
        <v>840</v>
      </c>
      <c r="J4" s="667" t="s">
        <v>841</v>
      </c>
      <c r="K4" s="668" t="s">
        <v>842</v>
      </c>
      <c r="L4" s="668" t="s">
        <v>836</v>
      </c>
      <c r="M4" s="668" t="s">
        <v>843</v>
      </c>
      <c r="N4" s="668" t="s">
        <v>844</v>
      </c>
      <c r="O4" s="668" t="s">
        <v>845</v>
      </c>
      <c r="P4" s="667" t="s">
        <v>846</v>
      </c>
      <c r="Q4" s="667" t="s">
        <v>847</v>
      </c>
      <c r="R4" s="667" t="s">
        <v>848</v>
      </c>
      <c r="S4" s="667" t="s">
        <v>849</v>
      </c>
      <c r="T4" s="669" t="s">
        <v>850</v>
      </c>
      <c r="U4" s="667" t="s">
        <v>851</v>
      </c>
      <c r="V4" s="667" t="s">
        <v>852</v>
      </c>
      <c r="W4" s="667" t="s">
        <v>853</v>
      </c>
      <c r="X4" s="667" t="s">
        <v>854</v>
      </c>
      <c r="Y4" s="667" t="s">
        <v>855</v>
      </c>
      <c r="Z4" s="667" t="s">
        <v>856</v>
      </c>
      <c r="AA4" s="667" t="s">
        <v>857</v>
      </c>
      <c r="AB4" s="667" t="s">
        <v>858</v>
      </c>
      <c r="AC4" s="667" t="s">
        <v>859</v>
      </c>
      <c r="AD4" s="667" t="s">
        <v>860</v>
      </c>
      <c r="AE4" s="670" t="s">
        <v>861</v>
      </c>
      <c r="AF4" s="671" t="s">
        <v>862</v>
      </c>
      <c r="AG4" s="667" t="s">
        <v>863</v>
      </c>
    </row>
    <row r="5" spans="1:33" ht="18" customHeight="1" thickTop="1" x14ac:dyDescent="0.2">
      <c r="A5" s="673" t="s">
        <v>110</v>
      </c>
      <c r="B5" s="674">
        <v>2005</v>
      </c>
      <c r="C5" s="673" t="s">
        <v>111</v>
      </c>
      <c r="D5" s="675">
        <v>11457</v>
      </c>
      <c r="E5" s="675">
        <v>0</v>
      </c>
      <c r="F5" s="675" t="s">
        <v>864</v>
      </c>
      <c r="G5" s="675">
        <v>1001</v>
      </c>
      <c r="H5" s="675">
        <v>2</v>
      </c>
      <c r="I5" s="675">
        <v>0</v>
      </c>
      <c r="J5" s="675">
        <v>0</v>
      </c>
      <c r="K5" s="676">
        <v>199430709</v>
      </c>
      <c r="L5" s="675">
        <v>0</v>
      </c>
      <c r="M5" s="675">
        <v>92524010</v>
      </c>
      <c r="N5" s="676">
        <v>62736815</v>
      </c>
      <c r="O5" s="676">
        <v>42215410</v>
      </c>
      <c r="P5" s="676">
        <v>1954474</v>
      </c>
      <c r="Q5" s="675">
        <v>0</v>
      </c>
      <c r="R5" s="676">
        <v>105050</v>
      </c>
      <c r="S5" s="676"/>
      <c r="T5" s="675">
        <v>0</v>
      </c>
      <c r="U5" s="676">
        <v>9379</v>
      </c>
      <c r="V5" s="676">
        <v>95671</v>
      </c>
      <c r="W5" s="676">
        <v>0</v>
      </c>
      <c r="X5" s="675">
        <v>0</v>
      </c>
      <c r="Y5" s="675">
        <v>12718000</v>
      </c>
      <c r="Z5" s="675">
        <v>7513964.4900000002</v>
      </c>
      <c r="AA5" s="675">
        <v>2150270.09</v>
      </c>
      <c r="AB5" s="675">
        <v>703086.73</v>
      </c>
      <c r="AC5" s="675">
        <v>19534.3</v>
      </c>
      <c r="AD5" s="675">
        <v>0</v>
      </c>
      <c r="AE5" s="675">
        <v>1003</v>
      </c>
      <c r="AF5" s="675">
        <v>104952225</v>
      </c>
      <c r="AG5" s="675">
        <v>2853356.82</v>
      </c>
    </row>
    <row r="6" spans="1:33" ht="30.75" customHeight="1" x14ac:dyDescent="0.2">
      <c r="A6" s="673" t="s">
        <v>112</v>
      </c>
      <c r="B6" s="674">
        <v>2006</v>
      </c>
      <c r="C6" s="673" t="s">
        <v>113</v>
      </c>
      <c r="D6" s="675">
        <v>1720</v>
      </c>
      <c r="E6" s="675">
        <v>0</v>
      </c>
      <c r="F6" s="675">
        <v>1452</v>
      </c>
      <c r="G6" s="675">
        <v>267</v>
      </c>
      <c r="H6" s="675">
        <v>1</v>
      </c>
      <c r="I6" s="675">
        <v>621</v>
      </c>
      <c r="J6" s="675">
        <v>1</v>
      </c>
      <c r="K6" s="676">
        <v>27467360.5</v>
      </c>
      <c r="L6" s="675">
        <v>0</v>
      </c>
      <c r="M6" s="676">
        <v>11386499</v>
      </c>
      <c r="N6" s="676">
        <v>15541095.5</v>
      </c>
      <c r="O6" s="675">
        <v>0</v>
      </c>
      <c r="P6" s="676">
        <v>537658.5</v>
      </c>
      <c r="Q6" s="676">
        <v>2107.5</v>
      </c>
      <c r="R6" s="676">
        <v>25785</v>
      </c>
      <c r="S6" s="676"/>
      <c r="T6" s="675">
        <v>0</v>
      </c>
      <c r="U6" s="676">
        <v>25055.5</v>
      </c>
      <c r="V6" s="676">
        <v>0</v>
      </c>
      <c r="W6" s="676">
        <v>726.5</v>
      </c>
      <c r="X6" s="675">
        <v>0</v>
      </c>
      <c r="Y6" s="675">
        <v>832100.86</v>
      </c>
      <c r="Z6" s="675">
        <v>569088.96</v>
      </c>
      <c r="AA6" s="675">
        <v>211859.79</v>
      </c>
      <c r="AB6" s="675">
        <v>31770.79</v>
      </c>
      <c r="AC6" s="675">
        <v>19308.88</v>
      </c>
      <c r="AD6" s="675">
        <v>72.44</v>
      </c>
      <c r="AE6" s="675">
        <v>268</v>
      </c>
      <c r="AF6" s="675">
        <v>15541095.5</v>
      </c>
      <c r="AG6" s="675">
        <v>243630.58000000002</v>
      </c>
    </row>
    <row r="7" spans="1:33" ht="30.75" customHeight="1" x14ac:dyDescent="0.2">
      <c r="A7" s="673" t="s">
        <v>112</v>
      </c>
      <c r="B7" s="674">
        <v>2007</v>
      </c>
      <c r="C7" s="673" t="s">
        <v>113</v>
      </c>
      <c r="D7" s="675">
        <v>1711</v>
      </c>
      <c r="E7" s="675">
        <v>0</v>
      </c>
      <c r="F7" s="675">
        <v>1450</v>
      </c>
      <c r="G7" s="675">
        <v>261</v>
      </c>
      <c r="H7" s="675">
        <v>0</v>
      </c>
      <c r="I7" s="675">
        <v>621</v>
      </c>
      <c r="J7" s="675">
        <v>1</v>
      </c>
      <c r="K7" s="676">
        <v>27467360.5</v>
      </c>
      <c r="L7" s="675">
        <v>0</v>
      </c>
      <c r="M7" s="676">
        <v>11374435</v>
      </c>
      <c r="N7" s="676">
        <v>15541095.5</v>
      </c>
      <c r="O7" s="675">
        <v>0</v>
      </c>
      <c r="P7" s="675">
        <v>549680</v>
      </c>
      <c r="Q7" s="675">
        <v>2150</v>
      </c>
      <c r="R7" s="676">
        <v>25785</v>
      </c>
      <c r="S7" s="676"/>
      <c r="T7" s="675">
        <v>0</v>
      </c>
      <c r="U7" s="676">
        <v>25055.5</v>
      </c>
      <c r="V7" s="676">
        <v>0</v>
      </c>
      <c r="W7" s="676">
        <v>726.5</v>
      </c>
      <c r="X7" s="675">
        <v>6</v>
      </c>
      <c r="Y7" s="675">
        <v>864203.4</v>
      </c>
      <c r="Z7" s="675">
        <v>588860.21</v>
      </c>
      <c r="AA7" s="675">
        <v>255253.14</v>
      </c>
      <c r="AB7" s="675">
        <v>0</v>
      </c>
      <c r="AC7" s="675">
        <v>328.99</v>
      </c>
      <c r="AD7" s="675">
        <v>19761.060000000001</v>
      </c>
      <c r="AE7" s="675">
        <v>261</v>
      </c>
      <c r="AF7" s="675">
        <v>15541095.5</v>
      </c>
      <c r="AG7" s="675">
        <v>255253.14</v>
      </c>
    </row>
    <row r="8" spans="1:33" ht="43.5" customHeight="1" x14ac:dyDescent="0.2">
      <c r="A8" s="677" t="s">
        <v>114</v>
      </c>
      <c r="B8" s="678">
        <v>2005</v>
      </c>
      <c r="C8" s="679" t="s">
        <v>412</v>
      </c>
      <c r="D8" s="675"/>
      <c r="E8" s="675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5"/>
      <c r="AE8" s="675"/>
      <c r="AF8" s="675"/>
      <c r="AG8" s="675"/>
    </row>
    <row r="9" spans="1:33" ht="18" customHeight="1" x14ac:dyDescent="0.2">
      <c r="A9" s="677" t="s">
        <v>115</v>
      </c>
      <c r="B9" s="678">
        <v>2002</v>
      </c>
      <c r="C9" s="679" t="s">
        <v>116</v>
      </c>
      <c r="D9" s="675"/>
      <c r="E9" s="675"/>
      <c r="F9" s="675"/>
      <c r="G9" s="675"/>
      <c r="H9" s="675"/>
      <c r="I9" s="675"/>
      <c r="J9" s="675"/>
      <c r="K9" s="675"/>
      <c r="L9" s="675"/>
      <c r="M9" s="675"/>
      <c r="N9" s="675"/>
      <c r="O9" s="675"/>
      <c r="P9" s="675"/>
      <c r="Q9" s="675"/>
      <c r="R9" s="675"/>
      <c r="S9" s="675"/>
      <c r="T9" s="675"/>
      <c r="U9" s="675"/>
      <c r="V9" s="675"/>
      <c r="W9" s="675"/>
      <c r="X9" s="675"/>
      <c r="Y9" s="675"/>
      <c r="Z9" s="675"/>
      <c r="AA9" s="675"/>
      <c r="AB9" s="675"/>
      <c r="AC9" s="675"/>
      <c r="AD9" s="675"/>
      <c r="AE9" s="675"/>
      <c r="AF9" s="675"/>
      <c r="AG9" s="675"/>
    </row>
    <row r="10" spans="1:33" ht="18" customHeight="1" x14ac:dyDescent="0.2">
      <c r="A10" s="677" t="s">
        <v>115</v>
      </c>
      <c r="B10" s="678">
        <v>2003</v>
      </c>
      <c r="C10" s="679" t="s">
        <v>116</v>
      </c>
      <c r="D10" s="675"/>
      <c r="E10" s="675"/>
      <c r="F10" s="675"/>
      <c r="G10" s="675"/>
      <c r="H10" s="675"/>
      <c r="I10" s="675"/>
      <c r="J10" s="675"/>
      <c r="K10" s="675"/>
      <c r="L10" s="675"/>
      <c r="M10" s="675"/>
      <c r="N10" s="675"/>
      <c r="O10" s="675"/>
      <c r="P10" s="675"/>
      <c r="Q10" s="675"/>
      <c r="R10" s="675"/>
      <c r="S10" s="675"/>
      <c r="T10" s="675"/>
      <c r="U10" s="675"/>
      <c r="V10" s="675"/>
      <c r="W10" s="675"/>
      <c r="X10" s="675"/>
      <c r="Y10" s="675"/>
      <c r="Z10" s="675"/>
      <c r="AA10" s="675"/>
      <c r="AB10" s="675"/>
      <c r="AC10" s="675"/>
      <c r="AD10" s="675"/>
      <c r="AE10" s="675"/>
      <c r="AF10" s="675"/>
      <c r="AG10" s="675"/>
    </row>
    <row r="11" spans="1:33" ht="18" customHeight="1" x14ac:dyDescent="0.2">
      <c r="A11" s="677" t="s">
        <v>115</v>
      </c>
      <c r="B11" s="678">
        <v>2004</v>
      </c>
      <c r="C11" s="679" t="s">
        <v>116</v>
      </c>
      <c r="D11" s="675"/>
      <c r="E11" s="675"/>
      <c r="F11" s="675"/>
      <c r="G11" s="675"/>
      <c r="H11" s="675"/>
      <c r="I11" s="675"/>
      <c r="J11" s="675"/>
      <c r="K11" s="675"/>
      <c r="L11" s="675"/>
      <c r="M11" s="675"/>
      <c r="N11" s="675"/>
      <c r="O11" s="675"/>
      <c r="P11" s="675"/>
      <c r="Q11" s="675"/>
      <c r="R11" s="675"/>
      <c r="S11" s="675"/>
      <c r="T11" s="675"/>
      <c r="U11" s="675"/>
      <c r="V11" s="675"/>
      <c r="W11" s="675"/>
      <c r="X11" s="675"/>
      <c r="Y11" s="675"/>
      <c r="Z11" s="675"/>
      <c r="AA11" s="675"/>
      <c r="AB11" s="675"/>
      <c r="AC11" s="675"/>
      <c r="AD11" s="675"/>
      <c r="AE11" s="675"/>
      <c r="AF11" s="675"/>
      <c r="AG11" s="675"/>
    </row>
    <row r="12" spans="1:33" ht="18" customHeight="1" x14ac:dyDescent="0.2">
      <c r="A12" s="677" t="s">
        <v>117</v>
      </c>
      <c r="B12" s="678">
        <v>2002</v>
      </c>
      <c r="C12" s="679" t="s">
        <v>118</v>
      </c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675"/>
      <c r="V12" s="675"/>
      <c r="W12" s="675"/>
      <c r="X12" s="675"/>
      <c r="Y12" s="675"/>
      <c r="Z12" s="675"/>
      <c r="AA12" s="675"/>
      <c r="AB12" s="675"/>
      <c r="AC12" s="675"/>
      <c r="AD12" s="675"/>
      <c r="AE12" s="675"/>
      <c r="AF12" s="675"/>
      <c r="AG12" s="675"/>
    </row>
    <row r="13" spans="1:33" ht="18" customHeight="1" x14ac:dyDescent="0.2">
      <c r="A13" s="677" t="s">
        <v>117</v>
      </c>
      <c r="B13" s="678">
        <v>2003</v>
      </c>
      <c r="C13" s="679" t="s">
        <v>118</v>
      </c>
      <c r="D13" s="675"/>
      <c r="E13" s="675"/>
      <c r="F13" s="675"/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5"/>
      <c r="W13" s="675"/>
      <c r="X13" s="675"/>
      <c r="Y13" s="675"/>
      <c r="Z13" s="675"/>
      <c r="AA13" s="675"/>
      <c r="AB13" s="675"/>
      <c r="AC13" s="675"/>
      <c r="AD13" s="675"/>
      <c r="AE13" s="675"/>
      <c r="AF13" s="675"/>
      <c r="AG13" s="675"/>
    </row>
    <row r="14" spans="1:33" ht="18" customHeight="1" x14ac:dyDescent="0.2">
      <c r="A14" s="677" t="s">
        <v>119</v>
      </c>
      <c r="B14" s="678">
        <v>2002</v>
      </c>
      <c r="C14" s="679" t="s">
        <v>118</v>
      </c>
      <c r="D14" s="675"/>
      <c r="E14" s="675"/>
      <c r="F14" s="675"/>
      <c r="G14" s="675"/>
      <c r="H14" s="675"/>
      <c r="I14" s="675"/>
      <c r="J14" s="675"/>
      <c r="K14" s="675"/>
      <c r="L14" s="675"/>
      <c r="M14" s="675"/>
      <c r="N14" s="675"/>
      <c r="O14" s="675"/>
      <c r="P14" s="675"/>
      <c r="Q14" s="675"/>
      <c r="R14" s="675"/>
      <c r="S14" s="675"/>
      <c r="T14" s="675"/>
      <c r="U14" s="675"/>
      <c r="V14" s="675"/>
      <c r="W14" s="675"/>
      <c r="X14" s="675"/>
      <c r="Y14" s="675"/>
      <c r="Z14" s="675"/>
      <c r="AA14" s="675"/>
      <c r="AB14" s="675"/>
      <c r="AC14" s="675"/>
      <c r="AD14" s="675"/>
      <c r="AE14" s="675"/>
      <c r="AF14" s="675"/>
      <c r="AG14" s="675"/>
    </row>
    <row r="15" spans="1:33" ht="18" customHeight="1" x14ac:dyDescent="0.2">
      <c r="A15" s="677" t="s">
        <v>119</v>
      </c>
      <c r="B15" s="678">
        <v>2003</v>
      </c>
      <c r="C15" s="679" t="s">
        <v>118</v>
      </c>
      <c r="D15" s="675"/>
      <c r="E15" s="675"/>
      <c r="F15" s="675"/>
      <c r="G15" s="675"/>
      <c r="H15" s="675"/>
      <c r="I15" s="675"/>
      <c r="J15" s="675"/>
      <c r="K15" s="675"/>
      <c r="L15" s="675"/>
      <c r="M15" s="675"/>
      <c r="N15" s="675"/>
      <c r="O15" s="675"/>
      <c r="P15" s="675"/>
      <c r="Q15" s="675"/>
      <c r="R15" s="675"/>
      <c r="S15" s="675"/>
      <c r="T15" s="675"/>
      <c r="U15" s="675"/>
      <c r="V15" s="675"/>
      <c r="W15" s="675"/>
      <c r="X15" s="675"/>
      <c r="Y15" s="675"/>
      <c r="Z15" s="675"/>
      <c r="AA15" s="675"/>
      <c r="AB15" s="675"/>
      <c r="AC15" s="675"/>
      <c r="AD15" s="675"/>
      <c r="AE15" s="675"/>
      <c r="AF15" s="675"/>
      <c r="AG15" s="675"/>
    </row>
    <row r="16" spans="1:33" ht="18" customHeight="1" x14ac:dyDescent="0.2">
      <c r="A16" s="677" t="s">
        <v>119</v>
      </c>
      <c r="B16" s="678">
        <v>2004</v>
      </c>
      <c r="C16" s="679" t="s">
        <v>118</v>
      </c>
      <c r="D16" s="675"/>
      <c r="E16" s="675"/>
      <c r="F16" s="675"/>
      <c r="G16" s="675"/>
      <c r="H16" s="675"/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U16" s="675"/>
      <c r="V16" s="675"/>
      <c r="W16" s="675"/>
      <c r="X16" s="675"/>
      <c r="Y16" s="675"/>
      <c r="Z16" s="675"/>
      <c r="AA16" s="675"/>
      <c r="AB16" s="675"/>
      <c r="AC16" s="675"/>
      <c r="AD16" s="675"/>
      <c r="AE16" s="675"/>
      <c r="AF16" s="675"/>
      <c r="AG16" s="675"/>
    </row>
    <row r="17" spans="1:33" ht="18" customHeight="1" x14ac:dyDescent="0.2">
      <c r="A17" s="677" t="s">
        <v>1042</v>
      </c>
      <c r="B17" s="678">
        <v>2008</v>
      </c>
      <c r="C17" s="679" t="s">
        <v>1046</v>
      </c>
      <c r="D17" s="675"/>
      <c r="E17" s="675"/>
      <c r="F17" s="675"/>
      <c r="G17" s="675"/>
      <c r="H17" s="675"/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U17" s="675"/>
      <c r="V17" s="675"/>
      <c r="W17" s="675"/>
      <c r="X17" s="675"/>
      <c r="Y17" s="675"/>
      <c r="Z17" s="675"/>
      <c r="AA17" s="675"/>
      <c r="AB17" s="675"/>
      <c r="AC17" s="675"/>
      <c r="AD17" s="675"/>
      <c r="AE17" s="675"/>
      <c r="AF17" s="675"/>
      <c r="AG17" s="675"/>
    </row>
    <row r="18" spans="1:33" ht="18" customHeight="1" x14ac:dyDescent="0.2">
      <c r="A18" s="673" t="s">
        <v>120</v>
      </c>
      <c r="B18" s="674">
        <v>2005</v>
      </c>
      <c r="C18" s="673" t="s">
        <v>413</v>
      </c>
      <c r="D18" s="675">
        <v>4040</v>
      </c>
      <c r="E18" s="675">
        <v>0</v>
      </c>
      <c r="F18" s="675">
        <v>3530</v>
      </c>
      <c r="G18" s="675">
        <v>510</v>
      </c>
      <c r="H18" s="675">
        <v>0</v>
      </c>
      <c r="I18" s="675">
        <v>3017</v>
      </c>
      <c r="J18" s="675">
        <v>0</v>
      </c>
      <c r="K18" s="676">
        <v>97239869</v>
      </c>
      <c r="L18" s="675">
        <v>0</v>
      </c>
      <c r="M18" s="675">
        <v>45702800</v>
      </c>
      <c r="N18" s="676">
        <v>50276418</v>
      </c>
      <c r="O18" s="675">
        <v>0</v>
      </c>
      <c r="P18" s="676">
        <v>1260651</v>
      </c>
      <c r="Q18" s="675">
        <v>0</v>
      </c>
      <c r="R18" s="676">
        <v>57356</v>
      </c>
      <c r="S18" s="676"/>
      <c r="T18" s="675">
        <v>0</v>
      </c>
      <c r="U18" s="676">
        <v>54339</v>
      </c>
      <c r="V18" s="675">
        <v>0</v>
      </c>
      <c r="W18" s="676">
        <v>3017</v>
      </c>
      <c r="X18" s="675">
        <v>0</v>
      </c>
      <c r="Y18" s="675">
        <v>1277413.75</v>
      </c>
      <c r="Z18" s="675">
        <v>662528.69999999995</v>
      </c>
      <c r="AA18" s="675">
        <v>587523.87</v>
      </c>
      <c r="AB18" s="675">
        <v>0</v>
      </c>
      <c r="AC18" s="675">
        <v>13717.85</v>
      </c>
      <c r="AD18" s="675">
        <v>0</v>
      </c>
      <c r="AE18" s="675">
        <v>510</v>
      </c>
      <c r="AF18" s="675">
        <v>50276418</v>
      </c>
      <c r="AG18" s="675">
        <v>587523.87</v>
      </c>
    </row>
    <row r="19" spans="1:33" ht="18" customHeight="1" x14ac:dyDescent="0.2">
      <c r="A19" s="677" t="s">
        <v>121</v>
      </c>
      <c r="B19" s="678">
        <v>2005</v>
      </c>
      <c r="C19" s="679" t="s">
        <v>414</v>
      </c>
      <c r="D19" s="675"/>
      <c r="E19" s="675"/>
      <c r="F19" s="675"/>
      <c r="G19" s="675"/>
      <c r="H19" s="675"/>
      <c r="I19" s="675"/>
      <c r="J19" s="675"/>
      <c r="K19" s="675"/>
      <c r="L19" s="675"/>
      <c r="M19" s="675"/>
      <c r="N19" s="675"/>
      <c r="O19" s="675"/>
      <c r="P19" s="675"/>
      <c r="Q19" s="675"/>
      <c r="R19" s="675"/>
      <c r="S19" s="675"/>
      <c r="T19" s="675"/>
      <c r="U19" s="675"/>
      <c r="V19" s="675"/>
      <c r="W19" s="675"/>
      <c r="X19" s="675"/>
      <c r="Y19" s="675"/>
      <c r="Z19" s="675"/>
      <c r="AA19" s="675"/>
      <c r="AB19" s="675"/>
      <c r="AC19" s="675"/>
      <c r="AD19" s="675"/>
      <c r="AE19" s="675"/>
      <c r="AF19" s="675"/>
      <c r="AG19" s="675"/>
    </row>
    <row r="20" spans="1:33" ht="18" customHeight="1" x14ac:dyDescent="0.2">
      <c r="A20" s="677" t="s">
        <v>121</v>
      </c>
      <c r="B20" s="678">
        <v>2006</v>
      </c>
      <c r="C20" s="679" t="s">
        <v>414</v>
      </c>
      <c r="D20" s="675"/>
      <c r="E20" s="675"/>
      <c r="F20" s="675"/>
      <c r="G20" s="675"/>
      <c r="H20" s="675"/>
      <c r="I20" s="675"/>
      <c r="J20" s="675"/>
      <c r="K20" s="675"/>
      <c r="L20" s="675"/>
      <c r="M20" s="675"/>
      <c r="N20" s="675"/>
      <c r="O20" s="675"/>
      <c r="P20" s="675"/>
      <c r="Q20" s="675"/>
      <c r="R20" s="675"/>
      <c r="S20" s="675"/>
      <c r="T20" s="675"/>
      <c r="U20" s="675"/>
      <c r="V20" s="675"/>
      <c r="W20" s="675"/>
      <c r="X20" s="675"/>
      <c r="Y20" s="675"/>
      <c r="Z20" s="675"/>
      <c r="AA20" s="675"/>
      <c r="AB20" s="675"/>
      <c r="AC20" s="675"/>
      <c r="AD20" s="675"/>
      <c r="AE20" s="675"/>
      <c r="AF20" s="675"/>
      <c r="AG20" s="675"/>
    </row>
    <row r="21" spans="1:33" ht="18" customHeight="1" x14ac:dyDescent="0.2">
      <c r="A21" s="677" t="s">
        <v>122</v>
      </c>
      <c r="B21" s="678">
        <v>2008</v>
      </c>
      <c r="C21" s="679" t="s">
        <v>118</v>
      </c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80"/>
      <c r="S21" s="680"/>
      <c r="T21" s="675"/>
      <c r="U21" s="680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</row>
    <row r="22" spans="1:33" ht="18" customHeight="1" x14ac:dyDescent="0.2">
      <c r="A22" s="677" t="s">
        <v>123</v>
      </c>
      <c r="B22" s="678">
        <v>2003</v>
      </c>
      <c r="C22" s="679" t="s">
        <v>415</v>
      </c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  <c r="U22" s="675"/>
      <c r="V22" s="675"/>
      <c r="W22" s="675"/>
      <c r="X22" s="675"/>
      <c r="Y22" s="675"/>
      <c r="Z22" s="675"/>
      <c r="AA22" s="675"/>
      <c r="AB22" s="675"/>
      <c r="AC22" s="675"/>
      <c r="AD22" s="675"/>
      <c r="AE22" s="675"/>
      <c r="AF22" s="675"/>
      <c r="AG22" s="675"/>
    </row>
    <row r="23" spans="1:33" ht="18" customHeight="1" x14ac:dyDescent="0.2">
      <c r="A23" s="677" t="s">
        <v>123</v>
      </c>
      <c r="B23" s="678">
        <v>2004</v>
      </c>
      <c r="C23" s="679" t="s">
        <v>415</v>
      </c>
      <c r="D23" s="675"/>
      <c r="E23" s="675"/>
      <c r="F23" s="675"/>
      <c r="G23" s="675"/>
      <c r="H23" s="675"/>
      <c r="I23" s="675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  <c r="AA23" s="675"/>
      <c r="AB23" s="675"/>
      <c r="AC23" s="675"/>
      <c r="AD23" s="675"/>
      <c r="AE23" s="675"/>
      <c r="AF23" s="675"/>
      <c r="AG23" s="675"/>
    </row>
    <row r="24" spans="1:33" ht="18" customHeight="1" x14ac:dyDescent="0.2">
      <c r="A24" s="677" t="s">
        <v>1043</v>
      </c>
      <c r="B24" s="678">
        <v>2008</v>
      </c>
      <c r="C24" s="679" t="s">
        <v>1044</v>
      </c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675"/>
      <c r="W24" s="675"/>
      <c r="X24" s="675"/>
      <c r="Y24" s="675"/>
      <c r="Z24" s="675"/>
      <c r="AA24" s="675"/>
      <c r="AB24" s="675"/>
      <c r="AC24" s="675"/>
      <c r="AD24" s="675"/>
      <c r="AE24" s="675"/>
      <c r="AF24" s="675"/>
      <c r="AG24" s="675"/>
    </row>
    <row r="25" spans="1:33" ht="18" customHeight="1" x14ac:dyDescent="0.2">
      <c r="A25" s="677" t="s">
        <v>124</v>
      </c>
      <c r="B25" s="678">
        <v>2005</v>
      </c>
      <c r="C25" s="679" t="s">
        <v>118</v>
      </c>
      <c r="D25" s="675"/>
      <c r="E25" s="675"/>
      <c r="F25" s="675"/>
      <c r="G25" s="675"/>
      <c r="H25" s="675"/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675"/>
      <c r="W25" s="675"/>
      <c r="X25" s="675"/>
      <c r="Y25" s="675"/>
      <c r="Z25" s="675"/>
      <c r="AA25" s="675"/>
      <c r="AB25" s="675"/>
      <c r="AC25" s="675"/>
      <c r="AD25" s="675"/>
      <c r="AE25" s="675"/>
      <c r="AF25" s="675"/>
      <c r="AG25" s="675"/>
    </row>
    <row r="26" spans="1:33" ht="18" customHeight="1" x14ac:dyDescent="0.2">
      <c r="A26" s="677" t="s">
        <v>125</v>
      </c>
      <c r="B26" s="678">
        <v>2002</v>
      </c>
      <c r="C26" s="679" t="s">
        <v>118</v>
      </c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</row>
    <row r="27" spans="1:33" ht="18" customHeight="1" x14ac:dyDescent="0.2">
      <c r="A27" s="677" t="s">
        <v>125</v>
      </c>
      <c r="B27" s="678">
        <v>2003</v>
      </c>
      <c r="C27" s="679" t="s">
        <v>118</v>
      </c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675"/>
      <c r="O27" s="675"/>
      <c r="P27" s="675"/>
      <c r="Q27" s="675"/>
      <c r="R27" s="675"/>
      <c r="S27" s="675"/>
      <c r="T27" s="675"/>
      <c r="U27" s="675"/>
      <c r="V27" s="675"/>
      <c r="W27" s="675"/>
      <c r="X27" s="675"/>
      <c r="Y27" s="675"/>
      <c r="Z27" s="675"/>
      <c r="AA27" s="675"/>
      <c r="AB27" s="675"/>
      <c r="AC27" s="675"/>
      <c r="AD27" s="675"/>
      <c r="AE27" s="675"/>
      <c r="AF27" s="675"/>
      <c r="AG27" s="675"/>
    </row>
    <row r="28" spans="1:33" ht="18" customHeight="1" x14ac:dyDescent="0.2">
      <c r="A28" s="677" t="s">
        <v>125</v>
      </c>
      <c r="B28" s="678">
        <v>2004</v>
      </c>
      <c r="C28" s="679" t="s">
        <v>118</v>
      </c>
      <c r="D28" s="675"/>
      <c r="E28" s="675"/>
      <c r="F28" s="675"/>
      <c r="G28" s="675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  <c r="T28" s="675"/>
      <c r="U28" s="675"/>
      <c r="V28" s="675"/>
      <c r="W28" s="675"/>
      <c r="X28" s="675"/>
      <c r="Y28" s="675"/>
      <c r="Z28" s="675"/>
      <c r="AA28" s="675"/>
      <c r="AB28" s="675"/>
      <c r="AC28" s="675"/>
      <c r="AD28" s="675"/>
      <c r="AE28" s="675"/>
      <c r="AF28" s="675"/>
      <c r="AG28" s="675"/>
    </row>
    <row r="29" spans="1:33" ht="29.25" customHeight="1" x14ac:dyDescent="0.2">
      <c r="A29" s="677" t="s">
        <v>126</v>
      </c>
      <c r="B29" s="678">
        <v>2002</v>
      </c>
      <c r="C29" s="679" t="s">
        <v>416</v>
      </c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</row>
    <row r="30" spans="1:33" ht="29.25" customHeight="1" x14ac:dyDescent="0.2">
      <c r="A30" s="677" t="s">
        <v>126</v>
      </c>
      <c r="B30" s="678">
        <v>2005</v>
      </c>
      <c r="C30" s="679" t="s">
        <v>118</v>
      </c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G30" s="675"/>
    </row>
    <row r="31" spans="1:33" ht="29.25" customHeight="1" x14ac:dyDescent="0.2">
      <c r="A31" s="677" t="s">
        <v>126</v>
      </c>
      <c r="B31" s="678">
        <v>2011</v>
      </c>
      <c r="C31" s="679" t="s">
        <v>1045</v>
      </c>
      <c r="D31" s="675"/>
      <c r="E31" s="675"/>
      <c r="F31" s="675"/>
      <c r="G31" s="675"/>
      <c r="H31" s="675"/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675"/>
      <c r="X31" s="675"/>
      <c r="Y31" s="675"/>
      <c r="Z31" s="675"/>
      <c r="AA31" s="675"/>
      <c r="AB31" s="675"/>
      <c r="AC31" s="675"/>
      <c r="AD31" s="675"/>
      <c r="AE31" s="675"/>
      <c r="AF31" s="675"/>
      <c r="AG31" s="675"/>
    </row>
    <row r="32" spans="1:33" ht="18" customHeight="1" x14ac:dyDescent="0.2">
      <c r="A32" s="677" t="s">
        <v>127</v>
      </c>
      <c r="B32" s="678">
        <v>2002</v>
      </c>
      <c r="C32" s="679" t="s">
        <v>118</v>
      </c>
      <c r="D32" s="675"/>
      <c r="E32" s="675"/>
      <c r="F32" s="675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  <c r="W32" s="675"/>
      <c r="X32" s="675"/>
      <c r="Y32" s="675"/>
      <c r="Z32" s="675"/>
      <c r="AA32" s="675"/>
      <c r="AB32" s="675"/>
      <c r="AC32" s="675"/>
      <c r="AD32" s="675"/>
      <c r="AE32" s="675"/>
      <c r="AF32" s="675"/>
      <c r="AG32" s="675"/>
    </row>
    <row r="33" spans="1:33" ht="18" customHeight="1" x14ac:dyDescent="0.2">
      <c r="A33" s="677" t="s">
        <v>127</v>
      </c>
      <c r="B33" s="678">
        <v>2003</v>
      </c>
      <c r="C33" s="679" t="s">
        <v>118</v>
      </c>
      <c r="D33" s="675"/>
      <c r="E33" s="675"/>
      <c r="F33" s="675"/>
      <c r="G33" s="675"/>
      <c r="H33" s="675"/>
      <c r="I33" s="675"/>
      <c r="J33" s="675"/>
      <c r="K33" s="675"/>
      <c r="L33" s="675"/>
      <c r="M33" s="675"/>
      <c r="N33" s="675"/>
      <c r="O33" s="675"/>
      <c r="P33" s="675"/>
      <c r="Q33" s="675"/>
      <c r="R33" s="675"/>
      <c r="S33" s="675"/>
      <c r="T33" s="675"/>
      <c r="U33" s="675"/>
      <c r="V33" s="675"/>
      <c r="W33" s="675"/>
      <c r="X33" s="675"/>
      <c r="Y33" s="675"/>
      <c r="Z33" s="675"/>
      <c r="AA33" s="675"/>
      <c r="AB33" s="675"/>
      <c r="AC33" s="675"/>
      <c r="AD33" s="675"/>
      <c r="AE33" s="675"/>
      <c r="AF33" s="675"/>
      <c r="AG33" s="675"/>
    </row>
    <row r="34" spans="1:33" ht="18" customHeight="1" x14ac:dyDescent="0.2">
      <c r="A34" s="677" t="s">
        <v>127</v>
      </c>
      <c r="B34" s="678">
        <v>2004</v>
      </c>
      <c r="C34" s="679" t="s">
        <v>118</v>
      </c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</row>
    <row r="35" spans="1:33" ht="18" customHeight="1" x14ac:dyDescent="0.2">
      <c r="A35" s="677" t="s">
        <v>127</v>
      </c>
      <c r="B35" s="678">
        <v>2005</v>
      </c>
      <c r="C35" s="679" t="s">
        <v>118</v>
      </c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</row>
    <row r="36" spans="1:33" ht="18" customHeight="1" x14ac:dyDescent="0.2">
      <c r="A36" s="677" t="s">
        <v>127</v>
      </c>
      <c r="B36" s="678">
        <v>2006</v>
      </c>
      <c r="C36" s="679" t="s">
        <v>118</v>
      </c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</row>
    <row r="37" spans="1:33" ht="18" customHeight="1" x14ac:dyDescent="0.2">
      <c r="A37" s="677" t="s">
        <v>128</v>
      </c>
      <c r="B37" s="678">
        <v>2002</v>
      </c>
      <c r="C37" s="679" t="s">
        <v>417</v>
      </c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</row>
    <row r="38" spans="1:33" ht="18" customHeight="1" x14ac:dyDescent="0.2">
      <c r="A38" s="677" t="s">
        <v>128</v>
      </c>
      <c r="B38" s="678">
        <v>2003</v>
      </c>
      <c r="C38" s="679" t="s">
        <v>129</v>
      </c>
      <c r="D38" s="675"/>
      <c r="E38" s="675"/>
      <c r="F38" s="675"/>
      <c r="G38" s="675"/>
      <c r="H38" s="675"/>
      <c r="I38" s="675"/>
      <c r="J38" s="675"/>
      <c r="K38" s="675"/>
      <c r="L38" s="675"/>
      <c r="M38" s="675"/>
      <c r="N38" s="675"/>
      <c r="O38" s="675"/>
      <c r="P38" s="675"/>
      <c r="Q38" s="675"/>
      <c r="R38" s="680"/>
      <c r="S38" s="680"/>
      <c r="T38" s="675"/>
      <c r="U38" s="675"/>
      <c r="V38" s="675"/>
      <c r="W38" s="675"/>
      <c r="X38" s="675"/>
      <c r="Y38" s="675"/>
      <c r="Z38" s="675"/>
      <c r="AA38" s="675"/>
      <c r="AB38" s="675"/>
      <c r="AC38" s="675"/>
      <c r="AD38" s="675"/>
      <c r="AE38" s="675"/>
      <c r="AF38" s="675"/>
      <c r="AG38" s="675"/>
    </row>
    <row r="39" spans="1:33" ht="20.25" customHeight="1" x14ac:dyDescent="0.2">
      <c r="A39" s="673"/>
      <c r="B39" s="674"/>
      <c r="C39" s="673"/>
      <c r="D39" s="675"/>
      <c r="E39" s="675"/>
      <c r="F39" s="675"/>
      <c r="G39" s="675"/>
      <c r="H39" s="675"/>
      <c r="I39" s="675"/>
      <c r="J39" s="675"/>
      <c r="K39" s="675"/>
      <c r="L39" s="675"/>
      <c r="M39" s="675"/>
      <c r="N39" s="675"/>
      <c r="O39" s="675"/>
      <c r="P39" s="675"/>
      <c r="Q39" s="675"/>
      <c r="R39" s="675"/>
      <c r="S39" s="675"/>
      <c r="T39" s="675"/>
      <c r="U39" s="675"/>
      <c r="V39" s="675"/>
      <c r="W39" s="675"/>
      <c r="X39" s="675"/>
      <c r="Y39" s="675"/>
      <c r="Z39" s="675"/>
      <c r="AA39" s="675"/>
      <c r="AB39" s="675"/>
      <c r="AC39" s="675"/>
      <c r="AD39" s="675"/>
      <c r="AE39" s="675"/>
      <c r="AF39" s="675"/>
      <c r="AG39" s="675"/>
    </row>
    <row r="40" spans="1:33" ht="20.25" customHeight="1" x14ac:dyDescent="0.2">
      <c r="A40" s="673"/>
      <c r="B40" s="674"/>
      <c r="C40" s="673"/>
      <c r="D40" s="675"/>
      <c r="E40" s="675"/>
      <c r="F40" s="675"/>
      <c r="G40" s="675"/>
      <c r="H40" s="675"/>
      <c r="I40" s="675"/>
      <c r="J40" s="675"/>
      <c r="K40" s="675"/>
      <c r="L40" s="675"/>
      <c r="M40" s="675"/>
      <c r="N40" s="675"/>
      <c r="O40" s="675"/>
      <c r="P40" s="675"/>
      <c r="Q40" s="675"/>
      <c r="R40" s="675"/>
      <c r="S40" s="675"/>
      <c r="T40" s="675"/>
      <c r="U40" s="675"/>
      <c r="V40" s="675"/>
      <c r="W40" s="675"/>
      <c r="X40" s="675"/>
      <c r="Y40" s="675"/>
      <c r="Z40" s="675"/>
      <c r="AA40" s="675"/>
      <c r="AB40" s="675"/>
      <c r="AC40" s="675"/>
      <c r="AD40" s="675"/>
      <c r="AE40" s="675"/>
      <c r="AF40" s="675"/>
      <c r="AG40" s="675"/>
    </row>
    <row r="41" spans="1:33" ht="20.25" customHeight="1" x14ac:dyDescent="0.2">
      <c r="A41" s="673"/>
      <c r="B41" s="674"/>
      <c r="C41" s="673"/>
      <c r="D41" s="675"/>
      <c r="E41" s="675"/>
      <c r="F41" s="675"/>
      <c r="G41" s="675"/>
      <c r="H41" s="675"/>
      <c r="I41" s="675"/>
      <c r="J41" s="675"/>
      <c r="K41" s="675"/>
      <c r="L41" s="675"/>
      <c r="M41" s="675"/>
      <c r="N41" s="675"/>
      <c r="O41" s="675"/>
      <c r="P41" s="675"/>
      <c r="Q41" s="675"/>
      <c r="R41" s="675"/>
      <c r="S41" s="675"/>
      <c r="T41" s="675"/>
      <c r="U41" s="675"/>
      <c r="V41" s="675"/>
      <c r="W41" s="675"/>
      <c r="X41" s="675"/>
      <c r="Y41" s="675"/>
      <c r="Z41" s="675"/>
      <c r="AA41" s="675"/>
      <c r="AB41" s="675"/>
      <c r="AC41" s="675"/>
      <c r="AD41" s="675"/>
      <c r="AE41" s="675"/>
      <c r="AF41" s="675"/>
      <c r="AG41" s="675"/>
    </row>
    <row r="42" spans="1:33" ht="20.25" customHeight="1" x14ac:dyDescent="0.2">
      <c r="A42" s="673"/>
      <c r="B42" s="681"/>
      <c r="C42" s="673"/>
      <c r="D42" s="675"/>
      <c r="E42" s="675"/>
      <c r="F42" s="675"/>
      <c r="G42" s="675"/>
      <c r="H42" s="675"/>
      <c r="I42" s="675"/>
      <c r="J42" s="675"/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</row>
    <row r="43" spans="1:33" ht="34.5" customHeight="1" x14ac:dyDescent="0.2">
      <c r="A43" s="673"/>
      <c r="B43" s="674"/>
      <c r="C43" s="673"/>
      <c r="D43" s="675"/>
      <c r="E43" s="675"/>
      <c r="F43" s="675"/>
      <c r="G43" s="675"/>
      <c r="H43" s="675"/>
      <c r="I43" s="675"/>
      <c r="J43" s="675"/>
      <c r="K43" s="675"/>
      <c r="L43" s="675"/>
      <c r="M43" s="675"/>
      <c r="N43" s="675"/>
      <c r="O43" s="675"/>
      <c r="P43" s="675"/>
      <c r="Q43" s="675"/>
      <c r="R43" s="675"/>
      <c r="S43" s="675"/>
      <c r="T43" s="675"/>
      <c r="U43" s="675"/>
      <c r="V43" s="675"/>
      <c r="W43" s="675"/>
      <c r="X43" s="675"/>
      <c r="Y43" s="675"/>
      <c r="Z43" s="675"/>
      <c r="AA43" s="675"/>
      <c r="AB43" s="675"/>
      <c r="AC43" s="675"/>
      <c r="AD43" s="675"/>
      <c r="AE43" s="675"/>
      <c r="AF43" s="675"/>
      <c r="AG43" s="675"/>
    </row>
    <row r="44" spans="1:33" ht="34.5" customHeight="1" x14ac:dyDescent="0.2">
      <c r="A44" s="673"/>
      <c r="B44" s="674"/>
      <c r="C44" s="673"/>
      <c r="D44" s="675"/>
      <c r="E44" s="675"/>
      <c r="F44" s="675"/>
      <c r="G44" s="675"/>
      <c r="H44" s="675"/>
      <c r="I44" s="675"/>
      <c r="J44" s="675"/>
      <c r="K44" s="675"/>
      <c r="L44" s="675"/>
      <c r="M44" s="675"/>
      <c r="N44" s="675"/>
      <c r="O44" s="675"/>
      <c r="P44" s="675"/>
      <c r="Q44" s="675"/>
      <c r="R44" s="675"/>
      <c r="S44" s="675"/>
      <c r="T44" s="675"/>
      <c r="U44" s="675"/>
      <c r="V44" s="675"/>
      <c r="W44" s="675"/>
      <c r="X44" s="675"/>
      <c r="Y44" s="675"/>
      <c r="Z44" s="675"/>
      <c r="AA44" s="675"/>
      <c r="AB44" s="675"/>
      <c r="AC44" s="675"/>
      <c r="AD44" s="675"/>
      <c r="AE44" s="675"/>
      <c r="AF44" s="675"/>
      <c r="AG44" s="675"/>
    </row>
    <row r="45" spans="1:33" ht="34.5" customHeight="1" x14ac:dyDescent="0.2">
      <c r="A45" s="673"/>
      <c r="B45" s="674"/>
      <c r="C45" s="673"/>
      <c r="D45" s="675"/>
      <c r="E45" s="675"/>
      <c r="F45" s="675"/>
      <c r="G45" s="675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675"/>
      <c r="S45" s="675"/>
      <c r="T45" s="675"/>
      <c r="U45" s="675"/>
      <c r="V45" s="675"/>
      <c r="W45" s="675"/>
      <c r="X45" s="675"/>
      <c r="Y45" s="675"/>
      <c r="Z45" s="675"/>
      <c r="AA45" s="675"/>
      <c r="AB45" s="675"/>
      <c r="AC45" s="675"/>
      <c r="AD45" s="675"/>
      <c r="AE45" s="675"/>
      <c r="AF45" s="675"/>
      <c r="AG45" s="675"/>
    </row>
    <row r="46" spans="1:33" ht="34.5" customHeight="1" x14ac:dyDescent="0.2">
      <c r="A46" s="673"/>
      <c r="B46" s="674"/>
      <c r="C46" s="673"/>
      <c r="D46" s="675"/>
      <c r="E46" s="675"/>
      <c r="F46" s="675"/>
      <c r="G46" s="675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675"/>
      <c r="S46" s="675"/>
      <c r="T46" s="675"/>
      <c r="U46" s="675"/>
      <c r="V46" s="675"/>
      <c r="W46" s="675"/>
      <c r="X46" s="675"/>
      <c r="Y46" s="675"/>
      <c r="Z46" s="675"/>
      <c r="AA46" s="675"/>
      <c r="AB46" s="675"/>
      <c r="AC46" s="675"/>
      <c r="AD46" s="675"/>
      <c r="AE46" s="675"/>
      <c r="AF46" s="675"/>
      <c r="AG46" s="675"/>
    </row>
    <row r="47" spans="1:33" ht="34.5" customHeight="1" x14ac:dyDescent="0.2">
      <c r="A47" s="673"/>
      <c r="B47" s="674"/>
      <c r="C47" s="673"/>
      <c r="D47" s="675"/>
      <c r="E47" s="675"/>
      <c r="F47" s="675"/>
      <c r="G47" s="675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675"/>
      <c r="S47" s="675"/>
      <c r="T47" s="675"/>
      <c r="U47" s="675"/>
      <c r="V47" s="675"/>
      <c r="W47" s="675"/>
      <c r="X47" s="675"/>
      <c r="Y47" s="675"/>
      <c r="Z47" s="675"/>
      <c r="AA47" s="675"/>
      <c r="AB47" s="675"/>
      <c r="AC47" s="675"/>
      <c r="AD47" s="675"/>
      <c r="AE47" s="675"/>
      <c r="AF47" s="675"/>
      <c r="AG47" s="675"/>
    </row>
    <row r="48" spans="1:33" ht="34.5" customHeight="1" x14ac:dyDescent="0.2">
      <c r="A48" s="673"/>
      <c r="B48" s="674"/>
      <c r="C48" s="673"/>
      <c r="D48" s="675"/>
      <c r="E48" s="675"/>
      <c r="F48" s="675"/>
      <c r="G48" s="675"/>
      <c r="H48" s="675"/>
      <c r="I48" s="675"/>
      <c r="J48" s="675"/>
      <c r="K48" s="675"/>
      <c r="L48" s="675"/>
      <c r="M48" s="675"/>
      <c r="N48" s="675"/>
      <c r="O48" s="675"/>
      <c r="P48" s="675"/>
      <c r="Q48" s="675"/>
      <c r="R48" s="675"/>
      <c r="S48" s="675"/>
      <c r="T48" s="675"/>
      <c r="U48" s="675"/>
      <c r="V48" s="675"/>
      <c r="W48" s="675"/>
      <c r="X48" s="675"/>
      <c r="Y48" s="675"/>
      <c r="Z48" s="675"/>
      <c r="AA48" s="675"/>
      <c r="AB48" s="675"/>
      <c r="AC48" s="675"/>
      <c r="AD48" s="675"/>
      <c r="AE48" s="675"/>
      <c r="AF48" s="675"/>
      <c r="AG48" s="675"/>
    </row>
    <row r="49" spans="1:33" ht="34.5" customHeight="1" x14ac:dyDescent="0.2">
      <c r="A49" s="673"/>
      <c r="B49" s="674"/>
      <c r="C49" s="673"/>
      <c r="D49" s="675"/>
      <c r="E49" s="675"/>
      <c r="F49" s="675"/>
      <c r="G49" s="675"/>
      <c r="H49" s="675"/>
      <c r="I49" s="675"/>
      <c r="J49" s="675"/>
      <c r="K49" s="675"/>
      <c r="L49" s="675"/>
      <c r="M49" s="675"/>
      <c r="N49" s="675"/>
      <c r="O49" s="675"/>
      <c r="P49" s="675"/>
      <c r="Q49" s="675"/>
      <c r="R49" s="675"/>
      <c r="S49" s="675"/>
      <c r="T49" s="675"/>
      <c r="U49" s="675"/>
      <c r="V49" s="675"/>
      <c r="W49" s="675"/>
      <c r="X49" s="675"/>
      <c r="Y49" s="675"/>
      <c r="Z49" s="675"/>
      <c r="AA49" s="675"/>
      <c r="AB49" s="675"/>
      <c r="AC49" s="675"/>
      <c r="AD49" s="675"/>
      <c r="AE49" s="675"/>
      <c r="AF49" s="675"/>
      <c r="AG49" s="675"/>
    </row>
    <row r="50" spans="1:33" ht="34.5" customHeight="1" x14ac:dyDescent="0.2">
      <c r="A50" s="673"/>
      <c r="B50" s="674"/>
      <c r="C50" s="673"/>
      <c r="D50" s="675"/>
      <c r="E50" s="675"/>
      <c r="F50" s="675"/>
      <c r="G50" s="675"/>
      <c r="H50" s="675"/>
      <c r="I50" s="675"/>
      <c r="J50" s="675"/>
      <c r="K50" s="675"/>
      <c r="L50" s="675"/>
      <c r="M50" s="675"/>
      <c r="N50" s="675"/>
      <c r="O50" s="675"/>
      <c r="P50" s="675"/>
      <c r="Q50" s="675"/>
      <c r="R50" s="675"/>
      <c r="S50" s="675"/>
      <c r="T50" s="675"/>
      <c r="U50" s="675"/>
      <c r="V50" s="675"/>
      <c r="W50" s="675"/>
      <c r="X50" s="675"/>
      <c r="Y50" s="675"/>
      <c r="Z50" s="675"/>
      <c r="AA50" s="675"/>
      <c r="AB50" s="675"/>
      <c r="AC50" s="675"/>
      <c r="AD50" s="675"/>
      <c r="AE50" s="675"/>
      <c r="AF50" s="675"/>
      <c r="AG50" s="675"/>
    </row>
    <row r="51" spans="1:33" ht="34.5" customHeight="1" x14ac:dyDescent="0.2">
      <c r="A51" s="673"/>
      <c r="B51" s="674"/>
      <c r="C51" s="673"/>
      <c r="D51" s="675"/>
      <c r="E51" s="675"/>
      <c r="F51" s="675"/>
      <c r="G51" s="675"/>
      <c r="H51" s="675"/>
      <c r="I51" s="675"/>
      <c r="J51" s="675"/>
      <c r="K51" s="675"/>
      <c r="L51" s="675"/>
      <c r="M51" s="675"/>
      <c r="N51" s="675"/>
      <c r="O51" s="675"/>
      <c r="P51" s="675"/>
      <c r="Q51" s="675"/>
      <c r="R51" s="675"/>
      <c r="S51" s="675"/>
      <c r="T51" s="675"/>
      <c r="U51" s="675"/>
      <c r="V51" s="675"/>
      <c r="W51" s="675"/>
      <c r="X51" s="675"/>
      <c r="Y51" s="675"/>
      <c r="Z51" s="675"/>
      <c r="AA51" s="675"/>
      <c r="AB51" s="675"/>
      <c r="AC51" s="675"/>
      <c r="AD51" s="675"/>
      <c r="AE51" s="675"/>
      <c r="AF51" s="675"/>
      <c r="AG51" s="675"/>
    </row>
    <row r="52" spans="1:33" ht="34.5" customHeight="1" x14ac:dyDescent="0.2">
      <c r="A52" s="673"/>
      <c r="B52" s="674"/>
      <c r="C52" s="673"/>
      <c r="D52" s="675"/>
      <c r="E52" s="675"/>
      <c r="F52" s="675"/>
      <c r="G52" s="675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675"/>
      <c r="S52" s="675"/>
      <c r="T52" s="675"/>
      <c r="U52" s="675"/>
      <c r="V52" s="675"/>
      <c r="W52" s="675"/>
      <c r="X52" s="675"/>
      <c r="Y52" s="675"/>
      <c r="Z52" s="675"/>
      <c r="AA52" s="675"/>
      <c r="AB52" s="675"/>
      <c r="AC52" s="675"/>
      <c r="AD52" s="675"/>
      <c r="AE52" s="675"/>
      <c r="AF52" s="675"/>
      <c r="AG52" s="675"/>
    </row>
    <row r="53" spans="1:33" ht="34.5" customHeight="1" x14ac:dyDescent="0.2">
      <c r="A53" s="673"/>
      <c r="B53" s="674"/>
      <c r="C53" s="673"/>
      <c r="D53" s="675"/>
      <c r="E53" s="675"/>
      <c r="F53" s="675"/>
      <c r="G53" s="675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675"/>
      <c r="S53" s="675"/>
      <c r="T53" s="675"/>
      <c r="U53" s="675"/>
      <c r="V53" s="675"/>
      <c r="W53" s="675"/>
      <c r="X53" s="675"/>
      <c r="Y53" s="675"/>
      <c r="Z53" s="675"/>
      <c r="AA53" s="675"/>
      <c r="AB53" s="675"/>
      <c r="AC53" s="675"/>
      <c r="AD53" s="675"/>
      <c r="AE53" s="675"/>
      <c r="AF53" s="675"/>
      <c r="AG53" s="675"/>
    </row>
    <row r="54" spans="1:33" ht="34.5" customHeight="1" x14ac:dyDescent="0.2">
      <c r="A54" s="673"/>
      <c r="B54" s="674"/>
      <c r="C54" s="673"/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75"/>
      <c r="O54" s="675"/>
      <c r="P54" s="675"/>
      <c r="Q54" s="675"/>
      <c r="R54" s="675"/>
      <c r="S54" s="675"/>
      <c r="T54" s="675"/>
      <c r="U54" s="675"/>
      <c r="V54" s="675"/>
      <c r="W54" s="675"/>
      <c r="X54" s="675"/>
      <c r="Y54" s="675"/>
      <c r="Z54" s="675"/>
      <c r="AA54" s="675"/>
      <c r="AB54" s="675"/>
      <c r="AC54" s="675"/>
      <c r="AD54" s="675"/>
      <c r="AE54" s="675"/>
      <c r="AF54" s="675"/>
      <c r="AG54" s="675"/>
    </row>
    <row r="55" spans="1:33" ht="34.5" customHeight="1" x14ac:dyDescent="0.2">
      <c r="A55" s="673"/>
      <c r="B55" s="674"/>
      <c r="C55" s="673"/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75"/>
      <c r="O55" s="675"/>
      <c r="P55" s="675"/>
      <c r="Q55" s="675"/>
      <c r="R55" s="675"/>
      <c r="S55" s="675"/>
      <c r="T55" s="675"/>
      <c r="U55" s="675"/>
      <c r="V55" s="675"/>
      <c r="W55" s="675"/>
      <c r="X55" s="675"/>
      <c r="Y55" s="675"/>
      <c r="Z55" s="675"/>
      <c r="AA55" s="675"/>
      <c r="AB55" s="675"/>
      <c r="AC55" s="675"/>
      <c r="AD55" s="675"/>
      <c r="AE55" s="675"/>
      <c r="AF55" s="675"/>
      <c r="AG55" s="675"/>
    </row>
    <row r="56" spans="1:33" ht="34.5" customHeight="1" x14ac:dyDescent="0.2">
      <c r="A56" s="673"/>
      <c r="B56" s="674"/>
      <c r="C56" s="673"/>
      <c r="D56" s="675"/>
      <c r="E56" s="675"/>
      <c r="F56" s="675"/>
      <c r="G56" s="675"/>
      <c r="H56" s="675"/>
      <c r="I56" s="675"/>
      <c r="J56" s="675"/>
      <c r="K56" s="675"/>
      <c r="L56" s="675"/>
      <c r="M56" s="675"/>
      <c r="N56" s="675"/>
      <c r="O56" s="675"/>
      <c r="P56" s="675"/>
      <c r="Q56" s="675"/>
      <c r="R56" s="675"/>
      <c r="S56" s="675"/>
      <c r="T56" s="675"/>
      <c r="U56" s="675"/>
      <c r="V56" s="675"/>
      <c r="W56" s="675"/>
      <c r="X56" s="675"/>
      <c r="Y56" s="675"/>
      <c r="Z56" s="675"/>
      <c r="AA56" s="675"/>
      <c r="AB56" s="675"/>
      <c r="AC56" s="675"/>
      <c r="AD56" s="675"/>
      <c r="AE56" s="675"/>
      <c r="AF56" s="675"/>
      <c r="AG56" s="675"/>
    </row>
    <row r="57" spans="1:33" ht="34.5" customHeight="1" x14ac:dyDescent="0.2">
      <c r="A57" s="673"/>
      <c r="B57" s="674"/>
      <c r="C57" s="673"/>
      <c r="D57" s="675"/>
      <c r="E57" s="675"/>
      <c r="F57" s="675"/>
      <c r="G57" s="675"/>
      <c r="H57" s="675"/>
      <c r="I57" s="675"/>
      <c r="J57" s="675"/>
      <c r="K57" s="675"/>
      <c r="L57" s="675"/>
      <c r="M57" s="675"/>
      <c r="N57" s="675"/>
      <c r="O57" s="675"/>
      <c r="P57" s="675"/>
      <c r="Q57" s="675"/>
      <c r="R57" s="675"/>
      <c r="S57" s="675"/>
      <c r="T57" s="675"/>
      <c r="U57" s="675"/>
      <c r="V57" s="675"/>
      <c r="W57" s="675"/>
      <c r="X57" s="675"/>
      <c r="Y57" s="675"/>
      <c r="Z57" s="675"/>
      <c r="AA57" s="675"/>
      <c r="AB57" s="675"/>
      <c r="AC57" s="675"/>
      <c r="AD57" s="675"/>
      <c r="AE57" s="675"/>
      <c r="AF57" s="675"/>
      <c r="AG57" s="675"/>
    </row>
    <row r="58" spans="1:33" ht="34.5" customHeight="1" x14ac:dyDescent="0.2">
      <c r="A58" s="673"/>
      <c r="B58" s="674"/>
      <c r="C58" s="673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V58" s="675"/>
      <c r="W58" s="675"/>
      <c r="X58" s="675"/>
      <c r="Y58" s="675"/>
      <c r="Z58" s="675"/>
      <c r="AA58" s="675"/>
      <c r="AB58" s="675"/>
      <c r="AC58" s="675"/>
      <c r="AD58" s="675"/>
      <c r="AE58" s="675"/>
      <c r="AF58" s="675"/>
      <c r="AG58" s="675"/>
    </row>
    <row r="59" spans="1:33" ht="34.5" customHeight="1" x14ac:dyDescent="0.2">
      <c r="A59" s="673"/>
      <c r="B59" s="674"/>
      <c r="C59" s="673"/>
      <c r="D59" s="675"/>
      <c r="E59" s="675"/>
      <c r="F59" s="675"/>
      <c r="G59" s="675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675"/>
      <c r="S59" s="675"/>
      <c r="T59" s="675"/>
      <c r="U59" s="675"/>
      <c r="V59" s="675"/>
      <c r="W59" s="675"/>
      <c r="X59" s="675"/>
      <c r="Y59" s="675"/>
      <c r="Z59" s="675"/>
      <c r="AA59" s="675"/>
      <c r="AB59" s="675"/>
      <c r="AC59" s="675"/>
      <c r="AD59" s="675"/>
      <c r="AE59" s="675"/>
      <c r="AF59" s="675"/>
      <c r="AG59" s="675"/>
    </row>
    <row r="60" spans="1:33" ht="34.5" customHeight="1" x14ac:dyDescent="0.2">
      <c r="A60" s="673"/>
      <c r="B60" s="674"/>
      <c r="C60" s="673"/>
      <c r="D60" s="675"/>
      <c r="E60" s="675"/>
      <c r="F60" s="675"/>
      <c r="G60" s="675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675"/>
      <c r="S60" s="675"/>
      <c r="T60" s="675"/>
      <c r="U60" s="675"/>
      <c r="V60" s="675"/>
      <c r="W60" s="675"/>
      <c r="X60" s="675"/>
      <c r="Y60" s="675"/>
      <c r="Z60" s="675"/>
      <c r="AA60" s="675"/>
      <c r="AB60" s="675"/>
      <c r="AC60" s="675"/>
      <c r="AD60" s="675"/>
      <c r="AE60" s="675"/>
      <c r="AF60" s="675"/>
      <c r="AG60" s="675"/>
    </row>
    <row r="61" spans="1:33" ht="34.5" customHeight="1" x14ac:dyDescent="0.2">
      <c r="A61" s="673"/>
      <c r="B61" s="674"/>
      <c r="C61" s="673"/>
      <c r="D61" s="675"/>
      <c r="E61" s="675"/>
      <c r="F61" s="675"/>
      <c r="G61" s="675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675"/>
      <c r="S61" s="675"/>
      <c r="T61" s="675"/>
      <c r="U61" s="675"/>
      <c r="V61" s="675"/>
      <c r="W61" s="675"/>
      <c r="X61" s="675"/>
      <c r="Y61" s="675"/>
      <c r="Z61" s="675"/>
      <c r="AA61" s="675"/>
      <c r="AB61" s="675"/>
      <c r="AC61" s="675"/>
      <c r="AD61" s="675"/>
      <c r="AE61" s="675"/>
      <c r="AF61" s="675"/>
      <c r="AG61" s="675"/>
    </row>
    <row r="62" spans="1:33" ht="34.5" customHeight="1" x14ac:dyDescent="0.2">
      <c r="A62" s="673"/>
      <c r="B62" s="674"/>
      <c r="C62" s="673"/>
      <c r="D62" s="675"/>
      <c r="E62" s="675"/>
      <c r="F62" s="675"/>
      <c r="G62" s="675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675"/>
      <c r="S62" s="675"/>
      <c r="T62" s="675"/>
      <c r="U62" s="675"/>
      <c r="V62" s="675"/>
      <c r="W62" s="675"/>
      <c r="X62" s="675"/>
      <c r="Y62" s="675"/>
      <c r="Z62" s="675"/>
      <c r="AA62" s="675"/>
      <c r="AB62" s="675"/>
      <c r="AC62" s="675"/>
      <c r="AD62" s="675"/>
      <c r="AE62" s="675"/>
      <c r="AF62" s="675"/>
      <c r="AG62" s="675"/>
    </row>
    <row r="63" spans="1:33" ht="34.5" customHeight="1" x14ac:dyDescent="0.2">
      <c r="A63" s="673"/>
      <c r="B63" s="674"/>
      <c r="C63" s="673"/>
      <c r="D63" s="675"/>
      <c r="E63" s="675"/>
      <c r="F63" s="675"/>
      <c r="G63" s="675"/>
      <c r="H63" s="675"/>
      <c r="I63" s="675"/>
      <c r="J63" s="675"/>
      <c r="K63" s="675"/>
      <c r="L63" s="675"/>
      <c r="M63" s="675"/>
      <c r="N63" s="675"/>
      <c r="O63" s="675"/>
      <c r="P63" s="675"/>
      <c r="Q63" s="675"/>
      <c r="R63" s="675"/>
      <c r="S63" s="675"/>
      <c r="T63" s="675"/>
      <c r="U63" s="675"/>
      <c r="V63" s="675"/>
      <c r="W63" s="675"/>
      <c r="X63" s="675"/>
      <c r="Y63" s="675"/>
      <c r="Z63" s="675"/>
      <c r="AA63" s="675"/>
      <c r="AB63" s="675"/>
      <c r="AC63" s="675"/>
      <c r="AD63" s="675"/>
      <c r="AE63" s="675"/>
      <c r="AF63" s="675"/>
      <c r="AG63" s="675"/>
    </row>
    <row r="64" spans="1:33" ht="34.5" customHeight="1" x14ac:dyDescent="0.2">
      <c r="A64" s="673"/>
      <c r="B64" s="674"/>
      <c r="C64" s="673"/>
      <c r="D64" s="675"/>
      <c r="E64" s="675"/>
      <c r="F64" s="675"/>
      <c r="G64" s="675"/>
      <c r="H64" s="675"/>
      <c r="I64" s="675"/>
      <c r="J64" s="675"/>
      <c r="K64" s="675"/>
      <c r="L64" s="675"/>
      <c r="M64" s="675"/>
      <c r="N64" s="675"/>
      <c r="O64" s="675"/>
      <c r="P64" s="675"/>
      <c r="Q64" s="675"/>
      <c r="R64" s="675"/>
      <c r="S64" s="675"/>
      <c r="T64" s="675"/>
      <c r="U64" s="675"/>
      <c r="V64" s="675"/>
      <c r="W64" s="675"/>
      <c r="X64" s="675"/>
      <c r="Y64" s="675"/>
      <c r="Z64" s="675"/>
      <c r="AA64" s="675"/>
      <c r="AB64" s="675"/>
      <c r="AC64" s="675"/>
      <c r="AD64" s="675"/>
      <c r="AE64" s="675"/>
      <c r="AF64" s="675"/>
      <c r="AG64" s="675"/>
    </row>
    <row r="65" spans="1:33" ht="34.5" customHeight="1" x14ac:dyDescent="0.2">
      <c r="A65" s="673"/>
      <c r="B65" s="674"/>
      <c r="C65" s="673"/>
      <c r="D65" s="675"/>
      <c r="E65" s="675"/>
      <c r="F65" s="675"/>
      <c r="G65" s="675"/>
      <c r="H65" s="675"/>
      <c r="I65" s="675"/>
      <c r="J65" s="675"/>
      <c r="K65" s="675"/>
      <c r="L65" s="675"/>
      <c r="M65" s="675"/>
      <c r="N65" s="675"/>
      <c r="O65" s="675"/>
      <c r="P65" s="675"/>
      <c r="Q65" s="675"/>
      <c r="R65" s="675"/>
      <c r="S65" s="675"/>
      <c r="T65" s="675"/>
      <c r="U65" s="675"/>
      <c r="V65" s="675"/>
      <c r="W65" s="675"/>
      <c r="X65" s="675"/>
      <c r="Y65" s="675"/>
      <c r="Z65" s="675"/>
      <c r="AA65" s="675"/>
      <c r="AB65" s="675"/>
      <c r="AC65" s="675"/>
      <c r="AD65" s="675"/>
      <c r="AE65" s="675"/>
      <c r="AF65" s="675"/>
      <c r="AG65" s="675"/>
    </row>
    <row r="66" spans="1:33" ht="34.5" customHeight="1" x14ac:dyDescent="0.2">
      <c r="A66" s="673"/>
      <c r="B66" s="674"/>
      <c r="C66" s="673"/>
      <c r="D66" s="675"/>
      <c r="E66" s="675"/>
      <c r="F66" s="675"/>
      <c r="G66" s="675"/>
      <c r="H66" s="675"/>
      <c r="I66" s="675"/>
      <c r="J66" s="675"/>
      <c r="K66" s="675"/>
      <c r="L66" s="675"/>
      <c r="M66" s="675"/>
      <c r="N66" s="675"/>
      <c r="O66" s="675"/>
      <c r="P66" s="675"/>
      <c r="Q66" s="675"/>
      <c r="R66" s="675"/>
      <c r="S66" s="675"/>
      <c r="T66" s="675"/>
      <c r="U66" s="675"/>
      <c r="V66" s="675"/>
      <c r="W66" s="675"/>
      <c r="X66" s="675"/>
      <c r="Y66" s="675"/>
      <c r="Z66" s="675"/>
      <c r="AA66" s="675"/>
      <c r="AB66" s="675"/>
      <c r="AC66" s="675"/>
      <c r="AD66" s="675"/>
      <c r="AE66" s="675"/>
      <c r="AF66" s="675"/>
      <c r="AG66" s="675"/>
    </row>
    <row r="67" spans="1:33" ht="34.5" customHeight="1" x14ac:dyDescent="0.2">
      <c r="A67" s="673"/>
      <c r="B67" s="674"/>
      <c r="C67" s="673"/>
      <c r="D67" s="675"/>
      <c r="E67" s="675"/>
      <c r="F67" s="675"/>
      <c r="G67" s="675"/>
      <c r="H67" s="675"/>
      <c r="I67" s="675"/>
      <c r="J67" s="675"/>
      <c r="K67" s="675"/>
      <c r="L67" s="675"/>
      <c r="M67" s="675"/>
      <c r="N67" s="675"/>
      <c r="O67" s="675"/>
      <c r="P67" s="675"/>
      <c r="Q67" s="675"/>
      <c r="R67" s="675"/>
      <c r="S67" s="675"/>
      <c r="T67" s="675"/>
      <c r="U67" s="675"/>
      <c r="V67" s="675"/>
      <c r="W67" s="675"/>
      <c r="X67" s="675"/>
      <c r="Y67" s="675"/>
      <c r="Z67" s="675"/>
      <c r="AA67" s="675"/>
      <c r="AB67" s="675"/>
      <c r="AC67" s="675"/>
      <c r="AD67" s="675"/>
      <c r="AE67" s="675"/>
      <c r="AF67" s="675"/>
      <c r="AG67" s="675"/>
    </row>
    <row r="68" spans="1:33" ht="34.5" customHeight="1" x14ac:dyDescent="0.2">
      <c r="A68" s="673"/>
      <c r="B68" s="674"/>
      <c r="C68" s="673"/>
      <c r="D68" s="675"/>
      <c r="E68" s="675"/>
      <c r="F68" s="675"/>
      <c r="G68" s="675"/>
      <c r="H68" s="675"/>
      <c r="I68" s="675"/>
      <c r="J68" s="675"/>
      <c r="K68" s="675"/>
      <c r="L68" s="675"/>
      <c r="M68" s="675"/>
      <c r="N68" s="675"/>
      <c r="O68" s="675"/>
      <c r="P68" s="675"/>
      <c r="Q68" s="675"/>
      <c r="R68" s="675"/>
      <c r="S68" s="675"/>
      <c r="T68" s="675"/>
      <c r="U68" s="675"/>
      <c r="V68" s="675"/>
      <c r="W68" s="675"/>
      <c r="X68" s="675"/>
      <c r="Y68" s="675"/>
      <c r="Z68" s="675"/>
      <c r="AA68" s="675"/>
      <c r="AB68" s="675"/>
      <c r="AC68" s="675"/>
      <c r="AD68" s="675"/>
      <c r="AE68" s="675"/>
      <c r="AF68" s="675"/>
      <c r="AG68" s="675"/>
    </row>
    <row r="69" spans="1:33" ht="34.5" customHeight="1" x14ac:dyDescent="0.2">
      <c r="A69" s="673"/>
      <c r="B69" s="674"/>
      <c r="C69" s="673"/>
      <c r="D69" s="675"/>
      <c r="E69" s="675"/>
      <c r="F69" s="675"/>
      <c r="G69" s="675"/>
      <c r="H69" s="675"/>
      <c r="I69" s="675"/>
      <c r="J69" s="675"/>
      <c r="K69" s="675"/>
      <c r="L69" s="675"/>
      <c r="M69" s="675"/>
      <c r="N69" s="675"/>
      <c r="O69" s="675"/>
      <c r="P69" s="675"/>
      <c r="Q69" s="675"/>
      <c r="R69" s="675"/>
      <c r="S69" s="675"/>
      <c r="T69" s="675"/>
      <c r="U69" s="675"/>
      <c r="V69" s="675"/>
      <c r="W69" s="675"/>
      <c r="X69" s="675"/>
      <c r="Y69" s="675"/>
      <c r="Z69" s="675"/>
      <c r="AA69" s="675"/>
      <c r="AB69" s="675"/>
      <c r="AC69" s="675"/>
      <c r="AD69" s="675"/>
      <c r="AE69" s="675"/>
      <c r="AF69" s="675"/>
      <c r="AG69" s="675"/>
    </row>
    <row r="70" spans="1:33" ht="34.5" customHeight="1" x14ac:dyDescent="0.2">
      <c r="A70" s="673"/>
      <c r="B70" s="674"/>
      <c r="C70" s="673"/>
      <c r="D70" s="675"/>
      <c r="E70" s="675"/>
      <c r="F70" s="675"/>
      <c r="G70" s="675"/>
      <c r="H70" s="675"/>
      <c r="I70" s="675"/>
      <c r="J70" s="675"/>
      <c r="K70" s="680"/>
      <c r="L70" s="680"/>
      <c r="M70" s="680"/>
      <c r="N70" s="680"/>
      <c r="O70" s="680"/>
      <c r="P70" s="680"/>
      <c r="Q70" s="680"/>
      <c r="R70" s="675"/>
      <c r="S70" s="675"/>
      <c r="T70" s="675"/>
      <c r="U70" s="675"/>
      <c r="V70" s="675"/>
      <c r="W70" s="675"/>
      <c r="X70" s="675"/>
      <c r="Y70" s="675"/>
      <c r="Z70" s="675"/>
      <c r="AA70" s="675"/>
      <c r="AB70" s="675"/>
      <c r="AC70" s="675"/>
      <c r="AD70" s="675"/>
      <c r="AE70" s="675"/>
      <c r="AF70" s="675"/>
      <c r="AG70" s="675"/>
    </row>
    <row r="71" spans="1:33" ht="34.5" customHeight="1" x14ac:dyDescent="0.2">
      <c r="A71" s="673"/>
      <c r="B71" s="674"/>
      <c r="C71" s="673"/>
      <c r="D71" s="675"/>
      <c r="E71" s="675"/>
      <c r="F71" s="675"/>
      <c r="G71" s="675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675"/>
      <c r="S71" s="675"/>
      <c r="T71" s="675"/>
      <c r="U71" s="675"/>
      <c r="V71" s="675"/>
      <c r="W71" s="675"/>
      <c r="X71" s="675"/>
      <c r="Y71" s="675"/>
      <c r="Z71" s="675"/>
      <c r="AA71" s="675"/>
      <c r="AB71" s="675"/>
      <c r="AC71" s="675"/>
      <c r="AD71" s="675"/>
      <c r="AE71" s="675"/>
      <c r="AF71" s="675"/>
      <c r="AG71" s="675"/>
    </row>
    <row r="72" spans="1:33" ht="34.5" customHeight="1" x14ac:dyDescent="0.2">
      <c r="A72" s="673"/>
      <c r="B72" s="674"/>
      <c r="C72" s="673"/>
      <c r="D72" s="675"/>
      <c r="E72" s="675"/>
      <c r="F72" s="675"/>
      <c r="G72" s="675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  <c r="U72" s="675"/>
      <c r="V72" s="675"/>
      <c r="W72" s="675"/>
      <c r="X72" s="675"/>
      <c r="Y72" s="675"/>
      <c r="Z72" s="675"/>
      <c r="AA72" s="675"/>
      <c r="AB72" s="675"/>
      <c r="AC72" s="675"/>
      <c r="AD72" s="675"/>
      <c r="AE72" s="675"/>
      <c r="AF72" s="675"/>
      <c r="AG72" s="675"/>
    </row>
    <row r="73" spans="1:33" ht="34.5" customHeight="1" x14ac:dyDescent="0.2">
      <c r="A73" s="673"/>
      <c r="B73" s="674"/>
      <c r="C73" s="673"/>
      <c r="D73" s="675"/>
      <c r="E73" s="675"/>
      <c r="F73" s="675"/>
      <c r="G73" s="675"/>
      <c r="H73" s="675"/>
      <c r="I73" s="675"/>
      <c r="J73" s="675"/>
      <c r="K73" s="675"/>
      <c r="L73" s="675"/>
      <c r="M73" s="675"/>
      <c r="N73" s="675"/>
      <c r="O73" s="675"/>
      <c r="P73" s="675"/>
      <c r="Q73" s="675"/>
      <c r="R73" s="675"/>
      <c r="S73" s="675"/>
      <c r="T73" s="675"/>
      <c r="U73" s="675"/>
      <c r="V73" s="675"/>
      <c r="W73" s="675"/>
      <c r="X73" s="675"/>
      <c r="Y73" s="675"/>
      <c r="Z73" s="675"/>
      <c r="AA73" s="675"/>
      <c r="AB73" s="675"/>
      <c r="AC73" s="675"/>
      <c r="AD73" s="675"/>
      <c r="AE73" s="675"/>
      <c r="AF73" s="675"/>
      <c r="AG73" s="675"/>
    </row>
    <row r="74" spans="1:33" ht="34.5" customHeight="1" x14ac:dyDescent="0.2">
      <c r="A74" s="673"/>
      <c r="B74" s="674"/>
      <c r="C74" s="673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675"/>
      <c r="X74" s="675"/>
      <c r="Y74" s="675"/>
      <c r="Z74" s="675"/>
      <c r="AA74" s="675"/>
      <c r="AB74" s="675"/>
      <c r="AC74" s="675"/>
      <c r="AD74" s="675"/>
      <c r="AE74" s="675"/>
      <c r="AF74" s="675"/>
      <c r="AG74" s="675"/>
    </row>
    <row r="75" spans="1:33" ht="34.5" customHeight="1" x14ac:dyDescent="0.2">
      <c r="A75" s="673"/>
      <c r="B75" s="674"/>
      <c r="C75" s="673"/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675"/>
      <c r="X75" s="675"/>
      <c r="Y75" s="675"/>
      <c r="Z75" s="675"/>
      <c r="AA75" s="675"/>
      <c r="AB75" s="675"/>
      <c r="AC75" s="675"/>
      <c r="AD75" s="675"/>
      <c r="AE75" s="675"/>
      <c r="AF75" s="675"/>
      <c r="AG75" s="675"/>
    </row>
    <row r="76" spans="1:33" ht="34.5" customHeight="1" x14ac:dyDescent="0.2">
      <c r="A76" s="673"/>
      <c r="B76" s="674"/>
      <c r="C76" s="673"/>
      <c r="D76" s="675"/>
      <c r="E76" s="675"/>
      <c r="F76" s="675"/>
      <c r="G76" s="675"/>
      <c r="H76" s="675"/>
      <c r="I76" s="675"/>
      <c r="J76" s="675"/>
      <c r="K76" s="675"/>
      <c r="L76" s="675"/>
      <c r="M76" s="675"/>
      <c r="N76" s="675"/>
      <c r="O76" s="675"/>
      <c r="P76" s="675"/>
      <c r="Q76" s="675"/>
      <c r="R76" s="675"/>
      <c r="S76" s="675"/>
      <c r="T76" s="675"/>
      <c r="U76" s="675"/>
      <c r="V76" s="675"/>
      <c r="W76" s="675"/>
      <c r="X76" s="675"/>
      <c r="Y76" s="675"/>
      <c r="Z76" s="675"/>
      <c r="AA76" s="675"/>
      <c r="AB76" s="675"/>
      <c r="AC76" s="675"/>
      <c r="AD76" s="675"/>
      <c r="AE76" s="675"/>
      <c r="AF76" s="675"/>
      <c r="AG76" s="675"/>
    </row>
    <row r="77" spans="1:33" ht="34.5" customHeight="1" x14ac:dyDescent="0.2">
      <c r="A77" s="673"/>
      <c r="B77" s="674"/>
      <c r="C77" s="673"/>
      <c r="D77" s="675"/>
      <c r="E77" s="675"/>
      <c r="F77" s="675"/>
      <c r="G77" s="675"/>
      <c r="H77" s="675"/>
      <c r="I77" s="675"/>
      <c r="J77" s="675"/>
      <c r="K77" s="675"/>
      <c r="L77" s="675"/>
      <c r="M77" s="675"/>
      <c r="N77" s="675"/>
      <c r="O77" s="675"/>
      <c r="P77" s="675"/>
      <c r="Q77" s="675"/>
      <c r="R77" s="675"/>
      <c r="S77" s="675"/>
      <c r="T77" s="675"/>
      <c r="U77" s="675"/>
      <c r="V77" s="675"/>
      <c r="W77" s="675"/>
      <c r="X77" s="675"/>
      <c r="Y77" s="675"/>
      <c r="Z77" s="675"/>
      <c r="AA77" s="675"/>
      <c r="AB77" s="675"/>
      <c r="AC77" s="675"/>
      <c r="AD77" s="675"/>
      <c r="AE77" s="675"/>
      <c r="AF77" s="675"/>
      <c r="AG77" s="675"/>
    </row>
    <row r="78" spans="1:33" ht="34.5" customHeight="1" x14ac:dyDescent="0.2">
      <c r="A78" s="673"/>
      <c r="B78" s="674"/>
      <c r="C78" s="673"/>
      <c r="D78" s="675"/>
      <c r="E78" s="675"/>
      <c r="F78" s="675"/>
      <c r="G78" s="675"/>
      <c r="H78" s="675"/>
      <c r="I78" s="675"/>
      <c r="J78" s="675"/>
      <c r="K78" s="675"/>
      <c r="L78" s="675"/>
      <c r="M78" s="675"/>
      <c r="N78" s="675"/>
      <c r="O78" s="675"/>
      <c r="P78" s="675"/>
      <c r="Q78" s="675"/>
      <c r="R78" s="675"/>
      <c r="S78" s="675"/>
      <c r="T78" s="675"/>
      <c r="U78" s="675"/>
      <c r="V78" s="675"/>
      <c r="W78" s="675"/>
      <c r="X78" s="675"/>
      <c r="Y78" s="675"/>
      <c r="Z78" s="675"/>
      <c r="AA78" s="675"/>
      <c r="AB78" s="675"/>
      <c r="AC78" s="675"/>
      <c r="AD78" s="675"/>
      <c r="AE78" s="675"/>
      <c r="AF78" s="675"/>
      <c r="AG78" s="675"/>
    </row>
    <row r="79" spans="1:33" ht="34.5" customHeight="1" x14ac:dyDescent="0.2">
      <c r="A79" s="673"/>
      <c r="B79" s="674"/>
      <c r="C79" s="673"/>
      <c r="D79" s="675"/>
      <c r="E79" s="675"/>
      <c r="F79" s="675"/>
      <c r="G79" s="675"/>
      <c r="H79" s="675"/>
      <c r="I79" s="675"/>
      <c r="J79" s="675"/>
      <c r="K79" s="675"/>
      <c r="L79" s="675"/>
      <c r="M79" s="675"/>
      <c r="N79" s="675"/>
      <c r="O79" s="675"/>
      <c r="P79" s="675"/>
      <c r="Q79" s="675"/>
      <c r="R79" s="675"/>
      <c r="S79" s="675"/>
      <c r="T79" s="675"/>
      <c r="U79" s="675"/>
      <c r="V79" s="675"/>
      <c r="W79" s="675"/>
      <c r="X79" s="675"/>
      <c r="Y79" s="675"/>
      <c r="Z79" s="675"/>
      <c r="AA79" s="675"/>
      <c r="AB79" s="675"/>
      <c r="AC79" s="675"/>
      <c r="AD79" s="675"/>
      <c r="AE79" s="675"/>
      <c r="AF79" s="675"/>
      <c r="AG79" s="675"/>
    </row>
    <row r="80" spans="1:33" ht="34.5" customHeight="1" x14ac:dyDescent="0.2">
      <c r="A80" s="673"/>
      <c r="B80" s="674"/>
      <c r="C80" s="673"/>
      <c r="D80" s="675"/>
      <c r="E80" s="675"/>
      <c r="F80" s="675"/>
      <c r="G80" s="675"/>
      <c r="H80" s="675"/>
      <c r="I80" s="675"/>
      <c r="J80" s="675"/>
      <c r="K80" s="675"/>
      <c r="L80" s="675"/>
      <c r="M80" s="675"/>
      <c r="N80" s="675"/>
      <c r="O80" s="675"/>
      <c r="P80" s="675"/>
      <c r="Q80" s="675"/>
      <c r="R80" s="675"/>
      <c r="S80" s="675"/>
      <c r="T80" s="675"/>
      <c r="U80" s="675"/>
      <c r="V80" s="675"/>
      <c r="W80" s="675"/>
      <c r="X80" s="675"/>
      <c r="Y80" s="675"/>
      <c r="Z80" s="675"/>
      <c r="AA80" s="675"/>
      <c r="AB80" s="675"/>
      <c r="AC80" s="675"/>
      <c r="AD80" s="675"/>
      <c r="AE80" s="675"/>
      <c r="AF80" s="675"/>
      <c r="AG80" s="675"/>
    </row>
    <row r="81" spans="1:33" ht="34.5" customHeight="1" x14ac:dyDescent="0.2">
      <c r="A81" s="673"/>
      <c r="B81" s="674"/>
      <c r="C81" s="673"/>
      <c r="D81" s="675"/>
      <c r="E81" s="675"/>
      <c r="F81" s="675"/>
      <c r="G81" s="675"/>
      <c r="H81" s="675"/>
      <c r="I81" s="675"/>
      <c r="J81" s="675"/>
      <c r="K81" s="675"/>
      <c r="L81" s="675"/>
      <c r="M81" s="675"/>
      <c r="N81" s="675"/>
      <c r="O81" s="675"/>
      <c r="P81" s="675"/>
      <c r="Q81" s="675"/>
      <c r="R81" s="675"/>
      <c r="S81" s="675"/>
      <c r="T81" s="675"/>
      <c r="U81" s="675"/>
      <c r="V81" s="675"/>
      <c r="W81" s="675"/>
      <c r="X81" s="675"/>
      <c r="Y81" s="675"/>
      <c r="Z81" s="675"/>
      <c r="AA81" s="675"/>
      <c r="AB81" s="675"/>
      <c r="AC81" s="675"/>
      <c r="AD81" s="675"/>
      <c r="AE81" s="675"/>
      <c r="AF81" s="675"/>
      <c r="AG81" s="675"/>
    </row>
    <row r="82" spans="1:33" ht="34.5" customHeight="1" x14ac:dyDescent="0.2">
      <c r="A82" s="673"/>
      <c r="B82" s="674"/>
      <c r="C82" s="673"/>
      <c r="D82" s="675"/>
      <c r="E82" s="675"/>
      <c r="F82" s="675"/>
      <c r="G82" s="675"/>
      <c r="H82" s="675"/>
      <c r="I82" s="675"/>
      <c r="J82" s="675"/>
      <c r="K82" s="675"/>
      <c r="L82" s="675"/>
      <c r="M82" s="675"/>
      <c r="N82" s="675"/>
      <c r="O82" s="675"/>
      <c r="P82" s="675"/>
      <c r="Q82" s="675"/>
      <c r="R82" s="675"/>
      <c r="S82" s="675"/>
      <c r="T82" s="675"/>
      <c r="U82" s="675"/>
      <c r="V82" s="675"/>
      <c r="W82" s="675"/>
      <c r="X82" s="675"/>
      <c r="Y82" s="675"/>
      <c r="Z82" s="675"/>
      <c r="AA82" s="675"/>
      <c r="AB82" s="675"/>
      <c r="AC82" s="675"/>
      <c r="AD82" s="675"/>
      <c r="AE82" s="675"/>
      <c r="AF82" s="675"/>
      <c r="AG82" s="675"/>
    </row>
    <row r="83" spans="1:33" ht="34.5" customHeight="1" x14ac:dyDescent="0.2">
      <c r="A83" s="673"/>
      <c r="B83" s="674"/>
      <c r="C83" s="673"/>
      <c r="D83" s="675"/>
      <c r="E83" s="675"/>
      <c r="F83" s="675"/>
      <c r="G83" s="675"/>
      <c r="H83" s="675"/>
      <c r="I83" s="675"/>
      <c r="J83" s="675"/>
      <c r="K83" s="675"/>
      <c r="L83" s="675"/>
      <c r="M83" s="675"/>
      <c r="N83" s="675"/>
      <c r="O83" s="675"/>
      <c r="P83" s="675"/>
      <c r="Q83" s="675"/>
      <c r="R83" s="675"/>
      <c r="S83" s="675"/>
      <c r="T83" s="675"/>
      <c r="U83" s="675"/>
      <c r="V83" s="675"/>
      <c r="W83" s="675"/>
      <c r="X83" s="675"/>
      <c r="Y83" s="675"/>
      <c r="Z83" s="675"/>
      <c r="AA83" s="675"/>
      <c r="AB83" s="675"/>
      <c r="AC83" s="675"/>
      <c r="AD83" s="675"/>
      <c r="AE83" s="675"/>
      <c r="AF83" s="675"/>
      <c r="AG83" s="675"/>
    </row>
    <row r="84" spans="1:33" ht="34.5" customHeight="1" x14ac:dyDescent="0.2">
      <c r="A84" s="673"/>
      <c r="B84" s="674"/>
      <c r="C84" s="673"/>
      <c r="D84" s="675"/>
      <c r="E84" s="675"/>
      <c r="F84" s="675"/>
      <c r="G84" s="675"/>
      <c r="H84" s="675"/>
      <c r="I84" s="675"/>
      <c r="J84" s="675"/>
      <c r="K84" s="675"/>
      <c r="L84" s="675"/>
      <c r="M84" s="675"/>
      <c r="N84" s="675"/>
      <c r="O84" s="675"/>
      <c r="P84" s="675"/>
      <c r="Q84" s="675"/>
      <c r="R84" s="675"/>
      <c r="S84" s="675"/>
      <c r="T84" s="675"/>
      <c r="U84" s="675"/>
      <c r="V84" s="675"/>
      <c r="W84" s="675"/>
      <c r="X84" s="675"/>
      <c r="Y84" s="675"/>
      <c r="Z84" s="675"/>
      <c r="AA84" s="675"/>
      <c r="AB84" s="675"/>
      <c r="AC84" s="675"/>
      <c r="AD84" s="675"/>
      <c r="AE84" s="675"/>
      <c r="AF84" s="675"/>
      <c r="AG84" s="675"/>
    </row>
    <row r="85" spans="1:33" ht="34.5" customHeight="1" x14ac:dyDescent="0.2">
      <c r="A85" s="673"/>
      <c r="B85" s="674"/>
      <c r="C85" s="673"/>
      <c r="D85" s="675"/>
      <c r="E85" s="675"/>
      <c r="F85" s="675"/>
      <c r="G85" s="675"/>
      <c r="H85" s="675"/>
      <c r="I85" s="675"/>
      <c r="J85" s="675"/>
      <c r="K85" s="675"/>
      <c r="L85" s="675"/>
      <c r="M85" s="675"/>
      <c r="N85" s="675"/>
      <c r="O85" s="675"/>
      <c r="P85" s="675"/>
      <c r="Q85" s="675"/>
      <c r="R85" s="675"/>
      <c r="S85" s="675"/>
      <c r="T85" s="675"/>
      <c r="U85" s="675"/>
      <c r="V85" s="675"/>
      <c r="W85" s="675"/>
      <c r="X85" s="675"/>
      <c r="Y85" s="675"/>
      <c r="Z85" s="675"/>
      <c r="AA85" s="675"/>
      <c r="AB85" s="675"/>
      <c r="AC85" s="675"/>
      <c r="AD85" s="675"/>
      <c r="AE85" s="675"/>
      <c r="AF85" s="675"/>
      <c r="AG85" s="675"/>
    </row>
    <row r="86" spans="1:33" ht="34.5" customHeight="1" x14ac:dyDescent="0.2">
      <c r="A86" s="673"/>
      <c r="B86" s="674"/>
      <c r="C86" s="673"/>
      <c r="D86" s="675"/>
      <c r="E86" s="675"/>
      <c r="F86" s="675"/>
      <c r="G86" s="675"/>
      <c r="H86" s="675"/>
      <c r="I86" s="675"/>
      <c r="J86" s="675"/>
      <c r="K86" s="675"/>
      <c r="L86" s="675"/>
      <c r="M86" s="675"/>
      <c r="N86" s="675"/>
      <c r="O86" s="675"/>
      <c r="P86" s="675"/>
      <c r="Q86" s="675"/>
      <c r="R86" s="675"/>
      <c r="S86" s="675"/>
      <c r="T86" s="675"/>
      <c r="U86" s="675"/>
      <c r="V86" s="675"/>
      <c r="W86" s="675"/>
      <c r="X86" s="675"/>
      <c r="Y86" s="675"/>
      <c r="Z86" s="675"/>
      <c r="AA86" s="675"/>
      <c r="AB86" s="675"/>
      <c r="AC86" s="675"/>
      <c r="AD86" s="675"/>
      <c r="AE86" s="675"/>
      <c r="AF86" s="675"/>
      <c r="AG86" s="675"/>
    </row>
    <row r="87" spans="1:33" ht="34.5" customHeight="1" x14ac:dyDescent="0.2">
      <c r="A87" s="673"/>
      <c r="B87" s="674"/>
      <c r="C87" s="673"/>
      <c r="D87" s="675"/>
      <c r="E87" s="675"/>
      <c r="F87" s="675"/>
      <c r="G87" s="675"/>
      <c r="H87" s="675"/>
      <c r="I87" s="675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  <c r="X87" s="675"/>
      <c r="Y87" s="675"/>
      <c r="Z87" s="675"/>
      <c r="AA87" s="675"/>
      <c r="AB87" s="675"/>
      <c r="AC87" s="675"/>
      <c r="AD87" s="675"/>
      <c r="AE87" s="675"/>
      <c r="AF87" s="675"/>
      <c r="AG87" s="675"/>
    </row>
    <row r="88" spans="1:33" ht="34.5" customHeight="1" x14ac:dyDescent="0.2">
      <c r="A88" s="673"/>
      <c r="B88" s="674"/>
      <c r="C88" s="673"/>
      <c r="D88" s="675"/>
      <c r="E88" s="675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5"/>
      <c r="U88" s="675"/>
      <c r="V88" s="675"/>
      <c r="W88" s="675"/>
      <c r="X88" s="675"/>
      <c r="Y88" s="675"/>
      <c r="Z88" s="675"/>
      <c r="AA88" s="675"/>
      <c r="AB88" s="675"/>
      <c r="AC88" s="675"/>
      <c r="AD88" s="675"/>
      <c r="AE88" s="675"/>
      <c r="AF88" s="675"/>
      <c r="AG88" s="675"/>
    </row>
    <row r="89" spans="1:33" ht="34.5" customHeight="1" x14ac:dyDescent="0.2">
      <c r="A89" s="673"/>
      <c r="B89" s="674"/>
      <c r="C89" s="673"/>
      <c r="D89" s="675"/>
      <c r="E89" s="675"/>
      <c r="F89" s="675"/>
      <c r="G89" s="675"/>
      <c r="H89" s="675"/>
      <c r="I89" s="675"/>
      <c r="J89" s="675"/>
      <c r="K89" s="675"/>
      <c r="L89" s="675"/>
      <c r="M89" s="675"/>
      <c r="N89" s="675"/>
      <c r="O89" s="675"/>
      <c r="P89" s="675"/>
      <c r="Q89" s="675"/>
      <c r="R89" s="675"/>
      <c r="S89" s="675"/>
      <c r="T89" s="675"/>
      <c r="U89" s="675"/>
      <c r="V89" s="675"/>
      <c r="W89" s="675"/>
      <c r="X89" s="675"/>
      <c r="Y89" s="675"/>
      <c r="Z89" s="675"/>
      <c r="AA89" s="675"/>
      <c r="AB89" s="675"/>
      <c r="AC89" s="675"/>
      <c r="AD89" s="675"/>
      <c r="AE89" s="675"/>
      <c r="AF89" s="675"/>
      <c r="AG89" s="675"/>
    </row>
    <row r="90" spans="1:33" ht="34.5" customHeight="1" x14ac:dyDescent="0.2">
      <c r="A90" s="673"/>
      <c r="B90" s="674"/>
      <c r="C90" s="673"/>
      <c r="D90" s="675"/>
      <c r="E90" s="675"/>
      <c r="F90" s="675"/>
      <c r="G90" s="675"/>
      <c r="H90" s="675"/>
      <c r="I90" s="675"/>
      <c r="J90" s="675"/>
      <c r="K90" s="675"/>
      <c r="L90" s="675"/>
      <c r="M90" s="675"/>
      <c r="N90" s="675"/>
      <c r="O90" s="675"/>
      <c r="P90" s="675"/>
      <c r="Q90" s="675"/>
      <c r="R90" s="675"/>
      <c r="S90" s="675"/>
      <c r="T90" s="675"/>
      <c r="U90" s="675"/>
      <c r="V90" s="675"/>
      <c r="W90" s="675"/>
      <c r="X90" s="675"/>
      <c r="Y90" s="675"/>
      <c r="Z90" s="675"/>
      <c r="AA90" s="675"/>
      <c r="AB90" s="675"/>
      <c r="AC90" s="675"/>
      <c r="AD90" s="675"/>
      <c r="AE90" s="675"/>
      <c r="AF90" s="675"/>
      <c r="AG90" s="675"/>
    </row>
    <row r="91" spans="1:33" ht="34.5" customHeight="1" x14ac:dyDescent="0.2">
      <c r="A91" s="673"/>
      <c r="B91" s="674"/>
      <c r="C91" s="673"/>
      <c r="D91" s="675"/>
      <c r="E91" s="675"/>
      <c r="F91" s="675"/>
      <c r="G91" s="675"/>
      <c r="H91" s="675"/>
      <c r="I91" s="675"/>
      <c r="J91" s="675"/>
      <c r="K91" s="675"/>
      <c r="L91" s="675"/>
      <c r="M91" s="675"/>
      <c r="N91" s="675"/>
      <c r="O91" s="675"/>
      <c r="P91" s="675"/>
      <c r="Q91" s="675"/>
      <c r="R91" s="675"/>
      <c r="S91" s="675"/>
      <c r="T91" s="675"/>
      <c r="U91" s="675"/>
      <c r="V91" s="675"/>
      <c r="W91" s="675"/>
      <c r="X91" s="675"/>
      <c r="Y91" s="675"/>
      <c r="Z91" s="675"/>
      <c r="AA91" s="675"/>
      <c r="AB91" s="675"/>
      <c r="AC91" s="675"/>
      <c r="AD91" s="675"/>
      <c r="AE91" s="675"/>
      <c r="AF91" s="675"/>
      <c r="AG91" s="675"/>
    </row>
    <row r="92" spans="1:33" ht="34.5" customHeight="1" x14ac:dyDescent="0.2">
      <c r="A92" s="673"/>
      <c r="B92" s="674"/>
      <c r="C92" s="673"/>
      <c r="D92" s="675"/>
      <c r="E92" s="675"/>
      <c r="F92" s="675"/>
      <c r="G92" s="675"/>
      <c r="H92" s="675"/>
      <c r="I92" s="675"/>
      <c r="J92" s="675"/>
      <c r="K92" s="675"/>
      <c r="L92" s="675"/>
      <c r="M92" s="675"/>
      <c r="N92" s="675"/>
      <c r="O92" s="675"/>
      <c r="P92" s="675"/>
      <c r="Q92" s="675"/>
      <c r="R92" s="675"/>
      <c r="S92" s="675"/>
      <c r="T92" s="675"/>
      <c r="U92" s="675"/>
      <c r="V92" s="675"/>
      <c r="W92" s="675"/>
      <c r="X92" s="675"/>
      <c r="Y92" s="675"/>
      <c r="Z92" s="675"/>
      <c r="AA92" s="675"/>
      <c r="AB92" s="675"/>
      <c r="AC92" s="675"/>
      <c r="AD92" s="675"/>
      <c r="AE92" s="675"/>
      <c r="AF92" s="675"/>
      <c r="AG92" s="675"/>
    </row>
    <row r="93" spans="1:33" ht="34.5" customHeight="1" x14ac:dyDescent="0.2">
      <c r="A93" s="673"/>
      <c r="B93" s="674"/>
      <c r="C93" s="673"/>
      <c r="D93" s="675"/>
      <c r="E93" s="675"/>
      <c r="F93" s="675"/>
      <c r="G93" s="675"/>
      <c r="H93" s="675"/>
      <c r="I93" s="675"/>
      <c r="J93" s="675"/>
      <c r="K93" s="675"/>
      <c r="L93" s="675"/>
      <c r="M93" s="675"/>
      <c r="N93" s="675"/>
      <c r="O93" s="675"/>
      <c r="P93" s="675"/>
      <c r="Q93" s="675"/>
      <c r="R93" s="675"/>
      <c r="S93" s="675"/>
      <c r="T93" s="675"/>
      <c r="U93" s="675"/>
      <c r="V93" s="675"/>
      <c r="W93" s="675"/>
      <c r="X93" s="675"/>
      <c r="Y93" s="675"/>
      <c r="Z93" s="675"/>
      <c r="AA93" s="675"/>
      <c r="AB93" s="675"/>
      <c r="AC93" s="675"/>
      <c r="AD93" s="675"/>
      <c r="AE93" s="675"/>
      <c r="AF93" s="675"/>
      <c r="AG93" s="675"/>
    </row>
    <row r="94" spans="1:33" ht="34.5" customHeight="1" x14ac:dyDescent="0.2">
      <c r="A94" s="673"/>
      <c r="B94" s="674"/>
      <c r="C94" s="673"/>
      <c r="D94" s="675"/>
      <c r="E94" s="675"/>
      <c r="F94" s="675"/>
      <c r="G94" s="675"/>
      <c r="H94" s="675"/>
      <c r="I94" s="675"/>
      <c r="J94" s="675"/>
      <c r="K94" s="675"/>
      <c r="L94" s="675"/>
      <c r="M94" s="675"/>
      <c r="N94" s="675"/>
      <c r="O94" s="675"/>
      <c r="P94" s="675"/>
      <c r="Q94" s="675"/>
      <c r="R94" s="675"/>
      <c r="S94" s="675"/>
      <c r="T94" s="675"/>
      <c r="U94" s="675"/>
      <c r="V94" s="675"/>
      <c r="W94" s="675"/>
      <c r="X94" s="675"/>
      <c r="Y94" s="675"/>
      <c r="Z94" s="675"/>
      <c r="AA94" s="675"/>
      <c r="AB94" s="675"/>
      <c r="AC94" s="675"/>
      <c r="AD94" s="675"/>
      <c r="AE94" s="675"/>
      <c r="AF94" s="675"/>
      <c r="AG94" s="675"/>
    </row>
    <row r="95" spans="1:33" ht="34.5" customHeight="1" x14ac:dyDescent="0.2">
      <c r="A95" s="673"/>
      <c r="B95" s="674"/>
      <c r="C95" s="673"/>
      <c r="D95" s="675"/>
      <c r="E95" s="675"/>
      <c r="F95" s="675"/>
      <c r="G95" s="675"/>
      <c r="H95" s="675"/>
      <c r="I95" s="675"/>
      <c r="J95" s="675"/>
      <c r="K95" s="675"/>
      <c r="L95" s="675"/>
      <c r="M95" s="675"/>
      <c r="N95" s="675"/>
      <c r="O95" s="675"/>
      <c r="P95" s="675"/>
      <c r="Q95" s="675"/>
      <c r="R95" s="675"/>
      <c r="S95" s="675"/>
      <c r="T95" s="675"/>
      <c r="U95" s="675"/>
      <c r="V95" s="675"/>
      <c r="W95" s="675"/>
      <c r="X95" s="675"/>
      <c r="Y95" s="675"/>
      <c r="Z95" s="675"/>
      <c r="AA95" s="675"/>
      <c r="AB95" s="675"/>
      <c r="AC95" s="675"/>
      <c r="AD95" s="675"/>
      <c r="AE95" s="675"/>
      <c r="AF95" s="675"/>
      <c r="AG95" s="675"/>
    </row>
    <row r="96" spans="1:33" ht="34.5" customHeight="1" x14ac:dyDescent="0.2">
      <c r="A96" s="673"/>
      <c r="B96" s="674"/>
      <c r="C96" s="673"/>
      <c r="D96" s="675"/>
      <c r="E96" s="675"/>
      <c r="F96" s="675"/>
      <c r="G96" s="675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675"/>
      <c r="S96" s="675"/>
      <c r="T96" s="675"/>
      <c r="U96" s="675"/>
      <c r="V96" s="675"/>
      <c r="W96" s="675"/>
      <c r="X96" s="675"/>
      <c r="Y96" s="675"/>
      <c r="Z96" s="675"/>
      <c r="AA96" s="675"/>
      <c r="AB96" s="675"/>
      <c r="AC96" s="675"/>
      <c r="AD96" s="675"/>
      <c r="AE96" s="675"/>
      <c r="AF96" s="675"/>
      <c r="AG96" s="675"/>
    </row>
    <row r="97" spans="1:33" ht="34.5" customHeight="1" x14ac:dyDescent="0.2">
      <c r="A97" s="673"/>
      <c r="B97" s="674"/>
      <c r="C97" s="673"/>
      <c r="D97" s="675"/>
      <c r="E97" s="675"/>
      <c r="F97" s="675"/>
      <c r="G97" s="675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675"/>
      <c r="S97" s="675"/>
      <c r="T97" s="675"/>
      <c r="U97" s="675"/>
      <c r="V97" s="675"/>
      <c r="W97" s="675"/>
      <c r="X97" s="675"/>
      <c r="Y97" s="675"/>
      <c r="Z97" s="675"/>
      <c r="AA97" s="675"/>
      <c r="AB97" s="675"/>
      <c r="AC97" s="675"/>
      <c r="AD97" s="675"/>
      <c r="AE97" s="675"/>
      <c r="AF97" s="675"/>
      <c r="AG97" s="675"/>
    </row>
    <row r="98" spans="1:33" ht="34.5" customHeight="1" x14ac:dyDescent="0.2">
      <c r="A98" s="673"/>
      <c r="B98" s="674"/>
      <c r="C98" s="673"/>
      <c r="D98" s="675"/>
      <c r="E98" s="675"/>
      <c r="F98" s="675"/>
      <c r="G98" s="675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680"/>
      <c r="S98" s="680"/>
      <c r="T98" s="680"/>
      <c r="U98" s="680"/>
      <c r="V98" s="680"/>
      <c r="W98" s="680"/>
      <c r="X98" s="680"/>
      <c r="Y98" s="675"/>
      <c r="Z98" s="675"/>
      <c r="AA98" s="675"/>
      <c r="AB98" s="675"/>
      <c r="AC98" s="675"/>
      <c r="AD98" s="675"/>
      <c r="AE98" s="675"/>
      <c r="AF98" s="675"/>
      <c r="AG98" s="675"/>
    </row>
    <row r="99" spans="1:33" ht="34.5" customHeight="1" x14ac:dyDescent="0.2">
      <c r="A99" s="673"/>
      <c r="B99" s="674"/>
      <c r="C99" s="673"/>
      <c r="D99" s="675"/>
      <c r="E99" s="675"/>
      <c r="F99" s="675"/>
      <c r="G99" s="675"/>
      <c r="H99" s="675"/>
      <c r="I99" s="675"/>
      <c r="J99" s="675"/>
      <c r="K99" s="675"/>
      <c r="L99" s="675"/>
      <c r="M99" s="675"/>
      <c r="N99" s="675"/>
      <c r="O99" s="675"/>
      <c r="P99" s="675"/>
      <c r="Q99" s="675"/>
      <c r="R99" s="675"/>
      <c r="S99" s="675"/>
      <c r="T99" s="675"/>
      <c r="U99" s="675"/>
      <c r="V99" s="675"/>
      <c r="W99" s="675"/>
      <c r="X99" s="675"/>
      <c r="Y99" s="675"/>
      <c r="Z99" s="675"/>
      <c r="AA99" s="675"/>
      <c r="AB99" s="675"/>
      <c r="AC99" s="675"/>
      <c r="AD99" s="675"/>
      <c r="AE99" s="675"/>
      <c r="AF99" s="675"/>
      <c r="AG99" s="675"/>
    </row>
    <row r="100" spans="1:33" ht="34.5" customHeight="1" x14ac:dyDescent="0.2">
      <c r="A100" s="673"/>
      <c r="B100" s="674"/>
      <c r="C100" s="673"/>
      <c r="D100" s="675"/>
      <c r="E100" s="675"/>
      <c r="F100" s="675"/>
      <c r="G100" s="675"/>
      <c r="H100" s="675"/>
      <c r="I100" s="675"/>
      <c r="J100" s="675"/>
      <c r="K100" s="675"/>
      <c r="L100" s="675"/>
      <c r="M100" s="675"/>
      <c r="N100" s="675"/>
      <c r="O100" s="675"/>
      <c r="P100" s="675"/>
      <c r="Q100" s="675"/>
      <c r="R100" s="675"/>
      <c r="S100" s="675"/>
      <c r="T100" s="675"/>
      <c r="U100" s="675"/>
      <c r="V100" s="675"/>
      <c r="W100" s="675"/>
      <c r="X100" s="675"/>
      <c r="Y100" s="675"/>
      <c r="Z100" s="675"/>
      <c r="AA100" s="675"/>
      <c r="AB100" s="675"/>
      <c r="AC100" s="675"/>
      <c r="AD100" s="675"/>
      <c r="AE100" s="675"/>
      <c r="AF100" s="675"/>
      <c r="AG100" s="675"/>
    </row>
    <row r="101" spans="1:33" ht="34.5" customHeight="1" x14ac:dyDescent="0.2">
      <c r="A101" s="673"/>
      <c r="B101" s="674"/>
      <c r="C101" s="673"/>
      <c r="D101" s="675"/>
      <c r="E101" s="675"/>
      <c r="F101" s="675"/>
      <c r="G101" s="675"/>
      <c r="H101" s="675"/>
      <c r="I101" s="675"/>
      <c r="J101" s="675"/>
      <c r="K101" s="675"/>
      <c r="L101" s="675"/>
      <c r="M101" s="675"/>
      <c r="N101" s="675"/>
      <c r="O101" s="675"/>
      <c r="P101" s="675"/>
      <c r="Q101" s="675"/>
      <c r="R101" s="675"/>
      <c r="S101" s="675"/>
      <c r="T101" s="675"/>
      <c r="U101" s="675"/>
      <c r="V101" s="675"/>
      <c r="W101" s="675"/>
      <c r="X101" s="675"/>
      <c r="Y101" s="675"/>
      <c r="Z101" s="675"/>
      <c r="AA101" s="675"/>
      <c r="AB101" s="675"/>
      <c r="AC101" s="675"/>
      <c r="AD101" s="675"/>
      <c r="AE101" s="675"/>
      <c r="AF101" s="675"/>
      <c r="AG101" s="675"/>
    </row>
    <row r="102" spans="1:33" ht="34.5" customHeight="1" x14ac:dyDescent="0.2">
      <c r="A102" s="673"/>
      <c r="B102" s="674"/>
      <c r="C102" s="673"/>
      <c r="D102" s="675"/>
      <c r="E102" s="675"/>
      <c r="F102" s="675"/>
      <c r="G102" s="675"/>
      <c r="H102" s="675"/>
      <c r="I102" s="675"/>
      <c r="J102" s="675"/>
      <c r="K102" s="675"/>
      <c r="L102" s="675"/>
      <c r="M102" s="675"/>
      <c r="N102" s="675"/>
      <c r="O102" s="675"/>
      <c r="P102" s="675"/>
      <c r="Q102" s="675"/>
      <c r="R102" s="675"/>
      <c r="S102" s="675"/>
      <c r="T102" s="675"/>
      <c r="U102" s="675"/>
      <c r="V102" s="675"/>
      <c r="W102" s="675"/>
      <c r="X102" s="675"/>
      <c r="Y102" s="675"/>
      <c r="Z102" s="675"/>
      <c r="AA102" s="675"/>
      <c r="AB102" s="675"/>
      <c r="AC102" s="675"/>
      <c r="AD102" s="675"/>
      <c r="AE102" s="675"/>
      <c r="AF102" s="675"/>
      <c r="AG102" s="675"/>
    </row>
    <row r="103" spans="1:33" ht="34.5" customHeight="1" x14ac:dyDescent="0.2">
      <c r="A103" s="673"/>
      <c r="B103" s="674"/>
      <c r="C103" s="673"/>
      <c r="D103" s="675"/>
      <c r="E103" s="675"/>
      <c r="F103" s="675"/>
      <c r="G103" s="675"/>
      <c r="H103" s="675"/>
      <c r="I103" s="675"/>
      <c r="J103" s="675"/>
      <c r="K103" s="675"/>
      <c r="L103" s="675"/>
      <c r="M103" s="675"/>
      <c r="N103" s="675"/>
      <c r="O103" s="675"/>
      <c r="P103" s="675"/>
      <c r="Q103" s="675"/>
      <c r="R103" s="675"/>
      <c r="S103" s="675"/>
      <c r="T103" s="675"/>
      <c r="U103" s="675"/>
      <c r="V103" s="675"/>
      <c r="W103" s="675"/>
      <c r="X103" s="675"/>
      <c r="Y103" s="675"/>
      <c r="Z103" s="675"/>
      <c r="AA103" s="675"/>
      <c r="AB103" s="675"/>
      <c r="AC103" s="675"/>
      <c r="AD103" s="675"/>
      <c r="AE103" s="675"/>
      <c r="AF103" s="675"/>
      <c r="AG103" s="675"/>
    </row>
    <row r="104" spans="1:33" ht="34.5" customHeight="1" x14ac:dyDescent="0.2">
      <c r="A104" s="673"/>
      <c r="B104" s="674"/>
      <c r="C104" s="673"/>
      <c r="D104" s="675"/>
      <c r="E104" s="675"/>
      <c r="F104" s="675"/>
      <c r="G104" s="675"/>
      <c r="H104" s="675"/>
      <c r="I104" s="675"/>
      <c r="J104" s="675"/>
      <c r="K104" s="675"/>
      <c r="L104" s="675"/>
      <c r="M104" s="675"/>
      <c r="N104" s="675"/>
      <c r="O104" s="675"/>
      <c r="P104" s="675"/>
      <c r="Q104" s="675"/>
      <c r="R104" s="675"/>
      <c r="S104" s="675"/>
      <c r="T104" s="675"/>
      <c r="U104" s="675"/>
      <c r="V104" s="675"/>
      <c r="W104" s="675"/>
      <c r="X104" s="675"/>
      <c r="Y104" s="675"/>
      <c r="Z104" s="675"/>
      <c r="AA104" s="675"/>
      <c r="AB104" s="675"/>
      <c r="AC104" s="675"/>
      <c r="AD104" s="675"/>
      <c r="AE104" s="675"/>
      <c r="AF104" s="675"/>
      <c r="AG104" s="675"/>
    </row>
    <row r="105" spans="1:33" ht="34.5" customHeight="1" x14ac:dyDescent="0.2">
      <c r="A105" s="673"/>
      <c r="B105" s="674"/>
      <c r="C105" s="673"/>
      <c r="D105" s="675"/>
      <c r="E105" s="675"/>
      <c r="F105" s="675"/>
      <c r="G105" s="675"/>
      <c r="H105" s="675"/>
      <c r="I105" s="675"/>
      <c r="J105" s="675"/>
      <c r="K105" s="675"/>
      <c r="L105" s="675"/>
      <c r="M105" s="675"/>
      <c r="N105" s="675"/>
      <c r="O105" s="675"/>
      <c r="P105" s="675"/>
      <c r="Q105" s="675"/>
      <c r="R105" s="675"/>
      <c r="S105" s="675"/>
      <c r="T105" s="675"/>
      <c r="U105" s="675"/>
      <c r="V105" s="675"/>
      <c r="W105" s="675"/>
      <c r="X105" s="675"/>
      <c r="Y105" s="675"/>
      <c r="Z105" s="675"/>
      <c r="AA105" s="675"/>
      <c r="AB105" s="675"/>
      <c r="AC105" s="675"/>
      <c r="AD105" s="675"/>
      <c r="AE105" s="675"/>
      <c r="AF105" s="675"/>
      <c r="AG105" s="675"/>
    </row>
    <row r="106" spans="1:33" ht="34.5" customHeight="1" x14ac:dyDescent="0.2">
      <c r="A106" s="673"/>
      <c r="B106" s="674"/>
      <c r="C106" s="673"/>
      <c r="D106" s="675"/>
      <c r="E106" s="675"/>
      <c r="F106" s="675"/>
      <c r="G106" s="675"/>
      <c r="H106" s="675"/>
      <c r="I106" s="675"/>
      <c r="J106" s="675"/>
      <c r="K106" s="675"/>
      <c r="L106" s="675"/>
      <c r="M106" s="675"/>
      <c r="N106" s="675"/>
      <c r="O106" s="675"/>
      <c r="P106" s="675"/>
      <c r="Q106" s="675"/>
      <c r="R106" s="675"/>
      <c r="S106" s="675"/>
      <c r="T106" s="675"/>
      <c r="U106" s="675"/>
      <c r="V106" s="675"/>
      <c r="W106" s="675"/>
      <c r="X106" s="675"/>
      <c r="Y106" s="675"/>
      <c r="Z106" s="675"/>
      <c r="AA106" s="675"/>
      <c r="AB106" s="675"/>
      <c r="AC106" s="675"/>
      <c r="AD106" s="675"/>
      <c r="AE106" s="675"/>
      <c r="AF106" s="675"/>
      <c r="AG106" s="675"/>
    </row>
    <row r="107" spans="1:33" ht="34.5" customHeight="1" x14ac:dyDescent="0.2">
      <c r="A107" s="682"/>
      <c r="B107" s="683"/>
      <c r="C107" s="682"/>
      <c r="D107" s="675"/>
      <c r="E107" s="675"/>
      <c r="F107" s="675"/>
      <c r="G107" s="675"/>
      <c r="H107" s="675"/>
      <c r="I107" s="675"/>
      <c r="J107" s="675"/>
      <c r="K107" s="675"/>
      <c r="L107" s="675"/>
      <c r="M107" s="675"/>
      <c r="N107" s="675"/>
      <c r="O107" s="675"/>
      <c r="P107" s="675"/>
      <c r="Q107" s="675"/>
      <c r="R107" s="675"/>
      <c r="S107" s="675"/>
      <c r="T107" s="675"/>
      <c r="U107" s="675"/>
      <c r="V107" s="675"/>
      <c r="W107" s="675"/>
      <c r="X107" s="675"/>
      <c r="Y107" s="675"/>
      <c r="Z107" s="675"/>
      <c r="AA107" s="675"/>
      <c r="AB107" s="675"/>
      <c r="AC107" s="675"/>
      <c r="AD107" s="675"/>
      <c r="AE107" s="675"/>
      <c r="AF107" s="675"/>
      <c r="AG107" s="675"/>
    </row>
    <row r="108" spans="1:33" ht="34.5" customHeight="1" x14ac:dyDescent="0.2">
      <c r="A108" s="682"/>
      <c r="B108" s="683"/>
      <c r="C108" s="682"/>
      <c r="D108" s="675"/>
      <c r="E108" s="675"/>
      <c r="F108" s="675"/>
      <c r="G108" s="675"/>
      <c r="H108" s="675"/>
      <c r="I108" s="675"/>
      <c r="J108" s="675"/>
      <c r="K108" s="675"/>
      <c r="L108" s="675"/>
      <c r="M108" s="675"/>
      <c r="N108" s="675"/>
      <c r="O108" s="675"/>
      <c r="P108" s="675"/>
      <c r="Q108" s="675"/>
      <c r="R108" s="675"/>
      <c r="S108" s="675"/>
      <c r="T108" s="675"/>
      <c r="U108" s="675"/>
      <c r="V108" s="675"/>
      <c r="W108" s="675"/>
      <c r="X108" s="675"/>
      <c r="Y108" s="675"/>
      <c r="Z108" s="675"/>
      <c r="AA108" s="675"/>
      <c r="AB108" s="675"/>
      <c r="AC108" s="675"/>
      <c r="AD108" s="675"/>
      <c r="AE108" s="675"/>
      <c r="AF108" s="675"/>
      <c r="AG108" s="675"/>
    </row>
    <row r="109" spans="1:33" ht="34.5" customHeight="1" x14ac:dyDescent="0.2">
      <c r="A109" s="682"/>
      <c r="B109" s="683"/>
      <c r="C109" s="682"/>
      <c r="D109" s="675"/>
      <c r="E109" s="675"/>
      <c r="F109" s="675"/>
      <c r="G109" s="675"/>
      <c r="H109" s="675"/>
      <c r="I109" s="675"/>
      <c r="J109" s="675"/>
      <c r="K109" s="675"/>
      <c r="L109" s="675"/>
      <c r="M109" s="675"/>
      <c r="N109" s="675"/>
      <c r="O109" s="675"/>
      <c r="P109" s="675"/>
      <c r="Q109" s="675"/>
      <c r="R109" s="675"/>
      <c r="S109" s="675"/>
      <c r="T109" s="675"/>
      <c r="U109" s="675"/>
      <c r="V109" s="675"/>
      <c r="W109" s="675"/>
      <c r="X109" s="675"/>
      <c r="Y109" s="675"/>
      <c r="Z109" s="675"/>
      <c r="AA109" s="675"/>
      <c r="AB109" s="675"/>
      <c r="AC109" s="675"/>
      <c r="AD109" s="675"/>
      <c r="AE109" s="675"/>
      <c r="AF109" s="675"/>
      <c r="AG109" s="675"/>
    </row>
    <row r="110" spans="1:33" ht="34.5" customHeight="1" x14ac:dyDescent="0.2">
      <c r="A110" s="682"/>
      <c r="B110" s="683"/>
      <c r="C110" s="682"/>
      <c r="D110" s="675"/>
      <c r="E110" s="675"/>
      <c r="F110" s="675"/>
      <c r="G110" s="675"/>
      <c r="H110" s="675"/>
      <c r="I110" s="675"/>
      <c r="J110" s="675"/>
      <c r="K110" s="675"/>
      <c r="L110" s="675"/>
      <c r="M110" s="675"/>
      <c r="N110" s="675"/>
      <c r="O110" s="675"/>
      <c r="P110" s="675"/>
      <c r="Q110" s="675"/>
      <c r="R110" s="675"/>
      <c r="S110" s="675"/>
      <c r="T110" s="675"/>
      <c r="U110" s="675"/>
      <c r="V110" s="675"/>
      <c r="W110" s="675"/>
      <c r="X110" s="675"/>
      <c r="Y110" s="675"/>
      <c r="Z110" s="675"/>
      <c r="AA110" s="675"/>
      <c r="AB110" s="675"/>
      <c r="AC110" s="675"/>
      <c r="AD110" s="675"/>
      <c r="AE110" s="675"/>
      <c r="AF110" s="675"/>
      <c r="AG110" s="675"/>
    </row>
    <row r="111" spans="1:33" ht="34.5" customHeight="1" x14ac:dyDescent="0.2">
      <c r="A111" s="682"/>
      <c r="B111" s="683"/>
      <c r="C111" s="682"/>
      <c r="D111" s="675"/>
      <c r="E111" s="675"/>
      <c r="F111" s="675"/>
      <c r="G111" s="675"/>
      <c r="H111" s="675"/>
      <c r="I111" s="675"/>
      <c r="J111" s="675"/>
      <c r="K111" s="675"/>
      <c r="L111" s="675"/>
      <c r="M111" s="675"/>
      <c r="N111" s="675"/>
      <c r="O111" s="675"/>
      <c r="P111" s="675"/>
      <c r="Q111" s="675"/>
      <c r="R111" s="675"/>
      <c r="S111" s="675"/>
      <c r="T111" s="675"/>
      <c r="U111" s="675"/>
      <c r="V111" s="675"/>
      <c r="W111" s="675"/>
      <c r="X111" s="675"/>
      <c r="Y111" s="675"/>
      <c r="Z111" s="675"/>
      <c r="AA111" s="675"/>
      <c r="AB111" s="675"/>
      <c r="AC111" s="675"/>
      <c r="AD111" s="675"/>
      <c r="AE111" s="675"/>
      <c r="AF111" s="675"/>
      <c r="AG111" s="675"/>
    </row>
    <row r="112" spans="1:33" ht="34.5" customHeight="1" x14ac:dyDescent="0.2">
      <c r="A112" s="682"/>
      <c r="B112" s="683"/>
      <c r="C112" s="682"/>
      <c r="D112" s="675"/>
      <c r="E112" s="675"/>
      <c r="F112" s="675"/>
      <c r="G112" s="675"/>
      <c r="H112" s="675"/>
      <c r="I112" s="675"/>
      <c r="J112" s="675"/>
      <c r="K112" s="675"/>
      <c r="L112" s="675"/>
      <c r="M112" s="675"/>
      <c r="N112" s="675"/>
      <c r="O112" s="675"/>
      <c r="P112" s="675"/>
      <c r="Q112" s="675"/>
      <c r="R112" s="675"/>
      <c r="S112" s="675"/>
      <c r="T112" s="675"/>
      <c r="U112" s="675"/>
      <c r="V112" s="675"/>
      <c r="W112" s="675"/>
      <c r="X112" s="675"/>
      <c r="Y112" s="675"/>
      <c r="Z112" s="675"/>
      <c r="AA112" s="675"/>
      <c r="AB112" s="675"/>
      <c r="AC112" s="675"/>
      <c r="AD112" s="675"/>
      <c r="AE112" s="675"/>
      <c r="AF112" s="675"/>
      <c r="AG112" s="675"/>
    </row>
    <row r="113" spans="1:33" ht="34.5" customHeight="1" x14ac:dyDescent="0.2">
      <c r="A113" s="682"/>
      <c r="B113" s="683"/>
      <c r="C113" s="682"/>
      <c r="D113" s="675"/>
      <c r="E113" s="675"/>
      <c r="F113" s="675"/>
      <c r="G113" s="675"/>
      <c r="H113" s="675"/>
      <c r="I113" s="675"/>
      <c r="J113" s="675"/>
      <c r="K113" s="675"/>
      <c r="L113" s="675"/>
      <c r="M113" s="675"/>
      <c r="N113" s="675"/>
      <c r="O113" s="675"/>
      <c r="P113" s="675"/>
      <c r="Q113" s="675"/>
      <c r="R113" s="675"/>
      <c r="S113" s="675"/>
      <c r="T113" s="675"/>
      <c r="U113" s="675"/>
      <c r="V113" s="675"/>
      <c r="W113" s="675"/>
      <c r="X113" s="675"/>
      <c r="Y113" s="675"/>
      <c r="Z113" s="675"/>
      <c r="AA113" s="675"/>
      <c r="AB113" s="675"/>
      <c r="AC113" s="675"/>
      <c r="AD113" s="675"/>
      <c r="AE113" s="675"/>
      <c r="AF113" s="675"/>
      <c r="AG113" s="675"/>
    </row>
    <row r="114" spans="1:33" ht="34.5" customHeight="1" x14ac:dyDescent="0.2">
      <c r="A114" s="682"/>
      <c r="B114" s="683"/>
      <c r="C114" s="682"/>
      <c r="D114" s="675"/>
      <c r="E114" s="675"/>
      <c r="F114" s="675"/>
      <c r="G114" s="675"/>
      <c r="H114" s="675"/>
      <c r="I114" s="675"/>
      <c r="J114" s="675"/>
      <c r="K114" s="675"/>
      <c r="L114" s="675"/>
      <c r="M114" s="675"/>
      <c r="N114" s="675"/>
      <c r="O114" s="675"/>
      <c r="P114" s="675"/>
      <c r="Q114" s="675"/>
      <c r="R114" s="675"/>
      <c r="S114" s="675"/>
      <c r="T114" s="675"/>
      <c r="U114" s="680"/>
      <c r="V114" s="675"/>
      <c r="W114" s="675"/>
      <c r="X114" s="675"/>
      <c r="Y114" s="675"/>
      <c r="Z114" s="675"/>
      <c r="AA114" s="675"/>
      <c r="AB114" s="675"/>
      <c r="AC114" s="675"/>
      <c r="AD114" s="675"/>
      <c r="AE114" s="675"/>
      <c r="AF114" s="675"/>
      <c r="AG114" s="675"/>
    </row>
    <row r="115" spans="1:33" ht="34.5" customHeight="1" x14ac:dyDescent="0.2">
      <c r="A115" s="682"/>
      <c r="B115" s="683"/>
      <c r="C115" s="682"/>
      <c r="D115" s="675"/>
      <c r="E115" s="675"/>
      <c r="F115" s="675"/>
      <c r="G115" s="675"/>
      <c r="H115" s="675"/>
      <c r="I115" s="675"/>
      <c r="J115" s="675"/>
      <c r="K115" s="675"/>
      <c r="L115" s="675"/>
      <c r="M115" s="675"/>
      <c r="N115" s="675"/>
      <c r="O115" s="675"/>
      <c r="P115" s="675"/>
      <c r="Q115" s="675"/>
      <c r="R115" s="675"/>
      <c r="S115" s="675"/>
      <c r="T115" s="675"/>
      <c r="U115" s="680"/>
      <c r="V115" s="675"/>
      <c r="W115" s="675"/>
      <c r="X115" s="675"/>
      <c r="Y115" s="675"/>
      <c r="Z115" s="675"/>
      <c r="AA115" s="675"/>
      <c r="AB115" s="675"/>
      <c r="AC115" s="675"/>
      <c r="AD115" s="675"/>
      <c r="AE115" s="675"/>
      <c r="AF115" s="675"/>
      <c r="AG115" s="675"/>
    </row>
    <row r="116" spans="1:33" ht="34.5" customHeight="1" x14ac:dyDescent="0.2">
      <c r="A116" s="682"/>
      <c r="B116" s="683"/>
      <c r="C116" s="682"/>
      <c r="D116" s="675"/>
      <c r="E116" s="675"/>
      <c r="F116" s="675"/>
      <c r="G116" s="675"/>
      <c r="H116" s="675"/>
      <c r="I116" s="675"/>
      <c r="J116" s="675"/>
      <c r="K116" s="675"/>
      <c r="L116" s="675"/>
      <c r="M116" s="675"/>
      <c r="N116" s="675"/>
      <c r="O116" s="675"/>
      <c r="P116" s="675"/>
      <c r="Q116" s="675"/>
      <c r="R116" s="675"/>
      <c r="S116" s="675"/>
      <c r="T116" s="675"/>
      <c r="U116" s="680"/>
      <c r="V116" s="680"/>
      <c r="W116" s="675"/>
      <c r="X116" s="675"/>
      <c r="Y116" s="675"/>
      <c r="Z116" s="675"/>
      <c r="AA116" s="675"/>
      <c r="AB116" s="675"/>
      <c r="AC116" s="675"/>
      <c r="AD116" s="675"/>
      <c r="AE116" s="675"/>
      <c r="AF116" s="675"/>
      <c r="AG116" s="675"/>
    </row>
    <row r="117" spans="1:33" ht="34.5" customHeight="1" x14ac:dyDescent="0.2">
      <c r="A117" s="682"/>
      <c r="B117" s="683"/>
      <c r="C117" s="682"/>
      <c r="D117" s="675"/>
      <c r="E117" s="675"/>
      <c r="F117" s="675"/>
      <c r="G117" s="675"/>
      <c r="H117" s="675"/>
      <c r="I117" s="675"/>
      <c r="J117" s="675"/>
      <c r="K117" s="675"/>
      <c r="L117" s="675"/>
      <c r="M117" s="675"/>
      <c r="N117" s="675"/>
      <c r="O117" s="675"/>
      <c r="P117" s="675"/>
      <c r="Q117" s="675"/>
      <c r="R117" s="675"/>
      <c r="S117" s="675"/>
      <c r="T117" s="675"/>
      <c r="U117" s="680"/>
      <c r="V117" s="675"/>
      <c r="W117" s="675"/>
      <c r="X117" s="675"/>
      <c r="Y117" s="675"/>
      <c r="Z117" s="675"/>
      <c r="AA117" s="675"/>
      <c r="AB117" s="675"/>
      <c r="AC117" s="675"/>
      <c r="AD117" s="675"/>
      <c r="AE117" s="675"/>
      <c r="AF117" s="675"/>
      <c r="AG117" s="675"/>
    </row>
    <row r="118" spans="1:33" ht="34.5" customHeight="1" x14ac:dyDescent="0.2">
      <c r="A118" s="682"/>
      <c r="B118" s="683"/>
      <c r="C118" s="682"/>
      <c r="D118" s="675"/>
      <c r="E118" s="675"/>
      <c r="F118" s="675"/>
      <c r="G118" s="675"/>
      <c r="H118" s="675"/>
      <c r="I118" s="675"/>
      <c r="J118" s="675"/>
      <c r="K118" s="675"/>
      <c r="L118" s="675"/>
      <c r="M118" s="675"/>
      <c r="N118" s="675"/>
      <c r="O118" s="675"/>
      <c r="P118" s="675"/>
      <c r="Q118" s="675"/>
      <c r="R118" s="675"/>
      <c r="S118" s="675"/>
      <c r="T118" s="675"/>
      <c r="U118" s="675"/>
      <c r="V118" s="675"/>
      <c r="W118" s="675"/>
      <c r="X118" s="675"/>
      <c r="Y118" s="675"/>
      <c r="Z118" s="675"/>
      <c r="AA118" s="675"/>
      <c r="AB118" s="675"/>
      <c r="AC118" s="675"/>
      <c r="AD118" s="675"/>
      <c r="AE118" s="675"/>
      <c r="AF118" s="675"/>
      <c r="AG118" s="675"/>
    </row>
    <row r="119" spans="1:33" ht="34.5" customHeight="1" x14ac:dyDescent="0.2">
      <c r="A119" s="682"/>
      <c r="B119" s="683"/>
      <c r="C119" s="682"/>
      <c r="D119" s="675"/>
      <c r="E119" s="675"/>
      <c r="F119" s="675"/>
      <c r="G119" s="675"/>
      <c r="H119" s="675"/>
      <c r="I119" s="675"/>
      <c r="J119" s="675"/>
      <c r="K119" s="675"/>
      <c r="L119" s="675"/>
      <c r="M119" s="675"/>
      <c r="N119" s="675"/>
      <c r="O119" s="675"/>
      <c r="P119" s="675"/>
      <c r="Q119" s="675"/>
      <c r="R119" s="675"/>
      <c r="S119" s="675"/>
      <c r="T119" s="675"/>
      <c r="U119" s="675"/>
      <c r="V119" s="675"/>
      <c r="W119" s="675"/>
      <c r="X119" s="675"/>
      <c r="Y119" s="675"/>
      <c r="Z119" s="675"/>
      <c r="AA119" s="675"/>
      <c r="AB119" s="675"/>
      <c r="AC119" s="675"/>
      <c r="AD119" s="675"/>
      <c r="AE119" s="675"/>
      <c r="AF119" s="675"/>
      <c r="AG119" s="675"/>
    </row>
    <row r="120" spans="1:33" ht="34.5" customHeight="1" x14ac:dyDescent="0.2">
      <c r="A120" s="682"/>
      <c r="B120" s="683"/>
      <c r="C120" s="682"/>
      <c r="D120" s="675"/>
      <c r="E120" s="675"/>
      <c r="F120" s="675"/>
      <c r="G120" s="675"/>
      <c r="H120" s="675"/>
      <c r="I120" s="675"/>
      <c r="J120" s="675"/>
      <c r="K120" s="675"/>
      <c r="L120" s="675"/>
      <c r="M120" s="675"/>
      <c r="N120" s="675"/>
      <c r="O120" s="675"/>
      <c r="P120" s="675"/>
      <c r="Q120" s="675"/>
      <c r="R120" s="675"/>
      <c r="S120" s="675"/>
      <c r="T120" s="675"/>
      <c r="U120" s="675"/>
      <c r="V120" s="675"/>
      <c r="W120" s="675"/>
      <c r="X120" s="675"/>
      <c r="Y120" s="675"/>
      <c r="Z120" s="675"/>
      <c r="AA120" s="675"/>
      <c r="AB120" s="675"/>
      <c r="AC120" s="675"/>
      <c r="AD120" s="675"/>
      <c r="AE120" s="675"/>
      <c r="AF120" s="675"/>
      <c r="AG120" s="675"/>
    </row>
    <row r="121" spans="1:33" ht="34.5" customHeight="1" x14ac:dyDescent="0.2">
      <c r="A121" s="682"/>
      <c r="B121" s="683"/>
      <c r="C121" s="682"/>
      <c r="D121" s="675"/>
      <c r="E121" s="675"/>
      <c r="F121" s="675"/>
      <c r="G121" s="675"/>
      <c r="H121" s="675"/>
      <c r="I121" s="675"/>
      <c r="J121" s="675"/>
      <c r="K121" s="675"/>
      <c r="L121" s="675"/>
      <c r="M121" s="675"/>
      <c r="N121" s="675"/>
      <c r="O121" s="675"/>
      <c r="P121" s="675"/>
      <c r="Q121" s="675"/>
      <c r="R121" s="675"/>
      <c r="S121" s="675"/>
      <c r="T121" s="675"/>
      <c r="U121" s="675"/>
      <c r="V121" s="675"/>
      <c r="W121" s="675"/>
      <c r="X121" s="675"/>
      <c r="Y121" s="675"/>
      <c r="Z121" s="675"/>
      <c r="AA121" s="675"/>
      <c r="AB121" s="675"/>
      <c r="AC121" s="675"/>
      <c r="AD121" s="675"/>
      <c r="AE121" s="675"/>
      <c r="AF121" s="675"/>
      <c r="AG121" s="675"/>
    </row>
    <row r="122" spans="1:33" ht="34.5" customHeight="1" x14ac:dyDescent="0.2">
      <c r="A122" s="682"/>
      <c r="B122" s="683"/>
      <c r="C122" s="682"/>
      <c r="D122" s="675"/>
      <c r="E122" s="675"/>
      <c r="F122" s="675"/>
      <c r="G122" s="675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675"/>
      <c r="S122" s="675"/>
      <c r="T122" s="675"/>
      <c r="U122" s="675"/>
      <c r="V122" s="675"/>
      <c r="W122" s="675"/>
      <c r="X122" s="675"/>
      <c r="Y122" s="675"/>
      <c r="Z122" s="675"/>
      <c r="AA122" s="675"/>
      <c r="AB122" s="675"/>
      <c r="AC122" s="675"/>
      <c r="AD122" s="675"/>
      <c r="AE122" s="675"/>
      <c r="AF122" s="675"/>
      <c r="AG122" s="675"/>
    </row>
    <row r="123" spans="1:33" ht="34.5" customHeight="1" x14ac:dyDescent="0.2">
      <c r="A123" s="682"/>
      <c r="B123" s="683"/>
      <c r="C123" s="682"/>
      <c r="D123" s="675"/>
      <c r="E123" s="675"/>
      <c r="F123" s="675"/>
      <c r="G123" s="675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675"/>
      <c r="S123" s="675"/>
      <c r="T123" s="675"/>
      <c r="U123" s="675"/>
      <c r="V123" s="675"/>
      <c r="W123" s="675"/>
      <c r="X123" s="675"/>
      <c r="Y123" s="675"/>
      <c r="Z123" s="675"/>
      <c r="AA123" s="675"/>
      <c r="AB123" s="675"/>
      <c r="AC123" s="675"/>
      <c r="AD123" s="675"/>
      <c r="AE123" s="675"/>
      <c r="AF123" s="675"/>
      <c r="AG123" s="675"/>
    </row>
    <row r="124" spans="1:33" ht="34.5" customHeight="1" x14ac:dyDescent="0.2">
      <c r="A124" s="682"/>
      <c r="B124" s="683"/>
      <c r="C124" s="682"/>
      <c r="D124" s="675"/>
      <c r="E124" s="675"/>
      <c r="F124" s="675"/>
      <c r="G124" s="675"/>
      <c r="H124" s="675"/>
      <c r="I124" s="675"/>
      <c r="J124" s="675"/>
      <c r="K124" s="675"/>
      <c r="L124" s="675"/>
      <c r="M124" s="675"/>
      <c r="N124" s="675"/>
      <c r="O124" s="675"/>
      <c r="P124" s="675"/>
      <c r="Q124" s="675"/>
      <c r="R124" s="675"/>
      <c r="S124" s="675"/>
      <c r="T124" s="675"/>
      <c r="U124" s="675"/>
      <c r="V124" s="675"/>
      <c r="W124" s="675"/>
      <c r="X124" s="675"/>
      <c r="Y124" s="675"/>
      <c r="Z124" s="675"/>
      <c r="AA124" s="675"/>
      <c r="AB124" s="675"/>
      <c r="AC124" s="675"/>
      <c r="AD124" s="675"/>
      <c r="AE124" s="675"/>
      <c r="AF124" s="675"/>
      <c r="AG124" s="675"/>
    </row>
    <row r="125" spans="1:33" ht="34.5" customHeight="1" x14ac:dyDescent="0.2">
      <c r="A125" s="682"/>
      <c r="B125" s="683"/>
      <c r="C125" s="682"/>
      <c r="D125" s="675"/>
      <c r="E125" s="675"/>
      <c r="F125" s="675"/>
      <c r="G125" s="675"/>
      <c r="H125" s="675"/>
      <c r="I125" s="675"/>
      <c r="J125" s="675"/>
      <c r="K125" s="675"/>
      <c r="L125" s="675"/>
      <c r="M125" s="675"/>
      <c r="N125" s="675"/>
      <c r="O125" s="675"/>
      <c r="P125" s="675"/>
      <c r="Q125" s="675"/>
      <c r="R125" s="675"/>
      <c r="S125" s="675"/>
      <c r="T125" s="675"/>
      <c r="U125" s="675"/>
      <c r="V125" s="675"/>
      <c r="W125" s="675"/>
      <c r="X125" s="675"/>
      <c r="Y125" s="675"/>
      <c r="Z125" s="675"/>
      <c r="AA125" s="675"/>
      <c r="AB125" s="675"/>
      <c r="AC125" s="675"/>
      <c r="AD125" s="675"/>
      <c r="AE125" s="675"/>
      <c r="AF125" s="675"/>
      <c r="AG125" s="675"/>
    </row>
    <row r="126" spans="1:33" ht="34.5" customHeight="1" x14ac:dyDescent="0.2">
      <c r="A126" s="682"/>
      <c r="B126" s="683"/>
      <c r="C126" s="682"/>
      <c r="D126" s="675"/>
      <c r="E126" s="675"/>
      <c r="F126" s="675"/>
      <c r="G126" s="675"/>
      <c r="H126" s="675"/>
      <c r="I126" s="675"/>
      <c r="J126" s="675"/>
      <c r="K126" s="675"/>
      <c r="L126" s="675"/>
      <c r="M126" s="675"/>
      <c r="N126" s="675"/>
      <c r="O126" s="675"/>
      <c r="P126" s="675"/>
      <c r="Q126" s="675"/>
      <c r="R126" s="675"/>
      <c r="S126" s="675"/>
      <c r="T126" s="675"/>
      <c r="U126" s="675"/>
      <c r="V126" s="675"/>
      <c r="W126" s="675"/>
      <c r="X126" s="675"/>
      <c r="Y126" s="675"/>
      <c r="Z126" s="675"/>
      <c r="AA126" s="675"/>
      <c r="AB126" s="675"/>
      <c r="AC126" s="675"/>
      <c r="AD126" s="675"/>
      <c r="AE126" s="675"/>
      <c r="AF126" s="675"/>
      <c r="AG126" s="675"/>
    </row>
    <row r="127" spans="1:33" ht="34.5" customHeight="1" x14ac:dyDescent="0.2">
      <c r="A127" s="682"/>
      <c r="B127" s="683"/>
      <c r="C127" s="682"/>
      <c r="D127" s="675"/>
      <c r="E127" s="675"/>
      <c r="F127" s="675"/>
      <c r="G127" s="675"/>
      <c r="H127" s="675"/>
      <c r="I127" s="675"/>
      <c r="J127" s="675"/>
      <c r="K127" s="675"/>
      <c r="L127" s="675"/>
      <c r="M127" s="675"/>
      <c r="N127" s="675"/>
      <c r="O127" s="675"/>
      <c r="P127" s="675"/>
      <c r="Q127" s="675"/>
      <c r="R127" s="675"/>
      <c r="S127" s="675"/>
      <c r="T127" s="675"/>
      <c r="U127" s="675"/>
      <c r="V127" s="675"/>
      <c r="W127" s="675"/>
      <c r="X127" s="675"/>
      <c r="Y127" s="675"/>
      <c r="Z127" s="675"/>
      <c r="AA127" s="675"/>
      <c r="AB127" s="675"/>
      <c r="AC127" s="675"/>
      <c r="AD127" s="675"/>
      <c r="AE127" s="675"/>
      <c r="AF127" s="675"/>
      <c r="AG127" s="675"/>
    </row>
    <row r="128" spans="1:33" ht="34.5" customHeight="1" x14ac:dyDescent="0.2">
      <c r="A128" s="682"/>
      <c r="B128" s="683"/>
      <c r="C128" s="682"/>
      <c r="D128" s="675"/>
      <c r="E128" s="675"/>
      <c r="F128" s="675"/>
      <c r="G128" s="675"/>
      <c r="H128" s="675"/>
      <c r="I128" s="675"/>
      <c r="J128" s="675"/>
      <c r="K128" s="675"/>
      <c r="L128" s="675"/>
      <c r="M128" s="675"/>
      <c r="N128" s="675"/>
      <c r="O128" s="675"/>
      <c r="P128" s="675"/>
      <c r="Q128" s="675"/>
      <c r="R128" s="675"/>
      <c r="S128" s="675"/>
      <c r="T128" s="675"/>
      <c r="U128" s="675"/>
      <c r="V128" s="675"/>
      <c r="W128" s="675"/>
      <c r="X128" s="675"/>
      <c r="Y128" s="675"/>
      <c r="Z128" s="675"/>
      <c r="AA128" s="675"/>
      <c r="AB128" s="675"/>
      <c r="AC128" s="675"/>
      <c r="AD128" s="675"/>
      <c r="AE128" s="675"/>
      <c r="AF128" s="675"/>
      <c r="AG128" s="675"/>
    </row>
    <row r="129" spans="1:33" ht="34.5" customHeight="1" x14ac:dyDescent="0.2">
      <c r="A129" s="682"/>
      <c r="B129" s="683"/>
      <c r="C129" s="682"/>
      <c r="D129" s="675"/>
      <c r="E129" s="675"/>
      <c r="F129" s="675"/>
      <c r="G129" s="675"/>
      <c r="H129" s="675"/>
      <c r="I129" s="675"/>
      <c r="J129" s="675"/>
      <c r="K129" s="675"/>
      <c r="L129" s="675"/>
      <c r="M129" s="675"/>
      <c r="N129" s="675"/>
      <c r="O129" s="675"/>
      <c r="P129" s="675"/>
      <c r="Q129" s="675"/>
      <c r="R129" s="675"/>
      <c r="S129" s="675"/>
      <c r="T129" s="675"/>
      <c r="U129" s="675"/>
      <c r="V129" s="675"/>
      <c r="W129" s="675"/>
      <c r="X129" s="675"/>
      <c r="Y129" s="675"/>
      <c r="Z129" s="675"/>
      <c r="AA129" s="675"/>
      <c r="AB129" s="675"/>
      <c r="AC129" s="675"/>
      <c r="AD129" s="675"/>
      <c r="AE129" s="675"/>
      <c r="AF129" s="675"/>
      <c r="AG129" s="675"/>
    </row>
    <row r="130" spans="1:33" ht="34.5" customHeight="1" x14ac:dyDescent="0.2">
      <c r="A130" s="682"/>
      <c r="B130" s="683"/>
      <c r="C130" s="682"/>
      <c r="D130" s="675"/>
      <c r="E130" s="675"/>
      <c r="F130" s="675"/>
      <c r="G130" s="675"/>
      <c r="H130" s="675"/>
      <c r="I130" s="675"/>
      <c r="J130" s="675"/>
      <c r="K130" s="675"/>
      <c r="L130" s="675"/>
      <c r="M130" s="675"/>
      <c r="N130" s="675"/>
      <c r="O130" s="675"/>
      <c r="P130" s="675"/>
      <c r="Q130" s="675"/>
      <c r="R130" s="675"/>
      <c r="S130" s="675"/>
      <c r="T130" s="675"/>
      <c r="U130" s="675"/>
      <c r="V130" s="675"/>
      <c r="W130" s="675"/>
      <c r="X130" s="675"/>
      <c r="Y130" s="675"/>
      <c r="Z130" s="675"/>
      <c r="AA130" s="675"/>
      <c r="AB130" s="675"/>
      <c r="AC130" s="675"/>
      <c r="AD130" s="675"/>
      <c r="AE130" s="675"/>
      <c r="AF130" s="675"/>
      <c r="AG130" s="675"/>
    </row>
    <row r="131" spans="1:33" ht="34.5" customHeight="1" x14ac:dyDescent="0.2">
      <c r="A131" s="682"/>
      <c r="B131" s="683"/>
      <c r="C131" s="682"/>
      <c r="D131" s="675"/>
      <c r="E131" s="675"/>
      <c r="F131" s="675"/>
      <c r="G131" s="675"/>
      <c r="H131" s="675"/>
      <c r="I131" s="675"/>
      <c r="J131" s="675"/>
      <c r="K131" s="675"/>
      <c r="L131" s="675"/>
      <c r="M131" s="675"/>
      <c r="N131" s="675"/>
      <c r="O131" s="675"/>
      <c r="P131" s="675"/>
      <c r="Q131" s="675"/>
      <c r="R131" s="675"/>
      <c r="S131" s="675"/>
      <c r="T131" s="675"/>
      <c r="U131" s="675"/>
      <c r="V131" s="675"/>
      <c r="W131" s="675"/>
      <c r="X131" s="675"/>
      <c r="Y131" s="675"/>
      <c r="Z131" s="675"/>
      <c r="AA131" s="675"/>
      <c r="AB131" s="675"/>
      <c r="AC131" s="675"/>
      <c r="AD131" s="675"/>
      <c r="AE131" s="675"/>
      <c r="AF131" s="675"/>
      <c r="AG131" s="675"/>
    </row>
    <row r="132" spans="1:33" ht="34.5" customHeight="1" x14ac:dyDescent="0.2">
      <c r="A132" s="682"/>
      <c r="B132" s="683"/>
      <c r="C132" s="682"/>
      <c r="D132" s="675"/>
      <c r="E132" s="675"/>
      <c r="F132" s="675"/>
      <c r="G132" s="675"/>
      <c r="H132" s="675"/>
      <c r="I132" s="675"/>
      <c r="J132" s="675"/>
      <c r="K132" s="675"/>
      <c r="L132" s="675"/>
      <c r="M132" s="675"/>
      <c r="N132" s="675"/>
      <c r="O132" s="675"/>
      <c r="P132" s="675"/>
      <c r="Q132" s="675"/>
      <c r="R132" s="675"/>
      <c r="S132" s="675"/>
      <c r="T132" s="675"/>
      <c r="U132" s="675"/>
      <c r="V132" s="675"/>
      <c r="W132" s="675"/>
      <c r="X132" s="675"/>
      <c r="Y132" s="675"/>
      <c r="Z132" s="675"/>
      <c r="AA132" s="675"/>
      <c r="AB132" s="675"/>
      <c r="AC132" s="675"/>
      <c r="AD132" s="675"/>
      <c r="AE132" s="675"/>
      <c r="AF132" s="675"/>
      <c r="AG132" s="675"/>
    </row>
    <row r="133" spans="1:33" ht="34.5" customHeight="1" x14ac:dyDescent="0.2">
      <c r="A133" s="682"/>
      <c r="B133" s="683"/>
      <c r="C133" s="682"/>
      <c r="D133" s="675"/>
      <c r="E133" s="675"/>
      <c r="F133" s="675"/>
      <c r="G133" s="675"/>
      <c r="H133" s="675"/>
      <c r="I133" s="675"/>
      <c r="J133" s="675"/>
      <c r="K133" s="675"/>
      <c r="L133" s="675"/>
      <c r="M133" s="675"/>
      <c r="N133" s="675"/>
      <c r="O133" s="675"/>
      <c r="P133" s="675"/>
      <c r="Q133" s="675"/>
      <c r="R133" s="675"/>
      <c r="S133" s="675"/>
      <c r="T133" s="675"/>
      <c r="U133" s="675"/>
      <c r="V133" s="675"/>
      <c r="W133" s="675"/>
      <c r="X133" s="675"/>
      <c r="Y133" s="675"/>
      <c r="Z133" s="675"/>
      <c r="AA133" s="675"/>
      <c r="AB133" s="675"/>
      <c r="AC133" s="675"/>
      <c r="AD133" s="675"/>
      <c r="AE133" s="675"/>
      <c r="AF133" s="675"/>
      <c r="AG133" s="675"/>
    </row>
    <row r="134" spans="1:33" ht="34.5" customHeight="1" x14ac:dyDescent="0.2">
      <c r="A134" s="682"/>
      <c r="B134" s="683"/>
      <c r="C134" s="682"/>
      <c r="D134" s="675"/>
      <c r="E134" s="675"/>
      <c r="F134" s="675"/>
      <c r="G134" s="675"/>
      <c r="H134" s="675"/>
      <c r="I134" s="675"/>
      <c r="J134" s="675"/>
      <c r="K134" s="675"/>
      <c r="L134" s="675"/>
      <c r="M134" s="675"/>
      <c r="N134" s="675"/>
      <c r="O134" s="675"/>
      <c r="P134" s="675"/>
      <c r="Q134" s="675"/>
      <c r="R134" s="675"/>
      <c r="S134" s="675"/>
      <c r="T134" s="675"/>
      <c r="U134" s="675"/>
      <c r="V134" s="675"/>
      <c r="W134" s="675"/>
      <c r="X134" s="675"/>
      <c r="Y134" s="675"/>
      <c r="Z134" s="675"/>
      <c r="AA134" s="675"/>
      <c r="AB134" s="675"/>
      <c r="AC134" s="675"/>
      <c r="AD134" s="675"/>
      <c r="AE134" s="675"/>
      <c r="AF134" s="675"/>
      <c r="AG134" s="675"/>
    </row>
    <row r="135" spans="1:33" ht="34.5" customHeight="1" x14ac:dyDescent="0.2">
      <c r="A135" s="682"/>
      <c r="B135" s="683"/>
      <c r="C135" s="682"/>
      <c r="D135" s="675"/>
      <c r="E135" s="675"/>
      <c r="F135" s="675"/>
      <c r="G135" s="675"/>
      <c r="H135" s="675"/>
      <c r="I135" s="675"/>
      <c r="J135" s="675"/>
      <c r="K135" s="675"/>
      <c r="L135" s="675"/>
      <c r="M135" s="675"/>
      <c r="N135" s="675"/>
      <c r="O135" s="675"/>
      <c r="P135" s="675"/>
      <c r="Q135" s="675"/>
      <c r="R135" s="675"/>
      <c r="S135" s="675"/>
      <c r="T135" s="675"/>
      <c r="U135" s="675"/>
      <c r="V135" s="675"/>
      <c r="W135" s="675"/>
      <c r="X135" s="675"/>
      <c r="Y135" s="675"/>
      <c r="Z135" s="675"/>
      <c r="AA135" s="675"/>
      <c r="AB135" s="675"/>
      <c r="AC135" s="675"/>
      <c r="AD135" s="675"/>
      <c r="AE135" s="675"/>
      <c r="AF135" s="675"/>
      <c r="AG135" s="675"/>
    </row>
    <row r="136" spans="1:33" ht="34.5" customHeight="1" x14ac:dyDescent="0.2">
      <c r="A136" s="682"/>
      <c r="B136" s="683"/>
      <c r="C136" s="682"/>
      <c r="D136" s="675"/>
      <c r="E136" s="675"/>
      <c r="F136" s="675"/>
      <c r="G136" s="675"/>
      <c r="H136" s="675"/>
      <c r="I136" s="675"/>
      <c r="J136" s="675"/>
      <c r="K136" s="675"/>
      <c r="L136" s="675"/>
      <c r="M136" s="675"/>
      <c r="N136" s="675"/>
      <c r="O136" s="675"/>
      <c r="P136" s="675"/>
      <c r="Q136" s="675"/>
      <c r="R136" s="675"/>
      <c r="S136" s="675"/>
      <c r="T136" s="675"/>
      <c r="U136" s="675"/>
      <c r="V136" s="675"/>
      <c r="W136" s="675"/>
      <c r="X136" s="675"/>
      <c r="Y136" s="675"/>
      <c r="Z136" s="675"/>
      <c r="AA136" s="675"/>
      <c r="AB136" s="675"/>
      <c r="AC136" s="675"/>
      <c r="AD136" s="675"/>
      <c r="AE136" s="675"/>
      <c r="AF136" s="675"/>
      <c r="AG136" s="675"/>
    </row>
    <row r="137" spans="1:33" ht="34.5" customHeight="1" x14ac:dyDescent="0.2">
      <c r="A137" s="682"/>
      <c r="B137" s="683"/>
      <c r="C137" s="682"/>
      <c r="D137" s="675"/>
      <c r="E137" s="675"/>
      <c r="F137" s="675"/>
      <c r="G137" s="675"/>
      <c r="H137" s="675"/>
      <c r="I137" s="675"/>
      <c r="J137" s="675"/>
      <c r="K137" s="675"/>
      <c r="L137" s="675"/>
      <c r="M137" s="675"/>
      <c r="N137" s="675"/>
      <c r="O137" s="675"/>
      <c r="P137" s="675"/>
      <c r="Q137" s="675"/>
      <c r="R137" s="675"/>
      <c r="S137" s="675"/>
      <c r="T137" s="675"/>
      <c r="U137" s="675"/>
      <c r="V137" s="675"/>
      <c r="W137" s="675"/>
      <c r="X137" s="675"/>
      <c r="Y137" s="675"/>
      <c r="Z137" s="675"/>
      <c r="AA137" s="675"/>
      <c r="AB137" s="675"/>
      <c r="AC137" s="675"/>
      <c r="AD137" s="675"/>
      <c r="AE137" s="675"/>
      <c r="AF137" s="675"/>
      <c r="AG137" s="675"/>
    </row>
    <row r="138" spans="1:33" ht="34.5" customHeight="1" x14ac:dyDescent="0.2">
      <c r="A138" s="682"/>
      <c r="B138" s="683"/>
      <c r="C138" s="682"/>
      <c r="D138" s="675"/>
      <c r="E138" s="675"/>
      <c r="F138" s="675"/>
      <c r="G138" s="675"/>
      <c r="H138" s="675"/>
      <c r="I138" s="675"/>
      <c r="J138" s="675"/>
      <c r="K138" s="675"/>
      <c r="L138" s="675"/>
      <c r="M138" s="675"/>
      <c r="N138" s="675"/>
      <c r="O138" s="675"/>
      <c r="P138" s="675"/>
      <c r="Q138" s="675"/>
      <c r="R138" s="680"/>
      <c r="S138" s="680"/>
      <c r="T138" s="680"/>
      <c r="U138" s="680"/>
      <c r="V138" s="680"/>
      <c r="W138" s="680"/>
      <c r="X138" s="680"/>
      <c r="Y138" s="675"/>
      <c r="Z138" s="675"/>
      <c r="AA138" s="675"/>
      <c r="AB138" s="675"/>
      <c r="AC138" s="675"/>
      <c r="AD138" s="675"/>
      <c r="AE138" s="675"/>
      <c r="AF138" s="675"/>
      <c r="AG138" s="675"/>
    </row>
    <row r="139" spans="1:33" ht="34.5" customHeight="1" x14ac:dyDescent="0.2">
      <c r="A139" s="682"/>
      <c r="B139" s="683"/>
      <c r="C139" s="682"/>
      <c r="D139" s="675"/>
      <c r="E139" s="675"/>
      <c r="F139" s="675"/>
      <c r="G139" s="675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675"/>
      <c r="S139" s="675"/>
      <c r="T139" s="675"/>
      <c r="U139" s="675"/>
      <c r="V139" s="675"/>
      <c r="W139" s="675"/>
      <c r="X139" s="675"/>
      <c r="Y139" s="675"/>
      <c r="Z139" s="675"/>
      <c r="AA139" s="675"/>
      <c r="AB139" s="675"/>
      <c r="AC139" s="675"/>
      <c r="AD139" s="675"/>
      <c r="AE139" s="675"/>
      <c r="AF139" s="675"/>
      <c r="AG139" s="675"/>
    </row>
    <row r="140" spans="1:33" ht="34.5" customHeight="1" x14ac:dyDescent="0.2">
      <c r="A140" s="682"/>
      <c r="B140" s="683"/>
      <c r="C140" s="682"/>
      <c r="D140" s="675"/>
      <c r="E140" s="675"/>
      <c r="F140" s="675"/>
      <c r="G140" s="675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675"/>
      <c r="S140" s="675"/>
      <c r="T140" s="675"/>
      <c r="U140" s="675"/>
      <c r="V140" s="675"/>
      <c r="W140" s="675"/>
      <c r="X140" s="675"/>
      <c r="Y140" s="675"/>
      <c r="Z140" s="675"/>
      <c r="AA140" s="675"/>
      <c r="AB140" s="675"/>
      <c r="AC140" s="675"/>
      <c r="AD140" s="675"/>
      <c r="AE140" s="675"/>
      <c r="AF140" s="675"/>
      <c r="AG140" s="675"/>
    </row>
    <row r="141" spans="1:33" ht="34.5" customHeight="1" x14ac:dyDescent="0.2">
      <c r="A141" s="682"/>
      <c r="B141" s="683"/>
      <c r="C141" s="682"/>
      <c r="D141" s="675"/>
      <c r="E141" s="675"/>
      <c r="F141" s="675"/>
      <c r="G141" s="675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675"/>
      <c r="S141" s="675"/>
      <c r="T141" s="675"/>
      <c r="U141" s="675"/>
      <c r="V141" s="675"/>
      <c r="W141" s="675"/>
      <c r="X141" s="675"/>
      <c r="Y141" s="675"/>
      <c r="Z141" s="675"/>
      <c r="AA141" s="675"/>
      <c r="AB141" s="675"/>
      <c r="AC141" s="675"/>
      <c r="AD141" s="675"/>
      <c r="AE141" s="675"/>
      <c r="AF141" s="675"/>
      <c r="AG141" s="675"/>
    </row>
    <row r="142" spans="1:33" ht="34.5" customHeight="1" x14ac:dyDescent="0.2">
      <c r="A142" s="682"/>
      <c r="B142" s="683"/>
      <c r="C142" s="682"/>
      <c r="D142" s="675"/>
      <c r="E142" s="675"/>
      <c r="F142" s="675"/>
      <c r="G142" s="675"/>
      <c r="H142" s="675"/>
      <c r="I142" s="675"/>
      <c r="J142" s="675"/>
      <c r="K142" s="675"/>
      <c r="L142" s="675"/>
      <c r="M142" s="675"/>
      <c r="N142" s="675"/>
      <c r="O142" s="675"/>
      <c r="P142" s="675"/>
      <c r="Q142" s="675"/>
      <c r="R142" s="675"/>
      <c r="S142" s="675"/>
      <c r="T142" s="675"/>
      <c r="U142" s="675"/>
      <c r="V142" s="675"/>
      <c r="W142" s="675"/>
      <c r="X142" s="675"/>
      <c r="Y142" s="675"/>
      <c r="Z142" s="675"/>
      <c r="AA142" s="675"/>
      <c r="AB142" s="675"/>
      <c r="AC142" s="675"/>
      <c r="AD142" s="675"/>
      <c r="AE142" s="675"/>
      <c r="AF142" s="675"/>
      <c r="AG142" s="675"/>
    </row>
    <row r="143" spans="1:33" ht="34.5" customHeight="1" x14ac:dyDescent="0.2">
      <c r="A143" s="682"/>
      <c r="B143" s="683"/>
      <c r="C143" s="682"/>
      <c r="D143" s="675"/>
      <c r="E143" s="675"/>
      <c r="F143" s="675"/>
      <c r="G143" s="675"/>
      <c r="H143" s="675"/>
      <c r="I143" s="675"/>
      <c r="J143" s="675"/>
      <c r="K143" s="675"/>
      <c r="L143" s="675"/>
      <c r="M143" s="675"/>
      <c r="N143" s="675"/>
      <c r="O143" s="675"/>
      <c r="P143" s="675"/>
      <c r="Q143" s="675"/>
      <c r="R143" s="675"/>
      <c r="S143" s="675"/>
      <c r="T143" s="675"/>
      <c r="U143" s="675"/>
      <c r="V143" s="675"/>
      <c r="W143" s="675"/>
      <c r="X143" s="675"/>
      <c r="Y143" s="675"/>
      <c r="Z143" s="675"/>
      <c r="AA143" s="675"/>
      <c r="AB143" s="675"/>
      <c r="AC143" s="675"/>
      <c r="AD143" s="675"/>
      <c r="AE143" s="675"/>
      <c r="AF143" s="675"/>
      <c r="AG143" s="675"/>
    </row>
    <row r="144" spans="1:33" ht="34.5" customHeight="1" x14ac:dyDescent="0.2">
      <c r="A144" s="682"/>
      <c r="B144" s="683"/>
      <c r="C144" s="682"/>
      <c r="D144" s="675"/>
      <c r="E144" s="675"/>
      <c r="F144" s="675"/>
      <c r="G144" s="675"/>
      <c r="H144" s="675"/>
      <c r="I144" s="675"/>
      <c r="J144" s="675"/>
      <c r="K144" s="675"/>
      <c r="L144" s="675"/>
      <c r="M144" s="675"/>
      <c r="N144" s="675"/>
      <c r="O144" s="675"/>
      <c r="P144" s="675"/>
      <c r="Q144" s="675"/>
      <c r="R144" s="675"/>
      <c r="S144" s="675"/>
      <c r="T144" s="675"/>
      <c r="U144" s="675"/>
      <c r="V144" s="675"/>
      <c r="W144" s="675"/>
      <c r="X144" s="675"/>
      <c r="Y144" s="675"/>
      <c r="Z144" s="675"/>
      <c r="AA144" s="675"/>
      <c r="AB144" s="675"/>
      <c r="AC144" s="675"/>
      <c r="AD144" s="675"/>
      <c r="AE144" s="675"/>
      <c r="AF144" s="675"/>
      <c r="AG144" s="675"/>
    </row>
    <row r="145" spans="1:33" ht="34.5" customHeight="1" x14ac:dyDescent="0.2">
      <c r="A145" s="682"/>
      <c r="B145" s="683"/>
      <c r="C145" s="682"/>
      <c r="D145" s="675"/>
      <c r="E145" s="675"/>
      <c r="F145" s="675"/>
      <c r="G145" s="675"/>
      <c r="H145" s="675"/>
      <c r="I145" s="675"/>
      <c r="J145" s="675"/>
      <c r="K145" s="675"/>
      <c r="L145" s="675"/>
      <c r="M145" s="675"/>
      <c r="N145" s="675"/>
      <c r="O145" s="675"/>
      <c r="P145" s="675"/>
      <c r="Q145" s="675"/>
      <c r="R145" s="675"/>
      <c r="S145" s="675"/>
      <c r="T145" s="675"/>
      <c r="U145" s="675"/>
      <c r="V145" s="675"/>
      <c r="W145" s="675"/>
      <c r="X145" s="675"/>
      <c r="Y145" s="675"/>
      <c r="Z145" s="675"/>
      <c r="AA145" s="675"/>
      <c r="AB145" s="675"/>
      <c r="AC145" s="675"/>
      <c r="AD145" s="675"/>
      <c r="AE145" s="675"/>
      <c r="AF145" s="675"/>
      <c r="AG145" s="675"/>
    </row>
    <row r="146" spans="1:33" ht="34.5" customHeight="1" x14ac:dyDescent="0.2">
      <c r="A146" s="682"/>
      <c r="B146" s="683"/>
      <c r="C146" s="682"/>
      <c r="D146" s="675"/>
      <c r="E146" s="675"/>
      <c r="F146" s="675"/>
      <c r="G146" s="675"/>
      <c r="H146" s="675"/>
      <c r="I146" s="675"/>
      <c r="J146" s="675"/>
      <c r="K146" s="675"/>
      <c r="L146" s="675"/>
      <c r="M146" s="675"/>
      <c r="N146" s="675"/>
      <c r="O146" s="675"/>
      <c r="P146" s="675"/>
      <c r="Q146" s="675"/>
      <c r="R146" s="675"/>
      <c r="S146" s="675"/>
      <c r="T146" s="675"/>
      <c r="U146" s="675"/>
      <c r="V146" s="675"/>
      <c r="W146" s="675"/>
      <c r="X146" s="675"/>
      <c r="Y146" s="675"/>
      <c r="Z146" s="675"/>
      <c r="AA146" s="675"/>
      <c r="AB146" s="675"/>
      <c r="AC146" s="675"/>
      <c r="AD146" s="675"/>
      <c r="AE146" s="675"/>
      <c r="AF146" s="675"/>
      <c r="AG146" s="675"/>
    </row>
    <row r="147" spans="1:33" ht="34.5" customHeight="1" x14ac:dyDescent="0.2">
      <c r="A147" s="682"/>
      <c r="B147" s="683"/>
      <c r="C147" s="682"/>
      <c r="D147" s="675"/>
      <c r="E147" s="675"/>
      <c r="F147" s="675"/>
      <c r="G147" s="675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675"/>
      <c r="S147" s="675"/>
      <c r="T147" s="675"/>
      <c r="U147" s="675"/>
      <c r="V147" s="675"/>
      <c r="W147" s="675"/>
      <c r="X147" s="675"/>
      <c r="Y147" s="675"/>
      <c r="Z147" s="675"/>
      <c r="AA147" s="675"/>
      <c r="AB147" s="675"/>
      <c r="AC147" s="675"/>
      <c r="AD147" s="675"/>
      <c r="AE147" s="675"/>
      <c r="AF147" s="675"/>
      <c r="AG147" s="675"/>
    </row>
    <row r="148" spans="1:33" ht="34.5" customHeight="1" x14ac:dyDescent="0.2">
      <c r="A148" s="682"/>
      <c r="B148" s="683"/>
      <c r="C148" s="682"/>
      <c r="D148" s="675"/>
      <c r="E148" s="675"/>
      <c r="F148" s="675"/>
      <c r="G148" s="675"/>
      <c r="H148" s="675"/>
      <c r="I148" s="675"/>
      <c r="J148" s="675"/>
      <c r="K148" s="675"/>
      <c r="L148" s="675"/>
      <c r="M148" s="675"/>
      <c r="N148" s="675"/>
      <c r="O148" s="675"/>
      <c r="P148" s="675"/>
      <c r="Q148" s="675"/>
      <c r="R148" s="675"/>
      <c r="S148" s="675"/>
      <c r="T148" s="675"/>
      <c r="U148" s="675"/>
      <c r="V148" s="675"/>
      <c r="W148" s="675"/>
      <c r="X148" s="675"/>
      <c r="Y148" s="675"/>
      <c r="Z148" s="675"/>
      <c r="AA148" s="675"/>
      <c r="AB148" s="675"/>
      <c r="AC148" s="675"/>
      <c r="AD148" s="675"/>
      <c r="AE148" s="675"/>
      <c r="AF148" s="675"/>
      <c r="AG148" s="675"/>
    </row>
    <row r="149" spans="1:33" ht="34.5" customHeight="1" x14ac:dyDescent="0.2">
      <c r="A149" s="682"/>
      <c r="B149" s="683"/>
      <c r="C149" s="682"/>
      <c r="D149" s="675"/>
      <c r="E149" s="675"/>
      <c r="F149" s="675"/>
      <c r="G149" s="675"/>
      <c r="H149" s="675"/>
      <c r="I149" s="675"/>
      <c r="J149" s="675"/>
      <c r="K149" s="675"/>
      <c r="L149" s="675"/>
      <c r="M149" s="675"/>
      <c r="N149" s="675"/>
      <c r="O149" s="675"/>
      <c r="P149" s="675"/>
      <c r="Q149" s="675"/>
      <c r="R149" s="675"/>
      <c r="S149" s="675"/>
      <c r="T149" s="675"/>
      <c r="U149" s="675"/>
      <c r="V149" s="675"/>
      <c r="W149" s="675"/>
      <c r="X149" s="675"/>
      <c r="Y149" s="675"/>
      <c r="Z149" s="675"/>
      <c r="AA149" s="675"/>
      <c r="AB149" s="675"/>
      <c r="AC149" s="675"/>
      <c r="AD149" s="675"/>
      <c r="AE149" s="675"/>
      <c r="AF149" s="675"/>
      <c r="AG149" s="675"/>
    </row>
    <row r="150" spans="1:33" ht="34.5" customHeight="1" x14ac:dyDescent="0.2">
      <c r="A150" s="682"/>
      <c r="B150" s="683"/>
      <c r="C150" s="682"/>
      <c r="D150" s="675"/>
      <c r="E150" s="675"/>
      <c r="F150" s="675"/>
      <c r="G150" s="675"/>
      <c r="H150" s="675"/>
      <c r="I150" s="675"/>
      <c r="J150" s="675"/>
      <c r="K150" s="675"/>
      <c r="L150" s="675"/>
      <c r="M150" s="675"/>
      <c r="N150" s="675"/>
      <c r="O150" s="675"/>
      <c r="P150" s="675"/>
      <c r="Q150" s="675"/>
      <c r="R150" s="675"/>
      <c r="S150" s="675"/>
      <c r="T150" s="675"/>
      <c r="U150" s="675"/>
      <c r="V150" s="675"/>
      <c r="W150" s="675"/>
      <c r="X150" s="675"/>
      <c r="Y150" s="675"/>
      <c r="Z150" s="675"/>
      <c r="AA150" s="675"/>
      <c r="AB150" s="675"/>
      <c r="AC150" s="675"/>
      <c r="AD150" s="675"/>
      <c r="AE150" s="675"/>
      <c r="AF150" s="675"/>
      <c r="AG150" s="675"/>
    </row>
    <row r="151" spans="1:33" ht="34.5" customHeight="1" x14ac:dyDescent="0.2">
      <c r="A151" s="682"/>
      <c r="B151" s="683"/>
      <c r="C151" s="682"/>
      <c r="D151" s="675"/>
      <c r="E151" s="675"/>
      <c r="F151" s="675"/>
      <c r="G151" s="675"/>
      <c r="H151" s="675"/>
      <c r="I151" s="675"/>
      <c r="J151" s="675"/>
      <c r="K151" s="675"/>
      <c r="L151" s="675"/>
      <c r="M151" s="675"/>
      <c r="N151" s="675"/>
      <c r="O151" s="675"/>
      <c r="P151" s="675"/>
      <c r="Q151" s="675"/>
      <c r="R151" s="675"/>
      <c r="S151" s="675"/>
      <c r="T151" s="675"/>
      <c r="U151" s="675"/>
      <c r="V151" s="675"/>
      <c r="W151" s="675"/>
      <c r="X151" s="675"/>
      <c r="Y151" s="675"/>
      <c r="Z151" s="675"/>
      <c r="AA151" s="675"/>
      <c r="AB151" s="675"/>
      <c r="AC151" s="675"/>
      <c r="AD151" s="675"/>
      <c r="AE151" s="675"/>
      <c r="AF151" s="675"/>
      <c r="AG151" s="675"/>
    </row>
    <row r="152" spans="1:33" ht="34.5" customHeight="1" x14ac:dyDescent="0.2">
      <c r="A152" s="682"/>
      <c r="B152" s="683"/>
      <c r="C152" s="682"/>
      <c r="D152" s="675"/>
      <c r="E152" s="675"/>
      <c r="F152" s="675"/>
      <c r="G152" s="675"/>
      <c r="H152" s="675"/>
      <c r="I152" s="675"/>
      <c r="J152" s="675"/>
      <c r="K152" s="675"/>
      <c r="L152" s="675"/>
      <c r="M152" s="675"/>
      <c r="N152" s="675"/>
      <c r="O152" s="675"/>
      <c r="P152" s="675"/>
      <c r="Q152" s="675"/>
      <c r="R152" s="675"/>
      <c r="S152" s="675"/>
      <c r="T152" s="675"/>
      <c r="U152" s="675"/>
      <c r="V152" s="675"/>
      <c r="W152" s="675"/>
      <c r="X152" s="675"/>
      <c r="Y152" s="675"/>
      <c r="Z152" s="675"/>
      <c r="AA152" s="675"/>
      <c r="AB152" s="675"/>
      <c r="AC152" s="675"/>
      <c r="AD152" s="675"/>
      <c r="AE152" s="675"/>
      <c r="AF152" s="675"/>
      <c r="AG152" s="675"/>
    </row>
    <row r="153" spans="1:33" ht="34.5" customHeight="1" x14ac:dyDescent="0.2">
      <c r="A153" s="682"/>
      <c r="B153" s="683"/>
      <c r="C153" s="682"/>
      <c r="D153" s="675"/>
      <c r="E153" s="675"/>
      <c r="F153" s="675"/>
      <c r="G153" s="675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675"/>
      <c r="S153" s="675"/>
      <c r="T153" s="675"/>
      <c r="U153" s="675"/>
      <c r="V153" s="675"/>
      <c r="W153" s="675"/>
      <c r="X153" s="675"/>
      <c r="Y153" s="675"/>
      <c r="Z153" s="675"/>
      <c r="AA153" s="675"/>
      <c r="AB153" s="675"/>
      <c r="AC153" s="675"/>
      <c r="AD153" s="675"/>
      <c r="AE153" s="675"/>
      <c r="AF153" s="675"/>
      <c r="AG153" s="675"/>
    </row>
    <row r="154" spans="1:33" ht="34.5" customHeight="1" x14ac:dyDescent="0.2">
      <c r="A154" s="682"/>
      <c r="B154" s="683"/>
      <c r="C154" s="682"/>
      <c r="D154" s="675"/>
      <c r="E154" s="675"/>
      <c r="F154" s="675"/>
      <c r="G154" s="675"/>
      <c r="H154" s="675"/>
      <c r="I154" s="675"/>
      <c r="J154" s="675"/>
      <c r="K154" s="675"/>
      <c r="L154" s="675"/>
      <c r="M154" s="675"/>
      <c r="N154" s="675"/>
      <c r="O154" s="675"/>
      <c r="P154" s="675"/>
      <c r="Q154" s="675"/>
      <c r="R154" s="675"/>
      <c r="S154" s="675"/>
      <c r="T154" s="675"/>
      <c r="U154" s="675"/>
      <c r="V154" s="675"/>
      <c r="W154" s="675"/>
      <c r="X154" s="675"/>
      <c r="Y154" s="675"/>
      <c r="Z154" s="675"/>
      <c r="AA154" s="675"/>
      <c r="AB154" s="675"/>
      <c r="AC154" s="675"/>
      <c r="AD154" s="675"/>
      <c r="AE154" s="675"/>
      <c r="AF154" s="675"/>
      <c r="AG154" s="675"/>
    </row>
    <row r="155" spans="1:33" ht="34.5" customHeight="1" x14ac:dyDescent="0.2">
      <c r="A155" s="682"/>
      <c r="B155" s="683"/>
      <c r="C155" s="682"/>
      <c r="D155" s="675"/>
      <c r="E155" s="675"/>
      <c r="F155" s="675"/>
      <c r="G155" s="675"/>
      <c r="H155" s="675"/>
      <c r="I155" s="675"/>
      <c r="J155" s="675"/>
      <c r="K155" s="675"/>
      <c r="L155" s="675"/>
      <c r="M155" s="675"/>
      <c r="N155" s="675"/>
      <c r="O155" s="675"/>
      <c r="P155" s="675"/>
      <c r="Q155" s="675"/>
      <c r="R155" s="675"/>
      <c r="S155" s="675"/>
      <c r="T155" s="675"/>
      <c r="U155" s="675"/>
      <c r="V155" s="675"/>
      <c r="W155" s="675"/>
      <c r="X155" s="675"/>
      <c r="Y155" s="675"/>
      <c r="Z155" s="675"/>
      <c r="AA155" s="675"/>
      <c r="AB155" s="675"/>
      <c r="AC155" s="675"/>
      <c r="AD155" s="675"/>
      <c r="AE155" s="675"/>
      <c r="AF155" s="675"/>
      <c r="AG155" s="675"/>
    </row>
    <row r="156" spans="1:33" ht="34.5" customHeight="1" x14ac:dyDescent="0.2">
      <c r="A156" s="682"/>
      <c r="B156" s="683"/>
      <c r="C156" s="682"/>
      <c r="D156" s="675"/>
      <c r="E156" s="675"/>
      <c r="F156" s="675"/>
      <c r="G156" s="675"/>
      <c r="H156" s="675"/>
      <c r="I156" s="675"/>
      <c r="J156" s="675"/>
      <c r="K156" s="675"/>
      <c r="L156" s="675"/>
      <c r="M156" s="675"/>
      <c r="N156" s="675"/>
      <c r="O156" s="675"/>
      <c r="P156" s="675"/>
      <c r="Q156" s="675"/>
      <c r="R156" s="675"/>
      <c r="S156" s="675"/>
      <c r="T156" s="675"/>
      <c r="U156" s="675"/>
      <c r="V156" s="675"/>
      <c r="W156" s="675"/>
      <c r="X156" s="675"/>
      <c r="Y156" s="675"/>
      <c r="Z156" s="675"/>
      <c r="AA156" s="675"/>
      <c r="AB156" s="675"/>
      <c r="AC156" s="675"/>
      <c r="AD156" s="675"/>
      <c r="AE156" s="675"/>
      <c r="AF156" s="675"/>
      <c r="AG156" s="675"/>
    </row>
    <row r="157" spans="1:33" ht="34.5" customHeight="1" x14ac:dyDescent="0.2">
      <c r="A157" s="682"/>
      <c r="B157" s="683"/>
      <c r="C157" s="682"/>
      <c r="D157" s="675"/>
      <c r="E157" s="675"/>
      <c r="F157" s="675"/>
      <c r="G157" s="675"/>
      <c r="H157" s="675"/>
      <c r="I157" s="675"/>
      <c r="J157" s="675"/>
      <c r="K157" s="675"/>
      <c r="L157" s="675"/>
      <c r="M157" s="675"/>
      <c r="N157" s="675"/>
      <c r="O157" s="675"/>
      <c r="P157" s="675"/>
      <c r="Q157" s="675"/>
      <c r="R157" s="675"/>
      <c r="S157" s="675"/>
      <c r="T157" s="675"/>
      <c r="U157" s="675"/>
      <c r="V157" s="675"/>
      <c r="W157" s="675"/>
      <c r="X157" s="675"/>
      <c r="Y157" s="675"/>
      <c r="Z157" s="675"/>
      <c r="AA157" s="675"/>
      <c r="AB157" s="675"/>
      <c r="AC157" s="675"/>
      <c r="AD157" s="675"/>
      <c r="AE157" s="675"/>
      <c r="AF157" s="675"/>
      <c r="AG157" s="675"/>
    </row>
    <row r="158" spans="1:33" ht="34.5" customHeight="1" x14ac:dyDescent="0.2">
      <c r="A158" s="682"/>
      <c r="B158" s="683"/>
      <c r="C158" s="682"/>
      <c r="D158" s="675"/>
      <c r="E158" s="675"/>
      <c r="F158" s="675"/>
      <c r="G158" s="675"/>
      <c r="H158" s="675"/>
      <c r="I158" s="675"/>
      <c r="J158" s="675"/>
      <c r="K158" s="675"/>
      <c r="L158" s="675"/>
      <c r="M158" s="675"/>
      <c r="N158" s="675"/>
      <c r="O158" s="675"/>
      <c r="P158" s="675"/>
      <c r="Q158" s="675"/>
      <c r="R158" s="675"/>
      <c r="S158" s="675"/>
      <c r="T158" s="680"/>
      <c r="U158" s="675"/>
      <c r="V158" s="675"/>
      <c r="W158" s="675"/>
      <c r="X158" s="675"/>
      <c r="Y158" s="675"/>
      <c r="Z158" s="675"/>
      <c r="AA158" s="675"/>
      <c r="AB158" s="675"/>
      <c r="AC158" s="675"/>
      <c r="AD158" s="675"/>
      <c r="AE158" s="675"/>
      <c r="AF158" s="675"/>
      <c r="AG158" s="675"/>
    </row>
    <row r="159" spans="1:33" ht="34.5" customHeight="1" x14ac:dyDescent="0.2">
      <c r="A159" s="682"/>
      <c r="B159" s="683"/>
      <c r="C159" s="682"/>
      <c r="D159" s="675"/>
      <c r="E159" s="675"/>
      <c r="F159" s="675"/>
      <c r="G159" s="675"/>
      <c r="H159" s="675"/>
      <c r="I159" s="675"/>
      <c r="J159" s="675"/>
      <c r="K159" s="675"/>
      <c r="L159" s="675"/>
      <c r="M159" s="675"/>
      <c r="N159" s="675"/>
      <c r="O159" s="675"/>
      <c r="P159" s="675"/>
      <c r="Q159" s="675"/>
      <c r="R159" s="675"/>
      <c r="S159" s="675"/>
      <c r="T159" s="680"/>
      <c r="U159" s="675"/>
      <c r="V159" s="675"/>
      <c r="W159" s="675"/>
      <c r="X159" s="675"/>
      <c r="Y159" s="675"/>
      <c r="Z159" s="675"/>
      <c r="AA159" s="675"/>
      <c r="AB159" s="675"/>
      <c r="AC159" s="675"/>
      <c r="AD159" s="675"/>
      <c r="AE159" s="675"/>
      <c r="AF159" s="675"/>
      <c r="AG159" s="675"/>
    </row>
    <row r="160" spans="1:33" ht="34.5" customHeight="1" x14ac:dyDescent="0.2">
      <c r="A160" s="682"/>
      <c r="B160" s="683"/>
      <c r="C160" s="682"/>
      <c r="D160" s="675"/>
      <c r="E160" s="675"/>
      <c r="F160" s="675"/>
      <c r="G160" s="675"/>
      <c r="H160" s="675"/>
      <c r="I160" s="675"/>
      <c r="J160" s="675"/>
      <c r="K160" s="675"/>
      <c r="L160" s="675"/>
      <c r="M160" s="675"/>
      <c r="N160" s="675"/>
      <c r="O160" s="675"/>
      <c r="P160" s="675"/>
      <c r="Q160" s="675"/>
      <c r="R160" s="675"/>
      <c r="S160" s="675"/>
      <c r="T160" s="680"/>
      <c r="U160" s="675"/>
      <c r="V160" s="675"/>
      <c r="W160" s="675"/>
      <c r="X160" s="675"/>
      <c r="Y160" s="675"/>
      <c r="Z160" s="675"/>
      <c r="AA160" s="675"/>
      <c r="AB160" s="675"/>
      <c r="AC160" s="675"/>
      <c r="AD160" s="675"/>
      <c r="AE160" s="675"/>
      <c r="AF160" s="675"/>
      <c r="AG160" s="675"/>
    </row>
    <row r="161" spans="1:33" ht="34.5" customHeight="1" x14ac:dyDescent="0.2">
      <c r="A161" s="682"/>
      <c r="B161" s="683"/>
      <c r="C161" s="682"/>
      <c r="D161" s="675"/>
      <c r="E161" s="675"/>
      <c r="F161" s="675"/>
      <c r="G161" s="675"/>
      <c r="H161" s="675"/>
      <c r="I161" s="675"/>
      <c r="J161" s="675"/>
      <c r="K161" s="675"/>
      <c r="L161" s="675"/>
      <c r="M161" s="675"/>
      <c r="N161" s="675"/>
      <c r="O161" s="675"/>
      <c r="P161" s="675"/>
      <c r="Q161" s="675"/>
      <c r="R161" s="675"/>
      <c r="S161" s="675"/>
      <c r="T161" s="675"/>
      <c r="U161" s="675"/>
      <c r="V161" s="675"/>
      <c r="W161" s="675"/>
      <c r="X161" s="675"/>
      <c r="Y161" s="675"/>
      <c r="Z161" s="675"/>
      <c r="AA161" s="675"/>
      <c r="AB161" s="675"/>
      <c r="AC161" s="675"/>
      <c r="AD161" s="675"/>
      <c r="AE161" s="675"/>
      <c r="AF161" s="675"/>
      <c r="AG161" s="675"/>
    </row>
    <row r="162" spans="1:33" ht="34.5" customHeight="1" x14ac:dyDescent="0.2">
      <c r="A162" s="682"/>
      <c r="B162" s="683"/>
      <c r="C162" s="682"/>
      <c r="D162" s="675"/>
      <c r="E162" s="675"/>
      <c r="F162" s="675"/>
      <c r="G162" s="675"/>
      <c r="H162" s="675"/>
      <c r="I162" s="675"/>
      <c r="J162" s="675"/>
      <c r="K162" s="675"/>
      <c r="L162" s="675"/>
      <c r="M162" s="675"/>
      <c r="N162" s="675"/>
      <c r="O162" s="675"/>
      <c r="P162" s="675"/>
      <c r="Q162" s="675"/>
      <c r="R162" s="675"/>
      <c r="S162" s="675"/>
      <c r="T162" s="675"/>
      <c r="U162" s="675"/>
      <c r="V162" s="675"/>
      <c r="W162" s="675"/>
      <c r="X162" s="675"/>
      <c r="Y162" s="675"/>
      <c r="Z162" s="675"/>
      <c r="AA162" s="675"/>
      <c r="AB162" s="675"/>
      <c r="AC162" s="675"/>
      <c r="AD162" s="675"/>
      <c r="AE162" s="675"/>
      <c r="AF162" s="675"/>
      <c r="AG162" s="675"/>
    </row>
    <row r="163" spans="1:33" ht="34.5" customHeight="1" x14ac:dyDescent="0.2">
      <c r="A163" s="682"/>
      <c r="B163" s="683"/>
      <c r="C163" s="682"/>
      <c r="D163" s="675"/>
      <c r="E163" s="675"/>
      <c r="F163" s="675"/>
      <c r="G163" s="675"/>
      <c r="H163" s="675"/>
      <c r="I163" s="675"/>
      <c r="J163" s="675"/>
      <c r="K163" s="675"/>
      <c r="L163" s="675"/>
      <c r="M163" s="675"/>
      <c r="N163" s="675"/>
      <c r="O163" s="675"/>
      <c r="P163" s="675"/>
      <c r="Q163" s="675"/>
      <c r="R163" s="675"/>
      <c r="S163" s="675"/>
      <c r="T163" s="675"/>
      <c r="U163" s="675"/>
      <c r="V163" s="675"/>
      <c r="W163" s="675"/>
      <c r="X163" s="675"/>
      <c r="Y163" s="675"/>
      <c r="Z163" s="675"/>
      <c r="AA163" s="675"/>
      <c r="AB163" s="675"/>
      <c r="AC163" s="675"/>
      <c r="AD163" s="675"/>
      <c r="AE163" s="675"/>
      <c r="AF163" s="675"/>
      <c r="AG163" s="675"/>
    </row>
    <row r="164" spans="1:33" ht="34.5" customHeight="1" x14ac:dyDescent="0.2">
      <c r="A164" s="682"/>
      <c r="B164" s="683"/>
      <c r="C164" s="682"/>
      <c r="D164" s="675"/>
      <c r="E164" s="675"/>
      <c r="F164" s="675"/>
      <c r="G164" s="675"/>
      <c r="H164" s="675"/>
      <c r="I164" s="675"/>
      <c r="J164" s="675"/>
      <c r="K164" s="675"/>
      <c r="L164" s="675"/>
      <c r="M164" s="675"/>
      <c r="N164" s="675"/>
      <c r="O164" s="675"/>
      <c r="P164" s="675"/>
      <c r="Q164" s="675"/>
      <c r="R164" s="675"/>
      <c r="S164" s="675"/>
      <c r="T164" s="675"/>
      <c r="U164" s="675"/>
      <c r="V164" s="675"/>
      <c r="W164" s="675"/>
      <c r="X164" s="675"/>
      <c r="Y164" s="675"/>
      <c r="Z164" s="675"/>
      <c r="AA164" s="675"/>
      <c r="AB164" s="675"/>
      <c r="AC164" s="675"/>
      <c r="AD164" s="675"/>
      <c r="AE164" s="675"/>
      <c r="AF164" s="675"/>
      <c r="AG164" s="675"/>
    </row>
    <row r="165" spans="1:33" ht="34.5" customHeight="1" x14ac:dyDescent="0.2">
      <c r="A165" s="682"/>
      <c r="B165" s="683"/>
      <c r="C165" s="682"/>
      <c r="D165" s="675"/>
      <c r="E165" s="675"/>
      <c r="F165" s="675"/>
      <c r="G165" s="675"/>
      <c r="H165" s="675"/>
      <c r="I165" s="675"/>
      <c r="J165" s="675"/>
      <c r="K165" s="675"/>
      <c r="L165" s="675"/>
      <c r="M165" s="675"/>
      <c r="N165" s="675"/>
      <c r="O165" s="675"/>
      <c r="P165" s="675"/>
      <c r="Q165" s="675"/>
      <c r="R165" s="675"/>
      <c r="S165" s="675"/>
      <c r="T165" s="675"/>
      <c r="U165" s="675"/>
      <c r="V165" s="675"/>
      <c r="W165" s="675"/>
      <c r="X165" s="675"/>
      <c r="Y165" s="675"/>
      <c r="Z165" s="675"/>
      <c r="AA165" s="675"/>
      <c r="AB165" s="675"/>
      <c r="AC165" s="675"/>
      <c r="AD165" s="675"/>
      <c r="AE165" s="675"/>
      <c r="AF165" s="675"/>
      <c r="AG165" s="675"/>
    </row>
    <row r="166" spans="1:33" ht="34.5" customHeight="1" x14ac:dyDescent="0.2">
      <c r="A166" s="682"/>
      <c r="B166" s="683"/>
      <c r="C166" s="682"/>
      <c r="D166" s="675"/>
      <c r="E166" s="675"/>
      <c r="F166" s="675"/>
      <c r="G166" s="675"/>
      <c r="H166" s="675"/>
      <c r="I166" s="675"/>
      <c r="J166" s="675"/>
      <c r="K166" s="675"/>
      <c r="L166" s="675"/>
      <c r="M166" s="675"/>
      <c r="N166" s="675"/>
      <c r="O166" s="675"/>
      <c r="P166" s="675"/>
      <c r="Q166" s="675"/>
      <c r="R166" s="675"/>
      <c r="S166" s="675"/>
      <c r="T166" s="675"/>
      <c r="U166" s="675"/>
      <c r="V166" s="675"/>
      <c r="W166" s="675"/>
      <c r="X166" s="675"/>
      <c r="Y166" s="675"/>
      <c r="Z166" s="675"/>
      <c r="AA166" s="675"/>
      <c r="AB166" s="675"/>
      <c r="AC166" s="675"/>
      <c r="AD166" s="675"/>
      <c r="AE166" s="675"/>
      <c r="AF166" s="675"/>
      <c r="AG166" s="675"/>
    </row>
    <row r="167" spans="1:33" ht="34.5" customHeight="1" x14ac:dyDescent="0.2">
      <c r="A167" s="682"/>
      <c r="B167" s="683"/>
      <c r="C167" s="682"/>
      <c r="D167" s="675"/>
      <c r="E167" s="675"/>
      <c r="F167" s="675"/>
      <c r="G167" s="675"/>
      <c r="H167" s="675"/>
      <c r="I167" s="675"/>
      <c r="J167" s="675"/>
      <c r="K167" s="675"/>
      <c r="L167" s="675"/>
      <c r="M167" s="675"/>
      <c r="N167" s="675"/>
      <c r="O167" s="675"/>
      <c r="P167" s="675"/>
      <c r="Q167" s="675"/>
      <c r="R167" s="675"/>
      <c r="S167" s="675"/>
      <c r="T167" s="675"/>
      <c r="U167" s="675"/>
      <c r="V167" s="675"/>
      <c r="W167" s="675"/>
      <c r="X167" s="675"/>
      <c r="Y167" s="675"/>
      <c r="Z167" s="675"/>
      <c r="AA167" s="675"/>
      <c r="AB167" s="675"/>
      <c r="AC167" s="675"/>
      <c r="AD167" s="675"/>
      <c r="AE167" s="675"/>
      <c r="AF167" s="675"/>
      <c r="AG167" s="675"/>
    </row>
    <row r="168" spans="1:33" ht="34.5" customHeight="1" x14ac:dyDescent="0.2">
      <c r="A168" s="682"/>
      <c r="B168" s="683"/>
      <c r="C168" s="682"/>
      <c r="D168" s="675"/>
      <c r="E168" s="675"/>
      <c r="F168" s="675"/>
      <c r="G168" s="675"/>
      <c r="H168" s="675"/>
      <c r="I168" s="675"/>
      <c r="J168" s="675"/>
      <c r="K168" s="675"/>
      <c r="L168" s="675"/>
      <c r="M168" s="675"/>
      <c r="N168" s="675"/>
      <c r="O168" s="675"/>
      <c r="P168" s="675"/>
      <c r="Q168" s="675"/>
      <c r="R168" s="675"/>
      <c r="S168" s="675"/>
      <c r="T168" s="675"/>
      <c r="U168" s="675"/>
      <c r="V168" s="675"/>
      <c r="W168" s="675"/>
      <c r="X168" s="675"/>
      <c r="Y168" s="675"/>
      <c r="Z168" s="675"/>
      <c r="AA168" s="675"/>
      <c r="AB168" s="675"/>
      <c r="AC168" s="675"/>
      <c r="AD168" s="675"/>
      <c r="AE168" s="675"/>
      <c r="AF168" s="675"/>
      <c r="AG168" s="675"/>
    </row>
    <row r="169" spans="1:33" ht="34.5" customHeight="1" x14ac:dyDescent="0.2">
      <c r="A169" s="682"/>
      <c r="B169" s="683"/>
      <c r="C169" s="682"/>
      <c r="D169" s="675"/>
      <c r="E169" s="675"/>
      <c r="F169" s="675"/>
      <c r="G169" s="675"/>
      <c r="H169" s="675"/>
      <c r="I169" s="675"/>
      <c r="J169" s="675"/>
      <c r="K169" s="675"/>
      <c r="L169" s="675"/>
      <c r="M169" s="675"/>
      <c r="N169" s="675"/>
      <c r="O169" s="675"/>
      <c r="P169" s="675"/>
      <c r="Q169" s="675"/>
      <c r="R169" s="675"/>
      <c r="S169" s="675"/>
      <c r="T169" s="675"/>
      <c r="U169" s="675"/>
      <c r="V169" s="675"/>
      <c r="W169" s="675"/>
      <c r="X169" s="675"/>
      <c r="Y169" s="675"/>
      <c r="Z169" s="675"/>
      <c r="AA169" s="675"/>
      <c r="AB169" s="675"/>
      <c r="AC169" s="675"/>
      <c r="AD169" s="675"/>
      <c r="AE169" s="675"/>
      <c r="AF169" s="675"/>
      <c r="AG169" s="675"/>
    </row>
    <row r="170" spans="1:33" ht="34.5" customHeight="1" x14ac:dyDescent="0.2">
      <c r="A170" s="682"/>
      <c r="B170" s="683"/>
      <c r="C170" s="682"/>
      <c r="D170" s="675"/>
      <c r="E170" s="675"/>
      <c r="F170" s="675"/>
      <c r="G170" s="675"/>
      <c r="H170" s="675"/>
      <c r="I170" s="675"/>
      <c r="J170" s="675"/>
      <c r="K170" s="675"/>
      <c r="L170" s="675"/>
      <c r="M170" s="675"/>
      <c r="N170" s="675"/>
      <c r="O170" s="675"/>
      <c r="P170" s="675"/>
      <c r="Q170" s="675"/>
      <c r="R170" s="675"/>
      <c r="S170" s="675"/>
      <c r="T170" s="675"/>
      <c r="U170" s="675"/>
      <c r="V170" s="675"/>
      <c r="W170" s="675"/>
      <c r="X170" s="675"/>
      <c r="Y170" s="675"/>
      <c r="Z170" s="675"/>
      <c r="AA170" s="675"/>
      <c r="AB170" s="675"/>
      <c r="AC170" s="675"/>
      <c r="AD170" s="675"/>
      <c r="AE170" s="675"/>
      <c r="AF170" s="675"/>
      <c r="AG170" s="675"/>
    </row>
    <row r="171" spans="1:33" ht="34.5" customHeight="1" x14ac:dyDescent="0.2">
      <c r="A171" s="682"/>
      <c r="B171" s="683"/>
      <c r="C171" s="682"/>
      <c r="D171" s="675"/>
      <c r="E171" s="675"/>
      <c r="F171" s="675"/>
      <c r="G171" s="675"/>
      <c r="H171" s="675"/>
      <c r="I171" s="675"/>
      <c r="J171" s="675"/>
      <c r="K171" s="675"/>
      <c r="L171" s="675"/>
      <c r="M171" s="675"/>
      <c r="N171" s="675"/>
      <c r="O171" s="675"/>
      <c r="P171" s="675"/>
      <c r="Q171" s="675"/>
      <c r="R171" s="675"/>
      <c r="S171" s="675"/>
      <c r="T171" s="675"/>
      <c r="U171" s="675"/>
      <c r="V171" s="675"/>
      <c r="W171" s="675"/>
      <c r="X171" s="675"/>
      <c r="Y171" s="675"/>
      <c r="Z171" s="675"/>
      <c r="AA171" s="675"/>
      <c r="AB171" s="675"/>
      <c r="AC171" s="675"/>
      <c r="AD171" s="675"/>
      <c r="AE171" s="675"/>
      <c r="AF171" s="675"/>
      <c r="AG171" s="675"/>
    </row>
    <row r="172" spans="1:33" ht="34.5" customHeight="1" x14ac:dyDescent="0.2">
      <c r="A172" s="682"/>
      <c r="B172" s="683"/>
      <c r="C172" s="682"/>
      <c r="D172" s="675"/>
      <c r="E172" s="675"/>
      <c r="F172" s="675"/>
      <c r="G172" s="675"/>
      <c r="H172" s="675"/>
      <c r="I172" s="675"/>
      <c r="J172" s="675"/>
      <c r="K172" s="675"/>
      <c r="L172" s="675"/>
      <c r="M172" s="675"/>
      <c r="N172" s="675"/>
      <c r="O172" s="675"/>
      <c r="P172" s="675"/>
      <c r="Q172" s="675"/>
      <c r="R172" s="675"/>
      <c r="S172" s="675"/>
      <c r="T172" s="675"/>
      <c r="U172" s="675"/>
      <c r="V172" s="675"/>
      <c r="W172" s="675"/>
      <c r="X172" s="675"/>
      <c r="Y172" s="675"/>
      <c r="Z172" s="675"/>
      <c r="AA172" s="675"/>
      <c r="AB172" s="675"/>
      <c r="AC172" s="675"/>
      <c r="AD172" s="675"/>
      <c r="AE172" s="675"/>
      <c r="AF172" s="675"/>
      <c r="AG172" s="675"/>
    </row>
    <row r="173" spans="1:33" ht="34.5" customHeight="1" x14ac:dyDescent="0.2">
      <c r="A173" s="682"/>
      <c r="B173" s="683"/>
      <c r="C173" s="682"/>
      <c r="D173" s="675"/>
      <c r="E173" s="675"/>
      <c r="F173" s="675"/>
      <c r="G173" s="675"/>
      <c r="H173" s="675"/>
      <c r="I173" s="675"/>
      <c r="J173" s="675"/>
      <c r="K173" s="675"/>
      <c r="L173" s="675"/>
      <c r="M173" s="675"/>
      <c r="N173" s="675"/>
      <c r="O173" s="675"/>
      <c r="P173" s="675"/>
      <c r="Q173" s="675"/>
      <c r="R173" s="675"/>
      <c r="S173" s="675"/>
      <c r="T173" s="675"/>
      <c r="U173" s="675"/>
      <c r="V173" s="675"/>
      <c r="W173" s="675"/>
      <c r="X173" s="675"/>
      <c r="Y173" s="675"/>
      <c r="Z173" s="675"/>
      <c r="AA173" s="675"/>
      <c r="AB173" s="675"/>
      <c r="AC173" s="675"/>
      <c r="AD173" s="675"/>
      <c r="AE173" s="675"/>
      <c r="AF173" s="675"/>
      <c r="AG173" s="675"/>
    </row>
    <row r="174" spans="1:33" ht="34.5" customHeight="1" x14ac:dyDescent="0.2">
      <c r="A174" s="682"/>
      <c r="B174" s="683"/>
      <c r="C174" s="682"/>
      <c r="D174" s="675"/>
      <c r="E174" s="675"/>
      <c r="F174" s="675"/>
      <c r="G174" s="675"/>
      <c r="H174" s="675"/>
      <c r="I174" s="675"/>
      <c r="J174" s="675"/>
      <c r="K174" s="675"/>
      <c r="L174" s="675"/>
      <c r="M174" s="675"/>
      <c r="N174" s="675"/>
      <c r="O174" s="675"/>
      <c r="P174" s="675"/>
      <c r="Q174" s="675"/>
      <c r="R174" s="675"/>
      <c r="S174" s="675"/>
      <c r="T174" s="675"/>
      <c r="U174" s="675"/>
      <c r="V174" s="675"/>
      <c r="W174" s="675"/>
      <c r="X174" s="675"/>
      <c r="Y174" s="675"/>
      <c r="Z174" s="675"/>
      <c r="AA174" s="675"/>
      <c r="AB174" s="675"/>
      <c r="AC174" s="675"/>
      <c r="AD174" s="675"/>
      <c r="AE174" s="675"/>
      <c r="AF174" s="675"/>
      <c r="AG174" s="675"/>
    </row>
    <row r="175" spans="1:33" ht="34.5" customHeight="1" x14ac:dyDescent="0.2">
      <c r="A175" s="682"/>
      <c r="B175" s="683"/>
      <c r="C175" s="682"/>
      <c r="D175" s="675"/>
      <c r="E175" s="675"/>
      <c r="F175" s="675"/>
      <c r="G175" s="675"/>
      <c r="H175" s="675"/>
      <c r="I175" s="675"/>
      <c r="J175" s="675"/>
      <c r="K175" s="675"/>
      <c r="L175" s="675"/>
      <c r="M175" s="675"/>
      <c r="N175" s="675"/>
      <c r="O175" s="675"/>
      <c r="P175" s="675"/>
      <c r="Q175" s="675"/>
      <c r="R175" s="675"/>
      <c r="S175" s="675"/>
      <c r="T175" s="675"/>
      <c r="U175" s="675"/>
      <c r="V175" s="675"/>
      <c r="W175" s="675"/>
      <c r="X175" s="675"/>
      <c r="Y175" s="675"/>
      <c r="Z175" s="675"/>
      <c r="AA175" s="675"/>
      <c r="AB175" s="675"/>
      <c r="AC175" s="675"/>
      <c r="AD175" s="675"/>
      <c r="AE175" s="675"/>
      <c r="AF175" s="675"/>
      <c r="AG175" s="675"/>
    </row>
    <row r="176" spans="1:33" ht="34.5" customHeight="1" x14ac:dyDescent="0.2">
      <c r="A176" s="682"/>
      <c r="B176" s="683"/>
      <c r="C176" s="682"/>
      <c r="D176" s="675"/>
      <c r="E176" s="675"/>
      <c r="F176" s="675"/>
      <c r="G176" s="675"/>
      <c r="H176" s="675"/>
      <c r="I176" s="675"/>
      <c r="J176" s="675"/>
      <c r="K176" s="675"/>
      <c r="L176" s="675"/>
      <c r="M176" s="675"/>
      <c r="N176" s="675"/>
      <c r="O176" s="675"/>
      <c r="P176" s="675"/>
      <c r="Q176" s="675"/>
      <c r="R176" s="675"/>
      <c r="S176" s="675"/>
      <c r="T176" s="675"/>
      <c r="U176" s="675"/>
      <c r="V176" s="675"/>
      <c r="W176" s="675"/>
      <c r="X176" s="675"/>
      <c r="Y176" s="675"/>
      <c r="Z176" s="675"/>
      <c r="AA176" s="675"/>
      <c r="AB176" s="675"/>
      <c r="AC176" s="675"/>
      <c r="AD176" s="675"/>
      <c r="AE176" s="675"/>
      <c r="AF176" s="675"/>
      <c r="AG176" s="675"/>
    </row>
    <row r="177" spans="1:33" ht="34.5" customHeight="1" x14ac:dyDescent="0.2">
      <c r="A177" s="682"/>
      <c r="B177" s="683"/>
      <c r="C177" s="682"/>
      <c r="D177" s="675"/>
      <c r="E177" s="675"/>
      <c r="F177" s="675"/>
      <c r="G177" s="675"/>
      <c r="H177" s="675"/>
      <c r="I177" s="675"/>
      <c r="J177" s="675"/>
      <c r="K177" s="675"/>
      <c r="L177" s="675"/>
      <c r="M177" s="675"/>
      <c r="N177" s="675"/>
      <c r="O177" s="675"/>
      <c r="P177" s="675"/>
      <c r="Q177" s="675"/>
      <c r="R177" s="675"/>
      <c r="S177" s="675"/>
      <c r="T177" s="675"/>
      <c r="U177" s="675"/>
      <c r="V177" s="675"/>
      <c r="W177" s="675"/>
      <c r="X177" s="675"/>
      <c r="Y177" s="675"/>
      <c r="Z177" s="675"/>
      <c r="AA177" s="675"/>
      <c r="AB177" s="675"/>
      <c r="AC177" s="675"/>
      <c r="AD177" s="675"/>
      <c r="AE177" s="675"/>
      <c r="AF177" s="675"/>
      <c r="AG177" s="675"/>
    </row>
    <row r="178" spans="1:33" ht="34.5" customHeight="1" x14ac:dyDescent="0.2">
      <c r="A178" s="682"/>
      <c r="B178" s="683"/>
      <c r="C178" s="682"/>
      <c r="D178" s="675"/>
      <c r="E178" s="675"/>
      <c r="F178" s="675"/>
      <c r="G178" s="675"/>
      <c r="H178" s="675"/>
      <c r="I178" s="675"/>
      <c r="J178" s="675"/>
      <c r="K178" s="675"/>
      <c r="L178" s="675"/>
      <c r="M178" s="675"/>
      <c r="N178" s="675"/>
      <c r="O178" s="675"/>
      <c r="P178" s="675"/>
      <c r="Q178" s="675"/>
      <c r="R178" s="675"/>
      <c r="S178" s="675"/>
      <c r="T178" s="675"/>
      <c r="U178" s="675"/>
      <c r="V178" s="675"/>
      <c r="W178" s="675"/>
      <c r="X178" s="675"/>
      <c r="Y178" s="675"/>
      <c r="Z178" s="675"/>
      <c r="AA178" s="675"/>
      <c r="AB178" s="675"/>
      <c r="AC178" s="675"/>
      <c r="AD178" s="675"/>
      <c r="AE178" s="675"/>
      <c r="AF178" s="675"/>
      <c r="AG178" s="675"/>
    </row>
    <row r="179" spans="1:33" ht="34.5" customHeight="1" x14ac:dyDescent="0.2">
      <c r="A179" s="682"/>
      <c r="B179" s="683"/>
      <c r="C179" s="682"/>
      <c r="D179" s="675"/>
      <c r="E179" s="675"/>
      <c r="F179" s="675"/>
      <c r="G179" s="675"/>
      <c r="H179" s="675"/>
      <c r="I179" s="675"/>
      <c r="J179" s="675"/>
      <c r="K179" s="675"/>
      <c r="L179" s="675"/>
      <c r="M179" s="675"/>
      <c r="N179" s="675"/>
      <c r="O179" s="675"/>
      <c r="P179" s="675"/>
      <c r="Q179" s="675"/>
      <c r="R179" s="675"/>
      <c r="S179" s="675"/>
      <c r="T179" s="675"/>
      <c r="U179" s="675"/>
      <c r="V179" s="675"/>
      <c r="W179" s="675"/>
      <c r="X179" s="675"/>
      <c r="Y179" s="675"/>
      <c r="Z179" s="675"/>
      <c r="AA179" s="675"/>
      <c r="AB179" s="675"/>
      <c r="AC179" s="675"/>
      <c r="AD179" s="675"/>
      <c r="AE179" s="675"/>
      <c r="AF179" s="675"/>
      <c r="AG179" s="675"/>
    </row>
    <row r="180" spans="1:33" ht="34.5" customHeight="1" x14ac:dyDescent="0.2">
      <c r="A180" s="682"/>
      <c r="B180" s="683"/>
      <c r="C180" s="682"/>
      <c r="D180" s="675"/>
      <c r="E180" s="675"/>
      <c r="F180" s="675"/>
      <c r="G180" s="675"/>
      <c r="H180" s="675"/>
      <c r="I180" s="675"/>
      <c r="J180" s="680"/>
      <c r="K180" s="675"/>
      <c r="L180" s="675"/>
      <c r="M180" s="675"/>
      <c r="N180" s="675"/>
      <c r="O180" s="675"/>
      <c r="P180" s="675"/>
      <c r="Q180" s="675"/>
      <c r="R180" s="675"/>
      <c r="S180" s="675"/>
      <c r="T180" s="675"/>
      <c r="U180" s="675"/>
      <c r="V180" s="675"/>
      <c r="W180" s="675"/>
      <c r="X180" s="675"/>
      <c r="Y180" s="675"/>
      <c r="Z180" s="675"/>
      <c r="AA180" s="675"/>
      <c r="AB180" s="675"/>
      <c r="AC180" s="675"/>
      <c r="AD180" s="675"/>
      <c r="AE180" s="675"/>
      <c r="AF180" s="675"/>
      <c r="AG180" s="675"/>
    </row>
    <row r="181" spans="1:33" ht="34.5" customHeight="1" x14ac:dyDescent="0.2">
      <c r="A181" s="682"/>
      <c r="B181" s="683"/>
      <c r="C181" s="682"/>
      <c r="D181" s="675"/>
      <c r="E181" s="675"/>
      <c r="F181" s="675"/>
      <c r="G181" s="675"/>
      <c r="H181" s="675"/>
      <c r="I181" s="675"/>
      <c r="J181" s="675"/>
      <c r="K181" s="675"/>
      <c r="L181" s="675"/>
      <c r="M181" s="675"/>
      <c r="N181" s="675"/>
      <c r="O181" s="675"/>
      <c r="P181" s="675"/>
      <c r="Q181" s="675"/>
      <c r="R181" s="675"/>
      <c r="S181" s="675"/>
      <c r="T181" s="675"/>
      <c r="U181" s="675"/>
      <c r="V181" s="675"/>
      <c r="W181" s="675"/>
      <c r="X181" s="675"/>
      <c r="Y181" s="675"/>
      <c r="Z181" s="675"/>
      <c r="AA181" s="675"/>
      <c r="AB181" s="675"/>
      <c r="AC181" s="675"/>
      <c r="AD181" s="675"/>
      <c r="AE181" s="675"/>
      <c r="AF181" s="675"/>
      <c r="AG181" s="675"/>
    </row>
    <row r="182" spans="1:33" ht="34.5" customHeight="1" x14ac:dyDescent="0.2">
      <c r="A182" s="682"/>
      <c r="B182" s="683"/>
      <c r="C182" s="682"/>
      <c r="D182" s="675"/>
      <c r="E182" s="675"/>
      <c r="F182" s="675"/>
      <c r="G182" s="675"/>
      <c r="H182" s="675"/>
      <c r="I182" s="675"/>
      <c r="J182" s="675"/>
      <c r="K182" s="675"/>
      <c r="L182" s="675"/>
      <c r="M182" s="675"/>
      <c r="N182" s="675"/>
      <c r="O182" s="675"/>
      <c r="P182" s="675"/>
      <c r="Q182" s="675"/>
      <c r="R182" s="675"/>
      <c r="S182" s="675"/>
      <c r="T182" s="675"/>
      <c r="U182" s="675"/>
      <c r="V182" s="675"/>
      <c r="W182" s="675"/>
      <c r="X182" s="675"/>
      <c r="Y182" s="675"/>
      <c r="Z182" s="675"/>
      <c r="AA182" s="675"/>
      <c r="AB182" s="675"/>
      <c r="AC182" s="675"/>
      <c r="AD182" s="675"/>
      <c r="AE182" s="675"/>
      <c r="AF182" s="675"/>
      <c r="AG182" s="675"/>
    </row>
    <row r="183" spans="1:33" ht="34.5" customHeight="1" x14ac:dyDescent="0.2">
      <c r="A183" s="682"/>
      <c r="B183" s="683"/>
      <c r="C183" s="682"/>
      <c r="D183" s="675"/>
      <c r="E183" s="675"/>
      <c r="F183" s="675"/>
      <c r="G183" s="675"/>
      <c r="H183" s="675"/>
      <c r="I183" s="675"/>
      <c r="J183" s="675"/>
      <c r="K183" s="675"/>
      <c r="L183" s="675"/>
      <c r="M183" s="675"/>
      <c r="N183" s="675"/>
      <c r="O183" s="675"/>
      <c r="P183" s="675"/>
      <c r="Q183" s="675"/>
      <c r="R183" s="675"/>
      <c r="S183" s="675"/>
      <c r="T183" s="675"/>
      <c r="U183" s="675"/>
      <c r="V183" s="675"/>
      <c r="W183" s="675"/>
      <c r="X183" s="675"/>
      <c r="Y183" s="675"/>
      <c r="Z183" s="675"/>
      <c r="AA183" s="675"/>
      <c r="AB183" s="675"/>
      <c r="AC183" s="675"/>
      <c r="AD183" s="675"/>
      <c r="AE183" s="675"/>
      <c r="AF183" s="675"/>
      <c r="AG183" s="675"/>
    </row>
    <row r="184" spans="1:33" ht="34.5" customHeight="1" x14ac:dyDescent="0.2">
      <c r="A184" s="682"/>
      <c r="B184" s="683"/>
      <c r="C184" s="682"/>
      <c r="D184" s="675"/>
      <c r="E184" s="675"/>
      <c r="F184" s="675"/>
      <c r="G184" s="675"/>
      <c r="H184" s="675"/>
      <c r="I184" s="675"/>
      <c r="J184" s="675"/>
      <c r="K184" s="675"/>
      <c r="L184" s="675"/>
      <c r="M184" s="675"/>
      <c r="N184" s="675"/>
      <c r="O184" s="675"/>
      <c r="P184" s="675"/>
      <c r="Q184" s="675"/>
      <c r="R184" s="675"/>
      <c r="S184" s="675"/>
      <c r="T184" s="675"/>
      <c r="U184" s="675"/>
      <c r="V184" s="675"/>
      <c r="W184" s="675"/>
      <c r="X184" s="675"/>
      <c r="Y184" s="675"/>
      <c r="Z184" s="675"/>
      <c r="AA184" s="675"/>
      <c r="AB184" s="675"/>
      <c r="AC184" s="675"/>
      <c r="AD184" s="675"/>
      <c r="AE184" s="675"/>
      <c r="AF184" s="675"/>
      <c r="AG184" s="675"/>
    </row>
    <row r="185" spans="1:33" ht="34.5" customHeight="1" x14ac:dyDescent="0.2">
      <c r="A185" s="682"/>
      <c r="B185" s="683"/>
      <c r="C185" s="682"/>
      <c r="D185" s="675"/>
      <c r="E185" s="675"/>
      <c r="F185" s="675"/>
      <c r="G185" s="675"/>
      <c r="H185" s="675"/>
      <c r="I185" s="675"/>
      <c r="J185" s="675"/>
      <c r="K185" s="675"/>
      <c r="L185" s="675"/>
      <c r="M185" s="675"/>
      <c r="N185" s="675"/>
      <c r="O185" s="675"/>
      <c r="P185" s="675"/>
      <c r="Q185" s="675"/>
      <c r="R185" s="675"/>
      <c r="S185" s="675"/>
      <c r="T185" s="675"/>
      <c r="U185" s="675"/>
      <c r="V185" s="675"/>
      <c r="W185" s="675"/>
      <c r="X185" s="675"/>
      <c r="Y185" s="675"/>
      <c r="Z185" s="675"/>
      <c r="AA185" s="675"/>
      <c r="AB185" s="675"/>
      <c r="AC185" s="675"/>
      <c r="AD185" s="675"/>
      <c r="AE185" s="675"/>
      <c r="AF185" s="675"/>
      <c r="AG185" s="675"/>
    </row>
    <row r="186" spans="1:33" ht="34.5" customHeight="1" x14ac:dyDescent="0.2">
      <c r="A186" s="682"/>
      <c r="B186" s="683"/>
      <c r="C186" s="682"/>
      <c r="D186" s="675"/>
      <c r="E186" s="675"/>
      <c r="F186" s="675"/>
      <c r="G186" s="675"/>
      <c r="H186" s="675"/>
      <c r="I186" s="675"/>
      <c r="J186" s="675"/>
      <c r="K186" s="675"/>
      <c r="L186" s="675"/>
      <c r="M186" s="675"/>
      <c r="N186" s="675"/>
      <c r="O186" s="675"/>
      <c r="P186" s="675"/>
      <c r="Q186" s="675"/>
      <c r="R186" s="675"/>
      <c r="S186" s="675"/>
      <c r="T186" s="675"/>
      <c r="U186" s="675"/>
      <c r="V186" s="675"/>
      <c r="W186" s="675"/>
      <c r="X186" s="675"/>
      <c r="Y186" s="675"/>
      <c r="Z186" s="675"/>
      <c r="AA186" s="675"/>
      <c r="AB186" s="675"/>
      <c r="AC186" s="675"/>
      <c r="AD186" s="675"/>
      <c r="AE186" s="675"/>
      <c r="AF186" s="675"/>
      <c r="AG186" s="675"/>
    </row>
    <row r="187" spans="1:33" ht="34.5" customHeight="1" x14ac:dyDescent="0.2">
      <c r="A187" s="682"/>
      <c r="B187" s="683"/>
      <c r="C187" s="682"/>
      <c r="D187" s="675"/>
      <c r="E187" s="675"/>
      <c r="F187" s="675"/>
      <c r="G187" s="675"/>
      <c r="H187" s="675"/>
      <c r="I187" s="675"/>
      <c r="J187" s="675"/>
      <c r="K187" s="675"/>
      <c r="L187" s="675"/>
      <c r="M187" s="675"/>
      <c r="N187" s="675"/>
      <c r="O187" s="675"/>
      <c r="P187" s="675"/>
      <c r="Q187" s="675"/>
      <c r="R187" s="675"/>
      <c r="S187" s="675"/>
      <c r="T187" s="675"/>
      <c r="U187" s="675"/>
      <c r="V187" s="675"/>
      <c r="W187" s="675"/>
      <c r="X187" s="675"/>
      <c r="Y187" s="675"/>
      <c r="Z187" s="675"/>
      <c r="AA187" s="675"/>
      <c r="AB187" s="675"/>
      <c r="AC187" s="675"/>
      <c r="AD187" s="675"/>
      <c r="AE187" s="675"/>
      <c r="AF187" s="675"/>
      <c r="AG187" s="675"/>
    </row>
    <row r="188" spans="1:33" ht="34.5" customHeight="1" x14ac:dyDescent="0.2">
      <c r="A188" s="682"/>
      <c r="B188" s="683"/>
      <c r="C188" s="682"/>
      <c r="D188" s="675"/>
      <c r="E188" s="675"/>
      <c r="F188" s="675"/>
      <c r="G188" s="675"/>
      <c r="H188" s="675"/>
      <c r="I188" s="675"/>
      <c r="J188" s="675"/>
      <c r="K188" s="675"/>
      <c r="L188" s="675"/>
      <c r="M188" s="675"/>
      <c r="N188" s="675"/>
      <c r="O188" s="675"/>
      <c r="P188" s="675"/>
      <c r="Q188" s="675"/>
      <c r="R188" s="675"/>
      <c r="S188" s="675"/>
      <c r="T188" s="675"/>
      <c r="U188" s="675"/>
      <c r="V188" s="675"/>
      <c r="W188" s="675"/>
      <c r="X188" s="675"/>
      <c r="Y188" s="675"/>
      <c r="Z188" s="675"/>
      <c r="AA188" s="675"/>
      <c r="AB188" s="675"/>
      <c r="AC188" s="675"/>
      <c r="AD188" s="675"/>
      <c r="AE188" s="675"/>
      <c r="AF188" s="675"/>
      <c r="AG188" s="675"/>
    </row>
    <row r="189" spans="1:33" ht="34.5" customHeight="1" x14ac:dyDescent="0.2">
      <c r="A189" s="682"/>
      <c r="B189" s="683"/>
      <c r="C189" s="682"/>
      <c r="D189" s="675"/>
      <c r="E189" s="675"/>
      <c r="F189" s="675"/>
      <c r="G189" s="675"/>
      <c r="H189" s="675"/>
      <c r="I189" s="675"/>
      <c r="J189" s="675"/>
      <c r="K189" s="675"/>
      <c r="L189" s="675"/>
      <c r="M189" s="675"/>
      <c r="N189" s="675"/>
      <c r="O189" s="675"/>
      <c r="P189" s="675"/>
      <c r="Q189" s="675"/>
      <c r="R189" s="675"/>
      <c r="S189" s="675"/>
      <c r="T189" s="675"/>
      <c r="U189" s="675"/>
      <c r="V189" s="675"/>
      <c r="W189" s="675"/>
      <c r="X189" s="675"/>
      <c r="Y189" s="675"/>
      <c r="Z189" s="675"/>
      <c r="AA189" s="675"/>
      <c r="AB189" s="675"/>
      <c r="AC189" s="675"/>
      <c r="AD189" s="675"/>
      <c r="AE189" s="675"/>
      <c r="AF189" s="675"/>
      <c r="AG189" s="675"/>
    </row>
    <row r="190" spans="1:33" ht="34.5" customHeight="1" x14ac:dyDescent="0.2">
      <c r="A190" s="682"/>
      <c r="B190" s="683"/>
      <c r="C190" s="682"/>
      <c r="D190" s="675"/>
      <c r="E190" s="675"/>
      <c r="F190" s="675"/>
      <c r="G190" s="675"/>
      <c r="H190" s="675"/>
      <c r="I190" s="675"/>
      <c r="J190" s="675"/>
      <c r="K190" s="675"/>
      <c r="L190" s="675"/>
      <c r="M190" s="675"/>
      <c r="N190" s="675"/>
      <c r="O190" s="675"/>
      <c r="P190" s="675"/>
      <c r="Q190" s="675"/>
      <c r="R190" s="675"/>
      <c r="S190" s="675"/>
      <c r="T190" s="675"/>
      <c r="U190" s="675"/>
      <c r="V190" s="675"/>
      <c r="W190" s="675"/>
      <c r="X190" s="675"/>
      <c r="Y190" s="675"/>
      <c r="Z190" s="675"/>
      <c r="AA190" s="675"/>
      <c r="AB190" s="675"/>
      <c r="AC190" s="675"/>
      <c r="AD190" s="675"/>
      <c r="AE190" s="675"/>
      <c r="AF190" s="675"/>
      <c r="AG190" s="675"/>
    </row>
    <row r="191" spans="1:33" ht="34.5" customHeight="1" x14ac:dyDescent="0.2">
      <c r="A191" s="682"/>
      <c r="B191" s="683"/>
      <c r="C191" s="682"/>
      <c r="D191" s="675"/>
      <c r="E191" s="675"/>
      <c r="F191" s="675"/>
      <c r="G191" s="675"/>
      <c r="H191" s="675"/>
      <c r="I191" s="675"/>
      <c r="J191" s="675"/>
      <c r="K191" s="675"/>
      <c r="L191" s="675"/>
      <c r="M191" s="675"/>
      <c r="N191" s="675"/>
      <c r="O191" s="675"/>
      <c r="P191" s="675"/>
      <c r="Q191" s="675"/>
      <c r="R191" s="675"/>
      <c r="S191" s="675"/>
      <c r="T191" s="675"/>
      <c r="U191" s="675"/>
      <c r="V191" s="675"/>
      <c r="W191" s="675"/>
      <c r="X191" s="675"/>
      <c r="Y191" s="675"/>
      <c r="Z191" s="675"/>
      <c r="AA191" s="675"/>
      <c r="AB191" s="675"/>
      <c r="AC191" s="675"/>
      <c r="AD191" s="675"/>
      <c r="AE191" s="675"/>
      <c r="AF191" s="675"/>
      <c r="AG191" s="675"/>
    </row>
    <row r="192" spans="1:33" ht="34.5" customHeight="1" x14ac:dyDescent="0.2">
      <c r="A192" s="682"/>
      <c r="B192" s="683"/>
      <c r="C192" s="682"/>
      <c r="D192" s="675"/>
      <c r="E192" s="675"/>
      <c r="F192" s="675"/>
      <c r="G192" s="675"/>
      <c r="H192" s="675"/>
      <c r="I192" s="675"/>
      <c r="J192" s="675"/>
      <c r="K192" s="675"/>
      <c r="L192" s="675"/>
      <c r="M192" s="675"/>
      <c r="N192" s="675"/>
      <c r="O192" s="675"/>
      <c r="P192" s="675"/>
      <c r="Q192" s="675"/>
      <c r="R192" s="675"/>
      <c r="S192" s="675"/>
      <c r="T192" s="675"/>
      <c r="U192" s="675"/>
      <c r="V192" s="675"/>
      <c r="W192" s="675"/>
      <c r="X192" s="675"/>
      <c r="Y192" s="675"/>
      <c r="Z192" s="675"/>
      <c r="AA192" s="675"/>
      <c r="AB192" s="675"/>
      <c r="AC192" s="675"/>
      <c r="AD192" s="675"/>
      <c r="AE192" s="675"/>
      <c r="AF192" s="675"/>
      <c r="AG192" s="675"/>
    </row>
    <row r="193" spans="1:33" ht="34.5" customHeight="1" x14ac:dyDescent="0.2">
      <c r="A193" s="682"/>
      <c r="B193" s="683"/>
      <c r="C193" s="682"/>
      <c r="D193" s="675"/>
      <c r="E193" s="675"/>
      <c r="F193" s="675"/>
      <c r="G193" s="675"/>
      <c r="H193" s="675"/>
      <c r="I193" s="675"/>
      <c r="J193" s="675"/>
      <c r="K193" s="675"/>
      <c r="L193" s="675"/>
      <c r="M193" s="675"/>
      <c r="N193" s="675"/>
      <c r="O193" s="675"/>
      <c r="P193" s="675"/>
      <c r="Q193" s="675"/>
      <c r="R193" s="675"/>
      <c r="S193" s="675"/>
      <c r="T193" s="675"/>
      <c r="U193" s="675"/>
      <c r="V193" s="675"/>
      <c r="W193" s="675"/>
      <c r="X193" s="675"/>
      <c r="Y193" s="675"/>
      <c r="Z193" s="675"/>
      <c r="AA193" s="675"/>
      <c r="AB193" s="675"/>
      <c r="AC193" s="675"/>
      <c r="AD193" s="675"/>
      <c r="AE193" s="675"/>
      <c r="AF193" s="675"/>
      <c r="AG193" s="675"/>
    </row>
    <row r="194" spans="1:33" ht="34.5" customHeight="1" x14ac:dyDescent="0.2">
      <c r="A194" s="682"/>
      <c r="B194" s="683"/>
      <c r="C194" s="682"/>
      <c r="D194" s="675"/>
      <c r="E194" s="675"/>
      <c r="F194" s="675"/>
      <c r="G194" s="675"/>
      <c r="H194" s="675"/>
      <c r="I194" s="675"/>
      <c r="J194" s="675"/>
      <c r="K194" s="675"/>
      <c r="L194" s="675"/>
      <c r="M194" s="675"/>
      <c r="N194" s="675"/>
      <c r="O194" s="675"/>
      <c r="P194" s="675"/>
      <c r="Q194" s="675"/>
      <c r="R194" s="675"/>
      <c r="S194" s="675"/>
      <c r="T194" s="675"/>
      <c r="U194" s="675"/>
      <c r="V194" s="675"/>
      <c r="W194" s="675"/>
      <c r="X194" s="675"/>
      <c r="Y194" s="675"/>
      <c r="Z194" s="675"/>
      <c r="AA194" s="675"/>
      <c r="AB194" s="675"/>
      <c r="AC194" s="675"/>
      <c r="AD194" s="675"/>
      <c r="AE194" s="675"/>
      <c r="AF194" s="675"/>
      <c r="AG194" s="675"/>
    </row>
    <row r="195" spans="1:33" ht="34.5" customHeight="1" x14ac:dyDescent="0.2">
      <c r="A195" s="682"/>
      <c r="B195" s="683"/>
      <c r="C195" s="682"/>
      <c r="D195" s="675"/>
      <c r="E195" s="675"/>
      <c r="F195" s="675"/>
      <c r="G195" s="675"/>
      <c r="H195" s="675"/>
      <c r="I195" s="675"/>
      <c r="J195" s="675"/>
      <c r="K195" s="675"/>
      <c r="L195" s="675"/>
      <c r="M195" s="675"/>
      <c r="N195" s="675"/>
      <c r="O195" s="675"/>
      <c r="P195" s="675"/>
      <c r="Q195" s="675"/>
      <c r="R195" s="675"/>
      <c r="S195" s="675"/>
      <c r="T195" s="675"/>
      <c r="U195" s="675"/>
      <c r="V195" s="675"/>
      <c r="W195" s="675"/>
      <c r="X195" s="675"/>
      <c r="Y195" s="675"/>
      <c r="Z195" s="675"/>
      <c r="AA195" s="675"/>
      <c r="AB195" s="675"/>
      <c r="AC195" s="675"/>
      <c r="AD195" s="675"/>
      <c r="AE195" s="675"/>
      <c r="AF195" s="675"/>
      <c r="AG195" s="675"/>
    </row>
    <row r="196" spans="1:33" ht="34.5" customHeight="1" x14ac:dyDescent="0.2">
      <c r="A196" s="682"/>
      <c r="B196" s="683"/>
      <c r="C196" s="682"/>
      <c r="D196" s="675"/>
      <c r="E196" s="675"/>
      <c r="F196" s="675"/>
      <c r="G196" s="675"/>
      <c r="H196" s="675"/>
      <c r="I196" s="675"/>
      <c r="J196" s="675"/>
      <c r="K196" s="675"/>
      <c r="L196" s="675"/>
      <c r="M196" s="675"/>
      <c r="N196" s="675"/>
      <c r="O196" s="675"/>
      <c r="P196" s="675"/>
      <c r="Q196" s="675"/>
      <c r="R196" s="675"/>
      <c r="S196" s="675"/>
      <c r="T196" s="675"/>
      <c r="U196" s="675"/>
      <c r="V196" s="675"/>
      <c r="W196" s="675"/>
      <c r="X196" s="675"/>
      <c r="Y196" s="675"/>
      <c r="Z196" s="675"/>
      <c r="AA196" s="675"/>
      <c r="AB196" s="675"/>
      <c r="AC196" s="675"/>
      <c r="AD196" s="675"/>
      <c r="AE196" s="675"/>
      <c r="AF196" s="675"/>
      <c r="AG196" s="675"/>
    </row>
    <row r="197" spans="1:33" ht="34.5" customHeight="1" x14ac:dyDescent="0.2">
      <c r="A197" s="682"/>
      <c r="B197" s="683"/>
      <c r="C197" s="682"/>
      <c r="D197" s="675"/>
      <c r="E197" s="675"/>
      <c r="F197" s="675"/>
      <c r="G197" s="675"/>
      <c r="H197" s="675"/>
      <c r="I197" s="675"/>
      <c r="J197" s="675"/>
      <c r="K197" s="675"/>
      <c r="L197" s="675"/>
      <c r="M197" s="675"/>
      <c r="N197" s="675"/>
      <c r="O197" s="675"/>
      <c r="P197" s="675"/>
      <c r="Q197" s="675"/>
      <c r="R197" s="675"/>
      <c r="S197" s="675"/>
      <c r="T197" s="675"/>
      <c r="U197" s="675"/>
      <c r="V197" s="675"/>
      <c r="W197" s="675"/>
      <c r="X197" s="675"/>
      <c r="Y197" s="675"/>
      <c r="Z197" s="675"/>
      <c r="AA197" s="675"/>
      <c r="AB197" s="675"/>
      <c r="AC197" s="675"/>
      <c r="AD197" s="675"/>
      <c r="AE197" s="675"/>
      <c r="AF197" s="675"/>
      <c r="AG197" s="675"/>
    </row>
    <row r="198" spans="1:33" ht="34.5" customHeight="1" x14ac:dyDescent="0.2">
      <c r="A198" s="682"/>
      <c r="B198" s="683"/>
      <c r="C198" s="682"/>
      <c r="D198" s="675"/>
      <c r="E198" s="675"/>
      <c r="F198" s="675"/>
      <c r="G198" s="675"/>
      <c r="H198" s="675"/>
      <c r="I198" s="675"/>
      <c r="J198" s="675"/>
      <c r="K198" s="675"/>
      <c r="L198" s="675"/>
      <c r="M198" s="675"/>
      <c r="N198" s="675"/>
      <c r="O198" s="675"/>
      <c r="P198" s="675"/>
      <c r="Q198" s="675"/>
      <c r="R198" s="675"/>
      <c r="S198" s="675"/>
      <c r="T198" s="675"/>
      <c r="U198" s="675"/>
      <c r="V198" s="675"/>
      <c r="W198" s="675"/>
      <c r="X198" s="675"/>
      <c r="Y198" s="675"/>
      <c r="Z198" s="675"/>
      <c r="AA198" s="675"/>
      <c r="AB198" s="675"/>
      <c r="AC198" s="675"/>
      <c r="AD198" s="675"/>
      <c r="AE198" s="675"/>
      <c r="AF198" s="675"/>
      <c r="AG198" s="675"/>
    </row>
    <row r="199" spans="1:33" ht="34.5" customHeight="1" x14ac:dyDescent="0.2">
      <c r="A199" s="682"/>
      <c r="B199" s="683"/>
      <c r="C199" s="682"/>
      <c r="D199" s="675"/>
      <c r="E199" s="675"/>
      <c r="F199" s="675"/>
      <c r="G199" s="675"/>
      <c r="H199" s="675"/>
      <c r="I199" s="675"/>
      <c r="J199" s="675"/>
      <c r="K199" s="675"/>
      <c r="L199" s="675"/>
      <c r="M199" s="675"/>
      <c r="N199" s="675"/>
      <c r="O199" s="675"/>
      <c r="P199" s="675"/>
      <c r="Q199" s="675"/>
      <c r="R199" s="675"/>
      <c r="S199" s="675"/>
      <c r="T199" s="675"/>
      <c r="U199" s="675"/>
      <c r="V199" s="675"/>
      <c r="W199" s="675"/>
      <c r="X199" s="675"/>
      <c r="Y199" s="675"/>
      <c r="Z199" s="675"/>
      <c r="AA199" s="675"/>
      <c r="AB199" s="675"/>
      <c r="AC199" s="675"/>
      <c r="AD199" s="675"/>
      <c r="AE199" s="675"/>
      <c r="AF199" s="675"/>
      <c r="AG199" s="675"/>
    </row>
    <row r="200" spans="1:33" ht="34.5" customHeight="1" x14ac:dyDescent="0.2">
      <c r="A200" s="682"/>
      <c r="B200" s="683"/>
      <c r="C200" s="682"/>
      <c r="D200" s="675"/>
      <c r="E200" s="675"/>
      <c r="F200" s="675"/>
      <c r="G200" s="675"/>
      <c r="H200" s="675"/>
      <c r="I200" s="675"/>
      <c r="J200" s="675"/>
      <c r="K200" s="675"/>
      <c r="L200" s="675"/>
      <c r="M200" s="675"/>
      <c r="N200" s="675"/>
      <c r="O200" s="675"/>
      <c r="P200" s="675"/>
      <c r="Q200" s="675"/>
      <c r="R200" s="675"/>
      <c r="S200" s="675"/>
      <c r="T200" s="675"/>
      <c r="U200" s="675"/>
      <c r="V200" s="675"/>
      <c r="W200" s="675"/>
      <c r="X200" s="675"/>
      <c r="Y200" s="675"/>
      <c r="Z200" s="675"/>
      <c r="AA200" s="675"/>
      <c r="AB200" s="675"/>
      <c r="AC200" s="675"/>
      <c r="AD200" s="675"/>
      <c r="AE200" s="675"/>
      <c r="AF200" s="675"/>
      <c r="AG200" s="675"/>
    </row>
    <row r="201" spans="1:33" ht="34.5" customHeight="1" x14ac:dyDescent="0.2">
      <c r="A201" s="682"/>
      <c r="B201" s="683"/>
      <c r="C201" s="682"/>
      <c r="D201" s="675"/>
      <c r="E201" s="675"/>
      <c r="F201" s="675"/>
      <c r="G201" s="675"/>
      <c r="H201" s="675"/>
      <c r="I201" s="675"/>
      <c r="J201" s="675"/>
      <c r="K201" s="675"/>
      <c r="L201" s="675"/>
      <c r="M201" s="675"/>
      <c r="N201" s="675"/>
      <c r="O201" s="675"/>
      <c r="P201" s="675"/>
      <c r="Q201" s="675"/>
      <c r="R201" s="675"/>
      <c r="S201" s="675"/>
      <c r="T201" s="675"/>
      <c r="U201" s="675"/>
      <c r="V201" s="675"/>
      <c r="W201" s="675"/>
      <c r="X201" s="675"/>
      <c r="Y201" s="675"/>
      <c r="Z201" s="675"/>
      <c r="AA201" s="675"/>
      <c r="AB201" s="675"/>
      <c r="AC201" s="675"/>
      <c r="AD201" s="675"/>
      <c r="AE201" s="675"/>
      <c r="AF201" s="675"/>
      <c r="AG201" s="675"/>
    </row>
    <row r="202" spans="1:33" ht="34.5" customHeight="1" x14ac:dyDescent="0.2">
      <c r="A202" s="682"/>
      <c r="B202" s="683"/>
      <c r="C202" s="682"/>
      <c r="D202" s="675"/>
      <c r="E202" s="675"/>
      <c r="F202" s="675"/>
      <c r="G202" s="675"/>
      <c r="H202" s="675"/>
      <c r="I202" s="675"/>
      <c r="J202" s="675"/>
      <c r="K202" s="675"/>
      <c r="L202" s="675"/>
      <c r="M202" s="675"/>
      <c r="N202" s="675"/>
      <c r="O202" s="675"/>
      <c r="P202" s="675"/>
      <c r="Q202" s="675"/>
      <c r="R202" s="675"/>
      <c r="S202" s="675"/>
      <c r="T202" s="675"/>
      <c r="U202" s="675"/>
      <c r="V202" s="675"/>
      <c r="W202" s="675"/>
      <c r="X202" s="675"/>
      <c r="Y202" s="675"/>
      <c r="Z202" s="675"/>
      <c r="AA202" s="675"/>
      <c r="AB202" s="675"/>
      <c r="AC202" s="675"/>
      <c r="AD202" s="675"/>
      <c r="AE202" s="675"/>
      <c r="AF202" s="675"/>
      <c r="AG202" s="675"/>
    </row>
    <row r="203" spans="1:33" ht="34.5" customHeight="1" x14ac:dyDescent="0.2">
      <c r="A203" s="682"/>
      <c r="B203" s="683"/>
      <c r="C203" s="682"/>
      <c r="D203" s="675"/>
      <c r="E203" s="675"/>
      <c r="F203" s="675"/>
      <c r="G203" s="675"/>
      <c r="H203" s="675"/>
      <c r="I203" s="675"/>
      <c r="J203" s="675"/>
      <c r="K203" s="675"/>
      <c r="L203" s="675"/>
      <c r="M203" s="675"/>
      <c r="N203" s="675"/>
      <c r="O203" s="675"/>
      <c r="P203" s="675"/>
      <c r="Q203" s="675"/>
      <c r="R203" s="675"/>
      <c r="S203" s="675"/>
      <c r="T203" s="675"/>
      <c r="U203" s="675"/>
      <c r="V203" s="675"/>
      <c r="W203" s="675"/>
      <c r="X203" s="675"/>
      <c r="Y203" s="675"/>
      <c r="Z203" s="675"/>
      <c r="AA203" s="675"/>
      <c r="AB203" s="675"/>
      <c r="AC203" s="675"/>
      <c r="AD203" s="675"/>
      <c r="AE203" s="675"/>
      <c r="AF203" s="675"/>
      <c r="AG203" s="675"/>
    </row>
    <row r="204" spans="1:33" ht="34.5" customHeight="1" x14ac:dyDescent="0.2">
      <c r="A204" s="682"/>
      <c r="B204" s="683"/>
      <c r="C204" s="682"/>
      <c r="D204" s="675"/>
      <c r="E204" s="675"/>
      <c r="F204" s="675"/>
      <c r="G204" s="675"/>
      <c r="H204" s="675"/>
      <c r="I204" s="675"/>
      <c r="J204" s="675"/>
      <c r="K204" s="675"/>
      <c r="L204" s="675"/>
      <c r="M204" s="675"/>
      <c r="N204" s="675"/>
      <c r="O204" s="675"/>
      <c r="P204" s="675"/>
      <c r="Q204" s="675"/>
      <c r="R204" s="675"/>
      <c r="S204" s="675"/>
      <c r="T204" s="675"/>
      <c r="U204" s="675"/>
      <c r="V204" s="675"/>
      <c r="W204" s="675"/>
      <c r="X204" s="675"/>
      <c r="Y204" s="675"/>
      <c r="Z204" s="675"/>
      <c r="AA204" s="675"/>
      <c r="AB204" s="675"/>
      <c r="AC204" s="675"/>
      <c r="AD204" s="675"/>
      <c r="AE204" s="675"/>
      <c r="AF204" s="675"/>
      <c r="AG204" s="675"/>
    </row>
    <row r="205" spans="1:33" ht="34.5" customHeight="1" x14ac:dyDescent="0.2">
      <c r="A205" s="682"/>
      <c r="B205" s="683"/>
      <c r="C205" s="682"/>
      <c r="D205" s="675"/>
      <c r="E205" s="675"/>
      <c r="F205" s="675"/>
      <c r="G205" s="675"/>
      <c r="H205" s="675"/>
      <c r="I205" s="675"/>
      <c r="J205" s="675"/>
      <c r="K205" s="675"/>
      <c r="L205" s="675"/>
      <c r="M205" s="675"/>
      <c r="N205" s="675"/>
      <c r="O205" s="675"/>
      <c r="P205" s="675"/>
      <c r="Q205" s="675"/>
      <c r="R205" s="675"/>
      <c r="S205" s="675"/>
      <c r="T205" s="675"/>
      <c r="U205" s="675"/>
      <c r="V205" s="675"/>
      <c r="W205" s="675"/>
      <c r="X205" s="675"/>
      <c r="Y205" s="675"/>
      <c r="Z205" s="675"/>
      <c r="AA205" s="675"/>
      <c r="AB205" s="675"/>
      <c r="AC205" s="675"/>
      <c r="AD205" s="675"/>
      <c r="AE205" s="675"/>
      <c r="AF205" s="675"/>
      <c r="AG205" s="675"/>
    </row>
    <row r="206" spans="1:33" ht="34.5" customHeight="1" x14ac:dyDescent="0.2">
      <c r="A206" s="682"/>
      <c r="B206" s="683"/>
      <c r="C206" s="682"/>
      <c r="D206" s="675"/>
      <c r="E206" s="675"/>
      <c r="F206" s="675"/>
      <c r="G206" s="675"/>
      <c r="H206" s="675"/>
      <c r="I206" s="675"/>
      <c r="J206" s="675"/>
      <c r="K206" s="675"/>
      <c r="L206" s="675"/>
      <c r="M206" s="675"/>
      <c r="N206" s="675"/>
      <c r="O206" s="675"/>
      <c r="P206" s="675"/>
      <c r="Q206" s="675"/>
      <c r="R206" s="675"/>
      <c r="S206" s="675"/>
      <c r="T206" s="675"/>
      <c r="U206" s="675"/>
      <c r="V206" s="675"/>
      <c r="W206" s="675"/>
      <c r="X206" s="675"/>
      <c r="Y206" s="675"/>
      <c r="Z206" s="675"/>
      <c r="AA206" s="675"/>
      <c r="AB206" s="675"/>
      <c r="AC206" s="675"/>
      <c r="AD206" s="675"/>
      <c r="AE206" s="675"/>
      <c r="AF206" s="675"/>
      <c r="AG206" s="675"/>
    </row>
    <row r="207" spans="1:33" ht="34.5" customHeight="1" x14ac:dyDescent="0.2">
      <c r="A207" s="682"/>
      <c r="B207" s="683"/>
      <c r="C207" s="682"/>
      <c r="D207" s="675"/>
      <c r="E207" s="675"/>
      <c r="F207" s="675"/>
      <c r="G207" s="675"/>
      <c r="H207" s="675"/>
      <c r="I207" s="675"/>
      <c r="J207" s="675"/>
      <c r="K207" s="675"/>
      <c r="L207" s="675"/>
      <c r="M207" s="675"/>
      <c r="N207" s="675"/>
      <c r="O207" s="675"/>
      <c r="P207" s="675"/>
      <c r="Q207" s="675"/>
      <c r="R207" s="675"/>
      <c r="S207" s="675"/>
      <c r="T207" s="675"/>
      <c r="U207" s="675"/>
      <c r="V207" s="675"/>
      <c r="W207" s="675"/>
      <c r="X207" s="675"/>
      <c r="Y207" s="675"/>
      <c r="Z207" s="675"/>
      <c r="AA207" s="675"/>
      <c r="AB207" s="675"/>
      <c r="AC207" s="675"/>
      <c r="AD207" s="675"/>
      <c r="AE207" s="675"/>
      <c r="AF207" s="675"/>
      <c r="AG207" s="675"/>
    </row>
    <row r="208" spans="1:33" ht="34.5" customHeight="1" x14ac:dyDescent="0.2">
      <c r="A208" s="682"/>
      <c r="B208" s="683"/>
      <c r="C208" s="682"/>
      <c r="D208" s="675"/>
      <c r="E208" s="675"/>
      <c r="F208" s="675"/>
      <c r="G208" s="675"/>
      <c r="H208" s="675"/>
      <c r="I208" s="675"/>
      <c r="J208" s="675"/>
      <c r="K208" s="675"/>
      <c r="L208" s="675"/>
      <c r="M208" s="675"/>
      <c r="N208" s="675"/>
      <c r="O208" s="675"/>
      <c r="P208" s="675"/>
      <c r="Q208" s="675"/>
      <c r="R208" s="675"/>
      <c r="S208" s="675"/>
      <c r="T208" s="675"/>
      <c r="U208" s="675"/>
      <c r="V208" s="675"/>
      <c r="W208" s="675"/>
      <c r="X208" s="675"/>
      <c r="Y208" s="675"/>
      <c r="Z208" s="675"/>
      <c r="AA208" s="675"/>
      <c r="AB208" s="675"/>
      <c r="AC208" s="675"/>
      <c r="AD208" s="675"/>
      <c r="AE208" s="675"/>
      <c r="AF208" s="675"/>
      <c r="AG208" s="675"/>
    </row>
    <row r="209" spans="1:33" ht="34.5" customHeight="1" x14ac:dyDescent="0.2">
      <c r="A209" s="682"/>
      <c r="B209" s="683"/>
      <c r="C209" s="682"/>
      <c r="D209" s="675"/>
      <c r="E209" s="675"/>
      <c r="F209" s="675"/>
      <c r="G209" s="675"/>
      <c r="H209" s="675"/>
      <c r="I209" s="675"/>
      <c r="J209" s="675"/>
      <c r="K209" s="675"/>
      <c r="L209" s="675"/>
      <c r="M209" s="675"/>
      <c r="N209" s="675"/>
      <c r="O209" s="675"/>
      <c r="P209" s="675"/>
      <c r="Q209" s="675"/>
      <c r="R209" s="675"/>
      <c r="S209" s="675"/>
      <c r="T209" s="675"/>
      <c r="U209" s="675"/>
      <c r="V209" s="675"/>
      <c r="W209" s="675"/>
      <c r="X209" s="675"/>
      <c r="Y209" s="675"/>
      <c r="Z209" s="675"/>
      <c r="AA209" s="675"/>
      <c r="AB209" s="675"/>
      <c r="AC209" s="675"/>
      <c r="AD209" s="675"/>
      <c r="AE209" s="675"/>
      <c r="AF209" s="675"/>
      <c r="AG209" s="675"/>
    </row>
    <row r="210" spans="1:33" ht="34.5" customHeight="1" x14ac:dyDescent="0.2">
      <c r="A210" s="682"/>
      <c r="B210" s="683"/>
      <c r="C210" s="682"/>
      <c r="D210" s="675"/>
      <c r="E210" s="675"/>
      <c r="F210" s="675"/>
      <c r="G210" s="675"/>
      <c r="H210" s="675"/>
      <c r="I210" s="675"/>
      <c r="J210" s="675"/>
      <c r="K210" s="675"/>
      <c r="L210" s="675"/>
      <c r="M210" s="675"/>
      <c r="N210" s="675"/>
      <c r="O210" s="675"/>
      <c r="P210" s="675"/>
      <c r="Q210" s="675"/>
      <c r="R210" s="675"/>
      <c r="S210" s="675"/>
      <c r="T210" s="675"/>
      <c r="U210" s="675"/>
      <c r="V210" s="675"/>
      <c r="W210" s="675"/>
      <c r="X210" s="675"/>
      <c r="Y210" s="675"/>
      <c r="Z210" s="675"/>
      <c r="AA210" s="675"/>
      <c r="AB210" s="675"/>
      <c r="AC210" s="675"/>
      <c r="AD210" s="675"/>
      <c r="AE210" s="675"/>
      <c r="AF210" s="675"/>
      <c r="AG210" s="675"/>
    </row>
    <row r="211" spans="1:33" ht="34.5" customHeight="1" x14ac:dyDescent="0.2">
      <c r="A211" s="682"/>
      <c r="B211" s="683"/>
      <c r="C211" s="682"/>
      <c r="D211" s="675"/>
      <c r="E211" s="675"/>
      <c r="F211" s="675"/>
      <c r="G211" s="675"/>
      <c r="H211" s="675"/>
      <c r="I211" s="675"/>
      <c r="J211" s="675"/>
      <c r="K211" s="675"/>
      <c r="L211" s="675"/>
      <c r="M211" s="675"/>
      <c r="N211" s="675"/>
      <c r="O211" s="675"/>
      <c r="P211" s="675"/>
      <c r="Q211" s="675"/>
      <c r="R211" s="675"/>
      <c r="S211" s="675"/>
      <c r="T211" s="675"/>
      <c r="U211" s="675"/>
      <c r="V211" s="675"/>
      <c r="W211" s="675"/>
      <c r="X211" s="675"/>
      <c r="Y211" s="675"/>
      <c r="Z211" s="675"/>
      <c r="AA211" s="675"/>
      <c r="AB211" s="675"/>
      <c r="AC211" s="675"/>
      <c r="AD211" s="675"/>
      <c r="AE211" s="675"/>
      <c r="AF211" s="675"/>
      <c r="AG211" s="675"/>
    </row>
    <row r="212" spans="1:33" ht="34.5" customHeight="1" x14ac:dyDescent="0.2">
      <c r="A212" s="682"/>
      <c r="B212" s="683"/>
      <c r="C212" s="682"/>
      <c r="D212" s="675"/>
      <c r="E212" s="675"/>
      <c r="F212" s="675"/>
      <c r="G212" s="675"/>
      <c r="H212" s="675"/>
      <c r="I212" s="675"/>
      <c r="J212" s="675"/>
      <c r="K212" s="675"/>
      <c r="L212" s="675"/>
      <c r="M212" s="675"/>
      <c r="N212" s="675"/>
      <c r="O212" s="675"/>
      <c r="P212" s="675"/>
      <c r="Q212" s="675"/>
      <c r="R212" s="675"/>
      <c r="S212" s="675"/>
      <c r="T212" s="675"/>
      <c r="U212" s="675"/>
      <c r="V212" s="675"/>
      <c r="W212" s="675"/>
      <c r="X212" s="675"/>
      <c r="Y212" s="675"/>
      <c r="Z212" s="675"/>
      <c r="AA212" s="675"/>
      <c r="AB212" s="675"/>
      <c r="AC212" s="675"/>
      <c r="AD212" s="675"/>
      <c r="AE212" s="675"/>
      <c r="AF212" s="675"/>
      <c r="AG212" s="675"/>
    </row>
    <row r="213" spans="1:33" ht="34.5" customHeight="1" x14ac:dyDescent="0.2">
      <c r="A213" s="682"/>
      <c r="B213" s="683"/>
      <c r="C213" s="682"/>
      <c r="D213" s="675"/>
      <c r="E213" s="675"/>
      <c r="F213" s="675"/>
      <c r="G213" s="675"/>
      <c r="H213" s="675"/>
      <c r="I213" s="675"/>
      <c r="J213" s="675"/>
      <c r="K213" s="675"/>
      <c r="L213" s="675"/>
      <c r="M213" s="675"/>
      <c r="N213" s="675"/>
      <c r="O213" s="675"/>
      <c r="P213" s="675"/>
      <c r="Q213" s="675"/>
      <c r="R213" s="675"/>
      <c r="S213" s="675"/>
      <c r="T213" s="675"/>
      <c r="U213" s="675"/>
      <c r="V213" s="675"/>
      <c r="W213" s="675"/>
      <c r="X213" s="675"/>
      <c r="Y213" s="675"/>
      <c r="Z213" s="675"/>
      <c r="AA213" s="675"/>
      <c r="AB213" s="675"/>
      <c r="AC213" s="675"/>
      <c r="AD213" s="675"/>
      <c r="AE213" s="675"/>
      <c r="AF213" s="675"/>
      <c r="AG213" s="675"/>
    </row>
    <row r="214" spans="1:33" ht="34.5" customHeight="1" x14ac:dyDescent="0.2">
      <c r="A214" s="682"/>
      <c r="B214" s="683"/>
      <c r="C214" s="682"/>
      <c r="D214" s="675"/>
      <c r="E214" s="675"/>
      <c r="F214" s="675"/>
      <c r="G214" s="675"/>
      <c r="H214" s="675"/>
      <c r="I214" s="675"/>
      <c r="J214" s="675"/>
      <c r="K214" s="675"/>
      <c r="L214" s="675"/>
      <c r="M214" s="675"/>
      <c r="N214" s="675"/>
      <c r="O214" s="675"/>
      <c r="P214" s="675"/>
      <c r="Q214" s="675"/>
      <c r="R214" s="675"/>
      <c r="S214" s="675"/>
      <c r="T214" s="675"/>
      <c r="U214" s="675"/>
      <c r="V214" s="675"/>
      <c r="W214" s="675"/>
      <c r="X214" s="675"/>
      <c r="Y214" s="675"/>
      <c r="Z214" s="675"/>
      <c r="AA214" s="675"/>
      <c r="AB214" s="675"/>
      <c r="AC214" s="675"/>
      <c r="AD214" s="675"/>
      <c r="AE214" s="675"/>
      <c r="AF214" s="675"/>
      <c r="AG214" s="675"/>
    </row>
    <row r="215" spans="1:33" ht="34.5" customHeight="1" x14ac:dyDescent="0.2">
      <c r="A215" s="682"/>
      <c r="B215" s="683"/>
      <c r="C215" s="682"/>
      <c r="D215" s="675"/>
      <c r="E215" s="675"/>
      <c r="F215" s="675"/>
      <c r="G215" s="675"/>
      <c r="H215" s="675"/>
      <c r="I215" s="675"/>
      <c r="J215" s="675"/>
      <c r="K215" s="675"/>
      <c r="L215" s="675"/>
      <c r="M215" s="675"/>
      <c r="N215" s="675"/>
      <c r="O215" s="675"/>
      <c r="P215" s="675"/>
      <c r="Q215" s="675"/>
      <c r="R215" s="675"/>
      <c r="S215" s="675"/>
      <c r="T215" s="675"/>
      <c r="U215" s="675"/>
      <c r="V215" s="675"/>
      <c r="W215" s="675"/>
      <c r="X215" s="675"/>
      <c r="Y215" s="675"/>
      <c r="Z215" s="675"/>
      <c r="AA215" s="675"/>
      <c r="AB215" s="675"/>
      <c r="AC215" s="675"/>
      <c r="AD215" s="675"/>
      <c r="AE215" s="675"/>
      <c r="AF215" s="675"/>
      <c r="AG215" s="675"/>
    </row>
    <row r="216" spans="1:33" ht="34.5" customHeight="1" x14ac:dyDescent="0.2">
      <c r="A216" s="682"/>
      <c r="B216" s="683"/>
      <c r="C216" s="682"/>
      <c r="D216" s="675"/>
      <c r="E216" s="675"/>
      <c r="F216" s="675"/>
      <c r="G216" s="675"/>
      <c r="H216" s="675"/>
      <c r="I216" s="675"/>
      <c r="J216" s="675"/>
      <c r="K216" s="675"/>
      <c r="L216" s="675"/>
      <c r="M216" s="675"/>
      <c r="N216" s="675"/>
      <c r="O216" s="675"/>
      <c r="P216" s="675"/>
      <c r="Q216" s="675"/>
      <c r="R216" s="675"/>
      <c r="S216" s="675"/>
      <c r="T216" s="675"/>
      <c r="U216" s="675"/>
      <c r="V216" s="675"/>
      <c r="W216" s="675"/>
      <c r="X216" s="675"/>
      <c r="Y216" s="675"/>
      <c r="Z216" s="675"/>
      <c r="AA216" s="675"/>
      <c r="AB216" s="675"/>
      <c r="AC216" s="675"/>
      <c r="AD216" s="675"/>
      <c r="AE216" s="675"/>
      <c r="AF216" s="675"/>
      <c r="AG216" s="675"/>
    </row>
    <row r="217" spans="1:33" ht="34.5" customHeight="1" x14ac:dyDescent="0.2">
      <c r="A217" s="682"/>
      <c r="B217" s="683"/>
      <c r="C217" s="682"/>
      <c r="D217" s="675"/>
      <c r="E217" s="675"/>
      <c r="F217" s="675"/>
      <c r="G217" s="675"/>
      <c r="H217" s="675"/>
      <c r="I217" s="675"/>
      <c r="J217" s="675"/>
      <c r="K217" s="675"/>
      <c r="L217" s="675"/>
      <c r="M217" s="675"/>
      <c r="N217" s="675"/>
      <c r="O217" s="675"/>
      <c r="P217" s="675"/>
      <c r="Q217" s="675"/>
      <c r="R217" s="675"/>
      <c r="S217" s="675"/>
      <c r="T217" s="675"/>
      <c r="U217" s="675"/>
      <c r="V217" s="675"/>
      <c r="W217" s="675"/>
      <c r="X217" s="675"/>
      <c r="Y217" s="675"/>
      <c r="Z217" s="675"/>
      <c r="AA217" s="675"/>
      <c r="AB217" s="675"/>
      <c r="AC217" s="675"/>
      <c r="AD217" s="675"/>
      <c r="AE217" s="675"/>
      <c r="AF217" s="675"/>
      <c r="AG217" s="675"/>
    </row>
    <row r="218" spans="1:33" ht="34.5" customHeight="1" x14ac:dyDescent="0.2">
      <c r="A218" s="682"/>
      <c r="B218" s="683"/>
      <c r="C218" s="682"/>
      <c r="D218" s="675"/>
      <c r="E218" s="675"/>
      <c r="F218" s="675"/>
      <c r="G218" s="675"/>
      <c r="H218" s="675"/>
      <c r="I218" s="675"/>
      <c r="J218" s="675"/>
      <c r="K218" s="675"/>
      <c r="L218" s="675"/>
      <c r="M218" s="675"/>
      <c r="N218" s="675"/>
      <c r="O218" s="675"/>
      <c r="P218" s="675"/>
      <c r="Q218" s="675"/>
      <c r="R218" s="675"/>
      <c r="S218" s="675"/>
      <c r="T218" s="675"/>
      <c r="U218" s="675"/>
      <c r="V218" s="675"/>
      <c r="W218" s="675"/>
      <c r="X218" s="675"/>
      <c r="Y218" s="675"/>
      <c r="Z218" s="675"/>
      <c r="AA218" s="675"/>
      <c r="AB218" s="675"/>
      <c r="AC218" s="675"/>
      <c r="AD218" s="675"/>
      <c r="AE218" s="675"/>
      <c r="AF218" s="675"/>
      <c r="AG218" s="675"/>
    </row>
    <row r="219" spans="1:33" ht="34.5" customHeight="1" x14ac:dyDescent="0.2">
      <c r="A219" s="682"/>
      <c r="B219" s="683"/>
      <c r="C219" s="682"/>
      <c r="D219" s="675"/>
      <c r="E219" s="675"/>
      <c r="F219" s="675"/>
      <c r="G219" s="675"/>
      <c r="H219" s="675"/>
      <c r="I219" s="675"/>
      <c r="J219" s="675"/>
      <c r="K219" s="675"/>
      <c r="L219" s="675"/>
      <c r="M219" s="675"/>
      <c r="N219" s="675"/>
      <c r="O219" s="675"/>
      <c r="P219" s="675"/>
      <c r="Q219" s="675"/>
      <c r="R219" s="675"/>
      <c r="S219" s="675"/>
      <c r="T219" s="675"/>
      <c r="U219" s="675"/>
      <c r="V219" s="675"/>
      <c r="W219" s="675"/>
      <c r="X219" s="675"/>
      <c r="Y219" s="675"/>
      <c r="Z219" s="675"/>
      <c r="AA219" s="675"/>
      <c r="AB219" s="675"/>
      <c r="AC219" s="675"/>
      <c r="AD219" s="675"/>
      <c r="AE219" s="675"/>
      <c r="AF219" s="675"/>
      <c r="AG219" s="675"/>
    </row>
    <row r="220" spans="1:33" ht="34.5" customHeight="1" x14ac:dyDescent="0.2">
      <c r="A220" s="682"/>
      <c r="B220" s="683"/>
      <c r="C220" s="682"/>
      <c r="D220" s="675"/>
      <c r="E220" s="675"/>
      <c r="F220" s="675"/>
      <c r="G220" s="675"/>
      <c r="H220" s="675"/>
      <c r="I220" s="675"/>
      <c r="J220" s="675"/>
      <c r="K220" s="675"/>
      <c r="L220" s="675"/>
      <c r="M220" s="675"/>
      <c r="N220" s="675"/>
      <c r="O220" s="675"/>
      <c r="P220" s="675"/>
      <c r="Q220" s="675"/>
      <c r="R220" s="675"/>
      <c r="S220" s="675"/>
      <c r="T220" s="675"/>
      <c r="U220" s="675"/>
      <c r="V220" s="675"/>
      <c r="W220" s="675"/>
      <c r="X220" s="675"/>
      <c r="Y220" s="675"/>
      <c r="Z220" s="675"/>
      <c r="AA220" s="675"/>
      <c r="AB220" s="675"/>
      <c r="AC220" s="675"/>
      <c r="AD220" s="675"/>
      <c r="AE220" s="675"/>
      <c r="AF220" s="675"/>
      <c r="AG220" s="675"/>
    </row>
    <row r="221" spans="1:33" ht="34.5" customHeight="1" x14ac:dyDescent="0.2">
      <c r="A221" s="682"/>
      <c r="B221" s="683"/>
      <c r="C221" s="682"/>
      <c r="D221" s="675"/>
      <c r="E221" s="675"/>
      <c r="F221" s="675"/>
      <c r="G221" s="675"/>
      <c r="H221" s="675"/>
      <c r="I221" s="675"/>
      <c r="J221" s="675"/>
      <c r="K221" s="675"/>
      <c r="L221" s="675"/>
      <c r="M221" s="675"/>
      <c r="N221" s="675"/>
      <c r="O221" s="675"/>
      <c r="P221" s="675"/>
      <c r="Q221" s="675"/>
      <c r="R221" s="675"/>
      <c r="S221" s="675"/>
      <c r="T221" s="675"/>
      <c r="U221" s="675"/>
      <c r="V221" s="675"/>
      <c r="W221" s="675"/>
      <c r="X221" s="675"/>
      <c r="Y221" s="675"/>
      <c r="Z221" s="675"/>
      <c r="AA221" s="675"/>
      <c r="AB221" s="675"/>
      <c r="AC221" s="675"/>
      <c r="AD221" s="675"/>
      <c r="AE221" s="675"/>
      <c r="AF221" s="675"/>
      <c r="AG221" s="675"/>
    </row>
    <row r="222" spans="1:33" ht="34.5" customHeight="1" x14ac:dyDescent="0.2">
      <c r="A222" s="682"/>
      <c r="B222" s="683"/>
      <c r="C222" s="682"/>
      <c r="D222" s="675"/>
      <c r="E222" s="675"/>
      <c r="F222" s="675"/>
      <c r="G222" s="675"/>
      <c r="H222" s="675"/>
      <c r="I222" s="675"/>
      <c r="J222" s="675"/>
      <c r="K222" s="675"/>
      <c r="L222" s="675"/>
      <c r="M222" s="675"/>
      <c r="N222" s="675"/>
      <c r="O222" s="675"/>
      <c r="P222" s="675"/>
      <c r="Q222" s="675"/>
      <c r="R222" s="675"/>
      <c r="S222" s="675"/>
      <c r="T222" s="675"/>
      <c r="U222" s="675"/>
      <c r="V222" s="675"/>
      <c r="W222" s="675"/>
      <c r="X222" s="675"/>
      <c r="Y222" s="675"/>
      <c r="Z222" s="675"/>
      <c r="AA222" s="675"/>
      <c r="AB222" s="675"/>
      <c r="AC222" s="675"/>
      <c r="AD222" s="675"/>
      <c r="AE222" s="675"/>
      <c r="AF222" s="675"/>
      <c r="AG222" s="675"/>
    </row>
    <row r="223" spans="1:33" ht="34.5" customHeight="1" x14ac:dyDescent="0.2">
      <c r="A223" s="682"/>
      <c r="B223" s="683"/>
      <c r="C223" s="682"/>
      <c r="D223" s="675"/>
      <c r="E223" s="675"/>
      <c r="F223" s="675"/>
      <c r="G223" s="675"/>
      <c r="H223" s="675"/>
      <c r="I223" s="675"/>
      <c r="J223" s="675"/>
      <c r="K223" s="675"/>
      <c r="L223" s="675"/>
      <c r="M223" s="675"/>
      <c r="N223" s="675"/>
      <c r="O223" s="675"/>
      <c r="P223" s="675"/>
      <c r="Q223" s="675"/>
      <c r="R223" s="675"/>
      <c r="S223" s="675"/>
      <c r="T223" s="675"/>
      <c r="U223" s="675"/>
      <c r="V223" s="675"/>
      <c r="W223" s="675"/>
      <c r="X223" s="675"/>
      <c r="Y223" s="675"/>
      <c r="Z223" s="675"/>
      <c r="AA223" s="675"/>
      <c r="AB223" s="675"/>
      <c r="AC223" s="675"/>
      <c r="AD223" s="675"/>
      <c r="AE223" s="675"/>
      <c r="AF223" s="675"/>
      <c r="AG223" s="675"/>
    </row>
    <row r="224" spans="1:33" ht="34.5" customHeight="1" x14ac:dyDescent="0.2">
      <c r="A224" s="682"/>
      <c r="B224" s="683"/>
      <c r="C224" s="682"/>
      <c r="D224" s="675"/>
      <c r="E224" s="675"/>
      <c r="F224" s="675"/>
      <c r="G224" s="675"/>
      <c r="H224" s="675"/>
      <c r="I224" s="675"/>
      <c r="J224" s="675"/>
      <c r="K224" s="675"/>
      <c r="L224" s="675"/>
      <c r="M224" s="675"/>
      <c r="N224" s="675"/>
      <c r="O224" s="675"/>
      <c r="P224" s="675"/>
      <c r="Q224" s="675"/>
      <c r="R224" s="675"/>
      <c r="S224" s="675"/>
      <c r="T224" s="675"/>
      <c r="U224" s="675"/>
      <c r="V224" s="675"/>
      <c r="W224" s="675"/>
      <c r="X224" s="675"/>
      <c r="Y224" s="675"/>
      <c r="Z224" s="675"/>
      <c r="AA224" s="675"/>
      <c r="AB224" s="675"/>
      <c r="AC224" s="675"/>
      <c r="AD224" s="675"/>
      <c r="AE224" s="675"/>
      <c r="AF224" s="675"/>
      <c r="AG224" s="675"/>
    </row>
    <row r="225" spans="1:33" ht="34.5" customHeight="1" x14ac:dyDescent="0.2">
      <c r="A225" s="682"/>
      <c r="B225" s="683"/>
      <c r="C225" s="682"/>
      <c r="D225" s="675"/>
      <c r="E225" s="675"/>
      <c r="F225" s="675"/>
      <c r="G225" s="675"/>
      <c r="H225" s="675"/>
      <c r="I225" s="675"/>
      <c r="J225" s="675"/>
      <c r="K225" s="675"/>
      <c r="L225" s="675"/>
      <c r="M225" s="675"/>
      <c r="N225" s="675"/>
      <c r="O225" s="675"/>
      <c r="P225" s="675"/>
      <c r="Q225" s="675"/>
      <c r="R225" s="680"/>
      <c r="S225" s="680"/>
      <c r="T225" s="680"/>
      <c r="U225" s="680"/>
      <c r="V225" s="680"/>
      <c r="W225" s="680"/>
      <c r="X225" s="680"/>
      <c r="Y225" s="675"/>
      <c r="Z225" s="675"/>
      <c r="AA225" s="675"/>
      <c r="AB225" s="675"/>
      <c r="AC225" s="675"/>
      <c r="AD225" s="675"/>
      <c r="AE225" s="675"/>
      <c r="AF225" s="675"/>
      <c r="AG225" s="675"/>
    </row>
    <row r="226" spans="1:33" ht="34.5" customHeight="1" x14ac:dyDescent="0.2">
      <c r="A226" s="682"/>
      <c r="B226" s="683"/>
      <c r="C226" s="682"/>
      <c r="D226" s="675"/>
      <c r="E226" s="675"/>
      <c r="F226" s="675"/>
      <c r="G226" s="675"/>
      <c r="H226" s="675"/>
      <c r="I226" s="675"/>
      <c r="J226" s="675"/>
      <c r="K226" s="675"/>
      <c r="L226" s="675"/>
      <c r="M226" s="675"/>
      <c r="N226" s="675"/>
      <c r="O226" s="675"/>
      <c r="P226" s="675"/>
      <c r="Q226" s="675"/>
      <c r="R226" s="675"/>
      <c r="S226" s="675"/>
      <c r="T226" s="675"/>
      <c r="U226" s="675"/>
      <c r="V226" s="675"/>
      <c r="W226" s="675"/>
      <c r="X226" s="675"/>
      <c r="Y226" s="675"/>
      <c r="Z226" s="675"/>
      <c r="AA226" s="675"/>
      <c r="AB226" s="675"/>
      <c r="AC226" s="675"/>
      <c r="AD226" s="675"/>
      <c r="AE226" s="675"/>
      <c r="AF226" s="675"/>
      <c r="AG226" s="675"/>
    </row>
    <row r="227" spans="1:33" ht="34.5" customHeight="1" x14ac:dyDescent="0.2">
      <c r="A227" s="682"/>
      <c r="B227" s="683"/>
      <c r="C227" s="682"/>
      <c r="D227" s="675"/>
      <c r="E227" s="675"/>
      <c r="F227" s="675"/>
      <c r="G227" s="675"/>
      <c r="H227" s="675"/>
      <c r="I227" s="675"/>
      <c r="J227" s="675"/>
      <c r="K227" s="675"/>
      <c r="L227" s="675"/>
      <c r="M227" s="675"/>
      <c r="N227" s="675"/>
      <c r="O227" s="675"/>
      <c r="P227" s="675"/>
      <c r="Q227" s="675"/>
      <c r="R227" s="675"/>
      <c r="S227" s="675"/>
      <c r="T227" s="675"/>
      <c r="U227" s="675"/>
      <c r="V227" s="675"/>
      <c r="W227" s="675"/>
      <c r="X227" s="675"/>
      <c r="Y227" s="675"/>
      <c r="Z227" s="675"/>
      <c r="AA227" s="675"/>
      <c r="AB227" s="675"/>
      <c r="AC227" s="675"/>
      <c r="AD227" s="675"/>
      <c r="AE227" s="675"/>
      <c r="AF227" s="675"/>
      <c r="AG227" s="675"/>
    </row>
    <row r="228" spans="1:33" ht="34.5" customHeight="1" x14ac:dyDescent="0.2">
      <c r="A228" s="682"/>
      <c r="B228" s="683"/>
      <c r="C228" s="682"/>
      <c r="D228" s="675"/>
      <c r="E228" s="675"/>
      <c r="F228" s="675"/>
      <c r="G228" s="675"/>
      <c r="H228" s="675"/>
      <c r="I228" s="675"/>
      <c r="J228" s="675"/>
      <c r="K228" s="675"/>
      <c r="L228" s="675"/>
      <c r="M228" s="675"/>
      <c r="N228" s="675"/>
      <c r="O228" s="675"/>
      <c r="P228" s="675"/>
      <c r="Q228" s="675"/>
      <c r="R228" s="675"/>
      <c r="S228" s="675"/>
      <c r="T228" s="675"/>
      <c r="U228" s="675"/>
      <c r="V228" s="675"/>
      <c r="W228" s="675"/>
      <c r="X228" s="675"/>
      <c r="Y228" s="675"/>
      <c r="Z228" s="675"/>
      <c r="AA228" s="675"/>
      <c r="AB228" s="675"/>
      <c r="AC228" s="675"/>
      <c r="AD228" s="675"/>
      <c r="AE228" s="675"/>
      <c r="AF228" s="675"/>
      <c r="AG228" s="675"/>
    </row>
    <row r="229" spans="1:33" ht="34.5" customHeight="1" x14ac:dyDescent="0.2">
      <c r="A229" s="682"/>
      <c r="B229" s="683"/>
      <c r="C229" s="682"/>
      <c r="D229" s="675"/>
      <c r="E229" s="675"/>
      <c r="F229" s="675"/>
      <c r="G229" s="675"/>
      <c r="H229" s="675"/>
      <c r="I229" s="675"/>
      <c r="J229" s="675"/>
      <c r="K229" s="675"/>
      <c r="L229" s="675"/>
      <c r="M229" s="675"/>
      <c r="N229" s="675"/>
      <c r="O229" s="675"/>
      <c r="P229" s="675"/>
      <c r="Q229" s="675"/>
      <c r="R229" s="675"/>
      <c r="S229" s="675"/>
      <c r="T229" s="675"/>
      <c r="U229" s="675"/>
      <c r="V229" s="675"/>
      <c r="W229" s="675"/>
      <c r="X229" s="675"/>
      <c r="Y229" s="675"/>
      <c r="Z229" s="675"/>
      <c r="AA229" s="675"/>
      <c r="AB229" s="675"/>
      <c r="AC229" s="675"/>
      <c r="AD229" s="675"/>
      <c r="AE229" s="675"/>
      <c r="AF229" s="675"/>
      <c r="AG229" s="675"/>
    </row>
    <row r="230" spans="1:33" ht="34.5" customHeight="1" x14ac:dyDescent="0.2">
      <c r="A230" s="682"/>
      <c r="B230" s="683"/>
      <c r="C230" s="682"/>
      <c r="D230" s="675"/>
      <c r="E230" s="675"/>
      <c r="F230" s="675"/>
      <c r="G230" s="675"/>
      <c r="H230" s="675"/>
      <c r="I230" s="675"/>
      <c r="J230" s="675"/>
      <c r="K230" s="675"/>
      <c r="L230" s="675"/>
      <c r="M230" s="675"/>
      <c r="N230" s="675"/>
      <c r="O230" s="675"/>
      <c r="P230" s="675"/>
      <c r="Q230" s="675"/>
      <c r="R230" s="675"/>
      <c r="S230" s="675"/>
      <c r="T230" s="675"/>
      <c r="U230" s="675"/>
      <c r="V230" s="675"/>
      <c r="W230" s="675"/>
      <c r="X230" s="675"/>
      <c r="Y230" s="675"/>
      <c r="Z230" s="675"/>
      <c r="AA230" s="675"/>
      <c r="AB230" s="675"/>
      <c r="AC230" s="675"/>
      <c r="AD230" s="675"/>
      <c r="AE230" s="675"/>
      <c r="AF230" s="675"/>
      <c r="AG230" s="675"/>
    </row>
    <row r="231" spans="1:33" ht="34.5" customHeight="1" x14ac:dyDescent="0.2">
      <c r="A231" s="682"/>
      <c r="B231" s="683"/>
      <c r="C231" s="682"/>
      <c r="D231" s="675"/>
      <c r="E231" s="675"/>
      <c r="F231" s="675"/>
      <c r="G231" s="675"/>
      <c r="H231" s="675"/>
      <c r="I231" s="675"/>
      <c r="J231" s="675"/>
      <c r="K231" s="675"/>
      <c r="L231" s="675"/>
      <c r="M231" s="675"/>
      <c r="N231" s="675"/>
      <c r="O231" s="675"/>
      <c r="P231" s="675"/>
      <c r="Q231" s="675"/>
      <c r="R231" s="675"/>
      <c r="S231" s="675"/>
      <c r="T231" s="675"/>
      <c r="U231" s="675"/>
      <c r="V231" s="675"/>
      <c r="W231" s="675"/>
      <c r="X231" s="675"/>
      <c r="Y231" s="675"/>
      <c r="Z231" s="675"/>
      <c r="AA231" s="675"/>
      <c r="AB231" s="675"/>
      <c r="AC231" s="675"/>
      <c r="AD231" s="675"/>
      <c r="AE231" s="675"/>
      <c r="AF231" s="675"/>
      <c r="AG231" s="675"/>
    </row>
    <row r="232" spans="1:33" ht="34.5" customHeight="1" x14ac:dyDescent="0.2">
      <c r="A232" s="682"/>
      <c r="B232" s="683"/>
      <c r="C232" s="682"/>
      <c r="D232" s="675"/>
      <c r="E232" s="675"/>
      <c r="F232" s="675"/>
      <c r="G232" s="675"/>
      <c r="H232" s="675"/>
      <c r="I232" s="675"/>
      <c r="J232" s="675"/>
      <c r="K232" s="675"/>
      <c r="L232" s="675"/>
      <c r="M232" s="675"/>
      <c r="N232" s="675"/>
      <c r="O232" s="675"/>
      <c r="P232" s="675"/>
      <c r="Q232" s="675"/>
      <c r="R232" s="675"/>
      <c r="S232" s="675"/>
      <c r="T232" s="675"/>
      <c r="U232" s="675"/>
      <c r="V232" s="675"/>
      <c r="W232" s="675"/>
      <c r="X232" s="675"/>
      <c r="Y232" s="675"/>
      <c r="Z232" s="675"/>
      <c r="AA232" s="675"/>
      <c r="AB232" s="675"/>
      <c r="AC232" s="675"/>
      <c r="AD232" s="675"/>
      <c r="AE232" s="675"/>
      <c r="AF232" s="675"/>
      <c r="AG232" s="675"/>
    </row>
    <row r="233" spans="1:33" ht="34.5" customHeight="1" x14ac:dyDescent="0.2">
      <c r="A233" s="682"/>
      <c r="B233" s="683"/>
      <c r="C233" s="682"/>
      <c r="D233" s="675"/>
      <c r="E233" s="675"/>
      <c r="F233" s="675"/>
      <c r="G233" s="675"/>
      <c r="H233" s="675"/>
      <c r="I233" s="675"/>
      <c r="J233" s="675"/>
      <c r="K233" s="675"/>
      <c r="L233" s="675"/>
      <c r="M233" s="675"/>
      <c r="N233" s="675"/>
      <c r="O233" s="675"/>
      <c r="P233" s="675"/>
      <c r="Q233" s="675"/>
      <c r="R233" s="675"/>
      <c r="S233" s="675"/>
      <c r="T233" s="675"/>
      <c r="U233" s="675"/>
      <c r="V233" s="675"/>
      <c r="W233" s="675"/>
      <c r="X233" s="675"/>
      <c r="Y233" s="675"/>
      <c r="Z233" s="675"/>
      <c r="AA233" s="675"/>
      <c r="AB233" s="675"/>
      <c r="AC233" s="675"/>
      <c r="AD233" s="675"/>
      <c r="AE233" s="675"/>
      <c r="AF233" s="675"/>
      <c r="AG233" s="675"/>
    </row>
    <row r="234" spans="1:33" ht="34.5" customHeight="1" x14ac:dyDescent="0.2">
      <c r="A234" s="682"/>
      <c r="B234" s="683"/>
      <c r="C234" s="682"/>
      <c r="D234" s="675"/>
      <c r="E234" s="675"/>
      <c r="F234" s="675"/>
      <c r="G234" s="675"/>
      <c r="H234" s="675"/>
      <c r="I234" s="675"/>
      <c r="J234" s="675"/>
      <c r="K234" s="675"/>
      <c r="L234" s="675"/>
      <c r="M234" s="675"/>
      <c r="N234" s="675"/>
      <c r="O234" s="675"/>
      <c r="P234" s="675"/>
      <c r="Q234" s="675"/>
      <c r="R234" s="675"/>
      <c r="S234" s="675"/>
      <c r="T234" s="675"/>
      <c r="U234" s="675"/>
      <c r="V234" s="675"/>
      <c r="W234" s="675"/>
      <c r="X234" s="675"/>
      <c r="Y234" s="675"/>
      <c r="Z234" s="675"/>
      <c r="AA234" s="675"/>
      <c r="AB234" s="675"/>
      <c r="AC234" s="675"/>
      <c r="AD234" s="675"/>
      <c r="AE234" s="675"/>
      <c r="AF234" s="675"/>
      <c r="AG234" s="675"/>
    </row>
    <row r="235" spans="1:33" ht="34.5" customHeight="1" x14ac:dyDescent="0.2">
      <c r="A235" s="682"/>
      <c r="B235" s="683"/>
      <c r="C235" s="682"/>
      <c r="D235" s="675"/>
      <c r="E235" s="675"/>
      <c r="F235" s="675"/>
      <c r="G235" s="675"/>
      <c r="H235" s="675"/>
      <c r="I235" s="675"/>
      <c r="J235" s="675"/>
      <c r="K235" s="675"/>
      <c r="L235" s="675"/>
      <c r="M235" s="675"/>
      <c r="N235" s="675"/>
      <c r="O235" s="675"/>
      <c r="P235" s="675"/>
      <c r="Q235" s="675"/>
      <c r="R235" s="675"/>
      <c r="S235" s="675"/>
      <c r="T235" s="675"/>
      <c r="U235" s="675"/>
      <c r="V235" s="675"/>
      <c r="W235" s="675"/>
      <c r="X235" s="675"/>
      <c r="Y235" s="675"/>
      <c r="Z235" s="675"/>
      <c r="AA235" s="675"/>
      <c r="AB235" s="675"/>
      <c r="AC235" s="675"/>
      <c r="AD235" s="675"/>
      <c r="AE235" s="675"/>
      <c r="AF235" s="675"/>
      <c r="AG235" s="675"/>
    </row>
    <row r="236" spans="1:33" ht="34.5" customHeight="1" x14ac:dyDescent="0.2">
      <c r="A236" s="682"/>
      <c r="B236" s="683"/>
      <c r="C236" s="682"/>
      <c r="D236" s="675"/>
      <c r="E236" s="675"/>
      <c r="F236" s="675"/>
      <c r="G236" s="675"/>
      <c r="H236" s="675"/>
      <c r="I236" s="675"/>
      <c r="J236" s="675"/>
      <c r="K236" s="675"/>
      <c r="L236" s="675"/>
      <c r="M236" s="675"/>
      <c r="N236" s="675"/>
      <c r="O236" s="675"/>
      <c r="P236" s="675"/>
      <c r="Q236" s="675"/>
      <c r="R236" s="680"/>
      <c r="S236" s="680"/>
      <c r="T236" s="680"/>
      <c r="U236" s="680"/>
      <c r="V236" s="680"/>
      <c r="W236" s="680"/>
      <c r="X236" s="680"/>
      <c r="Y236" s="675"/>
      <c r="Z236" s="675"/>
      <c r="AA236" s="675"/>
      <c r="AB236" s="675"/>
      <c r="AC236" s="675"/>
      <c r="AD236" s="675"/>
      <c r="AE236" s="675"/>
      <c r="AF236" s="675"/>
      <c r="AG236" s="675"/>
    </row>
    <row r="237" spans="1:33" ht="34.5" customHeight="1" x14ac:dyDescent="0.2">
      <c r="A237" s="682"/>
      <c r="B237" s="683"/>
      <c r="C237" s="682"/>
      <c r="D237" s="675"/>
      <c r="E237" s="675"/>
      <c r="F237" s="675"/>
      <c r="G237" s="675"/>
      <c r="H237" s="675"/>
      <c r="I237" s="675"/>
      <c r="J237" s="675"/>
      <c r="K237" s="675"/>
      <c r="L237" s="675"/>
      <c r="M237" s="675"/>
      <c r="N237" s="675"/>
      <c r="O237" s="675"/>
      <c r="P237" s="675"/>
      <c r="Q237" s="675"/>
      <c r="R237" s="675"/>
      <c r="S237" s="675"/>
      <c r="T237" s="675"/>
      <c r="U237" s="675"/>
      <c r="V237" s="675"/>
      <c r="W237" s="675"/>
      <c r="X237" s="675"/>
      <c r="Y237" s="675"/>
      <c r="Z237" s="675"/>
      <c r="AA237" s="675"/>
      <c r="AB237" s="675"/>
      <c r="AC237" s="675"/>
      <c r="AD237" s="675"/>
      <c r="AE237" s="675"/>
      <c r="AF237" s="675"/>
      <c r="AG237" s="675"/>
    </row>
    <row r="238" spans="1:33" ht="34.5" customHeight="1" x14ac:dyDescent="0.2">
      <c r="A238" s="682"/>
      <c r="B238" s="683"/>
      <c r="C238" s="682"/>
      <c r="D238" s="675"/>
      <c r="E238" s="675"/>
      <c r="F238" s="675"/>
      <c r="G238" s="675"/>
      <c r="H238" s="675"/>
      <c r="I238" s="675"/>
      <c r="J238" s="675"/>
      <c r="K238" s="675"/>
      <c r="L238" s="675"/>
      <c r="M238" s="675"/>
      <c r="N238" s="675"/>
      <c r="O238" s="675"/>
      <c r="P238" s="675"/>
      <c r="Q238" s="675"/>
      <c r="R238" s="675"/>
      <c r="S238" s="675"/>
      <c r="T238" s="675"/>
      <c r="U238" s="675"/>
      <c r="V238" s="675"/>
      <c r="W238" s="675"/>
      <c r="X238" s="675"/>
      <c r="Y238" s="675"/>
      <c r="Z238" s="675"/>
      <c r="AA238" s="675"/>
      <c r="AB238" s="675"/>
      <c r="AC238" s="675"/>
      <c r="AD238" s="675"/>
      <c r="AE238" s="675"/>
      <c r="AF238" s="675"/>
      <c r="AG238" s="675"/>
    </row>
    <row r="239" spans="1:33" ht="34.5" customHeight="1" x14ac:dyDescent="0.2">
      <c r="A239" s="682"/>
      <c r="B239" s="683"/>
      <c r="C239" s="682"/>
      <c r="D239" s="675"/>
      <c r="E239" s="675"/>
      <c r="F239" s="675"/>
      <c r="G239" s="675"/>
      <c r="H239" s="675"/>
      <c r="I239" s="675"/>
      <c r="J239" s="675"/>
      <c r="K239" s="675"/>
      <c r="L239" s="675"/>
      <c r="M239" s="675"/>
      <c r="N239" s="675"/>
      <c r="O239" s="675"/>
      <c r="P239" s="675"/>
      <c r="Q239" s="675"/>
      <c r="R239" s="675"/>
      <c r="S239" s="675"/>
      <c r="T239" s="675"/>
      <c r="U239" s="675"/>
      <c r="V239" s="675"/>
      <c r="W239" s="675"/>
      <c r="X239" s="675"/>
      <c r="Y239" s="675"/>
      <c r="Z239" s="675"/>
      <c r="AA239" s="675"/>
      <c r="AB239" s="675"/>
      <c r="AC239" s="675"/>
      <c r="AD239" s="675"/>
      <c r="AE239" s="675"/>
      <c r="AF239" s="675"/>
      <c r="AG239" s="675"/>
    </row>
    <row r="240" spans="1:33" ht="34.5" customHeight="1" x14ac:dyDescent="0.2">
      <c r="A240" s="682"/>
      <c r="B240" s="683"/>
      <c r="C240" s="682"/>
      <c r="D240" s="675"/>
      <c r="E240" s="675"/>
      <c r="F240" s="675"/>
      <c r="G240" s="675"/>
      <c r="H240" s="675"/>
      <c r="I240" s="675"/>
      <c r="J240" s="675"/>
      <c r="K240" s="675"/>
      <c r="L240" s="675"/>
      <c r="M240" s="675"/>
      <c r="N240" s="675"/>
      <c r="O240" s="675"/>
      <c r="P240" s="675"/>
      <c r="Q240" s="675"/>
      <c r="R240" s="675"/>
      <c r="S240" s="675"/>
      <c r="T240" s="675"/>
      <c r="U240" s="675"/>
      <c r="V240" s="675"/>
      <c r="W240" s="675"/>
      <c r="X240" s="675"/>
      <c r="Y240" s="675"/>
      <c r="Z240" s="675"/>
      <c r="AA240" s="675"/>
      <c r="AB240" s="675"/>
      <c r="AC240" s="675"/>
      <c r="AD240" s="675"/>
      <c r="AE240" s="675"/>
      <c r="AF240" s="675"/>
      <c r="AG240" s="675"/>
    </row>
    <row r="241" spans="1:33" ht="34.5" customHeight="1" x14ac:dyDescent="0.2">
      <c r="A241" s="682"/>
      <c r="B241" s="683"/>
      <c r="C241" s="682"/>
      <c r="D241" s="675"/>
      <c r="E241" s="675"/>
      <c r="F241" s="675"/>
      <c r="G241" s="675"/>
      <c r="H241" s="675"/>
      <c r="I241" s="675"/>
      <c r="J241" s="675"/>
      <c r="K241" s="675"/>
      <c r="L241" s="675"/>
      <c r="M241" s="675"/>
      <c r="N241" s="675"/>
      <c r="O241" s="675"/>
      <c r="P241" s="675"/>
      <c r="Q241" s="675"/>
      <c r="R241" s="675"/>
      <c r="S241" s="675"/>
      <c r="T241" s="675"/>
      <c r="U241" s="675"/>
      <c r="V241" s="675"/>
      <c r="W241" s="675"/>
      <c r="X241" s="675"/>
      <c r="Y241" s="675"/>
      <c r="Z241" s="675"/>
      <c r="AA241" s="675"/>
      <c r="AB241" s="675"/>
      <c r="AC241" s="675"/>
      <c r="AD241" s="675"/>
      <c r="AE241" s="675"/>
      <c r="AF241" s="675"/>
      <c r="AG241" s="675"/>
    </row>
    <row r="242" spans="1:33" ht="34.5" customHeight="1" x14ac:dyDescent="0.2">
      <c r="A242" s="682"/>
      <c r="B242" s="683"/>
      <c r="C242" s="682"/>
      <c r="D242" s="675"/>
      <c r="E242" s="675"/>
      <c r="F242" s="675"/>
      <c r="G242" s="675"/>
      <c r="H242" s="675"/>
      <c r="I242" s="675"/>
      <c r="J242" s="675"/>
      <c r="K242" s="675"/>
      <c r="L242" s="675"/>
      <c r="M242" s="675"/>
      <c r="N242" s="675"/>
      <c r="O242" s="675"/>
      <c r="P242" s="675"/>
      <c r="Q242" s="675"/>
      <c r="R242" s="675"/>
      <c r="S242" s="675"/>
      <c r="T242" s="675"/>
      <c r="U242" s="675"/>
      <c r="V242" s="675"/>
      <c r="W242" s="675"/>
      <c r="X242" s="675"/>
      <c r="Y242" s="675"/>
      <c r="Z242" s="675"/>
      <c r="AA242" s="675"/>
      <c r="AB242" s="675"/>
      <c r="AC242" s="675"/>
      <c r="AD242" s="675"/>
      <c r="AE242" s="675"/>
      <c r="AF242" s="675"/>
      <c r="AG242" s="675"/>
    </row>
    <row r="243" spans="1:33" ht="34.5" customHeight="1" x14ac:dyDescent="0.2">
      <c r="A243" s="682"/>
      <c r="B243" s="683"/>
      <c r="C243" s="682"/>
      <c r="D243" s="675"/>
      <c r="E243" s="675"/>
      <c r="F243" s="675"/>
      <c r="G243" s="675"/>
      <c r="H243" s="675"/>
      <c r="I243" s="675"/>
      <c r="J243" s="675"/>
      <c r="K243" s="675"/>
      <c r="L243" s="675"/>
      <c r="M243" s="675"/>
      <c r="N243" s="675"/>
      <c r="O243" s="675"/>
      <c r="P243" s="675"/>
      <c r="Q243" s="675"/>
      <c r="R243" s="675"/>
      <c r="S243" s="675"/>
      <c r="T243" s="675"/>
      <c r="U243" s="675"/>
      <c r="V243" s="675"/>
      <c r="W243" s="675"/>
      <c r="X243" s="675"/>
      <c r="Y243" s="675"/>
      <c r="Z243" s="675"/>
      <c r="AA243" s="675"/>
      <c r="AB243" s="675"/>
      <c r="AC243" s="675"/>
      <c r="AD243" s="675"/>
      <c r="AE243" s="675"/>
      <c r="AF243" s="675"/>
      <c r="AG243" s="675"/>
    </row>
    <row r="244" spans="1:33" ht="34.5" customHeight="1" x14ac:dyDescent="0.2">
      <c r="A244" s="682"/>
      <c r="B244" s="683"/>
      <c r="C244" s="682"/>
      <c r="D244" s="675"/>
      <c r="E244" s="675"/>
      <c r="F244" s="675"/>
      <c r="G244" s="675"/>
      <c r="H244" s="675"/>
      <c r="I244" s="675"/>
      <c r="J244" s="675"/>
      <c r="K244" s="675"/>
      <c r="L244" s="675"/>
      <c r="M244" s="675"/>
      <c r="N244" s="675"/>
      <c r="O244" s="675"/>
      <c r="P244" s="675"/>
      <c r="Q244" s="675"/>
      <c r="R244" s="675"/>
      <c r="S244" s="675"/>
      <c r="T244" s="675"/>
      <c r="U244" s="675"/>
      <c r="V244" s="675"/>
      <c r="W244" s="675"/>
      <c r="X244" s="675"/>
      <c r="Y244" s="675"/>
      <c r="Z244" s="675"/>
      <c r="AA244" s="675"/>
      <c r="AB244" s="675"/>
      <c r="AC244" s="675"/>
      <c r="AD244" s="675"/>
      <c r="AE244" s="675"/>
      <c r="AF244" s="675"/>
      <c r="AG244" s="675"/>
    </row>
    <row r="245" spans="1:33" ht="34.5" customHeight="1" x14ac:dyDescent="0.2">
      <c r="A245" s="682"/>
      <c r="B245" s="683"/>
      <c r="C245" s="682"/>
      <c r="D245" s="675"/>
      <c r="E245" s="675"/>
      <c r="F245" s="675"/>
      <c r="G245" s="675"/>
      <c r="H245" s="675"/>
      <c r="I245" s="675"/>
      <c r="J245" s="675"/>
      <c r="K245" s="675"/>
      <c r="L245" s="675"/>
      <c r="M245" s="675"/>
      <c r="N245" s="675"/>
      <c r="O245" s="675"/>
      <c r="P245" s="675"/>
      <c r="Q245" s="675"/>
      <c r="R245" s="675"/>
      <c r="S245" s="675"/>
      <c r="T245" s="675"/>
      <c r="U245" s="675"/>
      <c r="V245" s="675"/>
      <c r="W245" s="675"/>
      <c r="X245" s="675"/>
      <c r="Y245" s="675"/>
      <c r="Z245" s="675"/>
      <c r="AA245" s="675"/>
      <c r="AB245" s="675"/>
      <c r="AC245" s="675"/>
      <c r="AD245" s="675"/>
      <c r="AE245" s="675"/>
      <c r="AF245" s="675"/>
      <c r="AG245" s="675"/>
    </row>
    <row r="246" spans="1:33" ht="34.5" customHeight="1" x14ac:dyDescent="0.2">
      <c r="A246" s="682"/>
      <c r="B246" s="683"/>
      <c r="C246" s="682"/>
      <c r="D246" s="675"/>
      <c r="E246" s="675"/>
      <c r="F246" s="675"/>
      <c r="G246" s="675"/>
      <c r="H246" s="675"/>
      <c r="I246" s="675"/>
      <c r="J246" s="675"/>
      <c r="K246" s="675"/>
      <c r="L246" s="675"/>
      <c r="M246" s="675"/>
      <c r="N246" s="675"/>
      <c r="O246" s="675"/>
      <c r="P246" s="675"/>
      <c r="Q246" s="675"/>
      <c r="R246" s="675"/>
      <c r="S246" s="675"/>
      <c r="T246" s="675"/>
      <c r="U246" s="675"/>
      <c r="V246" s="675"/>
      <c r="W246" s="675"/>
      <c r="X246" s="675"/>
      <c r="Y246" s="675"/>
      <c r="Z246" s="675"/>
      <c r="AA246" s="675"/>
      <c r="AB246" s="675"/>
      <c r="AC246" s="675"/>
      <c r="AD246" s="675"/>
      <c r="AE246" s="675"/>
      <c r="AF246" s="675"/>
      <c r="AG246" s="675"/>
    </row>
    <row r="247" spans="1:33" ht="34.5" customHeight="1" x14ac:dyDescent="0.2">
      <c r="A247" s="682"/>
      <c r="B247" s="683"/>
      <c r="C247" s="682"/>
      <c r="D247" s="675"/>
      <c r="E247" s="675"/>
      <c r="F247" s="675"/>
      <c r="G247" s="675"/>
      <c r="H247" s="675"/>
      <c r="I247" s="675"/>
      <c r="J247" s="675"/>
      <c r="K247" s="675"/>
      <c r="L247" s="675"/>
      <c r="M247" s="675"/>
      <c r="N247" s="675"/>
      <c r="O247" s="675"/>
      <c r="P247" s="675"/>
      <c r="Q247" s="675"/>
      <c r="R247" s="675"/>
      <c r="S247" s="675"/>
      <c r="T247" s="675"/>
      <c r="U247" s="675"/>
      <c r="V247" s="675"/>
      <c r="W247" s="675"/>
      <c r="X247" s="675"/>
      <c r="Y247" s="675"/>
      <c r="Z247" s="675"/>
      <c r="AA247" s="675"/>
      <c r="AB247" s="675"/>
      <c r="AC247" s="675"/>
      <c r="AD247" s="675"/>
      <c r="AE247" s="675"/>
      <c r="AF247" s="675"/>
      <c r="AG247" s="675"/>
    </row>
    <row r="248" spans="1:33" ht="34.5" customHeight="1" x14ac:dyDescent="0.2">
      <c r="A248" s="682"/>
      <c r="B248" s="683"/>
      <c r="C248" s="682"/>
      <c r="D248" s="675"/>
      <c r="E248" s="675"/>
      <c r="F248" s="675"/>
      <c r="G248" s="675"/>
      <c r="H248" s="675"/>
      <c r="I248" s="675"/>
      <c r="J248" s="675"/>
      <c r="K248" s="675"/>
      <c r="L248" s="675"/>
      <c r="M248" s="675"/>
      <c r="N248" s="675"/>
      <c r="O248" s="675"/>
      <c r="P248" s="675"/>
      <c r="Q248" s="675"/>
      <c r="R248" s="675"/>
      <c r="S248" s="675"/>
      <c r="T248" s="675"/>
      <c r="U248" s="675"/>
      <c r="V248" s="675"/>
      <c r="W248" s="675"/>
      <c r="X248" s="675"/>
      <c r="Y248" s="675"/>
      <c r="Z248" s="675"/>
      <c r="AA248" s="675"/>
      <c r="AB248" s="675"/>
      <c r="AC248" s="675"/>
      <c r="AD248" s="675"/>
      <c r="AE248" s="675"/>
      <c r="AF248" s="675"/>
      <c r="AG248" s="675"/>
    </row>
    <row r="249" spans="1:33" ht="34.5" customHeight="1" x14ac:dyDescent="0.2">
      <c r="A249" s="682"/>
      <c r="B249" s="683"/>
      <c r="C249" s="682"/>
      <c r="D249" s="675"/>
      <c r="E249" s="675"/>
      <c r="F249" s="675"/>
      <c r="G249" s="675"/>
      <c r="H249" s="675"/>
      <c r="I249" s="675"/>
      <c r="J249" s="675"/>
      <c r="K249" s="675"/>
      <c r="L249" s="675"/>
      <c r="M249" s="675"/>
      <c r="N249" s="675"/>
      <c r="O249" s="675"/>
      <c r="P249" s="675"/>
      <c r="Q249" s="675"/>
      <c r="R249" s="675"/>
      <c r="S249" s="675"/>
      <c r="T249" s="675"/>
      <c r="U249" s="675"/>
      <c r="V249" s="675"/>
      <c r="W249" s="675"/>
      <c r="X249" s="675"/>
      <c r="Y249" s="675"/>
      <c r="Z249" s="675"/>
      <c r="AA249" s="675"/>
      <c r="AB249" s="675"/>
      <c r="AC249" s="675"/>
      <c r="AD249" s="675"/>
      <c r="AE249" s="675"/>
      <c r="AF249" s="675"/>
      <c r="AG249" s="675"/>
    </row>
    <row r="250" spans="1:33" ht="34.5" customHeight="1" x14ac:dyDescent="0.2">
      <c r="A250" s="682"/>
      <c r="B250" s="683"/>
      <c r="C250" s="682"/>
      <c r="D250" s="675"/>
      <c r="E250" s="675"/>
      <c r="F250" s="675"/>
      <c r="G250" s="675"/>
      <c r="H250" s="675"/>
      <c r="I250" s="675"/>
      <c r="J250" s="675"/>
      <c r="K250" s="675"/>
      <c r="L250" s="675"/>
      <c r="M250" s="675"/>
      <c r="N250" s="675"/>
      <c r="O250" s="675"/>
      <c r="P250" s="675"/>
      <c r="Q250" s="675"/>
      <c r="R250" s="675"/>
      <c r="S250" s="675"/>
      <c r="T250" s="675"/>
      <c r="U250" s="675"/>
      <c r="V250" s="675"/>
      <c r="W250" s="675"/>
      <c r="X250" s="675"/>
      <c r="Y250" s="675"/>
      <c r="Z250" s="675"/>
      <c r="AA250" s="675"/>
      <c r="AB250" s="675"/>
      <c r="AC250" s="675"/>
      <c r="AD250" s="675"/>
      <c r="AE250" s="675"/>
      <c r="AF250" s="675"/>
      <c r="AG250" s="675"/>
    </row>
    <row r="251" spans="1:33" ht="34.5" customHeight="1" x14ac:dyDescent="0.2">
      <c r="A251" s="682"/>
      <c r="B251" s="683"/>
      <c r="C251" s="682"/>
      <c r="D251" s="675"/>
      <c r="E251" s="675"/>
      <c r="F251" s="675"/>
      <c r="G251" s="675"/>
      <c r="H251" s="675"/>
      <c r="I251" s="675"/>
      <c r="J251" s="675"/>
      <c r="K251" s="675"/>
      <c r="L251" s="675"/>
      <c r="M251" s="675"/>
      <c r="N251" s="675"/>
      <c r="O251" s="675"/>
      <c r="P251" s="675"/>
      <c r="Q251" s="675"/>
      <c r="R251" s="675"/>
      <c r="S251" s="675"/>
      <c r="T251" s="675"/>
      <c r="U251" s="675"/>
      <c r="V251" s="675"/>
      <c r="W251" s="675"/>
      <c r="X251" s="675"/>
      <c r="Y251" s="675"/>
      <c r="Z251" s="675"/>
      <c r="AA251" s="675"/>
      <c r="AB251" s="675"/>
      <c r="AC251" s="675"/>
      <c r="AD251" s="675"/>
      <c r="AE251" s="675"/>
      <c r="AF251" s="675"/>
      <c r="AG251" s="675"/>
    </row>
    <row r="252" spans="1:33" ht="34.5" customHeight="1" x14ac:dyDescent="0.2">
      <c r="A252" s="682"/>
      <c r="B252" s="683"/>
      <c r="C252" s="682"/>
      <c r="D252" s="675"/>
      <c r="E252" s="675"/>
      <c r="F252" s="675"/>
      <c r="G252" s="675"/>
      <c r="H252" s="675"/>
      <c r="I252" s="675"/>
      <c r="J252" s="675"/>
      <c r="K252" s="675"/>
      <c r="L252" s="675"/>
      <c r="M252" s="675"/>
      <c r="N252" s="675"/>
      <c r="O252" s="675"/>
      <c r="P252" s="675"/>
      <c r="Q252" s="675"/>
      <c r="R252" s="675"/>
      <c r="S252" s="675"/>
      <c r="T252" s="675"/>
      <c r="U252" s="675"/>
      <c r="V252" s="675"/>
      <c r="W252" s="675"/>
      <c r="X252" s="675"/>
      <c r="Y252" s="675"/>
      <c r="Z252" s="675"/>
      <c r="AA252" s="675"/>
      <c r="AB252" s="675"/>
      <c r="AC252" s="675"/>
      <c r="AD252" s="675"/>
      <c r="AE252" s="675"/>
      <c r="AF252" s="675"/>
      <c r="AG252" s="675"/>
    </row>
    <row r="253" spans="1:33" ht="34.5" customHeight="1" x14ac:dyDescent="0.2">
      <c r="A253" s="682"/>
      <c r="B253" s="683"/>
      <c r="C253" s="682"/>
      <c r="D253" s="675"/>
      <c r="E253" s="675"/>
      <c r="F253" s="675"/>
      <c r="G253" s="675"/>
      <c r="H253" s="675"/>
      <c r="I253" s="675"/>
      <c r="J253" s="675"/>
      <c r="K253" s="675"/>
      <c r="L253" s="675"/>
      <c r="M253" s="675"/>
      <c r="N253" s="675"/>
      <c r="O253" s="675"/>
      <c r="P253" s="675"/>
      <c r="Q253" s="675"/>
      <c r="R253" s="675"/>
      <c r="S253" s="675"/>
      <c r="T253" s="675"/>
      <c r="U253" s="675"/>
      <c r="V253" s="675"/>
      <c r="W253" s="675"/>
      <c r="X253" s="675"/>
      <c r="Y253" s="675"/>
      <c r="Z253" s="675"/>
      <c r="AA253" s="675"/>
      <c r="AB253" s="675"/>
      <c r="AC253" s="675"/>
      <c r="AD253" s="675"/>
      <c r="AE253" s="675"/>
      <c r="AF253" s="675"/>
      <c r="AG253" s="675"/>
    </row>
    <row r="254" spans="1:33" ht="34.5" customHeight="1" x14ac:dyDescent="0.2">
      <c r="A254" s="682"/>
      <c r="B254" s="683"/>
      <c r="C254" s="682"/>
      <c r="D254" s="675"/>
      <c r="E254" s="675"/>
      <c r="F254" s="675"/>
      <c r="G254" s="675"/>
      <c r="H254" s="675"/>
      <c r="I254" s="675"/>
      <c r="J254" s="675"/>
      <c r="K254" s="675"/>
      <c r="L254" s="675"/>
      <c r="M254" s="675"/>
      <c r="N254" s="675"/>
      <c r="O254" s="675"/>
      <c r="P254" s="675"/>
      <c r="Q254" s="675"/>
      <c r="R254" s="675"/>
      <c r="S254" s="675"/>
      <c r="T254" s="675"/>
      <c r="U254" s="675"/>
      <c r="V254" s="675"/>
      <c r="W254" s="675"/>
      <c r="X254" s="675"/>
      <c r="Y254" s="675"/>
      <c r="Z254" s="675"/>
      <c r="AA254" s="675"/>
      <c r="AB254" s="675"/>
      <c r="AC254" s="675"/>
      <c r="AD254" s="675"/>
      <c r="AE254" s="675"/>
      <c r="AF254" s="675"/>
      <c r="AG254" s="675"/>
    </row>
    <row r="255" spans="1:33" ht="34.5" customHeight="1" x14ac:dyDescent="0.2">
      <c r="A255" s="682"/>
      <c r="B255" s="683"/>
      <c r="C255" s="682"/>
      <c r="D255" s="675"/>
      <c r="E255" s="675"/>
      <c r="F255" s="675"/>
      <c r="G255" s="675"/>
      <c r="H255" s="675"/>
      <c r="I255" s="675"/>
      <c r="J255" s="675"/>
      <c r="K255" s="675"/>
      <c r="L255" s="675"/>
      <c r="M255" s="675"/>
      <c r="N255" s="675"/>
      <c r="O255" s="675"/>
      <c r="P255" s="675"/>
      <c r="Q255" s="675"/>
      <c r="R255" s="675"/>
      <c r="S255" s="675"/>
      <c r="T255" s="675"/>
      <c r="U255" s="675"/>
      <c r="V255" s="675"/>
      <c r="W255" s="675"/>
      <c r="X255" s="675"/>
      <c r="Y255" s="675"/>
      <c r="Z255" s="675"/>
      <c r="AA255" s="675"/>
      <c r="AB255" s="675"/>
      <c r="AC255" s="675"/>
      <c r="AD255" s="675"/>
      <c r="AE255" s="675"/>
      <c r="AF255" s="675"/>
      <c r="AG255" s="675"/>
    </row>
    <row r="256" spans="1:33" ht="34.5" customHeight="1" x14ac:dyDescent="0.2">
      <c r="A256" s="682"/>
      <c r="B256" s="683"/>
      <c r="C256" s="682"/>
      <c r="D256" s="675"/>
      <c r="E256" s="675"/>
      <c r="F256" s="675"/>
      <c r="G256" s="675"/>
      <c r="H256" s="675"/>
      <c r="I256" s="675"/>
      <c r="J256" s="675"/>
      <c r="K256" s="675"/>
      <c r="L256" s="675"/>
      <c r="M256" s="675"/>
      <c r="N256" s="675"/>
      <c r="O256" s="675"/>
      <c r="P256" s="675"/>
      <c r="Q256" s="675"/>
      <c r="R256" s="675"/>
      <c r="S256" s="675"/>
      <c r="T256" s="675"/>
      <c r="U256" s="675"/>
      <c r="V256" s="675"/>
      <c r="W256" s="675"/>
      <c r="X256" s="675"/>
      <c r="Y256" s="675"/>
      <c r="Z256" s="675"/>
      <c r="AA256" s="675"/>
      <c r="AB256" s="675"/>
      <c r="AC256" s="675"/>
      <c r="AD256" s="675"/>
      <c r="AE256" s="675"/>
      <c r="AF256" s="675"/>
      <c r="AG256" s="675"/>
    </row>
    <row r="257" spans="1:33" ht="34.5" customHeight="1" x14ac:dyDescent="0.2">
      <c r="A257" s="682"/>
      <c r="B257" s="683"/>
      <c r="C257" s="682"/>
      <c r="D257" s="675"/>
      <c r="E257" s="675"/>
      <c r="F257" s="675"/>
      <c r="G257" s="675"/>
      <c r="H257" s="675"/>
      <c r="I257" s="675"/>
      <c r="J257" s="675"/>
      <c r="K257" s="675"/>
      <c r="L257" s="675"/>
      <c r="M257" s="675"/>
      <c r="N257" s="675"/>
      <c r="O257" s="675"/>
      <c r="P257" s="675"/>
      <c r="Q257" s="675"/>
      <c r="R257" s="675"/>
      <c r="S257" s="675"/>
      <c r="T257" s="675"/>
      <c r="U257" s="675"/>
      <c r="V257" s="675"/>
      <c r="W257" s="675"/>
      <c r="X257" s="675"/>
      <c r="Y257" s="675"/>
      <c r="Z257" s="675"/>
      <c r="AA257" s="675"/>
      <c r="AB257" s="675"/>
      <c r="AC257" s="675"/>
      <c r="AD257" s="675"/>
      <c r="AE257" s="675"/>
      <c r="AF257" s="675"/>
      <c r="AG257" s="675"/>
    </row>
    <row r="258" spans="1:33" ht="34.5" customHeight="1" x14ac:dyDescent="0.2">
      <c r="A258" s="682"/>
      <c r="B258" s="683"/>
      <c r="C258" s="682"/>
      <c r="D258" s="675"/>
      <c r="E258" s="675"/>
      <c r="F258" s="675"/>
      <c r="G258" s="675"/>
      <c r="H258" s="675"/>
      <c r="I258" s="675"/>
      <c r="J258" s="675"/>
      <c r="K258" s="675"/>
      <c r="L258" s="675"/>
      <c r="M258" s="675"/>
      <c r="N258" s="675"/>
      <c r="O258" s="675"/>
      <c r="P258" s="675"/>
      <c r="Q258" s="675"/>
      <c r="R258" s="675"/>
      <c r="S258" s="675"/>
      <c r="T258" s="675"/>
      <c r="U258" s="675"/>
      <c r="V258" s="675"/>
      <c r="W258" s="675"/>
      <c r="X258" s="675"/>
      <c r="Y258" s="675"/>
      <c r="Z258" s="675"/>
      <c r="AA258" s="675"/>
      <c r="AB258" s="675"/>
      <c r="AC258" s="675"/>
      <c r="AD258" s="675"/>
      <c r="AE258" s="675"/>
      <c r="AF258" s="675"/>
      <c r="AG258" s="675"/>
    </row>
    <row r="259" spans="1:33" ht="34.5" customHeight="1" x14ac:dyDescent="0.2">
      <c r="A259" s="682"/>
      <c r="B259" s="683"/>
      <c r="C259" s="682"/>
      <c r="D259" s="675"/>
      <c r="E259" s="675"/>
      <c r="F259" s="675"/>
      <c r="G259" s="675"/>
      <c r="H259" s="675"/>
      <c r="I259" s="675"/>
      <c r="J259" s="675"/>
      <c r="K259" s="675"/>
      <c r="L259" s="675"/>
      <c r="M259" s="675"/>
      <c r="N259" s="675"/>
      <c r="O259" s="675"/>
      <c r="P259" s="675"/>
      <c r="Q259" s="675"/>
      <c r="R259" s="675"/>
      <c r="S259" s="675"/>
      <c r="T259" s="675"/>
      <c r="U259" s="675"/>
      <c r="V259" s="675"/>
      <c r="W259" s="675"/>
      <c r="X259" s="675"/>
      <c r="Y259" s="675"/>
      <c r="Z259" s="675"/>
      <c r="AA259" s="675"/>
      <c r="AB259" s="675"/>
      <c r="AC259" s="675"/>
      <c r="AD259" s="675"/>
      <c r="AE259" s="675"/>
      <c r="AF259" s="675"/>
      <c r="AG259" s="675"/>
    </row>
    <row r="260" spans="1:33" ht="34.5" customHeight="1" x14ac:dyDescent="0.2">
      <c r="A260" s="682"/>
      <c r="B260" s="683"/>
      <c r="C260" s="682"/>
      <c r="D260" s="675"/>
      <c r="E260" s="675"/>
      <c r="F260" s="675"/>
      <c r="G260" s="675"/>
      <c r="H260" s="675"/>
      <c r="I260" s="675"/>
      <c r="J260" s="675"/>
      <c r="K260" s="675"/>
      <c r="L260" s="675"/>
      <c r="M260" s="675"/>
      <c r="N260" s="675"/>
      <c r="O260" s="675"/>
      <c r="P260" s="675"/>
      <c r="Q260" s="675"/>
      <c r="R260" s="675"/>
      <c r="S260" s="675"/>
      <c r="T260" s="675"/>
      <c r="U260" s="675"/>
      <c r="V260" s="675"/>
      <c r="W260" s="675"/>
      <c r="X260" s="675"/>
      <c r="Y260" s="675"/>
      <c r="Z260" s="675"/>
      <c r="AA260" s="675"/>
      <c r="AB260" s="675"/>
      <c r="AC260" s="675"/>
      <c r="AD260" s="675"/>
      <c r="AE260" s="675"/>
      <c r="AF260" s="675"/>
      <c r="AG260" s="675"/>
    </row>
    <row r="261" spans="1:33" ht="34.5" customHeight="1" x14ac:dyDescent="0.2">
      <c r="A261" s="682"/>
      <c r="B261" s="683"/>
      <c r="C261" s="682"/>
      <c r="D261" s="675"/>
      <c r="E261" s="675"/>
      <c r="F261" s="675"/>
      <c r="G261" s="675"/>
      <c r="H261" s="675"/>
      <c r="I261" s="675"/>
      <c r="J261" s="675"/>
      <c r="K261" s="675"/>
      <c r="L261" s="675"/>
      <c r="M261" s="675"/>
      <c r="N261" s="675"/>
      <c r="O261" s="675"/>
      <c r="P261" s="675"/>
      <c r="Q261" s="675"/>
      <c r="R261" s="675"/>
      <c r="S261" s="675"/>
      <c r="T261" s="675"/>
      <c r="U261" s="675"/>
      <c r="V261" s="675"/>
      <c r="W261" s="675"/>
      <c r="X261" s="675"/>
      <c r="Y261" s="675"/>
      <c r="Z261" s="675"/>
      <c r="AA261" s="675"/>
      <c r="AB261" s="675"/>
      <c r="AC261" s="675"/>
      <c r="AD261" s="675"/>
      <c r="AE261" s="675"/>
      <c r="AF261" s="675"/>
      <c r="AG261" s="675"/>
    </row>
    <row r="262" spans="1:33" ht="34.5" customHeight="1" x14ac:dyDescent="0.2">
      <c r="A262" s="682"/>
      <c r="B262" s="683"/>
      <c r="C262" s="682"/>
      <c r="D262" s="675"/>
      <c r="E262" s="675"/>
      <c r="F262" s="675"/>
      <c r="G262" s="675"/>
      <c r="H262" s="675"/>
      <c r="I262" s="675"/>
      <c r="J262" s="675"/>
      <c r="K262" s="675"/>
      <c r="L262" s="675"/>
      <c r="M262" s="675"/>
      <c r="N262" s="675"/>
      <c r="O262" s="675"/>
      <c r="P262" s="675"/>
      <c r="Q262" s="675"/>
      <c r="R262" s="675"/>
      <c r="S262" s="675"/>
      <c r="T262" s="675"/>
      <c r="U262" s="675"/>
      <c r="V262" s="675"/>
      <c r="W262" s="675"/>
      <c r="X262" s="675"/>
      <c r="Y262" s="675"/>
      <c r="Z262" s="675"/>
      <c r="AA262" s="675"/>
      <c r="AB262" s="675"/>
      <c r="AC262" s="675"/>
      <c r="AD262" s="675"/>
      <c r="AE262" s="675"/>
      <c r="AF262" s="675"/>
      <c r="AG262" s="675"/>
    </row>
    <row r="263" spans="1:33" ht="34.5" customHeight="1" x14ac:dyDescent="0.2">
      <c r="A263" s="682"/>
      <c r="B263" s="683"/>
      <c r="C263" s="682"/>
      <c r="D263" s="675"/>
      <c r="E263" s="675"/>
      <c r="F263" s="675"/>
      <c r="G263" s="675"/>
      <c r="H263" s="675"/>
      <c r="I263" s="675"/>
      <c r="J263" s="675"/>
      <c r="K263" s="675"/>
      <c r="L263" s="675"/>
      <c r="M263" s="675"/>
      <c r="N263" s="675"/>
      <c r="O263" s="675"/>
      <c r="P263" s="675"/>
      <c r="Q263" s="675"/>
      <c r="R263" s="675"/>
      <c r="S263" s="675"/>
      <c r="T263" s="675"/>
      <c r="U263" s="675"/>
      <c r="V263" s="675"/>
      <c r="W263" s="675"/>
      <c r="X263" s="675"/>
      <c r="Y263" s="675"/>
      <c r="Z263" s="675"/>
      <c r="AA263" s="675"/>
      <c r="AB263" s="675"/>
      <c r="AC263" s="675"/>
      <c r="AD263" s="675"/>
      <c r="AE263" s="675"/>
      <c r="AF263" s="675"/>
      <c r="AG263" s="675"/>
    </row>
    <row r="264" spans="1:33" ht="34.5" customHeight="1" x14ac:dyDescent="0.2">
      <c r="A264" s="682"/>
      <c r="B264" s="683"/>
      <c r="C264" s="682"/>
      <c r="D264" s="675"/>
      <c r="E264" s="675"/>
      <c r="F264" s="675"/>
      <c r="G264" s="675"/>
      <c r="H264" s="675"/>
      <c r="I264" s="675"/>
      <c r="J264" s="675"/>
      <c r="K264" s="675"/>
      <c r="L264" s="675"/>
      <c r="M264" s="675"/>
      <c r="N264" s="675"/>
      <c r="O264" s="675"/>
      <c r="P264" s="675"/>
      <c r="Q264" s="675"/>
      <c r="R264" s="675"/>
      <c r="S264" s="675"/>
      <c r="T264" s="675"/>
      <c r="U264" s="675"/>
      <c r="V264" s="675"/>
      <c r="W264" s="675"/>
      <c r="X264" s="675"/>
      <c r="Y264" s="675"/>
      <c r="Z264" s="675"/>
      <c r="AA264" s="675"/>
      <c r="AB264" s="675"/>
      <c r="AC264" s="675"/>
      <c r="AD264" s="675"/>
      <c r="AE264" s="675"/>
      <c r="AF264" s="675"/>
      <c r="AG264" s="675"/>
    </row>
    <row r="265" spans="1:33" ht="34.5" customHeight="1" x14ac:dyDescent="0.2">
      <c r="A265" s="682"/>
      <c r="B265" s="683"/>
      <c r="C265" s="682"/>
      <c r="D265" s="675"/>
      <c r="E265" s="675"/>
      <c r="F265" s="675"/>
      <c r="G265" s="675"/>
      <c r="H265" s="675"/>
      <c r="I265" s="675"/>
      <c r="J265" s="675"/>
      <c r="K265" s="675"/>
      <c r="L265" s="675"/>
      <c r="M265" s="675"/>
      <c r="N265" s="675"/>
      <c r="O265" s="675"/>
      <c r="P265" s="675"/>
      <c r="Q265" s="675"/>
      <c r="R265" s="675"/>
      <c r="S265" s="675"/>
      <c r="T265" s="675"/>
      <c r="U265" s="675"/>
      <c r="V265" s="675"/>
      <c r="W265" s="675"/>
      <c r="X265" s="675"/>
      <c r="Y265" s="675"/>
      <c r="Z265" s="675"/>
      <c r="AA265" s="675"/>
      <c r="AB265" s="675"/>
      <c r="AC265" s="675"/>
      <c r="AD265" s="675"/>
      <c r="AE265" s="675"/>
      <c r="AF265" s="675"/>
      <c r="AG265" s="675"/>
    </row>
    <row r="266" spans="1:33" ht="34.5" customHeight="1" x14ac:dyDescent="0.2">
      <c r="A266" s="682"/>
      <c r="B266" s="683"/>
      <c r="C266" s="682"/>
      <c r="D266" s="675"/>
      <c r="E266" s="675"/>
      <c r="F266" s="675"/>
      <c r="G266" s="675"/>
      <c r="H266" s="675"/>
      <c r="I266" s="675"/>
      <c r="J266" s="675"/>
      <c r="K266" s="675"/>
      <c r="L266" s="675"/>
      <c r="M266" s="675"/>
      <c r="N266" s="675"/>
      <c r="O266" s="675"/>
      <c r="P266" s="675"/>
      <c r="Q266" s="675"/>
      <c r="R266" s="675"/>
      <c r="S266" s="675"/>
      <c r="T266" s="675"/>
      <c r="U266" s="675"/>
      <c r="V266" s="675"/>
      <c r="W266" s="675"/>
      <c r="X266" s="675"/>
      <c r="Y266" s="675"/>
      <c r="Z266" s="675"/>
      <c r="AA266" s="675"/>
      <c r="AB266" s="675"/>
      <c r="AC266" s="675"/>
      <c r="AD266" s="675"/>
      <c r="AE266" s="675"/>
      <c r="AF266" s="675"/>
      <c r="AG266" s="675"/>
    </row>
    <row r="267" spans="1:33" ht="34.5" customHeight="1" x14ac:dyDescent="0.2">
      <c r="A267" s="682"/>
      <c r="B267" s="683"/>
      <c r="C267" s="682"/>
      <c r="D267" s="675"/>
      <c r="E267" s="675"/>
      <c r="F267" s="675"/>
      <c r="G267" s="675"/>
      <c r="H267" s="675"/>
      <c r="I267" s="675"/>
      <c r="J267" s="675"/>
      <c r="K267" s="675"/>
      <c r="L267" s="675"/>
      <c r="M267" s="675"/>
      <c r="N267" s="675"/>
      <c r="O267" s="675"/>
      <c r="P267" s="675"/>
      <c r="Q267" s="675"/>
      <c r="R267" s="675"/>
      <c r="S267" s="675"/>
      <c r="T267" s="675"/>
      <c r="U267" s="675"/>
      <c r="V267" s="675"/>
      <c r="W267" s="675"/>
      <c r="X267" s="675"/>
      <c r="Y267" s="675"/>
      <c r="Z267" s="675"/>
      <c r="AA267" s="675"/>
      <c r="AB267" s="675"/>
      <c r="AC267" s="675"/>
      <c r="AD267" s="675"/>
      <c r="AE267" s="675"/>
      <c r="AF267" s="675"/>
      <c r="AG267" s="675"/>
    </row>
    <row r="268" spans="1:33" ht="34.5" customHeight="1" x14ac:dyDescent="0.2">
      <c r="A268" s="682"/>
      <c r="B268" s="683"/>
      <c r="C268" s="682"/>
      <c r="D268" s="675"/>
      <c r="E268" s="675"/>
      <c r="F268" s="675"/>
      <c r="G268" s="675"/>
      <c r="H268" s="675"/>
      <c r="I268" s="675"/>
      <c r="J268" s="675"/>
      <c r="K268" s="675"/>
      <c r="L268" s="675"/>
      <c r="M268" s="675"/>
      <c r="N268" s="675"/>
      <c r="O268" s="675"/>
      <c r="P268" s="675"/>
      <c r="Q268" s="675"/>
      <c r="R268" s="675"/>
      <c r="S268" s="675"/>
      <c r="T268" s="675"/>
      <c r="U268" s="675"/>
      <c r="V268" s="675"/>
      <c r="W268" s="675"/>
      <c r="X268" s="675"/>
      <c r="Y268" s="675"/>
      <c r="Z268" s="675"/>
      <c r="AA268" s="675"/>
      <c r="AB268" s="675"/>
      <c r="AC268" s="675"/>
      <c r="AD268" s="675"/>
      <c r="AE268" s="675"/>
      <c r="AF268" s="675"/>
      <c r="AG268" s="675"/>
    </row>
    <row r="269" spans="1:33" ht="34.5" customHeight="1" x14ac:dyDescent="0.2">
      <c r="A269" s="682"/>
      <c r="B269" s="683"/>
      <c r="C269" s="682"/>
      <c r="D269" s="675"/>
      <c r="E269" s="675"/>
      <c r="F269" s="675"/>
      <c r="G269" s="675"/>
      <c r="H269" s="675"/>
      <c r="I269" s="675"/>
      <c r="J269" s="675"/>
      <c r="K269" s="675"/>
      <c r="L269" s="675"/>
      <c r="M269" s="675"/>
      <c r="N269" s="675"/>
      <c r="O269" s="675"/>
      <c r="P269" s="675"/>
      <c r="Q269" s="675"/>
      <c r="R269" s="675"/>
      <c r="S269" s="675"/>
      <c r="T269" s="675"/>
      <c r="U269" s="675"/>
      <c r="V269" s="675"/>
      <c r="W269" s="675"/>
      <c r="X269" s="675"/>
      <c r="Y269" s="675"/>
      <c r="Z269" s="675"/>
      <c r="AA269" s="675"/>
      <c r="AB269" s="675"/>
      <c r="AC269" s="675"/>
      <c r="AD269" s="675"/>
      <c r="AE269" s="675"/>
      <c r="AF269" s="675"/>
      <c r="AG269" s="675"/>
    </row>
    <row r="270" spans="1:33" ht="34.5" customHeight="1" x14ac:dyDescent="0.2">
      <c r="A270" s="682"/>
      <c r="B270" s="683"/>
      <c r="C270" s="682"/>
      <c r="D270" s="675"/>
      <c r="E270" s="675"/>
      <c r="F270" s="675"/>
      <c r="G270" s="675"/>
      <c r="H270" s="675"/>
      <c r="I270" s="675"/>
      <c r="J270" s="675"/>
      <c r="K270" s="675"/>
      <c r="L270" s="675"/>
      <c r="M270" s="675"/>
      <c r="N270" s="675"/>
      <c r="O270" s="675"/>
      <c r="P270" s="675"/>
      <c r="Q270" s="675"/>
      <c r="R270" s="675"/>
      <c r="S270" s="675"/>
      <c r="T270" s="675"/>
      <c r="U270" s="675"/>
      <c r="V270" s="675"/>
      <c r="W270" s="675"/>
      <c r="X270" s="675"/>
      <c r="Y270" s="675"/>
      <c r="Z270" s="675"/>
      <c r="AA270" s="675"/>
      <c r="AB270" s="675"/>
      <c r="AC270" s="675"/>
      <c r="AD270" s="675"/>
      <c r="AE270" s="675"/>
      <c r="AF270" s="675"/>
      <c r="AG270" s="675"/>
    </row>
    <row r="271" spans="1:33" ht="34.5" customHeight="1" x14ac:dyDescent="0.2">
      <c r="A271" s="682"/>
      <c r="B271" s="683"/>
      <c r="C271" s="682"/>
      <c r="D271" s="675"/>
      <c r="E271" s="675"/>
      <c r="F271" s="675"/>
      <c r="G271" s="675"/>
      <c r="H271" s="675"/>
      <c r="I271" s="675"/>
      <c r="J271" s="675"/>
      <c r="K271" s="675"/>
      <c r="L271" s="675"/>
      <c r="M271" s="675"/>
      <c r="N271" s="675"/>
      <c r="O271" s="675"/>
      <c r="P271" s="675"/>
      <c r="Q271" s="675"/>
      <c r="R271" s="675"/>
      <c r="S271" s="675"/>
      <c r="T271" s="675"/>
      <c r="U271" s="675"/>
      <c r="V271" s="675"/>
      <c r="W271" s="675"/>
      <c r="X271" s="675"/>
      <c r="Y271" s="675"/>
      <c r="Z271" s="675"/>
      <c r="AA271" s="675"/>
      <c r="AB271" s="675"/>
      <c r="AC271" s="675"/>
      <c r="AD271" s="675"/>
      <c r="AE271" s="675"/>
      <c r="AF271" s="675"/>
      <c r="AG271" s="675"/>
    </row>
    <row r="272" spans="1:33" ht="34.5" customHeight="1" x14ac:dyDescent="0.2">
      <c r="A272" s="682"/>
      <c r="B272" s="683"/>
      <c r="C272" s="682"/>
      <c r="D272" s="675"/>
      <c r="E272" s="675"/>
      <c r="F272" s="675"/>
      <c r="G272" s="675"/>
      <c r="H272" s="675"/>
      <c r="I272" s="675"/>
      <c r="J272" s="675"/>
      <c r="K272" s="675"/>
      <c r="L272" s="675"/>
      <c r="M272" s="675"/>
      <c r="N272" s="675"/>
      <c r="O272" s="675"/>
      <c r="P272" s="675"/>
      <c r="Q272" s="675"/>
      <c r="R272" s="675"/>
      <c r="S272" s="675"/>
      <c r="T272" s="675"/>
      <c r="U272" s="675"/>
      <c r="V272" s="675"/>
      <c r="W272" s="675"/>
      <c r="X272" s="675"/>
      <c r="Y272" s="675"/>
      <c r="Z272" s="675"/>
      <c r="AA272" s="675"/>
      <c r="AB272" s="675"/>
      <c r="AC272" s="675"/>
      <c r="AD272" s="675"/>
      <c r="AE272" s="675"/>
      <c r="AF272" s="675"/>
      <c r="AG272" s="675"/>
    </row>
    <row r="273" spans="1:33" ht="34.5" customHeight="1" x14ac:dyDescent="0.2">
      <c r="A273" s="682"/>
      <c r="B273" s="683"/>
      <c r="C273" s="682"/>
      <c r="D273" s="675"/>
      <c r="E273" s="675"/>
      <c r="F273" s="675"/>
      <c r="G273" s="675"/>
      <c r="H273" s="675"/>
      <c r="I273" s="675"/>
      <c r="J273" s="675"/>
      <c r="K273" s="675"/>
      <c r="L273" s="675"/>
      <c r="M273" s="675"/>
      <c r="N273" s="675"/>
      <c r="O273" s="675"/>
      <c r="P273" s="675"/>
      <c r="Q273" s="675"/>
      <c r="R273" s="675"/>
      <c r="S273" s="675"/>
      <c r="T273" s="675"/>
      <c r="U273" s="675"/>
      <c r="V273" s="675"/>
      <c r="W273" s="675"/>
      <c r="X273" s="675"/>
      <c r="Y273" s="675"/>
      <c r="Z273" s="675"/>
      <c r="AA273" s="675"/>
      <c r="AB273" s="675"/>
      <c r="AC273" s="675"/>
      <c r="AD273" s="675"/>
      <c r="AE273" s="675"/>
      <c r="AF273" s="675"/>
      <c r="AG273" s="675"/>
    </row>
    <row r="274" spans="1:33" ht="34.5" customHeight="1" x14ac:dyDescent="0.2">
      <c r="A274" s="682"/>
      <c r="B274" s="683"/>
      <c r="C274" s="682"/>
      <c r="D274" s="675"/>
      <c r="E274" s="675"/>
      <c r="F274" s="675"/>
      <c r="G274" s="675"/>
      <c r="H274" s="675"/>
      <c r="I274" s="675"/>
      <c r="J274" s="675"/>
      <c r="K274" s="675"/>
      <c r="L274" s="675"/>
      <c r="M274" s="675"/>
      <c r="N274" s="675"/>
      <c r="O274" s="675"/>
      <c r="P274" s="675"/>
      <c r="Q274" s="675"/>
      <c r="R274" s="675"/>
      <c r="S274" s="675"/>
      <c r="T274" s="675"/>
      <c r="U274" s="675"/>
      <c r="V274" s="675"/>
      <c r="W274" s="675"/>
      <c r="X274" s="675"/>
      <c r="Y274" s="675"/>
      <c r="Z274" s="675"/>
      <c r="AA274" s="675"/>
      <c r="AB274" s="675"/>
      <c r="AC274" s="675"/>
      <c r="AD274" s="675"/>
      <c r="AE274" s="675"/>
      <c r="AF274" s="675"/>
      <c r="AG274" s="675"/>
    </row>
    <row r="275" spans="1:33" ht="34.5" customHeight="1" x14ac:dyDescent="0.2">
      <c r="A275" s="682"/>
      <c r="B275" s="683"/>
      <c r="C275" s="682"/>
      <c r="D275" s="675"/>
      <c r="E275" s="675"/>
      <c r="F275" s="675"/>
      <c r="G275" s="675"/>
      <c r="H275" s="675"/>
      <c r="I275" s="675"/>
      <c r="J275" s="675"/>
      <c r="K275" s="675"/>
      <c r="L275" s="675"/>
      <c r="M275" s="675"/>
      <c r="N275" s="675"/>
      <c r="O275" s="675"/>
      <c r="P275" s="675"/>
      <c r="Q275" s="675"/>
      <c r="R275" s="675"/>
      <c r="S275" s="675"/>
      <c r="T275" s="675"/>
      <c r="U275" s="675"/>
      <c r="V275" s="675"/>
      <c r="W275" s="675"/>
      <c r="X275" s="675"/>
      <c r="Y275" s="675"/>
      <c r="Z275" s="675"/>
      <c r="AA275" s="675"/>
      <c r="AB275" s="675"/>
      <c r="AC275" s="675"/>
      <c r="AD275" s="675"/>
      <c r="AE275" s="675"/>
      <c r="AF275" s="675"/>
      <c r="AG275" s="675"/>
    </row>
    <row r="276" spans="1:33" ht="34.5" customHeight="1" x14ac:dyDescent="0.2">
      <c r="A276" s="682"/>
      <c r="B276" s="683"/>
      <c r="C276" s="682"/>
      <c r="D276" s="675"/>
      <c r="E276" s="675"/>
      <c r="F276" s="675"/>
      <c r="G276" s="675"/>
      <c r="H276" s="675"/>
      <c r="I276" s="675"/>
      <c r="J276" s="675"/>
      <c r="K276" s="675"/>
      <c r="L276" s="675"/>
      <c r="M276" s="675"/>
      <c r="N276" s="675"/>
      <c r="O276" s="675"/>
      <c r="P276" s="675"/>
      <c r="Q276" s="675"/>
      <c r="R276" s="675"/>
      <c r="S276" s="675"/>
      <c r="T276" s="675"/>
      <c r="U276" s="675"/>
      <c r="V276" s="675"/>
      <c r="W276" s="675"/>
      <c r="X276" s="675"/>
      <c r="Y276" s="675"/>
      <c r="Z276" s="675"/>
      <c r="AA276" s="675"/>
      <c r="AB276" s="675"/>
      <c r="AC276" s="675"/>
      <c r="AD276" s="675"/>
      <c r="AE276" s="675"/>
      <c r="AF276" s="675"/>
      <c r="AG276" s="675"/>
    </row>
    <row r="277" spans="1:33" ht="34.5" customHeight="1" x14ac:dyDescent="0.2">
      <c r="A277" s="682"/>
      <c r="B277" s="683"/>
      <c r="C277" s="682"/>
      <c r="D277" s="675"/>
      <c r="E277" s="675"/>
      <c r="F277" s="675"/>
      <c r="G277" s="675"/>
      <c r="H277" s="675"/>
      <c r="I277" s="675"/>
      <c r="J277" s="675"/>
      <c r="K277" s="675"/>
      <c r="L277" s="675"/>
      <c r="M277" s="675"/>
      <c r="N277" s="675"/>
      <c r="O277" s="675"/>
      <c r="P277" s="675"/>
      <c r="Q277" s="675"/>
      <c r="R277" s="675"/>
      <c r="S277" s="675"/>
      <c r="T277" s="675"/>
      <c r="U277" s="675"/>
      <c r="V277" s="675"/>
      <c r="W277" s="675"/>
      <c r="X277" s="675"/>
      <c r="Y277" s="675"/>
      <c r="Z277" s="675"/>
      <c r="AA277" s="675"/>
      <c r="AB277" s="675"/>
      <c r="AC277" s="675"/>
      <c r="AD277" s="675"/>
      <c r="AE277" s="675"/>
      <c r="AF277" s="675"/>
      <c r="AG277" s="675"/>
    </row>
    <row r="278" spans="1:33" ht="34.5" customHeight="1" x14ac:dyDescent="0.2">
      <c r="A278" s="682"/>
      <c r="B278" s="683"/>
      <c r="C278" s="682"/>
      <c r="D278" s="675"/>
      <c r="E278" s="675"/>
      <c r="F278" s="675"/>
      <c r="G278" s="675"/>
      <c r="H278" s="675"/>
      <c r="I278" s="675"/>
      <c r="J278" s="675"/>
      <c r="K278" s="675"/>
      <c r="L278" s="675"/>
      <c r="M278" s="675"/>
      <c r="N278" s="675"/>
      <c r="O278" s="675"/>
      <c r="P278" s="675"/>
      <c r="Q278" s="675"/>
      <c r="R278" s="675"/>
      <c r="S278" s="675"/>
      <c r="T278" s="675"/>
      <c r="U278" s="675"/>
      <c r="V278" s="675"/>
      <c r="W278" s="675"/>
      <c r="X278" s="675"/>
      <c r="Y278" s="675"/>
      <c r="Z278" s="675"/>
      <c r="AA278" s="675"/>
      <c r="AB278" s="675"/>
      <c r="AC278" s="675"/>
      <c r="AD278" s="675"/>
      <c r="AE278" s="675"/>
      <c r="AF278" s="675"/>
      <c r="AG278" s="675"/>
    </row>
    <row r="279" spans="1:33" ht="34.5" customHeight="1" x14ac:dyDescent="0.2">
      <c r="A279" s="682"/>
      <c r="B279" s="683"/>
      <c r="C279" s="682"/>
      <c r="D279" s="675"/>
      <c r="E279" s="675"/>
      <c r="F279" s="675"/>
      <c r="G279" s="675"/>
      <c r="H279" s="675"/>
      <c r="I279" s="675"/>
      <c r="J279" s="675"/>
      <c r="K279" s="675"/>
      <c r="L279" s="675"/>
      <c r="M279" s="675"/>
      <c r="N279" s="675"/>
      <c r="O279" s="675"/>
      <c r="P279" s="675"/>
      <c r="Q279" s="675"/>
      <c r="R279" s="675"/>
      <c r="S279" s="675"/>
      <c r="T279" s="675"/>
      <c r="U279" s="675"/>
      <c r="V279" s="675"/>
      <c r="W279" s="675"/>
      <c r="X279" s="675"/>
      <c r="Y279" s="675"/>
      <c r="Z279" s="675"/>
      <c r="AA279" s="675"/>
      <c r="AB279" s="675"/>
      <c r="AC279" s="675"/>
      <c r="AD279" s="675"/>
      <c r="AE279" s="675"/>
      <c r="AF279" s="675"/>
      <c r="AG279" s="675"/>
    </row>
    <row r="280" spans="1:33" ht="34.5" customHeight="1" x14ac:dyDescent="0.2">
      <c r="A280" s="682"/>
      <c r="B280" s="683"/>
      <c r="C280" s="682"/>
      <c r="D280" s="675"/>
      <c r="E280" s="675"/>
      <c r="F280" s="675"/>
      <c r="G280" s="675"/>
      <c r="H280" s="675"/>
      <c r="I280" s="675"/>
      <c r="J280" s="675"/>
      <c r="K280" s="675"/>
      <c r="L280" s="675"/>
      <c r="M280" s="675"/>
      <c r="N280" s="675"/>
      <c r="O280" s="675"/>
      <c r="P280" s="675"/>
      <c r="Q280" s="675"/>
      <c r="R280" s="675"/>
      <c r="S280" s="675"/>
      <c r="T280" s="675"/>
      <c r="U280" s="675"/>
      <c r="V280" s="675"/>
      <c r="W280" s="675"/>
      <c r="X280" s="675"/>
      <c r="Y280" s="675"/>
      <c r="Z280" s="675"/>
      <c r="AA280" s="675"/>
      <c r="AB280" s="675"/>
      <c r="AC280" s="675"/>
      <c r="AD280" s="675"/>
      <c r="AE280" s="675"/>
      <c r="AF280" s="675"/>
      <c r="AG280" s="675"/>
    </row>
    <row r="281" spans="1:33" ht="34.5" customHeight="1" x14ac:dyDescent="0.2">
      <c r="A281" s="682"/>
      <c r="B281" s="683"/>
      <c r="C281" s="682"/>
      <c r="D281" s="675"/>
      <c r="E281" s="675"/>
      <c r="F281" s="675"/>
      <c r="G281" s="675"/>
      <c r="H281" s="675"/>
      <c r="I281" s="675"/>
      <c r="J281" s="675"/>
      <c r="K281" s="675"/>
      <c r="L281" s="675"/>
      <c r="M281" s="675"/>
      <c r="N281" s="675"/>
      <c r="O281" s="675"/>
      <c r="P281" s="675"/>
      <c r="Q281" s="675"/>
      <c r="R281" s="675"/>
      <c r="S281" s="675"/>
      <c r="T281" s="675"/>
      <c r="U281" s="675"/>
      <c r="V281" s="675"/>
      <c r="W281" s="675"/>
      <c r="X281" s="675"/>
      <c r="Y281" s="675"/>
      <c r="Z281" s="675"/>
      <c r="AA281" s="675"/>
      <c r="AB281" s="675"/>
      <c r="AC281" s="675"/>
      <c r="AD281" s="675"/>
      <c r="AE281" s="675"/>
      <c r="AF281" s="675"/>
      <c r="AG281" s="675"/>
    </row>
    <row r="282" spans="1:33" ht="34.5" customHeight="1" x14ac:dyDescent="0.2">
      <c r="A282" s="682"/>
      <c r="B282" s="683"/>
      <c r="C282" s="682"/>
      <c r="D282" s="675"/>
      <c r="E282" s="675"/>
      <c r="F282" s="675"/>
      <c r="G282" s="675"/>
      <c r="H282" s="675"/>
      <c r="I282" s="675"/>
      <c r="J282" s="675"/>
      <c r="K282" s="675"/>
      <c r="L282" s="675"/>
      <c r="M282" s="675"/>
      <c r="N282" s="675"/>
      <c r="O282" s="675"/>
      <c r="P282" s="675"/>
      <c r="Q282" s="675"/>
      <c r="R282" s="675"/>
      <c r="S282" s="675"/>
      <c r="T282" s="675"/>
      <c r="U282" s="675"/>
      <c r="V282" s="675"/>
      <c r="W282" s="675"/>
      <c r="X282" s="675"/>
      <c r="Y282" s="675"/>
      <c r="Z282" s="675"/>
      <c r="AA282" s="675"/>
      <c r="AB282" s="675"/>
      <c r="AC282" s="675"/>
      <c r="AD282" s="675"/>
      <c r="AE282" s="675"/>
      <c r="AF282" s="675"/>
      <c r="AG282" s="675"/>
    </row>
    <row r="283" spans="1:33" ht="34.5" customHeight="1" x14ac:dyDescent="0.2">
      <c r="A283" s="682"/>
      <c r="B283" s="683"/>
      <c r="C283" s="682"/>
      <c r="D283" s="675"/>
      <c r="E283" s="675"/>
      <c r="F283" s="675"/>
      <c r="G283" s="675"/>
      <c r="H283" s="675"/>
      <c r="I283" s="675"/>
      <c r="J283" s="675"/>
      <c r="K283" s="675"/>
      <c r="L283" s="675"/>
      <c r="M283" s="675"/>
      <c r="N283" s="675"/>
      <c r="O283" s="675"/>
      <c r="P283" s="675"/>
      <c r="Q283" s="675"/>
      <c r="R283" s="675"/>
      <c r="S283" s="675"/>
      <c r="T283" s="675"/>
      <c r="U283" s="675"/>
      <c r="V283" s="675"/>
      <c r="W283" s="675"/>
      <c r="X283" s="675"/>
      <c r="Y283" s="675"/>
      <c r="Z283" s="675"/>
      <c r="AA283" s="675"/>
      <c r="AB283" s="675"/>
      <c r="AC283" s="675"/>
      <c r="AD283" s="675"/>
      <c r="AE283" s="675"/>
      <c r="AF283" s="675"/>
      <c r="AG283" s="675"/>
    </row>
    <row r="284" spans="1:33" ht="34.5" customHeight="1" x14ac:dyDescent="0.2">
      <c r="A284" s="682"/>
      <c r="B284" s="683"/>
      <c r="C284" s="682"/>
      <c r="D284" s="675"/>
      <c r="E284" s="675"/>
      <c r="F284" s="675"/>
      <c r="G284" s="675"/>
      <c r="H284" s="675"/>
      <c r="I284" s="675"/>
      <c r="J284" s="675"/>
      <c r="K284" s="675"/>
      <c r="L284" s="675"/>
      <c r="M284" s="675"/>
      <c r="N284" s="675"/>
      <c r="O284" s="675"/>
      <c r="P284" s="675"/>
      <c r="Q284" s="675"/>
      <c r="R284" s="675"/>
      <c r="S284" s="675"/>
      <c r="T284" s="675"/>
      <c r="U284" s="675"/>
      <c r="V284" s="675"/>
      <c r="W284" s="675"/>
      <c r="X284" s="675"/>
      <c r="Y284" s="675"/>
      <c r="Z284" s="675"/>
      <c r="AA284" s="675"/>
      <c r="AB284" s="675"/>
      <c r="AC284" s="675"/>
      <c r="AD284" s="675"/>
      <c r="AE284" s="675"/>
      <c r="AF284" s="675"/>
      <c r="AG284" s="675"/>
    </row>
    <row r="285" spans="1:33" ht="34.5" customHeight="1" x14ac:dyDescent="0.2">
      <c r="A285" s="682"/>
      <c r="B285" s="683"/>
      <c r="C285" s="682"/>
      <c r="D285" s="675"/>
      <c r="E285" s="675"/>
      <c r="F285" s="675"/>
      <c r="G285" s="675"/>
      <c r="H285" s="675"/>
      <c r="I285" s="675"/>
      <c r="J285" s="675"/>
      <c r="K285" s="675"/>
      <c r="L285" s="675"/>
      <c r="M285" s="675"/>
      <c r="N285" s="675"/>
      <c r="O285" s="675"/>
      <c r="P285" s="675"/>
      <c r="Q285" s="675"/>
      <c r="R285" s="675"/>
      <c r="S285" s="675"/>
      <c r="T285" s="675"/>
      <c r="U285" s="675"/>
      <c r="V285" s="675"/>
      <c r="W285" s="675"/>
      <c r="X285" s="675"/>
      <c r="Y285" s="675"/>
      <c r="Z285" s="675"/>
      <c r="AA285" s="675"/>
      <c r="AB285" s="675"/>
      <c r="AC285" s="675"/>
      <c r="AD285" s="675"/>
      <c r="AE285" s="675"/>
      <c r="AF285" s="675"/>
      <c r="AG285" s="675"/>
    </row>
    <row r="286" spans="1:33" ht="34.5" customHeight="1" x14ac:dyDescent="0.2">
      <c r="A286" s="682"/>
      <c r="B286" s="683"/>
      <c r="C286" s="682"/>
      <c r="D286" s="675"/>
      <c r="E286" s="675"/>
      <c r="F286" s="675"/>
      <c r="G286" s="675"/>
      <c r="H286" s="675"/>
      <c r="I286" s="675"/>
      <c r="J286" s="675"/>
      <c r="K286" s="675"/>
      <c r="L286" s="675"/>
      <c r="M286" s="675"/>
      <c r="N286" s="675"/>
      <c r="O286" s="675"/>
      <c r="P286" s="675"/>
      <c r="Q286" s="675"/>
      <c r="R286" s="675"/>
      <c r="S286" s="675"/>
      <c r="T286" s="675"/>
      <c r="U286" s="675"/>
      <c r="V286" s="675"/>
      <c r="W286" s="675"/>
      <c r="X286" s="675"/>
      <c r="Y286" s="675"/>
      <c r="Z286" s="675"/>
      <c r="AA286" s="675"/>
      <c r="AB286" s="675"/>
      <c r="AC286" s="675"/>
      <c r="AD286" s="675"/>
      <c r="AE286" s="675"/>
      <c r="AF286" s="675"/>
      <c r="AG286" s="675"/>
    </row>
    <row r="287" spans="1:33" ht="34.5" customHeight="1" x14ac:dyDescent="0.2">
      <c r="A287" s="682"/>
      <c r="B287" s="683"/>
      <c r="C287" s="682"/>
      <c r="D287" s="675"/>
      <c r="E287" s="675"/>
      <c r="F287" s="675"/>
      <c r="G287" s="675"/>
      <c r="H287" s="675"/>
      <c r="I287" s="675"/>
      <c r="J287" s="675"/>
      <c r="K287" s="675"/>
      <c r="L287" s="675"/>
      <c r="M287" s="675"/>
      <c r="N287" s="675"/>
      <c r="O287" s="675"/>
      <c r="P287" s="675"/>
      <c r="Q287" s="675"/>
      <c r="R287" s="675"/>
      <c r="S287" s="675"/>
      <c r="T287" s="675"/>
      <c r="U287" s="675"/>
      <c r="V287" s="675"/>
      <c r="W287" s="675"/>
      <c r="X287" s="675"/>
      <c r="Y287" s="675"/>
      <c r="Z287" s="675"/>
      <c r="AA287" s="675"/>
      <c r="AB287" s="675"/>
      <c r="AC287" s="675"/>
      <c r="AD287" s="675"/>
      <c r="AE287" s="675"/>
      <c r="AF287" s="675"/>
      <c r="AG287" s="675"/>
    </row>
    <row r="288" spans="1:33" ht="34.5" customHeight="1" x14ac:dyDescent="0.2">
      <c r="A288" s="682"/>
      <c r="B288" s="683"/>
      <c r="C288" s="682"/>
      <c r="D288" s="675"/>
      <c r="E288" s="675"/>
      <c r="F288" s="675"/>
      <c r="G288" s="675"/>
      <c r="H288" s="675"/>
      <c r="I288" s="675"/>
      <c r="J288" s="675"/>
      <c r="K288" s="675"/>
      <c r="L288" s="675"/>
      <c r="M288" s="675"/>
      <c r="N288" s="675"/>
      <c r="O288" s="675"/>
      <c r="P288" s="675"/>
      <c r="Q288" s="675"/>
      <c r="R288" s="675"/>
      <c r="S288" s="675"/>
      <c r="T288" s="675"/>
      <c r="U288" s="675"/>
      <c r="V288" s="675"/>
      <c r="W288" s="680"/>
      <c r="X288" s="680"/>
      <c r="Y288" s="675"/>
      <c r="Z288" s="675"/>
      <c r="AA288" s="675"/>
      <c r="AB288" s="675"/>
      <c r="AC288" s="675"/>
      <c r="AD288" s="675"/>
      <c r="AE288" s="675"/>
      <c r="AF288" s="675"/>
      <c r="AG288" s="675"/>
    </row>
    <row r="289" spans="1:33" ht="34.5" customHeight="1" x14ac:dyDescent="0.2">
      <c r="A289" s="682"/>
      <c r="B289" s="683"/>
      <c r="C289" s="682"/>
      <c r="D289" s="675"/>
      <c r="E289" s="675"/>
      <c r="F289" s="675"/>
      <c r="G289" s="675"/>
      <c r="H289" s="675"/>
      <c r="I289" s="675"/>
      <c r="J289" s="675"/>
      <c r="K289" s="675"/>
      <c r="L289" s="675"/>
      <c r="M289" s="675"/>
      <c r="N289" s="675"/>
      <c r="O289" s="675"/>
      <c r="P289" s="675"/>
      <c r="Q289" s="675"/>
      <c r="R289" s="675"/>
      <c r="S289" s="675"/>
      <c r="T289" s="675"/>
      <c r="U289" s="675"/>
      <c r="V289" s="675"/>
      <c r="W289" s="675"/>
      <c r="X289" s="675"/>
      <c r="Y289" s="675"/>
      <c r="Z289" s="675"/>
      <c r="AA289" s="675"/>
      <c r="AB289" s="675"/>
      <c r="AC289" s="675"/>
      <c r="AD289" s="675"/>
      <c r="AE289" s="675"/>
      <c r="AF289" s="675"/>
      <c r="AG289" s="675"/>
    </row>
    <row r="290" spans="1:33" ht="34.5" customHeight="1" x14ac:dyDescent="0.2">
      <c r="A290" s="682"/>
      <c r="B290" s="683"/>
      <c r="C290" s="682"/>
      <c r="D290" s="675"/>
      <c r="E290" s="675"/>
      <c r="F290" s="675"/>
      <c r="G290" s="675"/>
      <c r="H290" s="675"/>
      <c r="I290" s="675"/>
      <c r="J290" s="675"/>
      <c r="K290" s="675"/>
      <c r="L290" s="675"/>
      <c r="M290" s="675"/>
      <c r="N290" s="675"/>
      <c r="O290" s="675"/>
      <c r="P290" s="675"/>
      <c r="Q290" s="675"/>
      <c r="R290" s="675"/>
      <c r="S290" s="675"/>
      <c r="T290" s="675"/>
      <c r="U290" s="675"/>
      <c r="V290" s="675"/>
      <c r="W290" s="675"/>
      <c r="X290" s="675"/>
      <c r="Y290" s="675"/>
      <c r="Z290" s="675"/>
      <c r="AA290" s="675"/>
      <c r="AB290" s="675"/>
      <c r="AC290" s="675"/>
      <c r="AD290" s="675"/>
      <c r="AE290" s="675"/>
      <c r="AF290" s="675"/>
      <c r="AG290" s="675"/>
    </row>
    <row r="291" spans="1:33" ht="34.5" customHeight="1" x14ac:dyDescent="0.2">
      <c r="A291" s="682"/>
      <c r="B291" s="683"/>
      <c r="C291" s="682"/>
      <c r="D291" s="675"/>
      <c r="E291" s="675"/>
      <c r="F291" s="675"/>
      <c r="G291" s="675"/>
      <c r="H291" s="675"/>
      <c r="I291" s="675"/>
      <c r="J291" s="675"/>
      <c r="K291" s="675"/>
      <c r="L291" s="675"/>
      <c r="M291" s="675"/>
      <c r="N291" s="675"/>
      <c r="O291" s="675"/>
      <c r="P291" s="675"/>
      <c r="Q291" s="675"/>
      <c r="R291" s="675"/>
      <c r="S291" s="675"/>
      <c r="T291" s="675"/>
      <c r="U291" s="675"/>
      <c r="V291" s="675"/>
      <c r="W291" s="675"/>
      <c r="X291" s="675"/>
      <c r="Y291" s="675"/>
      <c r="Z291" s="675"/>
      <c r="AA291" s="675"/>
      <c r="AB291" s="675"/>
      <c r="AC291" s="675"/>
      <c r="AD291" s="675"/>
      <c r="AE291" s="675"/>
      <c r="AF291" s="675"/>
      <c r="AG291" s="675"/>
    </row>
    <row r="292" spans="1:33" ht="34.5" customHeight="1" x14ac:dyDescent="0.2">
      <c r="A292" s="682"/>
      <c r="B292" s="683"/>
      <c r="C292" s="682"/>
      <c r="D292" s="675"/>
      <c r="E292" s="675"/>
      <c r="F292" s="675"/>
      <c r="G292" s="675"/>
      <c r="H292" s="675"/>
      <c r="I292" s="675"/>
      <c r="J292" s="675"/>
      <c r="K292" s="675"/>
      <c r="L292" s="675"/>
      <c r="M292" s="675"/>
      <c r="N292" s="675"/>
      <c r="O292" s="675"/>
      <c r="P292" s="675"/>
      <c r="Q292" s="675"/>
      <c r="R292" s="675"/>
      <c r="S292" s="675"/>
      <c r="T292" s="675"/>
      <c r="U292" s="675"/>
      <c r="V292" s="675"/>
      <c r="W292" s="675"/>
      <c r="X292" s="675"/>
      <c r="Y292" s="675"/>
      <c r="Z292" s="675"/>
      <c r="AA292" s="675"/>
      <c r="AB292" s="675"/>
      <c r="AC292" s="675"/>
      <c r="AD292" s="675"/>
      <c r="AE292" s="675"/>
      <c r="AF292" s="675"/>
      <c r="AG292" s="675"/>
    </row>
    <row r="293" spans="1:33" ht="34.5" customHeight="1" x14ac:dyDescent="0.2">
      <c r="A293" s="682"/>
      <c r="B293" s="683"/>
      <c r="C293" s="682"/>
      <c r="D293" s="675"/>
      <c r="E293" s="675"/>
      <c r="F293" s="675"/>
      <c r="G293" s="675"/>
      <c r="H293" s="675"/>
      <c r="I293" s="675"/>
      <c r="J293" s="675"/>
      <c r="K293" s="675"/>
      <c r="L293" s="675"/>
      <c r="M293" s="675"/>
      <c r="N293" s="675"/>
      <c r="O293" s="675"/>
      <c r="P293" s="675"/>
      <c r="Q293" s="675"/>
      <c r="R293" s="675"/>
      <c r="S293" s="675"/>
      <c r="T293" s="675"/>
      <c r="U293" s="675"/>
      <c r="V293" s="675"/>
      <c r="W293" s="675"/>
      <c r="X293" s="675"/>
      <c r="Y293" s="675"/>
      <c r="Z293" s="675"/>
      <c r="AA293" s="675"/>
      <c r="AB293" s="675"/>
      <c r="AC293" s="675"/>
      <c r="AD293" s="675"/>
      <c r="AE293" s="675"/>
      <c r="AF293" s="675"/>
      <c r="AG293" s="675"/>
    </row>
    <row r="294" spans="1:33" ht="34.5" customHeight="1" x14ac:dyDescent="0.2">
      <c r="A294" s="682"/>
      <c r="B294" s="683"/>
      <c r="C294" s="682"/>
      <c r="D294" s="675"/>
      <c r="E294" s="675"/>
      <c r="F294" s="675"/>
      <c r="G294" s="675"/>
      <c r="H294" s="675"/>
      <c r="I294" s="675"/>
      <c r="J294" s="675"/>
      <c r="K294" s="675"/>
      <c r="L294" s="675"/>
      <c r="M294" s="675"/>
      <c r="N294" s="675"/>
      <c r="O294" s="675"/>
      <c r="P294" s="675"/>
      <c r="Q294" s="675"/>
      <c r="R294" s="675"/>
      <c r="S294" s="675"/>
      <c r="T294" s="675"/>
      <c r="U294" s="675"/>
      <c r="V294" s="675"/>
      <c r="W294" s="675"/>
      <c r="X294" s="675"/>
      <c r="Y294" s="675"/>
      <c r="Z294" s="675"/>
      <c r="AA294" s="675"/>
      <c r="AB294" s="675"/>
      <c r="AC294" s="675"/>
      <c r="AD294" s="675"/>
      <c r="AE294" s="675"/>
      <c r="AF294" s="675"/>
      <c r="AG294" s="675"/>
    </row>
    <row r="295" spans="1:33" ht="34.5" customHeight="1" x14ac:dyDescent="0.2">
      <c r="A295" s="682"/>
      <c r="B295" s="683"/>
      <c r="C295" s="682"/>
      <c r="D295" s="675"/>
      <c r="E295" s="675"/>
      <c r="F295" s="675"/>
      <c r="G295" s="675"/>
      <c r="H295" s="675"/>
      <c r="I295" s="675"/>
      <c r="J295" s="675"/>
      <c r="K295" s="675"/>
      <c r="L295" s="675"/>
      <c r="M295" s="675"/>
      <c r="N295" s="675"/>
      <c r="O295" s="675"/>
      <c r="P295" s="675"/>
      <c r="Q295" s="675"/>
      <c r="R295" s="675"/>
      <c r="S295" s="675"/>
      <c r="T295" s="675"/>
      <c r="U295" s="675"/>
      <c r="V295" s="675"/>
      <c r="W295" s="675"/>
      <c r="X295" s="675"/>
      <c r="Y295" s="675"/>
      <c r="Z295" s="675"/>
      <c r="AA295" s="675"/>
      <c r="AB295" s="675"/>
      <c r="AC295" s="675"/>
      <c r="AD295" s="675"/>
      <c r="AE295" s="675"/>
      <c r="AF295" s="675"/>
      <c r="AG295" s="675"/>
    </row>
    <row r="296" spans="1:33" ht="34.5" customHeight="1" x14ac:dyDescent="0.2">
      <c r="A296" s="682"/>
      <c r="B296" s="683"/>
      <c r="C296" s="682"/>
      <c r="D296" s="675"/>
      <c r="E296" s="675"/>
      <c r="F296" s="675"/>
      <c r="G296" s="675"/>
      <c r="H296" s="675"/>
      <c r="I296" s="675"/>
      <c r="J296" s="675"/>
      <c r="K296" s="675"/>
      <c r="L296" s="675"/>
      <c r="M296" s="675"/>
      <c r="N296" s="675"/>
      <c r="O296" s="675"/>
      <c r="P296" s="675"/>
      <c r="Q296" s="675"/>
      <c r="R296" s="675"/>
      <c r="S296" s="675"/>
      <c r="T296" s="675"/>
      <c r="U296" s="675"/>
      <c r="V296" s="675"/>
      <c r="W296" s="675"/>
      <c r="X296" s="675"/>
      <c r="Y296" s="675"/>
      <c r="Z296" s="675"/>
      <c r="AA296" s="675"/>
      <c r="AB296" s="675"/>
      <c r="AC296" s="675"/>
      <c r="AD296" s="675"/>
      <c r="AE296" s="675"/>
      <c r="AF296" s="675"/>
      <c r="AG296" s="675"/>
    </row>
    <row r="297" spans="1:33" ht="34.5" customHeight="1" x14ac:dyDescent="0.2">
      <c r="A297" s="682"/>
      <c r="B297" s="683"/>
      <c r="C297" s="682"/>
      <c r="D297" s="675"/>
      <c r="E297" s="675"/>
      <c r="F297" s="675"/>
      <c r="G297" s="675"/>
      <c r="H297" s="675"/>
      <c r="I297" s="675"/>
      <c r="J297" s="675"/>
      <c r="K297" s="675"/>
      <c r="L297" s="675"/>
      <c r="M297" s="675"/>
      <c r="N297" s="675"/>
      <c r="O297" s="675"/>
      <c r="P297" s="675"/>
      <c r="Q297" s="675"/>
      <c r="R297" s="675"/>
      <c r="S297" s="675"/>
      <c r="T297" s="675"/>
      <c r="U297" s="675"/>
      <c r="V297" s="675"/>
      <c r="W297" s="675"/>
      <c r="X297" s="675"/>
      <c r="Y297" s="675"/>
      <c r="Z297" s="675"/>
      <c r="AA297" s="675"/>
      <c r="AB297" s="675"/>
      <c r="AC297" s="675"/>
      <c r="AD297" s="675"/>
      <c r="AE297" s="675"/>
      <c r="AF297" s="675"/>
      <c r="AG297" s="675"/>
    </row>
    <row r="298" spans="1:33" ht="34.5" customHeight="1" x14ac:dyDescent="0.2">
      <c r="A298" s="682"/>
      <c r="B298" s="683"/>
      <c r="C298" s="682"/>
      <c r="D298" s="675"/>
      <c r="E298" s="675"/>
      <c r="F298" s="675"/>
      <c r="G298" s="675"/>
      <c r="H298" s="675"/>
      <c r="I298" s="675"/>
      <c r="J298" s="675"/>
      <c r="K298" s="675"/>
      <c r="L298" s="675"/>
      <c r="M298" s="675"/>
      <c r="N298" s="675"/>
      <c r="O298" s="675"/>
      <c r="P298" s="675"/>
      <c r="Q298" s="675"/>
      <c r="R298" s="675"/>
      <c r="S298" s="675"/>
      <c r="T298" s="675"/>
      <c r="U298" s="675"/>
      <c r="V298" s="675"/>
      <c r="W298" s="675"/>
      <c r="X298" s="675"/>
      <c r="Y298" s="675"/>
      <c r="Z298" s="675"/>
      <c r="AA298" s="675"/>
      <c r="AB298" s="675"/>
      <c r="AC298" s="675"/>
      <c r="AD298" s="675"/>
      <c r="AE298" s="675"/>
      <c r="AF298" s="675"/>
      <c r="AG298" s="675"/>
    </row>
    <row r="299" spans="1:33" ht="34.5" customHeight="1" x14ac:dyDescent="0.2">
      <c r="A299" s="682"/>
      <c r="B299" s="683"/>
      <c r="C299" s="682"/>
      <c r="D299" s="675"/>
      <c r="E299" s="675"/>
      <c r="F299" s="675"/>
      <c r="G299" s="675"/>
      <c r="H299" s="675"/>
      <c r="I299" s="675"/>
      <c r="J299" s="675"/>
      <c r="K299" s="675"/>
      <c r="L299" s="675"/>
      <c r="M299" s="675"/>
      <c r="N299" s="675"/>
      <c r="O299" s="675"/>
      <c r="P299" s="675"/>
      <c r="Q299" s="675"/>
      <c r="R299" s="675"/>
      <c r="S299" s="675"/>
      <c r="T299" s="675"/>
      <c r="U299" s="675"/>
      <c r="V299" s="675"/>
      <c r="W299" s="675"/>
      <c r="X299" s="675"/>
      <c r="Y299" s="675"/>
      <c r="Z299" s="675"/>
      <c r="AA299" s="675"/>
      <c r="AB299" s="675"/>
      <c r="AC299" s="675"/>
      <c r="AD299" s="675"/>
      <c r="AE299" s="675"/>
      <c r="AF299" s="675"/>
      <c r="AG299" s="675"/>
    </row>
    <row r="300" spans="1:33" ht="34.5" customHeight="1" x14ac:dyDescent="0.2">
      <c r="A300" s="682"/>
      <c r="B300" s="683"/>
      <c r="C300" s="682"/>
      <c r="D300" s="675"/>
      <c r="E300" s="675"/>
      <c r="F300" s="675"/>
      <c r="G300" s="675"/>
      <c r="H300" s="675"/>
      <c r="I300" s="675"/>
      <c r="J300" s="675"/>
      <c r="K300" s="675"/>
      <c r="L300" s="675"/>
      <c r="M300" s="675"/>
      <c r="N300" s="675"/>
      <c r="O300" s="675"/>
      <c r="P300" s="675"/>
      <c r="Q300" s="675"/>
      <c r="R300" s="675"/>
      <c r="S300" s="675"/>
      <c r="T300" s="675"/>
      <c r="U300" s="675"/>
      <c r="V300" s="675"/>
      <c r="W300" s="675"/>
      <c r="X300" s="675"/>
      <c r="Y300" s="675"/>
      <c r="Z300" s="675"/>
      <c r="AA300" s="675"/>
      <c r="AB300" s="675"/>
      <c r="AC300" s="675"/>
      <c r="AD300" s="675"/>
      <c r="AE300" s="675"/>
      <c r="AF300" s="675"/>
      <c r="AG300" s="675"/>
    </row>
    <row r="301" spans="1:33" ht="34.5" customHeight="1" x14ac:dyDescent="0.2">
      <c r="A301" s="682"/>
      <c r="B301" s="683"/>
      <c r="C301" s="682"/>
      <c r="D301" s="675"/>
      <c r="E301" s="675"/>
      <c r="F301" s="675"/>
      <c r="G301" s="675"/>
      <c r="H301" s="675"/>
      <c r="I301" s="675"/>
      <c r="J301" s="675"/>
      <c r="K301" s="675"/>
      <c r="L301" s="675"/>
      <c r="M301" s="675"/>
      <c r="N301" s="675"/>
      <c r="O301" s="675"/>
      <c r="P301" s="675"/>
      <c r="Q301" s="675"/>
      <c r="R301" s="675"/>
      <c r="S301" s="675"/>
      <c r="T301" s="675"/>
      <c r="U301" s="675"/>
      <c r="V301" s="675"/>
      <c r="W301" s="675"/>
      <c r="X301" s="675"/>
      <c r="Y301" s="675"/>
      <c r="Z301" s="675"/>
      <c r="AA301" s="675"/>
      <c r="AB301" s="675"/>
      <c r="AC301" s="675"/>
      <c r="AD301" s="675"/>
      <c r="AE301" s="675"/>
      <c r="AF301" s="675"/>
      <c r="AG301" s="675"/>
    </row>
    <row r="302" spans="1:33" ht="34.5" customHeight="1" x14ac:dyDescent="0.2">
      <c r="A302" s="682"/>
      <c r="B302" s="683"/>
      <c r="C302" s="682"/>
      <c r="D302" s="675"/>
      <c r="E302" s="675"/>
      <c r="F302" s="675"/>
      <c r="G302" s="675"/>
      <c r="H302" s="675"/>
      <c r="I302" s="675"/>
      <c r="J302" s="675"/>
      <c r="K302" s="675"/>
      <c r="L302" s="675"/>
      <c r="M302" s="675"/>
      <c r="N302" s="675"/>
      <c r="O302" s="675"/>
      <c r="P302" s="675"/>
      <c r="Q302" s="675"/>
      <c r="R302" s="675"/>
      <c r="S302" s="675"/>
      <c r="T302" s="675"/>
      <c r="U302" s="675"/>
      <c r="V302" s="675"/>
      <c r="W302" s="675"/>
      <c r="X302" s="675"/>
      <c r="Y302" s="675"/>
      <c r="Z302" s="675"/>
      <c r="AA302" s="675"/>
      <c r="AB302" s="675"/>
      <c r="AC302" s="675"/>
      <c r="AD302" s="675"/>
      <c r="AE302" s="675"/>
      <c r="AF302" s="675"/>
      <c r="AG302" s="675"/>
    </row>
    <row r="303" spans="1:33" ht="34.5" customHeight="1" x14ac:dyDescent="0.2">
      <c r="A303" s="682"/>
      <c r="B303" s="683"/>
      <c r="C303" s="682"/>
      <c r="D303" s="675"/>
      <c r="E303" s="675"/>
      <c r="F303" s="675"/>
      <c r="G303" s="675"/>
      <c r="H303" s="675"/>
      <c r="I303" s="675"/>
      <c r="J303" s="675"/>
      <c r="K303" s="675"/>
      <c r="L303" s="675"/>
      <c r="M303" s="675"/>
      <c r="N303" s="675"/>
      <c r="O303" s="675"/>
      <c r="P303" s="675"/>
      <c r="Q303" s="675"/>
      <c r="R303" s="675"/>
      <c r="S303" s="675"/>
      <c r="T303" s="675"/>
      <c r="U303" s="675"/>
      <c r="V303" s="675"/>
      <c r="W303" s="675"/>
      <c r="X303" s="675"/>
      <c r="Y303" s="675"/>
      <c r="Z303" s="675"/>
      <c r="AA303" s="675"/>
      <c r="AB303" s="675"/>
      <c r="AC303" s="675"/>
      <c r="AD303" s="675"/>
      <c r="AE303" s="675"/>
      <c r="AF303" s="675"/>
      <c r="AG303" s="675"/>
    </row>
    <row r="304" spans="1:33" ht="34.5" customHeight="1" x14ac:dyDescent="0.2">
      <c r="A304" s="682"/>
      <c r="B304" s="683"/>
      <c r="C304" s="682"/>
      <c r="D304" s="675"/>
      <c r="E304" s="675"/>
      <c r="F304" s="675"/>
      <c r="G304" s="675"/>
      <c r="H304" s="675"/>
      <c r="I304" s="675"/>
      <c r="J304" s="675"/>
      <c r="K304" s="675"/>
      <c r="L304" s="675"/>
      <c r="M304" s="675"/>
      <c r="N304" s="675"/>
      <c r="O304" s="675"/>
      <c r="P304" s="675"/>
      <c r="Q304" s="675"/>
      <c r="R304" s="675"/>
      <c r="S304" s="675"/>
      <c r="T304" s="675"/>
      <c r="U304" s="675"/>
      <c r="V304" s="675"/>
      <c r="W304" s="675"/>
      <c r="X304" s="675"/>
      <c r="Y304" s="675"/>
      <c r="Z304" s="675"/>
      <c r="AA304" s="675"/>
      <c r="AB304" s="675"/>
      <c r="AC304" s="675"/>
      <c r="AD304" s="675"/>
      <c r="AE304" s="675"/>
      <c r="AF304" s="675"/>
      <c r="AG304" s="675"/>
    </row>
    <row r="305" spans="1:33" ht="34.5" customHeight="1" x14ac:dyDescent="0.2">
      <c r="A305" s="682"/>
      <c r="B305" s="683"/>
      <c r="C305" s="682"/>
      <c r="D305" s="675"/>
      <c r="E305" s="675"/>
      <c r="F305" s="675"/>
      <c r="G305" s="675"/>
      <c r="H305" s="675"/>
      <c r="I305" s="675"/>
      <c r="J305" s="675"/>
      <c r="K305" s="675"/>
      <c r="L305" s="675"/>
      <c r="M305" s="675"/>
      <c r="N305" s="675"/>
      <c r="O305" s="675"/>
      <c r="P305" s="675"/>
      <c r="Q305" s="675"/>
      <c r="R305" s="675"/>
      <c r="S305" s="675"/>
      <c r="T305" s="675"/>
      <c r="U305" s="675"/>
      <c r="V305" s="675"/>
      <c r="W305" s="675"/>
      <c r="X305" s="675"/>
      <c r="Y305" s="675"/>
      <c r="Z305" s="675"/>
      <c r="AA305" s="675"/>
      <c r="AB305" s="675"/>
      <c r="AC305" s="675"/>
      <c r="AD305" s="675"/>
      <c r="AE305" s="675"/>
      <c r="AF305" s="675"/>
      <c r="AG305" s="675"/>
    </row>
    <row r="306" spans="1:33" ht="34.5" customHeight="1" x14ac:dyDescent="0.2">
      <c r="A306" s="682"/>
      <c r="B306" s="683"/>
      <c r="C306" s="682"/>
      <c r="D306" s="675"/>
      <c r="E306" s="675"/>
      <c r="F306" s="675"/>
      <c r="G306" s="675"/>
      <c r="H306" s="675"/>
      <c r="I306" s="675"/>
      <c r="J306" s="675"/>
      <c r="K306" s="675"/>
      <c r="L306" s="675"/>
      <c r="M306" s="675"/>
      <c r="N306" s="675"/>
      <c r="O306" s="675"/>
      <c r="P306" s="675"/>
      <c r="Q306" s="675"/>
      <c r="R306" s="675"/>
      <c r="S306" s="675"/>
      <c r="T306" s="675"/>
      <c r="U306" s="675"/>
      <c r="V306" s="675"/>
      <c r="W306" s="675"/>
      <c r="X306" s="675"/>
      <c r="Y306" s="675"/>
      <c r="Z306" s="675"/>
      <c r="AA306" s="675"/>
      <c r="AB306" s="675"/>
      <c r="AC306" s="675"/>
      <c r="AD306" s="675"/>
      <c r="AE306" s="675"/>
      <c r="AF306" s="675"/>
      <c r="AG306" s="675"/>
    </row>
    <row r="307" spans="1:33" ht="34.5" customHeight="1" x14ac:dyDescent="0.2">
      <c r="A307" s="682"/>
      <c r="B307" s="683"/>
      <c r="C307" s="682"/>
      <c r="D307" s="675"/>
      <c r="E307" s="675"/>
      <c r="F307" s="675"/>
      <c r="G307" s="675"/>
      <c r="H307" s="675"/>
      <c r="I307" s="675"/>
      <c r="J307" s="675"/>
      <c r="K307" s="675"/>
      <c r="L307" s="675"/>
      <c r="M307" s="675"/>
      <c r="N307" s="675"/>
      <c r="O307" s="675"/>
      <c r="P307" s="675"/>
      <c r="Q307" s="675"/>
      <c r="R307" s="675"/>
      <c r="S307" s="675"/>
      <c r="T307" s="675"/>
      <c r="U307" s="675"/>
      <c r="V307" s="675"/>
      <c r="W307" s="675"/>
      <c r="X307" s="675"/>
      <c r="Y307" s="675"/>
      <c r="Z307" s="675"/>
      <c r="AA307" s="675"/>
      <c r="AB307" s="675"/>
      <c r="AC307" s="675"/>
      <c r="AD307" s="675"/>
      <c r="AE307" s="675"/>
      <c r="AF307" s="675"/>
      <c r="AG307" s="675"/>
    </row>
    <row r="308" spans="1:33" ht="34.5" customHeight="1" x14ac:dyDescent="0.2">
      <c r="A308" s="682"/>
      <c r="B308" s="683"/>
      <c r="C308" s="682"/>
      <c r="D308" s="675"/>
      <c r="E308" s="675"/>
      <c r="F308" s="675"/>
      <c r="G308" s="675"/>
      <c r="H308" s="675"/>
      <c r="I308" s="675"/>
      <c r="J308" s="675"/>
      <c r="K308" s="675"/>
      <c r="L308" s="675"/>
      <c r="M308" s="675"/>
      <c r="N308" s="675"/>
      <c r="O308" s="675"/>
      <c r="P308" s="675"/>
      <c r="Q308" s="675"/>
      <c r="R308" s="675"/>
      <c r="S308" s="675"/>
      <c r="T308" s="675"/>
      <c r="U308" s="675"/>
      <c r="V308" s="675"/>
      <c r="W308" s="675"/>
      <c r="X308" s="675"/>
      <c r="Y308" s="675"/>
      <c r="Z308" s="675"/>
      <c r="AA308" s="675"/>
      <c r="AB308" s="675"/>
      <c r="AC308" s="675"/>
      <c r="AD308" s="675"/>
      <c r="AE308" s="675"/>
      <c r="AF308" s="675"/>
      <c r="AG308" s="675"/>
    </row>
    <row r="309" spans="1:33" ht="34.5" customHeight="1" x14ac:dyDescent="0.2">
      <c r="A309" s="682"/>
      <c r="B309" s="683"/>
      <c r="C309" s="682"/>
      <c r="D309" s="675"/>
      <c r="E309" s="675"/>
      <c r="F309" s="675"/>
      <c r="G309" s="675"/>
      <c r="H309" s="675"/>
      <c r="I309" s="675"/>
      <c r="J309" s="675"/>
      <c r="K309" s="675"/>
      <c r="L309" s="675"/>
      <c r="M309" s="675"/>
      <c r="N309" s="675"/>
      <c r="O309" s="675"/>
      <c r="P309" s="675"/>
      <c r="Q309" s="675"/>
      <c r="R309" s="675"/>
      <c r="S309" s="675"/>
      <c r="T309" s="675"/>
      <c r="U309" s="675"/>
      <c r="V309" s="675"/>
      <c r="W309" s="675"/>
      <c r="X309" s="675"/>
      <c r="Y309" s="675"/>
      <c r="Z309" s="675"/>
      <c r="AA309" s="675"/>
      <c r="AB309" s="675"/>
      <c r="AC309" s="675"/>
      <c r="AD309" s="675"/>
      <c r="AE309" s="675"/>
      <c r="AF309" s="675"/>
      <c r="AG309" s="675"/>
    </row>
    <row r="310" spans="1:33" ht="34.5" customHeight="1" x14ac:dyDescent="0.2">
      <c r="A310" s="682"/>
      <c r="B310" s="683"/>
      <c r="C310" s="682"/>
      <c r="D310" s="675"/>
      <c r="E310" s="675"/>
      <c r="F310" s="675"/>
      <c r="G310" s="675"/>
      <c r="H310" s="675"/>
      <c r="I310" s="675"/>
      <c r="J310" s="675"/>
      <c r="K310" s="675"/>
      <c r="L310" s="675"/>
      <c r="M310" s="675"/>
      <c r="N310" s="675"/>
      <c r="O310" s="675"/>
      <c r="P310" s="675"/>
      <c r="Q310" s="675"/>
      <c r="R310" s="675"/>
      <c r="S310" s="675"/>
      <c r="T310" s="675"/>
      <c r="U310" s="675"/>
      <c r="V310" s="675"/>
      <c r="W310" s="675"/>
      <c r="X310" s="675"/>
      <c r="Y310" s="675"/>
      <c r="Z310" s="675"/>
      <c r="AA310" s="675"/>
      <c r="AB310" s="675"/>
      <c r="AC310" s="675"/>
      <c r="AD310" s="675"/>
      <c r="AE310" s="675"/>
      <c r="AF310" s="675"/>
      <c r="AG310" s="675"/>
    </row>
    <row r="311" spans="1:33" ht="34.5" customHeight="1" x14ac:dyDescent="0.2">
      <c r="A311" s="682"/>
      <c r="B311" s="683"/>
      <c r="C311" s="682"/>
      <c r="D311" s="675"/>
      <c r="E311" s="675"/>
      <c r="F311" s="675"/>
      <c r="G311" s="675"/>
      <c r="H311" s="675"/>
      <c r="I311" s="675"/>
      <c r="J311" s="675"/>
      <c r="K311" s="675"/>
      <c r="L311" s="675"/>
      <c r="M311" s="675"/>
      <c r="N311" s="675"/>
      <c r="O311" s="675"/>
      <c r="P311" s="675"/>
      <c r="Q311" s="675"/>
      <c r="R311" s="675"/>
      <c r="S311" s="675"/>
      <c r="T311" s="675"/>
      <c r="U311" s="675"/>
      <c r="V311" s="675"/>
      <c r="W311" s="675"/>
      <c r="X311" s="675"/>
      <c r="Y311" s="675"/>
      <c r="Z311" s="675"/>
      <c r="AA311" s="675"/>
      <c r="AB311" s="675"/>
      <c r="AC311" s="675"/>
      <c r="AD311" s="675"/>
      <c r="AE311" s="675"/>
      <c r="AF311" s="675"/>
      <c r="AG311" s="675"/>
    </row>
    <row r="312" spans="1:33" ht="34.5" customHeight="1" x14ac:dyDescent="0.2">
      <c r="A312" s="682"/>
      <c r="B312" s="683"/>
      <c r="C312" s="682"/>
      <c r="D312" s="675"/>
      <c r="E312" s="675"/>
      <c r="F312" s="675"/>
      <c r="G312" s="675"/>
      <c r="H312" s="675"/>
      <c r="I312" s="675"/>
      <c r="J312" s="675"/>
      <c r="K312" s="675"/>
      <c r="L312" s="675"/>
      <c r="M312" s="675"/>
      <c r="N312" s="675"/>
      <c r="O312" s="675"/>
      <c r="P312" s="675"/>
      <c r="Q312" s="675"/>
      <c r="R312" s="675"/>
      <c r="S312" s="675"/>
      <c r="T312" s="675"/>
      <c r="U312" s="675"/>
      <c r="V312" s="675"/>
      <c r="W312" s="675"/>
      <c r="X312" s="675"/>
      <c r="Y312" s="675"/>
      <c r="Z312" s="675"/>
      <c r="AA312" s="675"/>
      <c r="AB312" s="675"/>
      <c r="AC312" s="675"/>
      <c r="AD312" s="675"/>
      <c r="AE312" s="675"/>
      <c r="AF312" s="675"/>
      <c r="AG312" s="675"/>
    </row>
    <row r="313" spans="1:33" ht="34.5" customHeight="1" x14ac:dyDescent="0.2">
      <c r="A313" s="682"/>
      <c r="B313" s="683"/>
      <c r="C313" s="682"/>
      <c r="D313" s="675"/>
      <c r="E313" s="675"/>
      <c r="F313" s="675"/>
      <c r="G313" s="675"/>
      <c r="H313" s="675"/>
      <c r="I313" s="675"/>
      <c r="J313" s="675"/>
      <c r="K313" s="675"/>
      <c r="L313" s="675"/>
      <c r="M313" s="675"/>
      <c r="N313" s="675"/>
      <c r="O313" s="675"/>
      <c r="P313" s="675"/>
      <c r="Q313" s="675"/>
      <c r="R313" s="675"/>
      <c r="S313" s="675"/>
      <c r="T313" s="675"/>
      <c r="U313" s="675"/>
      <c r="V313" s="675"/>
      <c r="W313" s="675"/>
      <c r="X313" s="675"/>
      <c r="Y313" s="675"/>
      <c r="Z313" s="675"/>
      <c r="AA313" s="675"/>
      <c r="AB313" s="675"/>
      <c r="AC313" s="675"/>
      <c r="AD313" s="675"/>
      <c r="AE313" s="675"/>
      <c r="AF313" s="675"/>
      <c r="AG313" s="675"/>
    </row>
    <row r="314" spans="1:33" ht="34.5" customHeight="1" x14ac:dyDescent="0.2">
      <c r="A314" s="682"/>
      <c r="B314" s="683"/>
      <c r="C314" s="682"/>
      <c r="D314" s="675"/>
      <c r="E314" s="675"/>
      <c r="F314" s="675"/>
      <c r="G314" s="675"/>
      <c r="H314" s="675"/>
      <c r="I314" s="675"/>
      <c r="J314" s="675"/>
      <c r="K314" s="675"/>
      <c r="L314" s="675"/>
      <c r="M314" s="675"/>
      <c r="N314" s="675"/>
      <c r="O314" s="675"/>
      <c r="P314" s="675"/>
      <c r="Q314" s="675"/>
      <c r="R314" s="675"/>
      <c r="S314" s="675"/>
      <c r="T314" s="675"/>
      <c r="U314" s="675"/>
      <c r="V314" s="675"/>
      <c r="W314" s="675"/>
      <c r="X314" s="675"/>
      <c r="Y314" s="675"/>
      <c r="Z314" s="675"/>
      <c r="AA314" s="675"/>
      <c r="AB314" s="675"/>
      <c r="AC314" s="675"/>
      <c r="AD314" s="675"/>
      <c r="AE314" s="675"/>
      <c r="AF314" s="675"/>
      <c r="AG314" s="675"/>
    </row>
    <row r="315" spans="1:33" ht="34.5" customHeight="1" x14ac:dyDescent="0.2">
      <c r="A315" s="682"/>
      <c r="B315" s="683"/>
      <c r="C315" s="682"/>
      <c r="D315" s="675"/>
      <c r="E315" s="675"/>
      <c r="F315" s="675"/>
      <c r="G315" s="675"/>
      <c r="H315" s="675"/>
      <c r="I315" s="675"/>
      <c r="J315" s="675"/>
      <c r="K315" s="675"/>
      <c r="L315" s="675"/>
      <c r="M315" s="675"/>
      <c r="N315" s="675"/>
      <c r="O315" s="675"/>
      <c r="P315" s="675"/>
      <c r="Q315" s="675"/>
      <c r="R315" s="675"/>
      <c r="S315" s="675"/>
      <c r="T315" s="675"/>
      <c r="U315" s="675"/>
      <c r="V315" s="675"/>
      <c r="W315" s="675"/>
      <c r="X315" s="675"/>
      <c r="Y315" s="675"/>
      <c r="Z315" s="675"/>
      <c r="AA315" s="675"/>
      <c r="AB315" s="675"/>
      <c r="AC315" s="675"/>
      <c r="AD315" s="675"/>
      <c r="AE315" s="675"/>
      <c r="AF315" s="675"/>
      <c r="AG315" s="675"/>
    </row>
    <row r="316" spans="1:33" ht="34.5" customHeight="1" x14ac:dyDescent="0.2">
      <c r="A316" s="682"/>
      <c r="B316" s="683"/>
      <c r="C316" s="682"/>
      <c r="D316" s="675"/>
      <c r="E316" s="675"/>
      <c r="F316" s="675"/>
      <c r="G316" s="675"/>
      <c r="H316" s="675"/>
      <c r="I316" s="675"/>
      <c r="J316" s="675"/>
      <c r="K316" s="675"/>
      <c r="L316" s="675"/>
      <c r="M316" s="675"/>
      <c r="N316" s="675"/>
      <c r="O316" s="675"/>
      <c r="P316" s="675"/>
      <c r="Q316" s="675"/>
      <c r="R316" s="675"/>
      <c r="S316" s="675"/>
      <c r="T316" s="675"/>
      <c r="U316" s="675"/>
      <c r="V316" s="675"/>
      <c r="W316" s="675"/>
      <c r="X316" s="675"/>
      <c r="Y316" s="675"/>
      <c r="Z316" s="675"/>
      <c r="AA316" s="675"/>
      <c r="AB316" s="675"/>
      <c r="AC316" s="675"/>
      <c r="AD316" s="675"/>
      <c r="AE316" s="675"/>
      <c r="AF316" s="675"/>
      <c r="AG316" s="675"/>
    </row>
    <row r="317" spans="1:33" ht="34.5" customHeight="1" x14ac:dyDescent="0.2">
      <c r="A317" s="682"/>
      <c r="B317" s="683"/>
      <c r="C317" s="682"/>
      <c r="D317" s="675"/>
      <c r="E317" s="675"/>
      <c r="F317" s="675"/>
      <c r="G317" s="675"/>
      <c r="H317" s="675"/>
      <c r="I317" s="675"/>
      <c r="J317" s="675"/>
      <c r="K317" s="675"/>
      <c r="L317" s="675"/>
      <c r="M317" s="675"/>
      <c r="N317" s="675"/>
      <c r="O317" s="675"/>
      <c r="P317" s="675"/>
      <c r="Q317" s="675"/>
      <c r="R317" s="675"/>
      <c r="S317" s="675"/>
      <c r="T317" s="675"/>
      <c r="U317" s="675"/>
      <c r="V317" s="675"/>
      <c r="W317" s="675"/>
      <c r="X317" s="675"/>
      <c r="Y317" s="675"/>
      <c r="Z317" s="675"/>
      <c r="AA317" s="675"/>
      <c r="AB317" s="675"/>
      <c r="AC317" s="675"/>
      <c r="AD317" s="675"/>
      <c r="AE317" s="675"/>
      <c r="AF317" s="675"/>
      <c r="AG317" s="675"/>
    </row>
    <row r="318" spans="1:33" ht="34.5" customHeight="1" x14ac:dyDescent="0.2">
      <c r="A318" s="682"/>
      <c r="B318" s="683"/>
      <c r="C318" s="682"/>
      <c r="D318" s="675"/>
      <c r="E318" s="675"/>
      <c r="F318" s="675"/>
      <c r="G318" s="675"/>
      <c r="H318" s="675"/>
      <c r="I318" s="675"/>
      <c r="J318" s="675"/>
      <c r="K318" s="675"/>
      <c r="L318" s="675"/>
      <c r="M318" s="675"/>
      <c r="N318" s="675"/>
      <c r="O318" s="675"/>
      <c r="P318" s="675"/>
      <c r="Q318" s="675"/>
      <c r="R318" s="675"/>
      <c r="S318" s="675"/>
      <c r="T318" s="675"/>
      <c r="U318" s="675"/>
      <c r="V318" s="675"/>
      <c r="W318" s="675"/>
      <c r="X318" s="675"/>
      <c r="Y318" s="675"/>
      <c r="Z318" s="675"/>
      <c r="AA318" s="675"/>
      <c r="AB318" s="675"/>
      <c r="AC318" s="675"/>
      <c r="AD318" s="675"/>
      <c r="AE318" s="675"/>
      <c r="AF318" s="675"/>
      <c r="AG318" s="675"/>
    </row>
    <row r="319" spans="1:33" ht="34.5" customHeight="1" x14ac:dyDescent="0.2">
      <c r="A319" s="682"/>
      <c r="B319" s="683"/>
      <c r="C319" s="682"/>
      <c r="D319" s="675"/>
      <c r="E319" s="675"/>
      <c r="F319" s="675"/>
      <c r="G319" s="675"/>
      <c r="H319" s="675"/>
      <c r="I319" s="675"/>
      <c r="J319" s="675"/>
      <c r="K319" s="675"/>
      <c r="L319" s="675"/>
      <c r="M319" s="675"/>
      <c r="N319" s="675"/>
      <c r="O319" s="675"/>
      <c r="P319" s="675"/>
      <c r="Q319" s="675"/>
      <c r="R319" s="675"/>
      <c r="S319" s="675"/>
      <c r="T319" s="675"/>
      <c r="U319" s="675"/>
      <c r="V319" s="675"/>
      <c r="W319" s="675"/>
      <c r="X319" s="675"/>
      <c r="Y319" s="675"/>
      <c r="Z319" s="675"/>
      <c r="AA319" s="675"/>
      <c r="AB319" s="675"/>
      <c r="AC319" s="675"/>
      <c r="AD319" s="675"/>
      <c r="AE319" s="675"/>
      <c r="AF319" s="675"/>
      <c r="AG319" s="675"/>
    </row>
    <row r="320" spans="1:33" ht="34.5" customHeight="1" x14ac:dyDescent="0.2">
      <c r="A320" s="682"/>
      <c r="B320" s="683"/>
      <c r="C320" s="682"/>
      <c r="D320" s="675"/>
      <c r="E320" s="675"/>
      <c r="F320" s="675"/>
      <c r="G320" s="675"/>
      <c r="H320" s="675"/>
      <c r="I320" s="675"/>
      <c r="J320" s="675"/>
      <c r="K320" s="675"/>
      <c r="L320" s="675"/>
      <c r="M320" s="675"/>
      <c r="N320" s="675"/>
      <c r="O320" s="675"/>
      <c r="P320" s="675"/>
      <c r="Q320" s="675"/>
      <c r="R320" s="675"/>
      <c r="S320" s="675"/>
      <c r="T320" s="675"/>
      <c r="U320" s="675"/>
      <c r="V320" s="675"/>
      <c r="W320" s="675"/>
      <c r="X320" s="675"/>
      <c r="Y320" s="675"/>
      <c r="Z320" s="675"/>
      <c r="AA320" s="675"/>
      <c r="AB320" s="675"/>
      <c r="AC320" s="675"/>
      <c r="AD320" s="675"/>
      <c r="AE320" s="675"/>
      <c r="AF320" s="675"/>
      <c r="AG320" s="675"/>
    </row>
    <row r="321" spans="1:33" ht="34.5" customHeight="1" x14ac:dyDescent="0.2">
      <c r="A321" s="682"/>
      <c r="B321" s="683"/>
      <c r="C321" s="682"/>
      <c r="D321" s="675"/>
      <c r="E321" s="675"/>
      <c r="F321" s="675"/>
      <c r="G321" s="675"/>
      <c r="H321" s="675"/>
      <c r="I321" s="675"/>
      <c r="J321" s="675"/>
      <c r="K321" s="675"/>
      <c r="L321" s="675"/>
      <c r="M321" s="675"/>
      <c r="N321" s="675"/>
      <c r="O321" s="675"/>
      <c r="P321" s="675"/>
      <c r="Q321" s="675"/>
      <c r="R321" s="675"/>
      <c r="S321" s="675"/>
      <c r="T321" s="675"/>
      <c r="U321" s="675"/>
      <c r="V321" s="675"/>
      <c r="W321" s="675"/>
      <c r="X321" s="675"/>
      <c r="Y321" s="675"/>
      <c r="Z321" s="675"/>
      <c r="AA321" s="675"/>
      <c r="AB321" s="675"/>
      <c r="AC321" s="675"/>
      <c r="AD321" s="675"/>
      <c r="AE321" s="675"/>
      <c r="AF321" s="675"/>
      <c r="AG321" s="675"/>
    </row>
    <row r="322" spans="1:33" ht="34.5" customHeight="1" x14ac:dyDescent="0.2">
      <c r="A322" s="682"/>
      <c r="B322" s="683"/>
      <c r="C322" s="682"/>
      <c r="D322" s="675"/>
      <c r="E322" s="675"/>
      <c r="F322" s="675"/>
      <c r="G322" s="675"/>
      <c r="H322" s="675"/>
      <c r="I322" s="675"/>
      <c r="J322" s="675"/>
      <c r="K322" s="675"/>
      <c r="L322" s="675"/>
      <c r="M322" s="675"/>
      <c r="N322" s="675"/>
      <c r="O322" s="675"/>
      <c r="P322" s="675"/>
      <c r="Q322" s="675"/>
      <c r="R322" s="675"/>
      <c r="S322" s="675"/>
      <c r="T322" s="675"/>
      <c r="U322" s="675"/>
      <c r="V322" s="675"/>
      <c r="W322" s="675"/>
      <c r="X322" s="675"/>
      <c r="Y322" s="675"/>
      <c r="Z322" s="675"/>
      <c r="AA322" s="675"/>
      <c r="AB322" s="675"/>
      <c r="AC322" s="675"/>
      <c r="AD322" s="675"/>
      <c r="AE322" s="675"/>
      <c r="AF322" s="675"/>
      <c r="AG322" s="675"/>
    </row>
    <row r="323" spans="1:33" ht="34.5" customHeight="1" x14ac:dyDescent="0.2">
      <c r="A323" s="682"/>
      <c r="B323" s="683"/>
      <c r="C323" s="682"/>
      <c r="D323" s="675"/>
      <c r="E323" s="675"/>
      <c r="F323" s="675"/>
      <c r="G323" s="675"/>
      <c r="H323" s="675"/>
      <c r="I323" s="675"/>
      <c r="J323" s="675"/>
      <c r="K323" s="675"/>
      <c r="L323" s="675"/>
      <c r="M323" s="675"/>
      <c r="N323" s="675"/>
      <c r="O323" s="675"/>
      <c r="P323" s="675"/>
      <c r="Q323" s="675"/>
      <c r="R323" s="675"/>
      <c r="S323" s="675"/>
      <c r="T323" s="675"/>
      <c r="U323" s="675"/>
      <c r="V323" s="675"/>
      <c r="W323" s="675"/>
      <c r="X323" s="675"/>
      <c r="Y323" s="675"/>
      <c r="Z323" s="675"/>
      <c r="AA323" s="675"/>
      <c r="AB323" s="675"/>
      <c r="AC323" s="675"/>
      <c r="AD323" s="675"/>
      <c r="AE323" s="675"/>
      <c r="AF323" s="675"/>
      <c r="AG323" s="675"/>
    </row>
    <row r="324" spans="1:33" ht="34.5" customHeight="1" x14ac:dyDescent="0.2">
      <c r="A324" s="682"/>
      <c r="B324" s="683"/>
      <c r="C324" s="682"/>
      <c r="D324" s="675"/>
      <c r="E324" s="675"/>
      <c r="F324" s="675"/>
      <c r="G324" s="675"/>
      <c r="H324" s="675"/>
      <c r="I324" s="675"/>
      <c r="J324" s="675"/>
      <c r="K324" s="675"/>
      <c r="L324" s="675"/>
      <c r="M324" s="675"/>
      <c r="N324" s="675"/>
      <c r="O324" s="675"/>
      <c r="P324" s="675"/>
      <c r="Q324" s="675"/>
      <c r="R324" s="675"/>
      <c r="S324" s="675"/>
      <c r="T324" s="675"/>
      <c r="U324" s="675"/>
      <c r="V324" s="675"/>
      <c r="W324" s="675"/>
      <c r="X324" s="675"/>
      <c r="Y324" s="675"/>
      <c r="Z324" s="675"/>
      <c r="AA324" s="675"/>
      <c r="AB324" s="675"/>
      <c r="AC324" s="675"/>
      <c r="AD324" s="675"/>
      <c r="AE324" s="675"/>
      <c r="AF324" s="675"/>
      <c r="AG324" s="675"/>
    </row>
    <row r="325" spans="1:33" ht="34.5" customHeight="1" x14ac:dyDescent="0.2">
      <c r="A325" s="682"/>
      <c r="B325" s="683"/>
      <c r="C325" s="682"/>
      <c r="D325" s="675"/>
      <c r="E325" s="675"/>
      <c r="F325" s="675"/>
      <c r="G325" s="675"/>
      <c r="H325" s="675"/>
      <c r="I325" s="675"/>
      <c r="J325" s="675"/>
      <c r="K325" s="675"/>
      <c r="L325" s="675"/>
      <c r="M325" s="675"/>
      <c r="N325" s="675"/>
      <c r="O325" s="675"/>
      <c r="P325" s="675"/>
      <c r="Q325" s="675"/>
      <c r="R325" s="675"/>
      <c r="S325" s="675"/>
      <c r="T325" s="675"/>
      <c r="U325" s="675"/>
      <c r="V325" s="675"/>
      <c r="W325" s="675"/>
      <c r="X325" s="675"/>
      <c r="Y325" s="675"/>
      <c r="Z325" s="675"/>
      <c r="AA325" s="675"/>
      <c r="AB325" s="675"/>
      <c r="AC325" s="675"/>
      <c r="AD325" s="675"/>
      <c r="AE325" s="675"/>
      <c r="AF325" s="675"/>
      <c r="AG325" s="675"/>
    </row>
    <row r="326" spans="1:33" ht="34.5" customHeight="1" x14ac:dyDescent="0.2">
      <c r="A326" s="682"/>
      <c r="B326" s="683"/>
      <c r="C326" s="682"/>
      <c r="D326" s="675"/>
      <c r="E326" s="675"/>
      <c r="F326" s="675"/>
      <c r="G326" s="675"/>
      <c r="H326" s="675"/>
      <c r="I326" s="675"/>
      <c r="J326" s="675"/>
      <c r="K326" s="675"/>
      <c r="L326" s="675"/>
      <c r="M326" s="675"/>
      <c r="N326" s="675"/>
      <c r="O326" s="675"/>
      <c r="P326" s="675"/>
      <c r="Q326" s="675"/>
      <c r="R326" s="680"/>
      <c r="S326" s="680"/>
      <c r="T326" s="680"/>
      <c r="U326" s="680"/>
      <c r="V326" s="680"/>
      <c r="W326" s="680"/>
      <c r="X326" s="680"/>
      <c r="Y326" s="675"/>
      <c r="Z326" s="675"/>
      <c r="AA326" s="675"/>
      <c r="AB326" s="675"/>
      <c r="AC326" s="675"/>
      <c r="AD326" s="675"/>
      <c r="AE326" s="675"/>
      <c r="AF326" s="675"/>
      <c r="AG326" s="675"/>
    </row>
    <row r="327" spans="1:33" ht="34.5" customHeight="1" x14ac:dyDescent="0.2">
      <c r="A327" s="682"/>
      <c r="B327" s="683"/>
      <c r="C327" s="682"/>
      <c r="D327" s="675"/>
      <c r="E327" s="675"/>
      <c r="F327" s="675"/>
      <c r="G327" s="675"/>
      <c r="H327" s="675"/>
      <c r="I327" s="675"/>
      <c r="J327" s="675"/>
      <c r="K327" s="675"/>
      <c r="L327" s="675"/>
      <c r="M327" s="675"/>
      <c r="N327" s="675"/>
      <c r="O327" s="675"/>
      <c r="P327" s="675"/>
      <c r="Q327" s="675"/>
      <c r="R327" s="675"/>
      <c r="S327" s="675"/>
      <c r="T327" s="675"/>
      <c r="U327" s="675"/>
      <c r="V327" s="675"/>
      <c r="W327" s="675"/>
      <c r="X327" s="675"/>
      <c r="Y327" s="675"/>
      <c r="Z327" s="675"/>
      <c r="AA327" s="675"/>
      <c r="AB327" s="675"/>
      <c r="AC327" s="675"/>
      <c r="AD327" s="675"/>
      <c r="AE327" s="675"/>
      <c r="AF327" s="675"/>
      <c r="AG327" s="675"/>
    </row>
    <row r="328" spans="1:33" ht="34.5" customHeight="1" x14ac:dyDescent="0.2">
      <c r="A328" s="682"/>
      <c r="B328" s="683"/>
      <c r="C328" s="682"/>
      <c r="D328" s="675"/>
      <c r="E328" s="675"/>
      <c r="F328" s="675"/>
      <c r="G328" s="675"/>
      <c r="H328" s="675"/>
      <c r="I328" s="675"/>
      <c r="J328" s="675"/>
      <c r="K328" s="675"/>
      <c r="L328" s="675"/>
      <c r="M328" s="675"/>
      <c r="N328" s="675"/>
      <c r="O328" s="675"/>
      <c r="P328" s="675"/>
      <c r="Q328" s="675"/>
      <c r="R328" s="675"/>
      <c r="S328" s="675"/>
      <c r="T328" s="675"/>
      <c r="U328" s="675"/>
      <c r="V328" s="675"/>
      <c r="W328" s="675"/>
      <c r="X328" s="675"/>
      <c r="Y328" s="675"/>
      <c r="Z328" s="675"/>
      <c r="AA328" s="675"/>
      <c r="AB328" s="675"/>
      <c r="AC328" s="675"/>
      <c r="AD328" s="675"/>
      <c r="AE328" s="675"/>
      <c r="AF328" s="675"/>
      <c r="AG328" s="675"/>
    </row>
    <row r="329" spans="1:33" ht="34.5" customHeight="1" x14ac:dyDescent="0.2">
      <c r="A329" s="682"/>
      <c r="B329" s="683"/>
      <c r="C329" s="682"/>
      <c r="D329" s="675"/>
      <c r="E329" s="675"/>
      <c r="F329" s="675"/>
      <c r="G329" s="675"/>
      <c r="H329" s="675"/>
      <c r="I329" s="675"/>
      <c r="J329" s="675"/>
      <c r="K329" s="675"/>
      <c r="L329" s="675"/>
      <c r="M329" s="675"/>
      <c r="N329" s="675"/>
      <c r="O329" s="675"/>
      <c r="P329" s="675"/>
      <c r="Q329" s="675"/>
      <c r="R329" s="675"/>
      <c r="S329" s="675"/>
      <c r="T329" s="675"/>
      <c r="U329" s="675"/>
      <c r="V329" s="675"/>
      <c r="W329" s="675"/>
      <c r="X329" s="675"/>
      <c r="Y329" s="675"/>
      <c r="Z329" s="675"/>
      <c r="AA329" s="675"/>
      <c r="AB329" s="675"/>
      <c r="AC329" s="675"/>
      <c r="AD329" s="675"/>
      <c r="AE329" s="675"/>
      <c r="AF329" s="675"/>
      <c r="AG329" s="675"/>
    </row>
    <row r="330" spans="1:33" ht="34.5" customHeight="1" x14ac:dyDescent="0.2">
      <c r="A330" s="682"/>
      <c r="B330" s="683"/>
      <c r="C330" s="682"/>
      <c r="D330" s="675"/>
      <c r="E330" s="675"/>
      <c r="F330" s="675"/>
      <c r="G330" s="675"/>
      <c r="H330" s="675"/>
      <c r="I330" s="675"/>
      <c r="J330" s="675"/>
      <c r="K330" s="675"/>
      <c r="L330" s="675"/>
      <c r="M330" s="675"/>
      <c r="N330" s="675"/>
      <c r="O330" s="675"/>
      <c r="P330" s="675"/>
      <c r="Q330" s="675"/>
      <c r="R330" s="675"/>
      <c r="S330" s="675"/>
      <c r="T330" s="675"/>
      <c r="U330" s="675"/>
      <c r="V330" s="675"/>
      <c r="W330" s="675"/>
      <c r="X330" s="675"/>
      <c r="Y330" s="675"/>
      <c r="Z330" s="675"/>
      <c r="AA330" s="675"/>
      <c r="AB330" s="675"/>
      <c r="AC330" s="675"/>
      <c r="AD330" s="675"/>
      <c r="AE330" s="675"/>
      <c r="AF330" s="675"/>
      <c r="AG330" s="675"/>
    </row>
    <row r="331" spans="1:33" ht="34.5" customHeight="1" x14ac:dyDescent="0.2">
      <c r="A331" s="682"/>
      <c r="B331" s="683"/>
      <c r="C331" s="682"/>
      <c r="D331" s="675"/>
      <c r="E331" s="675"/>
      <c r="F331" s="675"/>
      <c r="G331" s="675"/>
      <c r="H331" s="675"/>
      <c r="I331" s="675"/>
      <c r="J331" s="675"/>
      <c r="K331" s="675"/>
      <c r="L331" s="675"/>
      <c r="M331" s="675"/>
      <c r="N331" s="675"/>
      <c r="O331" s="675"/>
      <c r="P331" s="675"/>
      <c r="Q331" s="675"/>
      <c r="R331" s="675"/>
      <c r="S331" s="675"/>
      <c r="T331" s="675"/>
      <c r="U331" s="675"/>
      <c r="V331" s="675"/>
      <c r="W331" s="675"/>
      <c r="X331" s="675"/>
      <c r="Y331" s="675"/>
      <c r="Z331" s="675"/>
      <c r="AA331" s="675"/>
      <c r="AB331" s="675"/>
      <c r="AC331" s="675"/>
      <c r="AD331" s="675"/>
      <c r="AE331" s="675"/>
      <c r="AF331" s="675"/>
      <c r="AG331" s="675"/>
    </row>
    <row r="332" spans="1:33" ht="34.5" customHeight="1" x14ac:dyDescent="0.2">
      <c r="A332" s="682"/>
      <c r="B332" s="683"/>
      <c r="C332" s="682"/>
      <c r="D332" s="675"/>
      <c r="E332" s="675"/>
      <c r="F332" s="675"/>
      <c r="G332" s="675"/>
      <c r="H332" s="675"/>
      <c r="I332" s="675"/>
      <c r="J332" s="675"/>
      <c r="K332" s="675"/>
      <c r="L332" s="675"/>
      <c r="M332" s="675"/>
      <c r="N332" s="675"/>
      <c r="O332" s="675"/>
      <c r="P332" s="675"/>
      <c r="Q332" s="675"/>
      <c r="R332" s="675"/>
      <c r="S332" s="675"/>
      <c r="T332" s="675"/>
      <c r="U332" s="675"/>
      <c r="V332" s="675"/>
      <c r="W332" s="675"/>
      <c r="X332" s="675"/>
      <c r="Y332" s="675"/>
      <c r="Z332" s="675"/>
      <c r="AA332" s="675"/>
      <c r="AB332" s="675"/>
      <c r="AC332" s="675"/>
      <c r="AD332" s="675"/>
      <c r="AE332" s="675"/>
      <c r="AF332" s="675"/>
      <c r="AG332" s="675"/>
    </row>
    <row r="333" spans="1:33" ht="34.5" customHeight="1" x14ac:dyDescent="0.2">
      <c r="A333" s="682"/>
      <c r="B333" s="683"/>
      <c r="C333" s="682"/>
      <c r="D333" s="675"/>
      <c r="E333" s="675"/>
      <c r="F333" s="675"/>
      <c r="G333" s="675"/>
      <c r="H333" s="675"/>
      <c r="I333" s="675"/>
      <c r="J333" s="675"/>
      <c r="K333" s="675"/>
      <c r="L333" s="675"/>
      <c r="M333" s="675"/>
      <c r="N333" s="675"/>
      <c r="O333" s="675"/>
      <c r="P333" s="675"/>
      <c r="Q333" s="675"/>
      <c r="R333" s="675"/>
      <c r="S333" s="675"/>
      <c r="T333" s="675"/>
      <c r="U333" s="675"/>
      <c r="V333" s="675"/>
      <c r="W333" s="675"/>
      <c r="X333" s="675"/>
      <c r="Y333" s="675"/>
      <c r="Z333" s="675"/>
      <c r="AA333" s="675"/>
      <c r="AB333" s="675"/>
      <c r="AC333" s="675"/>
      <c r="AD333" s="675"/>
      <c r="AE333" s="675"/>
      <c r="AF333" s="675"/>
      <c r="AG333" s="675"/>
    </row>
    <row r="334" spans="1:33" ht="34.5" customHeight="1" x14ac:dyDescent="0.2">
      <c r="A334" s="682"/>
      <c r="B334" s="683"/>
      <c r="C334" s="682"/>
      <c r="D334" s="675"/>
      <c r="E334" s="675"/>
      <c r="F334" s="675"/>
      <c r="G334" s="675"/>
      <c r="H334" s="675"/>
      <c r="I334" s="675"/>
      <c r="J334" s="675"/>
      <c r="K334" s="675"/>
      <c r="L334" s="675"/>
      <c r="M334" s="675"/>
      <c r="N334" s="675"/>
      <c r="O334" s="675"/>
      <c r="P334" s="675"/>
      <c r="Q334" s="675"/>
      <c r="R334" s="675"/>
      <c r="S334" s="675"/>
      <c r="T334" s="675"/>
      <c r="U334" s="675"/>
      <c r="V334" s="675"/>
      <c r="W334" s="675"/>
      <c r="X334" s="675"/>
      <c r="Y334" s="675"/>
      <c r="Z334" s="675"/>
      <c r="AA334" s="675"/>
      <c r="AB334" s="675"/>
      <c r="AC334" s="675"/>
      <c r="AD334" s="675"/>
      <c r="AE334" s="675"/>
      <c r="AF334" s="675"/>
      <c r="AG334" s="675"/>
    </row>
    <row r="335" spans="1:33" ht="34.5" customHeight="1" x14ac:dyDescent="0.2">
      <c r="A335" s="682"/>
      <c r="B335" s="683"/>
      <c r="C335" s="682"/>
      <c r="D335" s="675"/>
      <c r="E335" s="675"/>
      <c r="F335" s="675"/>
      <c r="G335" s="675"/>
      <c r="H335" s="675"/>
      <c r="I335" s="675"/>
      <c r="J335" s="675"/>
      <c r="K335" s="675"/>
      <c r="L335" s="675"/>
      <c r="M335" s="675"/>
      <c r="N335" s="675"/>
      <c r="O335" s="675"/>
      <c r="P335" s="675"/>
      <c r="Q335" s="675"/>
      <c r="R335" s="675"/>
      <c r="S335" s="675"/>
      <c r="T335" s="675"/>
      <c r="U335" s="675"/>
      <c r="V335" s="675"/>
      <c r="W335" s="675"/>
      <c r="X335" s="675"/>
      <c r="Y335" s="675"/>
      <c r="Z335" s="675"/>
      <c r="AA335" s="675"/>
      <c r="AB335" s="675"/>
      <c r="AC335" s="675"/>
      <c r="AD335" s="675"/>
      <c r="AE335" s="675"/>
      <c r="AF335" s="675"/>
      <c r="AG335" s="675"/>
    </row>
    <row r="336" spans="1:33" ht="34.5" customHeight="1" x14ac:dyDescent="0.2">
      <c r="A336" s="682"/>
      <c r="B336" s="683"/>
      <c r="C336" s="682"/>
      <c r="D336" s="675"/>
      <c r="E336" s="675"/>
      <c r="F336" s="675"/>
      <c r="G336" s="675"/>
      <c r="H336" s="675"/>
      <c r="I336" s="675"/>
      <c r="J336" s="675"/>
      <c r="K336" s="675"/>
      <c r="L336" s="675"/>
      <c r="M336" s="675"/>
      <c r="N336" s="675"/>
      <c r="O336" s="675"/>
      <c r="P336" s="675"/>
      <c r="Q336" s="675"/>
      <c r="R336" s="675"/>
      <c r="S336" s="675"/>
      <c r="T336" s="675"/>
      <c r="U336" s="675"/>
      <c r="V336" s="675"/>
      <c r="W336" s="675"/>
      <c r="X336" s="675"/>
      <c r="Y336" s="675"/>
      <c r="Z336" s="675"/>
      <c r="AA336" s="675"/>
      <c r="AB336" s="675"/>
      <c r="AC336" s="675"/>
      <c r="AD336" s="675"/>
      <c r="AE336" s="675"/>
      <c r="AF336" s="675"/>
      <c r="AG336" s="675"/>
    </row>
    <row r="337" spans="1:33" ht="34.5" customHeight="1" x14ac:dyDescent="0.2">
      <c r="A337" s="682"/>
      <c r="B337" s="683"/>
      <c r="C337" s="682"/>
      <c r="D337" s="675"/>
      <c r="E337" s="675"/>
      <c r="F337" s="675"/>
      <c r="G337" s="675"/>
      <c r="H337" s="675"/>
      <c r="I337" s="675"/>
      <c r="J337" s="675"/>
      <c r="K337" s="675"/>
      <c r="L337" s="675"/>
      <c r="M337" s="675"/>
      <c r="N337" s="675"/>
      <c r="O337" s="675"/>
      <c r="P337" s="675"/>
      <c r="Q337" s="675"/>
      <c r="R337" s="675"/>
      <c r="S337" s="675"/>
      <c r="T337" s="675"/>
      <c r="U337" s="675"/>
      <c r="V337" s="675"/>
      <c r="W337" s="675"/>
      <c r="X337" s="675"/>
      <c r="Y337" s="675"/>
      <c r="Z337" s="675"/>
      <c r="AA337" s="675"/>
      <c r="AB337" s="675"/>
      <c r="AC337" s="675"/>
      <c r="AD337" s="675"/>
      <c r="AE337" s="675"/>
      <c r="AF337" s="675"/>
      <c r="AG337" s="675"/>
    </row>
    <row r="338" spans="1:33" ht="34.5" customHeight="1" x14ac:dyDescent="0.2">
      <c r="A338" s="682"/>
      <c r="B338" s="683"/>
      <c r="C338" s="682"/>
      <c r="D338" s="675"/>
      <c r="E338" s="675"/>
      <c r="F338" s="675"/>
      <c r="G338" s="675"/>
      <c r="H338" s="675"/>
      <c r="I338" s="675"/>
      <c r="J338" s="675"/>
      <c r="K338" s="675"/>
      <c r="L338" s="675"/>
      <c r="M338" s="675"/>
      <c r="N338" s="675"/>
      <c r="O338" s="675"/>
      <c r="P338" s="675"/>
      <c r="Q338" s="675"/>
      <c r="R338" s="675"/>
      <c r="S338" s="675"/>
      <c r="T338" s="675"/>
      <c r="U338" s="675"/>
      <c r="V338" s="675"/>
      <c r="W338" s="675"/>
      <c r="X338" s="675"/>
      <c r="Y338" s="675"/>
      <c r="Z338" s="675"/>
      <c r="AA338" s="675"/>
      <c r="AB338" s="675"/>
      <c r="AC338" s="675"/>
      <c r="AD338" s="675"/>
      <c r="AE338" s="675"/>
      <c r="AF338" s="675"/>
      <c r="AG338" s="675"/>
    </row>
    <row r="339" spans="1:33" ht="34.5" customHeight="1" x14ac:dyDescent="0.2">
      <c r="A339" s="682"/>
      <c r="B339" s="683"/>
      <c r="C339" s="682"/>
      <c r="D339" s="675"/>
      <c r="E339" s="675"/>
      <c r="F339" s="675"/>
      <c r="G339" s="675"/>
      <c r="H339" s="675"/>
      <c r="I339" s="675"/>
      <c r="J339" s="675"/>
      <c r="K339" s="675"/>
      <c r="L339" s="675"/>
      <c r="M339" s="675"/>
      <c r="N339" s="675"/>
      <c r="O339" s="675"/>
      <c r="P339" s="675"/>
      <c r="Q339" s="675"/>
      <c r="R339" s="675"/>
      <c r="S339" s="675"/>
      <c r="T339" s="675"/>
      <c r="U339" s="675"/>
      <c r="V339" s="675"/>
      <c r="W339" s="675"/>
      <c r="X339" s="675"/>
      <c r="Y339" s="675"/>
      <c r="Z339" s="675"/>
      <c r="AA339" s="675"/>
      <c r="AB339" s="675"/>
      <c r="AC339" s="675"/>
      <c r="AD339" s="675"/>
      <c r="AE339" s="675"/>
      <c r="AF339" s="675"/>
      <c r="AG339" s="675"/>
    </row>
    <row r="340" spans="1:33" ht="34.5" customHeight="1" x14ac:dyDescent="0.2">
      <c r="A340" s="682"/>
      <c r="B340" s="683"/>
      <c r="C340" s="682"/>
      <c r="D340" s="675"/>
      <c r="E340" s="675"/>
      <c r="F340" s="675"/>
      <c r="G340" s="675"/>
      <c r="H340" s="675"/>
      <c r="I340" s="675"/>
      <c r="J340" s="675"/>
      <c r="K340" s="675"/>
      <c r="L340" s="675"/>
      <c r="M340" s="675"/>
      <c r="N340" s="675"/>
      <c r="O340" s="675"/>
      <c r="P340" s="675"/>
      <c r="Q340" s="675"/>
      <c r="R340" s="675"/>
      <c r="S340" s="675"/>
      <c r="T340" s="675"/>
      <c r="U340" s="675"/>
      <c r="V340" s="675"/>
      <c r="W340" s="675"/>
      <c r="X340" s="675"/>
      <c r="Y340" s="675"/>
      <c r="Z340" s="675"/>
      <c r="AA340" s="675"/>
      <c r="AB340" s="675"/>
      <c r="AC340" s="675"/>
      <c r="AD340" s="675"/>
      <c r="AE340" s="675"/>
      <c r="AF340" s="675"/>
      <c r="AG340" s="675"/>
    </row>
    <row r="341" spans="1:33" ht="34.5" customHeight="1" x14ac:dyDescent="0.2">
      <c r="A341" s="682"/>
      <c r="B341" s="683"/>
      <c r="C341" s="682"/>
      <c r="D341" s="675"/>
      <c r="E341" s="675"/>
      <c r="F341" s="675"/>
      <c r="G341" s="675"/>
      <c r="H341" s="675"/>
      <c r="I341" s="675"/>
      <c r="J341" s="675"/>
      <c r="K341" s="675"/>
      <c r="L341" s="675"/>
      <c r="M341" s="675"/>
      <c r="N341" s="675"/>
      <c r="O341" s="675"/>
      <c r="P341" s="675"/>
      <c r="Q341" s="675"/>
      <c r="R341" s="675"/>
      <c r="S341" s="675"/>
      <c r="T341" s="675"/>
      <c r="U341" s="675"/>
      <c r="V341" s="675"/>
      <c r="W341" s="675"/>
      <c r="X341" s="675"/>
      <c r="Y341" s="675"/>
      <c r="Z341" s="675"/>
      <c r="AA341" s="675"/>
      <c r="AB341" s="675"/>
      <c r="AC341" s="675"/>
      <c r="AD341" s="675"/>
      <c r="AE341" s="675"/>
      <c r="AF341" s="675"/>
      <c r="AG341" s="675"/>
    </row>
    <row r="342" spans="1:33" ht="34.5" customHeight="1" x14ac:dyDescent="0.2">
      <c r="A342" s="682"/>
      <c r="B342" s="683"/>
      <c r="C342" s="682"/>
      <c r="D342" s="675"/>
      <c r="E342" s="675"/>
      <c r="F342" s="675"/>
      <c r="G342" s="675"/>
      <c r="H342" s="675"/>
      <c r="I342" s="675"/>
      <c r="J342" s="675"/>
      <c r="K342" s="675"/>
      <c r="L342" s="675"/>
      <c r="M342" s="675"/>
      <c r="N342" s="675"/>
      <c r="O342" s="675"/>
      <c r="P342" s="675"/>
      <c r="Q342" s="675"/>
      <c r="R342" s="675"/>
      <c r="S342" s="675"/>
      <c r="T342" s="675"/>
      <c r="U342" s="675"/>
      <c r="V342" s="675"/>
      <c r="W342" s="675"/>
      <c r="X342" s="675"/>
      <c r="Y342" s="675"/>
      <c r="Z342" s="675"/>
      <c r="AA342" s="675"/>
      <c r="AB342" s="675"/>
      <c r="AC342" s="675"/>
      <c r="AD342" s="675"/>
      <c r="AE342" s="675"/>
      <c r="AF342" s="675"/>
      <c r="AG342" s="675"/>
    </row>
    <row r="343" spans="1:33" ht="34.5" customHeight="1" x14ac:dyDescent="0.2">
      <c r="A343" s="682"/>
      <c r="B343" s="683"/>
      <c r="C343" s="682"/>
      <c r="D343" s="675"/>
      <c r="E343" s="675"/>
      <c r="F343" s="675"/>
      <c r="G343" s="675"/>
      <c r="H343" s="675"/>
      <c r="I343" s="675"/>
      <c r="J343" s="675"/>
      <c r="K343" s="675"/>
      <c r="L343" s="675"/>
      <c r="M343" s="675"/>
      <c r="N343" s="675"/>
      <c r="O343" s="675"/>
      <c r="P343" s="675"/>
      <c r="Q343" s="675"/>
      <c r="R343" s="675"/>
      <c r="S343" s="675"/>
      <c r="T343" s="675"/>
      <c r="U343" s="675"/>
      <c r="V343" s="675"/>
      <c r="W343" s="675"/>
      <c r="X343" s="675"/>
      <c r="Y343" s="675"/>
      <c r="Z343" s="675"/>
      <c r="AA343" s="675"/>
      <c r="AB343" s="675"/>
      <c r="AC343" s="675"/>
      <c r="AD343" s="675"/>
      <c r="AE343" s="675"/>
      <c r="AF343" s="675"/>
      <c r="AG343" s="675"/>
    </row>
    <row r="344" spans="1:33" ht="34.5" customHeight="1" x14ac:dyDescent="0.2">
      <c r="A344" s="682"/>
      <c r="B344" s="683"/>
      <c r="C344" s="682"/>
      <c r="D344" s="675"/>
      <c r="E344" s="675"/>
      <c r="F344" s="675"/>
      <c r="G344" s="675"/>
      <c r="H344" s="675"/>
      <c r="I344" s="675"/>
      <c r="J344" s="675"/>
      <c r="K344" s="675"/>
      <c r="L344" s="675"/>
      <c r="M344" s="675"/>
      <c r="N344" s="675"/>
      <c r="O344" s="675"/>
      <c r="P344" s="675"/>
      <c r="Q344" s="675"/>
      <c r="R344" s="675"/>
      <c r="S344" s="675"/>
      <c r="T344" s="675"/>
      <c r="U344" s="675"/>
      <c r="V344" s="675"/>
      <c r="W344" s="675"/>
      <c r="X344" s="675"/>
      <c r="Y344" s="675"/>
      <c r="Z344" s="675"/>
      <c r="AA344" s="675"/>
      <c r="AB344" s="675"/>
      <c r="AC344" s="675"/>
      <c r="AD344" s="675"/>
      <c r="AE344" s="675"/>
      <c r="AF344" s="675"/>
      <c r="AG344" s="675"/>
    </row>
    <row r="345" spans="1:33" ht="34.5" customHeight="1" x14ac:dyDescent="0.2">
      <c r="A345" s="682"/>
      <c r="B345" s="683"/>
      <c r="C345" s="682"/>
      <c r="D345" s="675"/>
      <c r="E345" s="675"/>
      <c r="F345" s="675"/>
      <c r="G345" s="675"/>
      <c r="H345" s="675"/>
      <c r="I345" s="675"/>
      <c r="J345" s="675"/>
      <c r="K345" s="675"/>
      <c r="L345" s="675"/>
      <c r="M345" s="675"/>
      <c r="N345" s="675"/>
      <c r="O345" s="675"/>
      <c r="P345" s="675"/>
      <c r="Q345" s="675"/>
      <c r="R345" s="675"/>
      <c r="S345" s="675"/>
      <c r="T345" s="675"/>
      <c r="U345" s="675"/>
      <c r="V345" s="675"/>
      <c r="W345" s="675"/>
      <c r="X345" s="675"/>
      <c r="Y345" s="675"/>
      <c r="Z345" s="675"/>
      <c r="AA345" s="675"/>
      <c r="AB345" s="675"/>
      <c r="AC345" s="675"/>
      <c r="AD345" s="675"/>
      <c r="AE345" s="675"/>
      <c r="AF345" s="675"/>
      <c r="AG345" s="675"/>
    </row>
    <row r="346" spans="1:33" ht="34.5" customHeight="1" x14ac:dyDescent="0.2">
      <c r="A346" s="682"/>
      <c r="B346" s="683"/>
      <c r="C346" s="682"/>
      <c r="D346" s="675"/>
      <c r="E346" s="675"/>
      <c r="F346" s="675"/>
      <c r="G346" s="675"/>
      <c r="H346" s="675"/>
      <c r="I346" s="675"/>
      <c r="J346" s="675"/>
      <c r="K346" s="675"/>
      <c r="L346" s="675"/>
      <c r="M346" s="675"/>
      <c r="N346" s="675"/>
      <c r="O346" s="675"/>
      <c r="P346" s="675"/>
      <c r="Q346" s="675"/>
      <c r="R346" s="675"/>
      <c r="S346" s="675"/>
      <c r="T346" s="675"/>
      <c r="U346" s="675"/>
      <c r="V346" s="675"/>
      <c r="W346" s="675"/>
      <c r="X346" s="675"/>
      <c r="Y346" s="675"/>
      <c r="Z346" s="675"/>
      <c r="AA346" s="675"/>
      <c r="AB346" s="675"/>
      <c r="AC346" s="675"/>
      <c r="AD346" s="675"/>
      <c r="AE346" s="675"/>
      <c r="AF346" s="675"/>
      <c r="AG346" s="675"/>
    </row>
    <row r="347" spans="1:33" ht="34.5" customHeight="1" x14ac:dyDescent="0.2">
      <c r="A347" s="682"/>
      <c r="B347" s="683"/>
      <c r="C347" s="682"/>
      <c r="D347" s="675"/>
      <c r="E347" s="675"/>
      <c r="F347" s="675"/>
      <c r="G347" s="675"/>
      <c r="H347" s="675"/>
      <c r="I347" s="675"/>
      <c r="J347" s="675"/>
      <c r="K347" s="675"/>
      <c r="L347" s="675"/>
      <c r="M347" s="675"/>
      <c r="N347" s="675"/>
      <c r="O347" s="675"/>
      <c r="P347" s="675"/>
      <c r="Q347" s="675"/>
      <c r="R347" s="675"/>
      <c r="S347" s="675"/>
      <c r="T347" s="675"/>
      <c r="U347" s="675"/>
      <c r="V347" s="675"/>
      <c r="W347" s="675"/>
      <c r="X347" s="675"/>
      <c r="Y347" s="675"/>
      <c r="Z347" s="675"/>
      <c r="AA347" s="675"/>
      <c r="AB347" s="675"/>
      <c r="AC347" s="675"/>
      <c r="AD347" s="675"/>
      <c r="AE347" s="675"/>
      <c r="AF347" s="675"/>
      <c r="AG347" s="675"/>
    </row>
    <row r="348" spans="1:33" ht="34.5" customHeight="1" x14ac:dyDescent="0.2">
      <c r="A348" s="682"/>
      <c r="B348" s="683"/>
      <c r="C348" s="682"/>
      <c r="D348" s="675"/>
      <c r="E348" s="675"/>
      <c r="F348" s="675"/>
      <c r="G348" s="675"/>
      <c r="H348" s="675"/>
      <c r="I348" s="675"/>
      <c r="J348" s="675"/>
      <c r="K348" s="675"/>
      <c r="L348" s="675"/>
      <c r="M348" s="675"/>
      <c r="N348" s="675"/>
      <c r="O348" s="675"/>
      <c r="P348" s="675"/>
      <c r="Q348" s="675"/>
      <c r="R348" s="675"/>
      <c r="S348" s="675"/>
      <c r="T348" s="675"/>
      <c r="U348" s="675"/>
      <c r="V348" s="675"/>
      <c r="W348" s="675"/>
      <c r="X348" s="675"/>
      <c r="Y348" s="675"/>
      <c r="Z348" s="675"/>
      <c r="AA348" s="675"/>
      <c r="AB348" s="675"/>
      <c r="AC348" s="675"/>
      <c r="AD348" s="675"/>
      <c r="AE348" s="675"/>
      <c r="AF348" s="675"/>
      <c r="AG348" s="675"/>
    </row>
    <row r="349" spans="1:33" ht="34.5" customHeight="1" x14ac:dyDescent="0.2">
      <c r="A349" s="682"/>
      <c r="B349" s="683"/>
      <c r="C349" s="682"/>
      <c r="D349" s="675"/>
      <c r="E349" s="675"/>
      <c r="F349" s="675"/>
      <c r="G349" s="675"/>
      <c r="H349" s="675"/>
      <c r="I349" s="675"/>
      <c r="J349" s="675"/>
      <c r="K349" s="675"/>
      <c r="L349" s="675"/>
      <c r="M349" s="675"/>
      <c r="N349" s="675"/>
      <c r="O349" s="675"/>
      <c r="P349" s="675"/>
      <c r="Q349" s="675"/>
      <c r="R349" s="675"/>
      <c r="S349" s="675"/>
      <c r="T349" s="675"/>
      <c r="U349" s="675"/>
      <c r="V349" s="675"/>
      <c r="W349" s="675"/>
      <c r="X349" s="675"/>
      <c r="Y349" s="675"/>
      <c r="Z349" s="675"/>
      <c r="AA349" s="675"/>
      <c r="AB349" s="675"/>
      <c r="AC349" s="675"/>
      <c r="AD349" s="675"/>
      <c r="AE349" s="675"/>
      <c r="AF349" s="675"/>
      <c r="AG349" s="675"/>
    </row>
    <row r="350" spans="1:33" ht="34.5" customHeight="1" x14ac:dyDescent="0.2">
      <c r="A350" s="682"/>
      <c r="B350" s="683"/>
      <c r="C350" s="682"/>
      <c r="D350" s="675"/>
      <c r="E350" s="675"/>
      <c r="F350" s="675"/>
      <c r="G350" s="675"/>
      <c r="H350" s="675"/>
      <c r="I350" s="675"/>
      <c r="J350" s="675"/>
      <c r="K350" s="675"/>
      <c r="L350" s="675"/>
      <c r="M350" s="675"/>
      <c r="N350" s="675"/>
      <c r="O350" s="675"/>
      <c r="P350" s="675"/>
      <c r="Q350" s="675"/>
      <c r="R350" s="675"/>
      <c r="S350" s="675"/>
      <c r="T350" s="675"/>
      <c r="U350" s="675"/>
      <c r="V350" s="675"/>
      <c r="W350" s="675"/>
      <c r="X350" s="675"/>
      <c r="Y350" s="675"/>
      <c r="Z350" s="675"/>
      <c r="AA350" s="675"/>
      <c r="AB350" s="675"/>
      <c r="AC350" s="675"/>
      <c r="AD350" s="675"/>
      <c r="AE350" s="675"/>
      <c r="AF350" s="675"/>
      <c r="AG350" s="675"/>
    </row>
    <row r="351" spans="1:33" ht="34.5" customHeight="1" x14ac:dyDescent="0.2">
      <c r="A351" s="682"/>
      <c r="B351" s="683"/>
      <c r="C351" s="682"/>
      <c r="D351" s="675"/>
      <c r="E351" s="675"/>
      <c r="F351" s="675"/>
      <c r="G351" s="675"/>
      <c r="H351" s="675"/>
      <c r="I351" s="675"/>
      <c r="J351" s="675"/>
      <c r="K351" s="675"/>
      <c r="L351" s="675"/>
      <c r="M351" s="675"/>
      <c r="N351" s="675"/>
      <c r="O351" s="675"/>
      <c r="P351" s="675"/>
      <c r="Q351" s="675"/>
      <c r="R351" s="675"/>
      <c r="S351" s="675"/>
      <c r="T351" s="675"/>
      <c r="U351" s="675"/>
      <c r="V351" s="675"/>
      <c r="W351" s="675"/>
      <c r="X351" s="675"/>
      <c r="Y351" s="675"/>
      <c r="Z351" s="675"/>
      <c r="AA351" s="675"/>
      <c r="AB351" s="675"/>
      <c r="AC351" s="675"/>
      <c r="AD351" s="675"/>
      <c r="AE351" s="675"/>
      <c r="AF351" s="675"/>
      <c r="AG351" s="675"/>
    </row>
    <row r="352" spans="1:33" ht="34.5" customHeight="1" x14ac:dyDescent="0.2">
      <c r="A352" s="682"/>
      <c r="B352" s="683"/>
      <c r="C352" s="682"/>
      <c r="D352" s="675"/>
      <c r="E352" s="675"/>
      <c r="F352" s="675"/>
      <c r="G352" s="675"/>
      <c r="H352" s="675"/>
      <c r="I352" s="675"/>
      <c r="J352" s="675"/>
      <c r="K352" s="675"/>
      <c r="L352" s="675"/>
      <c r="M352" s="675"/>
      <c r="N352" s="675"/>
      <c r="O352" s="675"/>
      <c r="P352" s="675"/>
      <c r="Q352" s="675"/>
      <c r="R352" s="675"/>
      <c r="S352" s="675"/>
      <c r="T352" s="675"/>
      <c r="U352" s="675"/>
      <c r="V352" s="675"/>
      <c r="W352" s="675"/>
      <c r="X352" s="675"/>
      <c r="Y352" s="675"/>
      <c r="Z352" s="675"/>
      <c r="AA352" s="675"/>
      <c r="AB352" s="675"/>
      <c r="AC352" s="675"/>
      <c r="AD352" s="675"/>
      <c r="AE352" s="675"/>
      <c r="AF352" s="675"/>
      <c r="AG352" s="675"/>
    </row>
    <row r="353" spans="1:33" ht="34.5" customHeight="1" x14ac:dyDescent="0.2">
      <c r="A353" s="682"/>
      <c r="B353" s="683"/>
      <c r="C353" s="682"/>
      <c r="D353" s="675"/>
      <c r="E353" s="675"/>
      <c r="F353" s="675"/>
      <c r="G353" s="675"/>
      <c r="H353" s="675"/>
      <c r="I353" s="675"/>
      <c r="J353" s="675"/>
      <c r="K353" s="675"/>
      <c r="L353" s="675"/>
      <c r="M353" s="675"/>
      <c r="N353" s="675"/>
      <c r="O353" s="675"/>
      <c r="P353" s="675"/>
      <c r="Q353" s="675"/>
      <c r="R353" s="675"/>
      <c r="S353" s="675"/>
      <c r="T353" s="675"/>
      <c r="U353" s="675"/>
      <c r="V353" s="675"/>
      <c r="W353" s="675"/>
      <c r="X353" s="675"/>
      <c r="Y353" s="675"/>
      <c r="Z353" s="675"/>
      <c r="AA353" s="675"/>
      <c r="AB353" s="675"/>
      <c r="AC353" s="675"/>
      <c r="AD353" s="675"/>
      <c r="AE353" s="675"/>
      <c r="AF353" s="675"/>
      <c r="AG353" s="675"/>
    </row>
    <row r="354" spans="1:33" ht="34.5" customHeight="1" x14ac:dyDescent="0.2">
      <c r="A354" s="682"/>
      <c r="B354" s="683"/>
      <c r="C354" s="682"/>
      <c r="D354" s="675"/>
      <c r="E354" s="675"/>
      <c r="F354" s="675"/>
      <c r="G354" s="675"/>
      <c r="H354" s="675"/>
      <c r="I354" s="675"/>
      <c r="J354" s="675"/>
      <c r="K354" s="675"/>
      <c r="L354" s="675"/>
      <c r="M354" s="675"/>
      <c r="N354" s="675"/>
      <c r="O354" s="675"/>
      <c r="P354" s="675"/>
      <c r="Q354" s="675"/>
      <c r="R354" s="675"/>
      <c r="S354" s="675"/>
      <c r="T354" s="675"/>
      <c r="U354" s="675"/>
      <c r="V354" s="675"/>
      <c r="W354" s="675"/>
      <c r="X354" s="675"/>
      <c r="Y354" s="675"/>
      <c r="Z354" s="675"/>
      <c r="AA354" s="675"/>
      <c r="AB354" s="675"/>
      <c r="AC354" s="675"/>
      <c r="AD354" s="675"/>
      <c r="AE354" s="675"/>
      <c r="AF354" s="675"/>
      <c r="AG354" s="675"/>
    </row>
    <row r="355" spans="1:33" ht="34.5" customHeight="1" x14ac:dyDescent="0.2">
      <c r="A355" s="682"/>
      <c r="B355" s="683"/>
      <c r="C355" s="682"/>
      <c r="D355" s="675"/>
      <c r="E355" s="675"/>
      <c r="F355" s="675"/>
      <c r="G355" s="675"/>
      <c r="H355" s="675"/>
      <c r="I355" s="675"/>
      <c r="J355" s="675"/>
      <c r="K355" s="675"/>
      <c r="L355" s="675"/>
      <c r="M355" s="675"/>
      <c r="N355" s="675"/>
      <c r="O355" s="675"/>
      <c r="P355" s="675"/>
      <c r="Q355" s="675"/>
      <c r="R355" s="675"/>
      <c r="S355" s="675"/>
      <c r="T355" s="675"/>
      <c r="U355" s="675"/>
      <c r="V355" s="675"/>
      <c r="W355" s="675"/>
      <c r="X355" s="675"/>
      <c r="Y355" s="675"/>
      <c r="Z355" s="675"/>
      <c r="AA355" s="675"/>
      <c r="AB355" s="675"/>
      <c r="AC355" s="675"/>
      <c r="AD355" s="675"/>
      <c r="AE355" s="675"/>
      <c r="AF355" s="675"/>
      <c r="AG355" s="675"/>
    </row>
    <row r="356" spans="1:33" ht="34.5" customHeight="1" x14ac:dyDescent="0.2">
      <c r="A356" s="682"/>
      <c r="B356" s="683"/>
      <c r="C356" s="682"/>
      <c r="D356" s="675"/>
      <c r="E356" s="675"/>
      <c r="F356" s="675"/>
      <c r="G356" s="675"/>
      <c r="H356" s="675"/>
      <c r="I356" s="675"/>
      <c r="J356" s="675"/>
      <c r="K356" s="675"/>
      <c r="L356" s="675"/>
      <c r="M356" s="675"/>
      <c r="N356" s="675"/>
      <c r="O356" s="675"/>
      <c r="P356" s="675"/>
      <c r="Q356" s="675"/>
      <c r="R356" s="675"/>
      <c r="S356" s="675"/>
      <c r="T356" s="675"/>
      <c r="U356" s="675"/>
      <c r="V356" s="675"/>
      <c r="W356" s="675"/>
      <c r="X356" s="675"/>
      <c r="Y356" s="675"/>
      <c r="Z356" s="675"/>
      <c r="AA356" s="675"/>
      <c r="AB356" s="675"/>
      <c r="AC356" s="675"/>
      <c r="AD356" s="675"/>
      <c r="AE356" s="675"/>
      <c r="AF356" s="675"/>
      <c r="AG356" s="675"/>
    </row>
    <row r="357" spans="1:33" ht="34.5" customHeight="1" x14ac:dyDescent="0.2">
      <c r="A357" s="682"/>
      <c r="B357" s="683"/>
      <c r="C357" s="682"/>
      <c r="D357" s="675"/>
      <c r="E357" s="675"/>
      <c r="F357" s="675"/>
      <c r="G357" s="675"/>
      <c r="H357" s="675"/>
      <c r="I357" s="675"/>
      <c r="J357" s="675"/>
      <c r="K357" s="675"/>
      <c r="L357" s="675"/>
      <c r="M357" s="675"/>
      <c r="N357" s="675"/>
      <c r="O357" s="675"/>
      <c r="P357" s="675"/>
      <c r="Q357" s="675"/>
      <c r="R357" s="675"/>
      <c r="S357" s="675"/>
      <c r="T357" s="675"/>
      <c r="U357" s="675"/>
      <c r="V357" s="675"/>
      <c r="W357" s="675"/>
      <c r="X357" s="675"/>
      <c r="Y357" s="675"/>
      <c r="Z357" s="675"/>
      <c r="AA357" s="675"/>
      <c r="AB357" s="675"/>
      <c r="AC357" s="675"/>
      <c r="AD357" s="675"/>
      <c r="AE357" s="675"/>
      <c r="AF357" s="675"/>
      <c r="AG357" s="675"/>
    </row>
    <row r="358" spans="1:33" ht="34.5" customHeight="1" x14ac:dyDescent="0.2">
      <c r="A358" s="682"/>
      <c r="B358" s="683"/>
      <c r="C358" s="682"/>
      <c r="D358" s="675"/>
      <c r="E358" s="675"/>
      <c r="F358" s="675"/>
      <c r="G358" s="675"/>
      <c r="H358" s="675"/>
      <c r="I358" s="675"/>
      <c r="J358" s="675"/>
      <c r="K358" s="675"/>
      <c r="L358" s="675"/>
      <c r="M358" s="675"/>
      <c r="N358" s="675"/>
      <c r="O358" s="675"/>
      <c r="P358" s="675"/>
      <c r="Q358" s="675"/>
      <c r="R358" s="675"/>
      <c r="S358" s="675"/>
      <c r="T358" s="675"/>
      <c r="U358" s="675"/>
      <c r="V358" s="675"/>
      <c r="W358" s="675"/>
      <c r="X358" s="675"/>
      <c r="Y358" s="675"/>
      <c r="Z358" s="675"/>
      <c r="AA358" s="675"/>
      <c r="AB358" s="675"/>
      <c r="AC358" s="675"/>
      <c r="AD358" s="675"/>
      <c r="AE358" s="675"/>
      <c r="AF358" s="675"/>
      <c r="AG358" s="675"/>
    </row>
    <row r="359" spans="1:33" ht="34.5" customHeight="1" x14ac:dyDescent="0.2">
      <c r="A359" s="682"/>
      <c r="B359" s="683"/>
      <c r="C359" s="682"/>
      <c r="D359" s="675"/>
      <c r="E359" s="675"/>
      <c r="F359" s="675"/>
      <c r="G359" s="675"/>
      <c r="H359" s="675"/>
      <c r="I359" s="675"/>
      <c r="J359" s="675"/>
      <c r="K359" s="675"/>
      <c r="L359" s="675"/>
      <c r="M359" s="675"/>
      <c r="N359" s="675"/>
      <c r="O359" s="675"/>
      <c r="P359" s="675"/>
      <c r="Q359" s="675"/>
      <c r="R359" s="675"/>
      <c r="S359" s="675"/>
      <c r="T359" s="675"/>
      <c r="U359" s="675"/>
      <c r="V359" s="675"/>
      <c r="W359" s="675"/>
      <c r="X359" s="675"/>
      <c r="Y359" s="675"/>
      <c r="Z359" s="675"/>
      <c r="AA359" s="675"/>
      <c r="AB359" s="675"/>
      <c r="AC359" s="675"/>
      <c r="AD359" s="675"/>
      <c r="AE359" s="675"/>
      <c r="AF359" s="675"/>
      <c r="AG359" s="675"/>
    </row>
    <row r="360" spans="1:33" ht="34.5" customHeight="1" x14ac:dyDescent="0.2">
      <c r="A360" s="682"/>
      <c r="B360" s="683"/>
      <c r="C360" s="682"/>
      <c r="D360" s="675"/>
      <c r="E360" s="675"/>
      <c r="F360" s="675"/>
      <c r="G360" s="675"/>
      <c r="H360" s="675"/>
      <c r="I360" s="675"/>
      <c r="J360" s="675"/>
      <c r="K360" s="675"/>
      <c r="L360" s="675"/>
      <c r="M360" s="675"/>
      <c r="N360" s="675"/>
      <c r="O360" s="675"/>
      <c r="P360" s="675"/>
      <c r="Q360" s="675"/>
      <c r="R360" s="675"/>
      <c r="S360" s="675"/>
      <c r="T360" s="675"/>
      <c r="U360" s="675"/>
      <c r="V360" s="675"/>
      <c r="W360" s="675"/>
      <c r="X360" s="675"/>
      <c r="Y360" s="675"/>
      <c r="Z360" s="675"/>
      <c r="AA360" s="675"/>
      <c r="AB360" s="675"/>
      <c r="AC360" s="675"/>
      <c r="AD360" s="675"/>
      <c r="AE360" s="675"/>
      <c r="AF360" s="675"/>
      <c r="AG360" s="675"/>
    </row>
    <row r="361" spans="1:33" ht="34.5" customHeight="1" x14ac:dyDescent="0.2">
      <c r="A361" s="682"/>
      <c r="B361" s="683"/>
      <c r="C361" s="682"/>
      <c r="D361" s="675"/>
      <c r="E361" s="675"/>
      <c r="F361" s="675"/>
      <c r="G361" s="675"/>
      <c r="H361" s="675"/>
      <c r="I361" s="675"/>
      <c r="J361" s="675"/>
      <c r="K361" s="675"/>
      <c r="L361" s="675"/>
      <c r="M361" s="675"/>
      <c r="N361" s="675"/>
      <c r="O361" s="675"/>
      <c r="P361" s="675"/>
      <c r="Q361" s="675"/>
      <c r="R361" s="675"/>
      <c r="S361" s="675"/>
      <c r="T361" s="675"/>
      <c r="U361" s="675"/>
      <c r="V361" s="675"/>
      <c r="W361" s="675"/>
      <c r="X361" s="675"/>
      <c r="Y361" s="675"/>
      <c r="Z361" s="675"/>
      <c r="AA361" s="675"/>
      <c r="AB361" s="675"/>
      <c r="AC361" s="675"/>
      <c r="AD361" s="675"/>
      <c r="AE361" s="675"/>
      <c r="AF361" s="675"/>
      <c r="AG361" s="675"/>
    </row>
    <row r="362" spans="1:33" ht="34.5" customHeight="1" x14ac:dyDescent="0.2">
      <c r="A362" s="682"/>
      <c r="B362" s="683"/>
      <c r="C362" s="682"/>
      <c r="D362" s="675"/>
      <c r="E362" s="675"/>
      <c r="F362" s="675"/>
      <c r="G362" s="675"/>
      <c r="H362" s="675"/>
      <c r="I362" s="675"/>
      <c r="J362" s="675"/>
      <c r="K362" s="675"/>
      <c r="L362" s="675"/>
      <c r="M362" s="675"/>
      <c r="N362" s="675"/>
      <c r="O362" s="675"/>
      <c r="P362" s="675"/>
      <c r="Q362" s="675"/>
      <c r="R362" s="675"/>
      <c r="S362" s="675"/>
      <c r="T362" s="675"/>
      <c r="U362" s="675"/>
      <c r="V362" s="675"/>
      <c r="W362" s="675"/>
      <c r="X362" s="675"/>
      <c r="Y362" s="675"/>
      <c r="Z362" s="675"/>
      <c r="AA362" s="675"/>
      <c r="AB362" s="675"/>
      <c r="AC362" s="675"/>
      <c r="AD362" s="675"/>
      <c r="AE362" s="675"/>
      <c r="AF362" s="675"/>
      <c r="AG362" s="675"/>
    </row>
    <row r="363" spans="1:33" ht="34.5" customHeight="1" x14ac:dyDescent="0.2">
      <c r="A363" s="682"/>
      <c r="B363" s="683"/>
      <c r="C363" s="682"/>
      <c r="D363" s="675"/>
      <c r="E363" s="675"/>
      <c r="F363" s="675"/>
      <c r="G363" s="675"/>
      <c r="H363" s="675"/>
      <c r="I363" s="675"/>
      <c r="J363" s="675"/>
      <c r="K363" s="675"/>
      <c r="L363" s="675"/>
      <c r="M363" s="675"/>
      <c r="N363" s="675"/>
      <c r="O363" s="675"/>
      <c r="P363" s="675"/>
      <c r="Q363" s="675"/>
      <c r="R363" s="675"/>
      <c r="S363" s="675"/>
      <c r="T363" s="675"/>
      <c r="U363" s="675"/>
      <c r="V363" s="675"/>
      <c r="W363" s="675"/>
      <c r="X363" s="675"/>
      <c r="Y363" s="675"/>
      <c r="Z363" s="675"/>
      <c r="AA363" s="675"/>
      <c r="AB363" s="675"/>
      <c r="AC363" s="675"/>
      <c r="AD363" s="675"/>
      <c r="AE363" s="675"/>
      <c r="AF363" s="675"/>
      <c r="AG363" s="675"/>
    </row>
    <row r="364" spans="1:33" ht="34.5" customHeight="1" x14ac:dyDescent="0.2">
      <c r="A364" s="682"/>
      <c r="B364" s="683"/>
      <c r="C364" s="682"/>
      <c r="D364" s="675"/>
      <c r="E364" s="675"/>
      <c r="F364" s="675"/>
      <c r="G364" s="675"/>
      <c r="H364" s="675"/>
      <c r="I364" s="675"/>
      <c r="J364" s="675"/>
      <c r="K364" s="675"/>
      <c r="L364" s="675"/>
      <c r="M364" s="675"/>
      <c r="N364" s="675"/>
      <c r="O364" s="675"/>
      <c r="P364" s="675"/>
      <c r="Q364" s="675"/>
      <c r="R364" s="675"/>
      <c r="S364" s="675"/>
      <c r="T364" s="675"/>
      <c r="U364" s="675"/>
      <c r="V364" s="675"/>
      <c r="W364" s="675"/>
      <c r="X364" s="675"/>
      <c r="Y364" s="675"/>
      <c r="Z364" s="675"/>
      <c r="AA364" s="675"/>
      <c r="AB364" s="675"/>
      <c r="AC364" s="675"/>
      <c r="AD364" s="675"/>
      <c r="AE364" s="675"/>
      <c r="AF364" s="675"/>
      <c r="AG364" s="675"/>
    </row>
    <row r="365" spans="1:33" ht="34.5" customHeight="1" x14ac:dyDescent="0.2">
      <c r="A365" s="682"/>
      <c r="B365" s="683"/>
      <c r="C365" s="682"/>
      <c r="D365" s="675"/>
      <c r="E365" s="675"/>
      <c r="F365" s="675"/>
      <c r="G365" s="675"/>
      <c r="H365" s="675"/>
      <c r="I365" s="675"/>
      <c r="J365" s="675"/>
      <c r="K365" s="675"/>
      <c r="L365" s="675"/>
      <c r="M365" s="675"/>
      <c r="N365" s="675"/>
      <c r="O365" s="675"/>
      <c r="P365" s="675"/>
      <c r="Q365" s="675"/>
      <c r="R365" s="675"/>
      <c r="S365" s="675"/>
      <c r="T365" s="675"/>
      <c r="U365" s="675"/>
      <c r="V365" s="675"/>
      <c r="W365" s="675"/>
      <c r="X365" s="675"/>
      <c r="Y365" s="675"/>
      <c r="Z365" s="675"/>
      <c r="AA365" s="675"/>
      <c r="AB365" s="675"/>
      <c r="AC365" s="675"/>
      <c r="AD365" s="675"/>
      <c r="AE365" s="675"/>
      <c r="AF365" s="675"/>
      <c r="AG365" s="675"/>
    </row>
    <row r="366" spans="1:33" ht="34.5" customHeight="1" x14ac:dyDescent="0.2">
      <c r="A366" s="682"/>
      <c r="B366" s="683"/>
      <c r="C366" s="682"/>
      <c r="D366" s="675"/>
      <c r="E366" s="675"/>
      <c r="F366" s="675"/>
      <c r="G366" s="675"/>
      <c r="H366" s="675"/>
      <c r="I366" s="675"/>
      <c r="J366" s="675"/>
      <c r="K366" s="675"/>
      <c r="L366" s="675"/>
      <c r="M366" s="675"/>
      <c r="N366" s="675"/>
      <c r="O366" s="675"/>
      <c r="P366" s="675"/>
      <c r="Q366" s="675"/>
      <c r="R366" s="675"/>
      <c r="S366" s="675"/>
      <c r="T366" s="675"/>
      <c r="U366" s="675"/>
      <c r="V366" s="675"/>
      <c r="W366" s="675"/>
      <c r="X366" s="675"/>
      <c r="Y366" s="675"/>
      <c r="Z366" s="675"/>
      <c r="AA366" s="675"/>
      <c r="AB366" s="675"/>
      <c r="AC366" s="675"/>
      <c r="AD366" s="675"/>
      <c r="AE366" s="675"/>
      <c r="AF366" s="675"/>
      <c r="AG366" s="675"/>
    </row>
    <row r="367" spans="1:33" ht="34.5" customHeight="1" x14ac:dyDescent="0.2">
      <c r="A367" s="682"/>
      <c r="B367" s="683"/>
      <c r="C367" s="682"/>
      <c r="D367" s="675"/>
      <c r="E367" s="675"/>
      <c r="F367" s="675"/>
      <c r="G367" s="675"/>
      <c r="H367" s="675"/>
      <c r="I367" s="675"/>
      <c r="J367" s="675"/>
      <c r="K367" s="675"/>
      <c r="L367" s="675"/>
      <c r="M367" s="675"/>
      <c r="N367" s="675"/>
      <c r="O367" s="675"/>
      <c r="P367" s="675"/>
      <c r="Q367" s="675"/>
      <c r="R367" s="675"/>
      <c r="S367" s="675"/>
      <c r="T367" s="675"/>
      <c r="U367" s="675"/>
      <c r="V367" s="675"/>
      <c r="W367" s="675"/>
      <c r="X367" s="675"/>
      <c r="Y367" s="675"/>
      <c r="Z367" s="675"/>
      <c r="AA367" s="675"/>
      <c r="AB367" s="675"/>
      <c r="AC367" s="675"/>
      <c r="AD367" s="675"/>
      <c r="AE367" s="675"/>
      <c r="AF367" s="675"/>
      <c r="AG367" s="675"/>
    </row>
    <row r="368" spans="1:33" ht="34.5" customHeight="1" x14ac:dyDescent="0.2">
      <c r="A368" s="682"/>
      <c r="B368" s="683"/>
      <c r="C368" s="682"/>
      <c r="D368" s="675"/>
      <c r="E368" s="675"/>
      <c r="F368" s="675"/>
      <c r="G368" s="675"/>
      <c r="H368" s="675"/>
      <c r="I368" s="675"/>
      <c r="J368" s="675"/>
      <c r="K368" s="675"/>
      <c r="L368" s="675"/>
      <c r="M368" s="675"/>
      <c r="N368" s="675"/>
      <c r="O368" s="675"/>
      <c r="P368" s="675"/>
      <c r="Q368" s="675"/>
      <c r="R368" s="675"/>
      <c r="S368" s="675"/>
      <c r="T368" s="675"/>
      <c r="U368" s="675"/>
      <c r="V368" s="675"/>
      <c r="W368" s="675"/>
      <c r="X368" s="675"/>
      <c r="Y368" s="675"/>
      <c r="Z368" s="675"/>
      <c r="AA368" s="675"/>
      <c r="AB368" s="675"/>
      <c r="AC368" s="675"/>
      <c r="AD368" s="675"/>
      <c r="AE368" s="675"/>
      <c r="AF368" s="675"/>
      <c r="AG368" s="675"/>
    </row>
    <row r="369" spans="1:33" ht="34.5" customHeight="1" x14ac:dyDescent="0.2">
      <c r="A369" s="682"/>
      <c r="B369" s="683"/>
      <c r="C369" s="682"/>
      <c r="D369" s="675"/>
      <c r="E369" s="675"/>
      <c r="F369" s="675"/>
      <c r="G369" s="675"/>
      <c r="H369" s="675"/>
      <c r="I369" s="675"/>
      <c r="J369" s="675"/>
      <c r="K369" s="675"/>
      <c r="L369" s="675"/>
      <c r="M369" s="675"/>
      <c r="N369" s="675"/>
      <c r="O369" s="675"/>
      <c r="P369" s="675"/>
      <c r="Q369" s="675"/>
      <c r="R369" s="675"/>
      <c r="S369" s="675"/>
      <c r="T369" s="675"/>
      <c r="U369" s="675"/>
      <c r="V369" s="675"/>
      <c r="W369" s="675"/>
      <c r="X369" s="675"/>
      <c r="Y369" s="675"/>
      <c r="Z369" s="675"/>
      <c r="AA369" s="675"/>
      <c r="AB369" s="675"/>
      <c r="AC369" s="675"/>
      <c r="AD369" s="675"/>
      <c r="AE369" s="675"/>
      <c r="AF369" s="675"/>
      <c r="AG369" s="675"/>
    </row>
    <row r="370" spans="1:33" ht="34.5" customHeight="1" x14ac:dyDescent="0.2">
      <c r="A370" s="682"/>
      <c r="B370" s="683"/>
      <c r="C370" s="682"/>
      <c r="D370" s="675"/>
      <c r="E370" s="675"/>
      <c r="F370" s="675"/>
      <c r="G370" s="675"/>
      <c r="H370" s="675"/>
      <c r="I370" s="675"/>
      <c r="J370" s="675"/>
      <c r="K370" s="675"/>
      <c r="L370" s="675"/>
      <c r="M370" s="675"/>
      <c r="N370" s="675"/>
      <c r="O370" s="675"/>
      <c r="P370" s="675"/>
      <c r="Q370" s="675"/>
      <c r="R370" s="675"/>
      <c r="S370" s="675"/>
      <c r="T370" s="675"/>
      <c r="U370" s="675"/>
      <c r="V370" s="675"/>
      <c r="W370" s="675"/>
      <c r="X370" s="675"/>
      <c r="Y370" s="675"/>
      <c r="Z370" s="675"/>
      <c r="AA370" s="675"/>
      <c r="AB370" s="675"/>
      <c r="AC370" s="675"/>
      <c r="AD370" s="675"/>
      <c r="AE370" s="675"/>
      <c r="AF370" s="675"/>
      <c r="AG370" s="675"/>
    </row>
    <row r="371" spans="1:33" ht="34.5" customHeight="1" x14ac:dyDescent="0.2">
      <c r="A371" s="682"/>
      <c r="B371" s="683"/>
      <c r="C371" s="682"/>
      <c r="D371" s="675"/>
      <c r="E371" s="675"/>
      <c r="F371" s="675"/>
      <c r="G371" s="675"/>
      <c r="H371" s="675"/>
      <c r="I371" s="675"/>
      <c r="J371" s="675"/>
      <c r="K371" s="675"/>
      <c r="L371" s="675"/>
      <c r="M371" s="675"/>
      <c r="N371" s="675"/>
      <c r="O371" s="675"/>
      <c r="P371" s="675"/>
      <c r="Q371" s="675"/>
      <c r="R371" s="675"/>
      <c r="S371" s="675"/>
      <c r="T371" s="675"/>
      <c r="U371" s="675"/>
      <c r="V371" s="675"/>
      <c r="W371" s="675"/>
      <c r="X371" s="675"/>
      <c r="Y371" s="675"/>
      <c r="Z371" s="675"/>
      <c r="AA371" s="675"/>
      <c r="AB371" s="675"/>
      <c r="AC371" s="675"/>
      <c r="AD371" s="675"/>
      <c r="AE371" s="675"/>
      <c r="AF371" s="675"/>
      <c r="AG371" s="675"/>
    </row>
    <row r="372" spans="1:33" ht="34.5" customHeight="1" x14ac:dyDescent="0.2">
      <c r="A372" s="682"/>
      <c r="B372" s="683"/>
      <c r="C372" s="682"/>
      <c r="D372" s="675"/>
      <c r="E372" s="675"/>
      <c r="F372" s="675"/>
      <c r="G372" s="675"/>
      <c r="H372" s="675"/>
      <c r="I372" s="675"/>
      <c r="J372" s="675"/>
      <c r="K372" s="675"/>
      <c r="L372" s="675"/>
      <c r="M372" s="675"/>
      <c r="N372" s="675"/>
      <c r="O372" s="675"/>
      <c r="P372" s="675"/>
      <c r="Q372" s="675"/>
      <c r="R372" s="675"/>
      <c r="S372" s="675"/>
      <c r="T372" s="675"/>
      <c r="U372" s="675"/>
      <c r="V372" s="675"/>
      <c r="W372" s="675"/>
      <c r="X372" s="675"/>
      <c r="Y372" s="675"/>
      <c r="Z372" s="675"/>
      <c r="AA372" s="675"/>
      <c r="AB372" s="675"/>
      <c r="AC372" s="675"/>
      <c r="AD372" s="675"/>
      <c r="AE372" s="675"/>
      <c r="AF372" s="675"/>
      <c r="AG372" s="675"/>
    </row>
    <row r="373" spans="1:33" ht="34.5" customHeight="1" x14ac:dyDescent="0.2">
      <c r="A373" s="682"/>
      <c r="B373" s="683"/>
      <c r="C373" s="682"/>
      <c r="D373" s="675"/>
      <c r="E373" s="675"/>
      <c r="F373" s="675"/>
      <c r="G373" s="675"/>
      <c r="H373" s="675"/>
      <c r="I373" s="675"/>
      <c r="J373" s="675"/>
      <c r="K373" s="675"/>
      <c r="L373" s="675"/>
      <c r="M373" s="675"/>
      <c r="N373" s="675"/>
      <c r="O373" s="675"/>
      <c r="P373" s="675"/>
      <c r="Q373" s="675"/>
      <c r="R373" s="675"/>
      <c r="S373" s="675"/>
      <c r="T373" s="675"/>
      <c r="U373" s="675"/>
      <c r="V373" s="675"/>
      <c r="W373" s="675"/>
      <c r="X373" s="675"/>
      <c r="Y373" s="675"/>
      <c r="Z373" s="675"/>
      <c r="AA373" s="675"/>
      <c r="AB373" s="675"/>
      <c r="AC373" s="675"/>
      <c r="AD373" s="675"/>
      <c r="AE373" s="675"/>
      <c r="AF373" s="675"/>
      <c r="AG373" s="675"/>
    </row>
    <row r="374" spans="1:33" ht="34.5" customHeight="1" x14ac:dyDescent="0.2">
      <c r="A374" s="682"/>
      <c r="B374" s="683"/>
      <c r="C374" s="682"/>
      <c r="D374" s="675"/>
      <c r="E374" s="675"/>
      <c r="F374" s="675"/>
      <c r="G374" s="675"/>
      <c r="H374" s="675"/>
      <c r="I374" s="675"/>
      <c r="J374" s="675"/>
      <c r="K374" s="675"/>
      <c r="L374" s="675"/>
      <c r="M374" s="675"/>
      <c r="N374" s="675"/>
      <c r="O374" s="675"/>
      <c r="P374" s="675"/>
      <c r="Q374" s="675"/>
      <c r="R374" s="675"/>
      <c r="S374" s="675"/>
      <c r="T374" s="675"/>
      <c r="U374" s="675"/>
      <c r="V374" s="675"/>
      <c r="W374" s="675"/>
      <c r="X374" s="675"/>
      <c r="Y374" s="675"/>
      <c r="Z374" s="675"/>
      <c r="AA374" s="675"/>
      <c r="AB374" s="675"/>
      <c r="AC374" s="675"/>
      <c r="AD374" s="675"/>
      <c r="AE374" s="675"/>
      <c r="AF374" s="675"/>
      <c r="AG374" s="675"/>
    </row>
    <row r="375" spans="1:33" ht="34.5" customHeight="1" x14ac:dyDescent="0.2">
      <c r="A375" s="682"/>
      <c r="B375" s="683"/>
      <c r="C375" s="682"/>
      <c r="D375" s="675"/>
      <c r="E375" s="675"/>
      <c r="F375" s="675"/>
      <c r="G375" s="675"/>
      <c r="H375" s="675"/>
      <c r="I375" s="675"/>
      <c r="J375" s="675"/>
      <c r="K375" s="675"/>
      <c r="L375" s="675"/>
      <c r="M375" s="675"/>
      <c r="N375" s="675"/>
      <c r="O375" s="675"/>
      <c r="P375" s="675"/>
      <c r="Q375" s="675"/>
      <c r="R375" s="675"/>
      <c r="S375" s="675"/>
      <c r="T375" s="675"/>
      <c r="U375" s="675"/>
      <c r="V375" s="675"/>
      <c r="W375" s="675"/>
      <c r="X375" s="675"/>
      <c r="Y375" s="675"/>
      <c r="Z375" s="675"/>
      <c r="AA375" s="675"/>
      <c r="AB375" s="675"/>
      <c r="AC375" s="675"/>
      <c r="AD375" s="675"/>
      <c r="AE375" s="675"/>
      <c r="AF375" s="675"/>
      <c r="AG375" s="675"/>
    </row>
    <row r="376" spans="1:33" ht="34.5" customHeight="1" x14ac:dyDescent="0.2">
      <c r="A376" s="682"/>
      <c r="B376" s="683"/>
      <c r="C376" s="682"/>
      <c r="D376" s="675"/>
      <c r="E376" s="675"/>
      <c r="F376" s="675"/>
      <c r="G376" s="675"/>
      <c r="H376" s="675"/>
      <c r="I376" s="675"/>
      <c r="J376" s="675"/>
      <c r="K376" s="675"/>
      <c r="L376" s="675"/>
      <c r="M376" s="675"/>
      <c r="N376" s="675"/>
      <c r="O376" s="675"/>
      <c r="P376" s="675"/>
      <c r="Q376" s="675"/>
      <c r="R376" s="675"/>
      <c r="S376" s="675"/>
      <c r="T376" s="675"/>
      <c r="U376" s="675"/>
      <c r="V376" s="675"/>
      <c r="W376" s="675"/>
      <c r="X376" s="675"/>
      <c r="Y376" s="675"/>
      <c r="Z376" s="675"/>
      <c r="AA376" s="675"/>
      <c r="AB376" s="675"/>
      <c r="AC376" s="675"/>
      <c r="AD376" s="675"/>
      <c r="AE376" s="675"/>
      <c r="AF376" s="675"/>
      <c r="AG376" s="675"/>
    </row>
    <row r="377" spans="1:33" ht="34.5" customHeight="1" x14ac:dyDescent="0.2">
      <c r="A377" s="682"/>
      <c r="B377" s="683"/>
      <c r="C377" s="682"/>
      <c r="D377" s="675"/>
      <c r="E377" s="675"/>
      <c r="F377" s="675"/>
      <c r="G377" s="675"/>
      <c r="H377" s="675"/>
      <c r="I377" s="675"/>
      <c r="J377" s="675"/>
      <c r="K377" s="675"/>
      <c r="L377" s="675"/>
      <c r="M377" s="675"/>
      <c r="N377" s="675"/>
      <c r="O377" s="675"/>
      <c r="P377" s="675"/>
      <c r="Q377" s="675"/>
      <c r="R377" s="675"/>
      <c r="S377" s="675"/>
      <c r="T377" s="675"/>
      <c r="U377" s="675"/>
      <c r="V377" s="675"/>
      <c r="W377" s="675"/>
      <c r="X377" s="675"/>
      <c r="Y377" s="675"/>
      <c r="Z377" s="675"/>
      <c r="AA377" s="675"/>
      <c r="AB377" s="675"/>
      <c r="AC377" s="675"/>
      <c r="AD377" s="675"/>
      <c r="AE377" s="675"/>
      <c r="AF377" s="675"/>
      <c r="AG377" s="675"/>
    </row>
    <row r="378" spans="1:33" ht="34.5" customHeight="1" x14ac:dyDescent="0.2">
      <c r="A378" s="682"/>
      <c r="B378" s="683"/>
      <c r="C378" s="682"/>
      <c r="D378" s="675"/>
      <c r="E378" s="675"/>
      <c r="F378" s="675"/>
      <c r="G378" s="675"/>
      <c r="H378" s="675"/>
      <c r="I378" s="675"/>
      <c r="J378" s="675"/>
      <c r="K378" s="675"/>
      <c r="L378" s="675"/>
      <c r="M378" s="675"/>
      <c r="N378" s="675"/>
      <c r="O378" s="675"/>
      <c r="P378" s="675"/>
      <c r="Q378" s="675"/>
      <c r="R378" s="675"/>
      <c r="S378" s="675"/>
      <c r="T378" s="675"/>
      <c r="U378" s="675"/>
      <c r="V378" s="675"/>
      <c r="W378" s="675"/>
      <c r="X378" s="675"/>
      <c r="Y378" s="675"/>
      <c r="Z378" s="675"/>
      <c r="AA378" s="675"/>
      <c r="AB378" s="675"/>
      <c r="AC378" s="675"/>
      <c r="AD378" s="675"/>
      <c r="AE378" s="675"/>
      <c r="AF378" s="675"/>
      <c r="AG378" s="675"/>
    </row>
    <row r="379" spans="1:33" ht="34.5" customHeight="1" x14ac:dyDescent="0.2">
      <c r="A379" s="682"/>
      <c r="B379" s="683"/>
      <c r="C379" s="682"/>
      <c r="D379" s="675"/>
      <c r="E379" s="675"/>
      <c r="F379" s="675"/>
      <c r="G379" s="675"/>
      <c r="H379" s="675"/>
      <c r="I379" s="675"/>
      <c r="J379" s="675"/>
      <c r="K379" s="675"/>
      <c r="L379" s="675"/>
      <c r="M379" s="675"/>
      <c r="N379" s="675"/>
      <c r="O379" s="675"/>
      <c r="P379" s="675"/>
      <c r="Q379" s="675"/>
      <c r="R379" s="675"/>
      <c r="S379" s="675"/>
      <c r="T379" s="675"/>
      <c r="U379" s="675"/>
      <c r="V379" s="675"/>
      <c r="W379" s="675"/>
      <c r="X379" s="675"/>
      <c r="Y379" s="675"/>
      <c r="Z379" s="675"/>
      <c r="AA379" s="675"/>
      <c r="AB379" s="675"/>
      <c r="AC379" s="675"/>
      <c r="AD379" s="675"/>
      <c r="AE379" s="675"/>
      <c r="AF379" s="675"/>
      <c r="AG379" s="675"/>
    </row>
    <row r="380" spans="1:33" ht="34.5" customHeight="1" x14ac:dyDescent="0.2">
      <c r="A380" s="682"/>
      <c r="B380" s="683"/>
      <c r="C380" s="682"/>
      <c r="D380" s="675"/>
      <c r="E380" s="675"/>
      <c r="F380" s="675"/>
      <c r="G380" s="675"/>
      <c r="H380" s="675"/>
      <c r="I380" s="675"/>
      <c r="J380" s="675"/>
      <c r="K380" s="675"/>
      <c r="L380" s="675"/>
      <c r="M380" s="675"/>
      <c r="N380" s="675"/>
      <c r="O380" s="675"/>
      <c r="P380" s="675"/>
      <c r="Q380" s="675"/>
      <c r="R380" s="675"/>
      <c r="S380" s="675"/>
      <c r="T380" s="675"/>
      <c r="U380" s="675"/>
      <c r="V380" s="675"/>
      <c r="W380" s="675"/>
      <c r="X380" s="675"/>
      <c r="Y380" s="675"/>
      <c r="Z380" s="675"/>
      <c r="AA380" s="675"/>
      <c r="AB380" s="675"/>
      <c r="AC380" s="675"/>
      <c r="AD380" s="675"/>
      <c r="AE380" s="675"/>
      <c r="AF380" s="675"/>
      <c r="AG380" s="675"/>
    </row>
    <row r="381" spans="1:33" ht="34.5" customHeight="1" x14ac:dyDescent="0.2">
      <c r="A381" s="682"/>
      <c r="B381" s="683"/>
      <c r="C381" s="682"/>
      <c r="D381" s="675"/>
      <c r="E381" s="675"/>
      <c r="F381" s="675"/>
      <c r="G381" s="675"/>
      <c r="H381" s="675"/>
      <c r="I381" s="675"/>
      <c r="J381" s="675"/>
      <c r="K381" s="675"/>
      <c r="L381" s="675"/>
      <c r="M381" s="675"/>
      <c r="N381" s="675"/>
      <c r="O381" s="675"/>
      <c r="P381" s="675"/>
      <c r="Q381" s="675"/>
      <c r="R381" s="675"/>
      <c r="S381" s="675"/>
      <c r="T381" s="675"/>
      <c r="U381" s="675"/>
      <c r="V381" s="675"/>
      <c r="W381" s="675"/>
      <c r="X381" s="675"/>
      <c r="Y381" s="675"/>
      <c r="Z381" s="675"/>
      <c r="AA381" s="675"/>
      <c r="AB381" s="675"/>
      <c r="AC381" s="675"/>
      <c r="AD381" s="675"/>
      <c r="AE381" s="675"/>
      <c r="AF381" s="675"/>
      <c r="AG381" s="675"/>
    </row>
    <row r="382" spans="1:33" ht="34.5" customHeight="1" x14ac:dyDescent="0.2">
      <c r="A382" s="682"/>
      <c r="B382" s="683"/>
      <c r="C382" s="682"/>
      <c r="D382" s="675"/>
      <c r="E382" s="675"/>
      <c r="F382" s="675"/>
      <c r="G382" s="675"/>
      <c r="H382" s="675"/>
      <c r="I382" s="675"/>
      <c r="J382" s="675"/>
      <c r="K382" s="675"/>
      <c r="L382" s="675"/>
      <c r="M382" s="675"/>
      <c r="N382" s="675"/>
      <c r="O382" s="675"/>
      <c r="P382" s="675"/>
      <c r="Q382" s="675"/>
      <c r="R382" s="675"/>
      <c r="S382" s="675"/>
      <c r="T382" s="675"/>
      <c r="U382" s="675"/>
      <c r="V382" s="675"/>
      <c r="W382" s="675"/>
      <c r="X382" s="675"/>
      <c r="Y382" s="675"/>
      <c r="Z382" s="675"/>
      <c r="AA382" s="675"/>
      <c r="AB382" s="675"/>
      <c r="AC382" s="675"/>
      <c r="AD382" s="675"/>
      <c r="AE382" s="675"/>
      <c r="AF382" s="675"/>
      <c r="AG382" s="675"/>
    </row>
    <row r="383" spans="1:33" ht="34.5" customHeight="1" x14ac:dyDescent="0.2">
      <c r="A383" s="682"/>
      <c r="B383" s="683"/>
      <c r="C383" s="682"/>
      <c r="D383" s="675"/>
      <c r="E383" s="675"/>
      <c r="F383" s="675"/>
      <c r="G383" s="675"/>
      <c r="H383" s="675"/>
      <c r="I383" s="675"/>
      <c r="J383" s="675"/>
      <c r="K383" s="675"/>
      <c r="L383" s="675"/>
      <c r="M383" s="675"/>
      <c r="N383" s="675"/>
      <c r="O383" s="675"/>
      <c r="P383" s="675"/>
      <c r="Q383" s="675"/>
      <c r="R383" s="675"/>
      <c r="S383" s="675"/>
      <c r="T383" s="675"/>
      <c r="U383" s="675"/>
      <c r="V383" s="675"/>
      <c r="W383" s="675"/>
      <c r="X383" s="675"/>
      <c r="Y383" s="675"/>
      <c r="Z383" s="675"/>
      <c r="AA383" s="675"/>
      <c r="AB383" s="675"/>
      <c r="AC383" s="675"/>
      <c r="AD383" s="675"/>
      <c r="AE383" s="675"/>
      <c r="AF383" s="675"/>
      <c r="AG383" s="675"/>
    </row>
    <row r="384" spans="1:33" ht="34.5" customHeight="1" x14ac:dyDescent="0.2">
      <c r="A384" s="682"/>
      <c r="B384" s="683"/>
      <c r="C384" s="682"/>
      <c r="D384" s="675"/>
      <c r="E384" s="675"/>
      <c r="F384" s="675"/>
      <c r="G384" s="675"/>
      <c r="H384" s="675"/>
      <c r="I384" s="675"/>
      <c r="J384" s="675"/>
      <c r="K384" s="675"/>
      <c r="L384" s="675"/>
      <c r="M384" s="675"/>
      <c r="N384" s="675"/>
      <c r="O384" s="675"/>
      <c r="P384" s="675"/>
      <c r="Q384" s="675"/>
      <c r="R384" s="680"/>
      <c r="S384" s="680"/>
      <c r="T384" s="680"/>
      <c r="U384" s="680"/>
      <c r="V384" s="680"/>
      <c r="W384" s="680"/>
      <c r="X384" s="680"/>
      <c r="Y384" s="675"/>
      <c r="Z384" s="675"/>
      <c r="AA384" s="675"/>
      <c r="AB384" s="675"/>
      <c r="AC384" s="675"/>
      <c r="AD384" s="675"/>
      <c r="AE384" s="675"/>
      <c r="AF384" s="675"/>
      <c r="AG384" s="675"/>
    </row>
    <row r="385" spans="1:33" ht="34.5" customHeight="1" x14ac:dyDescent="0.2">
      <c r="A385" s="682"/>
      <c r="B385" s="683"/>
      <c r="C385" s="682"/>
      <c r="D385" s="675"/>
      <c r="E385" s="675"/>
      <c r="F385" s="675"/>
      <c r="G385" s="675"/>
      <c r="H385" s="675"/>
      <c r="I385" s="675"/>
      <c r="J385" s="675"/>
      <c r="K385" s="675"/>
      <c r="L385" s="675"/>
      <c r="M385" s="675"/>
      <c r="N385" s="675"/>
      <c r="O385" s="675"/>
      <c r="P385" s="675"/>
      <c r="Q385" s="675"/>
      <c r="R385" s="680"/>
      <c r="S385" s="680"/>
      <c r="T385" s="680"/>
      <c r="U385" s="680"/>
      <c r="V385" s="680"/>
      <c r="W385" s="680"/>
      <c r="X385" s="680"/>
      <c r="Y385" s="675"/>
      <c r="Z385" s="675"/>
      <c r="AA385" s="675"/>
      <c r="AB385" s="675"/>
      <c r="AC385" s="675"/>
      <c r="AD385" s="675"/>
      <c r="AE385" s="675"/>
      <c r="AF385" s="675"/>
      <c r="AG385" s="675"/>
    </row>
    <row r="386" spans="1:33" ht="34.5" customHeight="1" x14ac:dyDescent="0.2">
      <c r="A386" s="682"/>
      <c r="B386" s="683"/>
      <c r="C386" s="682"/>
      <c r="D386" s="675"/>
      <c r="E386" s="675"/>
      <c r="F386" s="675"/>
      <c r="G386" s="675"/>
      <c r="H386" s="675"/>
      <c r="I386" s="675"/>
      <c r="J386" s="675"/>
      <c r="K386" s="675"/>
      <c r="L386" s="675"/>
      <c r="M386" s="675"/>
      <c r="N386" s="675"/>
      <c r="O386" s="675"/>
      <c r="P386" s="675"/>
      <c r="Q386" s="675"/>
      <c r="R386" s="680"/>
      <c r="S386" s="680"/>
      <c r="T386" s="680"/>
      <c r="U386" s="680"/>
      <c r="V386" s="680"/>
      <c r="W386" s="680"/>
      <c r="X386" s="680"/>
      <c r="Y386" s="675"/>
      <c r="Z386" s="675"/>
      <c r="AA386" s="675"/>
      <c r="AB386" s="675"/>
      <c r="AC386" s="675"/>
      <c r="AD386" s="675"/>
      <c r="AE386" s="675"/>
      <c r="AF386" s="675"/>
      <c r="AG386" s="675"/>
    </row>
    <row r="387" spans="1:33" ht="34.5" customHeight="1" x14ac:dyDescent="0.2">
      <c r="A387" s="682"/>
      <c r="B387" s="683"/>
      <c r="C387" s="682"/>
      <c r="D387" s="675"/>
      <c r="E387" s="675"/>
      <c r="F387" s="675"/>
      <c r="G387" s="675"/>
      <c r="H387" s="675"/>
      <c r="I387" s="675"/>
      <c r="J387" s="675"/>
      <c r="K387" s="675"/>
      <c r="L387" s="675"/>
      <c r="M387" s="675"/>
      <c r="N387" s="675"/>
      <c r="O387" s="675"/>
      <c r="P387" s="675"/>
      <c r="Q387" s="675"/>
      <c r="R387" s="680"/>
      <c r="S387" s="680"/>
      <c r="T387" s="680"/>
      <c r="U387" s="680"/>
      <c r="V387" s="680"/>
      <c r="W387" s="680"/>
      <c r="X387" s="680"/>
      <c r="Y387" s="675"/>
      <c r="Z387" s="675"/>
      <c r="AA387" s="675"/>
      <c r="AB387" s="675"/>
      <c r="AC387" s="675"/>
      <c r="AD387" s="675"/>
      <c r="AE387" s="675"/>
      <c r="AF387" s="675"/>
      <c r="AG387" s="675"/>
    </row>
    <row r="388" spans="1:33" ht="34.5" customHeight="1" x14ac:dyDescent="0.2">
      <c r="A388" s="682"/>
      <c r="B388" s="683"/>
      <c r="C388" s="682"/>
      <c r="D388" s="675"/>
      <c r="E388" s="675"/>
      <c r="F388" s="675"/>
      <c r="G388" s="675"/>
      <c r="H388" s="675"/>
      <c r="I388" s="675"/>
      <c r="J388" s="675"/>
      <c r="K388" s="675"/>
      <c r="L388" s="675"/>
      <c r="M388" s="675"/>
      <c r="N388" s="675"/>
      <c r="O388" s="675"/>
      <c r="P388" s="675"/>
      <c r="Q388" s="675"/>
      <c r="R388" s="680"/>
      <c r="S388" s="680"/>
      <c r="T388" s="680"/>
      <c r="U388" s="680"/>
      <c r="V388" s="680"/>
      <c r="W388" s="680"/>
      <c r="X388" s="680"/>
      <c r="Y388" s="675"/>
      <c r="Z388" s="675"/>
      <c r="AA388" s="675"/>
      <c r="AB388" s="675"/>
      <c r="AC388" s="675"/>
      <c r="AD388" s="675"/>
      <c r="AE388" s="675"/>
      <c r="AF388" s="675"/>
      <c r="AG388" s="675"/>
    </row>
    <row r="389" spans="1:33" ht="34.5" customHeight="1" x14ac:dyDescent="0.2">
      <c r="A389" s="682"/>
      <c r="B389" s="683"/>
      <c r="C389" s="682"/>
      <c r="D389" s="675"/>
      <c r="E389" s="675"/>
      <c r="F389" s="675"/>
      <c r="G389" s="675"/>
      <c r="H389" s="675"/>
      <c r="I389" s="675"/>
      <c r="J389" s="675"/>
      <c r="K389" s="675"/>
      <c r="L389" s="675"/>
      <c r="M389" s="675"/>
      <c r="N389" s="675"/>
      <c r="O389" s="675"/>
      <c r="P389" s="675"/>
      <c r="Q389" s="675"/>
      <c r="R389" s="675"/>
      <c r="S389" s="675"/>
      <c r="T389" s="675"/>
      <c r="U389" s="675"/>
      <c r="V389" s="675"/>
      <c r="W389" s="675"/>
      <c r="X389" s="675"/>
      <c r="Y389" s="675"/>
      <c r="Z389" s="675"/>
      <c r="AA389" s="675"/>
      <c r="AB389" s="675"/>
      <c r="AC389" s="675"/>
      <c r="AD389" s="675"/>
      <c r="AE389" s="675"/>
      <c r="AF389" s="675"/>
      <c r="AG389" s="675"/>
    </row>
    <row r="390" spans="1:33" ht="34.5" customHeight="1" x14ac:dyDescent="0.2">
      <c r="A390" s="682"/>
      <c r="B390" s="683"/>
      <c r="C390" s="682"/>
      <c r="D390" s="675"/>
      <c r="E390" s="675"/>
      <c r="F390" s="675"/>
      <c r="G390" s="675"/>
      <c r="H390" s="675"/>
      <c r="I390" s="675"/>
      <c r="J390" s="675"/>
      <c r="K390" s="675"/>
      <c r="L390" s="675"/>
      <c r="M390" s="675"/>
      <c r="N390" s="675"/>
      <c r="O390" s="675"/>
      <c r="P390" s="675"/>
      <c r="Q390" s="675"/>
      <c r="R390" s="675"/>
      <c r="S390" s="675"/>
      <c r="T390" s="675"/>
      <c r="U390" s="675"/>
      <c r="V390" s="675"/>
      <c r="W390" s="675"/>
      <c r="X390" s="675"/>
      <c r="Y390" s="675"/>
      <c r="Z390" s="675"/>
      <c r="AA390" s="675"/>
      <c r="AB390" s="675"/>
      <c r="AC390" s="675"/>
      <c r="AD390" s="675"/>
      <c r="AE390" s="675"/>
      <c r="AF390" s="675"/>
      <c r="AG390" s="675"/>
    </row>
    <row r="391" spans="1:33" ht="34.5" customHeight="1" x14ac:dyDescent="0.2">
      <c r="A391" s="682"/>
      <c r="B391" s="683"/>
      <c r="C391" s="682"/>
      <c r="D391" s="675"/>
      <c r="E391" s="675"/>
      <c r="F391" s="675"/>
      <c r="G391" s="675"/>
      <c r="H391" s="675"/>
      <c r="I391" s="675"/>
      <c r="J391" s="675"/>
      <c r="K391" s="675"/>
      <c r="L391" s="675"/>
      <c r="M391" s="675"/>
      <c r="N391" s="675"/>
      <c r="O391" s="675"/>
      <c r="P391" s="675"/>
      <c r="Q391" s="675"/>
      <c r="R391" s="675"/>
      <c r="S391" s="675"/>
      <c r="T391" s="675"/>
      <c r="U391" s="675"/>
      <c r="V391" s="675"/>
      <c r="W391" s="675"/>
      <c r="X391" s="675"/>
      <c r="Y391" s="675"/>
      <c r="Z391" s="675"/>
      <c r="AA391" s="675"/>
      <c r="AB391" s="675"/>
      <c r="AC391" s="675"/>
      <c r="AD391" s="675"/>
      <c r="AE391" s="675"/>
      <c r="AF391" s="675"/>
      <c r="AG391" s="675"/>
    </row>
    <row r="392" spans="1:33" ht="34.5" customHeight="1" x14ac:dyDescent="0.2">
      <c r="A392" s="682"/>
      <c r="B392" s="683"/>
      <c r="C392" s="682"/>
      <c r="D392" s="675"/>
      <c r="E392" s="675"/>
      <c r="F392" s="675"/>
      <c r="G392" s="675"/>
      <c r="H392" s="675"/>
      <c r="I392" s="675"/>
      <c r="J392" s="675"/>
      <c r="K392" s="675"/>
      <c r="L392" s="675"/>
      <c r="M392" s="675"/>
      <c r="N392" s="675"/>
      <c r="O392" s="675"/>
      <c r="P392" s="675"/>
      <c r="Q392" s="675"/>
      <c r="R392" s="675"/>
      <c r="S392" s="675"/>
      <c r="T392" s="675"/>
      <c r="U392" s="675"/>
      <c r="V392" s="675"/>
      <c r="W392" s="675"/>
      <c r="X392" s="675"/>
      <c r="Y392" s="675"/>
      <c r="Z392" s="675"/>
      <c r="AA392" s="675"/>
      <c r="AB392" s="675"/>
      <c r="AC392" s="675"/>
      <c r="AD392" s="675"/>
      <c r="AE392" s="675"/>
      <c r="AF392" s="675"/>
      <c r="AG392" s="675"/>
    </row>
    <row r="393" spans="1:33" ht="34.5" customHeight="1" x14ac:dyDescent="0.2">
      <c r="A393" s="682"/>
      <c r="B393" s="683"/>
      <c r="C393" s="682"/>
      <c r="D393" s="675"/>
      <c r="E393" s="675"/>
      <c r="F393" s="675"/>
      <c r="G393" s="675"/>
      <c r="H393" s="675"/>
      <c r="I393" s="675"/>
      <c r="J393" s="675"/>
      <c r="K393" s="675"/>
      <c r="L393" s="675"/>
      <c r="M393" s="675"/>
      <c r="N393" s="675"/>
      <c r="O393" s="675"/>
      <c r="P393" s="675"/>
      <c r="Q393" s="675"/>
      <c r="R393" s="675"/>
      <c r="S393" s="675"/>
      <c r="T393" s="675"/>
      <c r="U393" s="675"/>
      <c r="V393" s="675"/>
      <c r="W393" s="675"/>
      <c r="X393" s="675"/>
      <c r="Y393" s="675"/>
      <c r="Z393" s="675"/>
      <c r="AA393" s="675"/>
      <c r="AB393" s="675"/>
      <c r="AC393" s="675"/>
      <c r="AD393" s="675"/>
      <c r="AE393" s="675"/>
      <c r="AF393" s="675"/>
      <c r="AG393" s="675"/>
    </row>
    <row r="394" spans="1:33" ht="34.5" customHeight="1" x14ac:dyDescent="0.2">
      <c r="A394" s="682"/>
      <c r="B394" s="683"/>
      <c r="C394" s="682"/>
      <c r="D394" s="675"/>
      <c r="E394" s="675"/>
      <c r="F394" s="675"/>
      <c r="G394" s="675"/>
      <c r="H394" s="675"/>
      <c r="I394" s="675"/>
      <c r="J394" s="675"/>
      <c r="K394" s="675"/>
      <c r="L394" s="675"/>
      <c r="M394" s="675"/>
      <c r="N394" s="675"/>
      <c r="O394" s="675"/>
      <c r="P394" s="675"/>
      <c r="Q394" s="675"/>
      <c r="R394" s="675"/>
      <c r="S394" s="675"/>
      <c r="T394" s="675"/>
      <c r="U394" s="675"/>
      <c r="V394" s="675"/>
      <c r="W394" s="675"/>
      <c r="X394" s="675"/>
      <c r="Y394" s="675"/>
      <c r="Z394" s="675"/>
      <c r="AA394" s="675"/>
      <c r="AB394" s="675"/>
      <c r="AC394" s="675"/>
      <c r="AD394" s="675"/>
      <c r="AE394" s="675"/>
      <c r="AF394" s="675"/>
      <c r="AG394" s="675"/>
    </row>
    <row r="395" spans="1:33" ht="34.5" customHeight="1" x14ac:dyDescent="0.2">
      <c r="A395" s="682"/>
      <c r="B395" s="683"/>
      <c r="C395" s="682"/>
      <c r="D395" s="675"/>
      <c r="E395" s="675"/>
      <c r="F395" s="675"/>
      <c r="G395" s="675"/>
      <c r="H395" s="675"/>
      <c r="I395" s="675"/>
      <c r="J395" s="675"/>
      <c r="K395" s="675"/>
      <c r="L395" s="675"/>
      <c r="M395" s="675"/>
      <c r="N395" s="675"/>
      <c r="O395" s="675"/>
      <c r="P395" s="675"/>
      <c r="Q395" s="675"/>
      <c r="R395" s="675"/>
      <c r="S395" s="675"/>
      <c r="T395" s="675"/>
      <c r="U395" s="675"/>
      <c r="V395" s="675"/>
      <c r="W395" s="675"/>
      <c r="X395" s="675"/>
      <c r="Y395" s="675"/>
      <c r="Z395" s="675"/>
      <c r="AA395" s="675"/>
      <c r="AB395" s="675"/>
      <c r="AC395" s="675"/>
      <c r="AD395" s="675"/>
      <c r="AE395" s="675"/>
      <c r="AF395" s="675"/>
      <c r="AG395" s="675"/>
    </row>
    <row r="396" spans="1:33" ht="34.5" customHeight="1" x14ac:dyDescent="0.2">
      <c r="A396" s="682"/>
      <c r="B396" s="683"/>
      <c r="C396" s="682"/>
      <c r="D396" s="675"/>
      <c r="E396" s="675"/>
      <c r="F396" s="675"/>
      <c r="G396" s="675"/>
      <c r="H396" s="675"/>
      <c r="I396" s="675"/>
      <c r="J396" s="675"/>
      <c r="K396" s="675"/>
      <c r="L396" s="675"/>
      <c r="M396" s="675"/>
      <c r="N396" s="675"/>
      <c r="O396" s="675"/>
      <c r="P396" s="675"/>
      <c r="Q396" s="675"/>
      <c r="R396" s="675"/>
      <c r="S396" s="675"/>
      <c r="T396" s="675"/>
      <c r="U396" s="675"/>
      <c r="V396" s="675"/>
      <c r="W396" s="675"/>
      <c r="X396" s="675"/>
      <c r="Y396" s="675"/>
      <c r="Z396" s="675"/>
      <c r="AA396" s="675"/>
      <c r="AB396" s="675"/>
      <c r="AC396" s="675"/>
      <c r="AD396" s="675"/>
      <c r="AE396" s="675"/>
      <c r="AF396" s="675"/>
      <c r="AG396" s="675"/>
    </row>
    <row r="397" spans="1:33" ht="34.5" customHeight="1" x14ac:dyDescent="0.2">
      <c r="A397" s="682"/>
      <c r="B397" s="683"/>
      <c r="C397" s="682"/>
      <c r="D397" s="675"/>
      <c r="E397" s="675"/>
      <c r="F397" s="675"/>
      <c r="G397" s="675"/>
      <c r="H397" s="675"/>
      <c r="I397" s="675"/>
      <c r="J397" s="675"/>
      <c r="K397" s="675"/>
      <c r="L397" s="675"/>
      <c r="M397" s="675"/>
      <c r="N397" s="675"/>
      <c r="O397" s="675"/>
      <c r="P397" s="675"/>
      <c r="Q397" s="675"/>
      <c r="R397" s="675"/>
      <c r="S397" s="675"/>
      <c r="T397" s="675"/>
      <c r="U397" s="675"/>
      <c r="V397" s="675"/>
      <c r="W397" s="675"/>
      <c r="X397" s="675"/>
      <c r="Y397" s="675"/>
      <c r="Z397" s="675"/>
      <c r="AA397" s="675"/>
      <c r="AB397" s="675"/>
      <c r="AC397" s="675"/>
      <c r="AD397" s="675"/>
      <c r="AE397" s="675"/>
      <c r="AF397" s="675"/>
      <c r="AG397" s="675"/>
    </row>
    <row r="398" spans="1:33" ht="34.5" customHeight="1" x14ac:dyDescent="0.2">
      <c r="A398" s="682"/>
      <c r="B398" s="683"/>
      <c r="C398" s="682"/>
      <c r="D398" s="675"/>
      <c r="E398" s="675"/>
      <c r="F398" s="675"/>
      <c r="G398" s="675"/>
      <c r="H398" s="675"/>
      <c r="I398" s="675"/>
      <c r="J398" s="675"/>
      <c r="K398" s="675"/>
      <c r="L398" s="675"/>
      <c r="M398" s="675"/>
      <c r="N398" s="675"/>
      <c r="O398" s="675"/>
      <c r="P398" s="675"/>
      <c r="Q398" s="675"/>
      <c r="R398" s="675"/>
      <c r="S398" s="675"/>
      <c r="T398" s="675"/>
      <c r="U398" s="675"/>
      <c r="V398" s="675"/>
      <c r="W398" s="675"/>
      <c r="X398" s="675"/>
      <c r="Y398" s="675"/>
      <c r="Z398" s="675"/>
      <c r="AA398" s="675"/>
      <c r="AB398" s="675"/>
      <c r="AC398" s="675"/>
      <c r="AD398" s="675"/>
      <c r="AE398" s="675"/>
      <c r="AF398" s="675"/>
      <c r="AG398" s="675"/>
    </row>
    <row r="399" spans="1:33" ht="34.5" customHeight="1" x14ac:dyDescent="0.2">
      <c r="A399" s="682"/>
      <c r="B399" s="683"/>
      <c r="C399" s="682"/>
      <c r="D399" s="675"/>
      <c r="E399" s="675"/>
      <c r="F399" s="675"/>
      <c r="G399" s="675"/>
      <c r="H399" s="675"/>
      <c r="I399" s="675"/>
      <c r="J399" s="675"/>
      <c r="K399" s="675"/>
      <c r="L399" s="675"/>
      <c r="M399" s="675"/>
      <c r="N399" s="675"/>
      <c r="O399" s="675"/>
      <c r="P399" s="675"/>
      <c r="Q399" s="675"/>
      <c r="R399" s="675"/>
      <c r="S399" s="675"/>
      <c r="T399" s="675"/>
      <c r="U399" s="675"/>
      <c r="V399" s="675"/>
      <c r="W399" s="675"/>
      <c r="X399" s="675"/>
      <c r="Y399" s="675"/>
      <c r="Z399" s="675"/>
      <c r="AA399" s="675"/>
      <c r="AB399" s="675"/>
      <c r="AC399" s="675"/>
      <c r="AD399" s="675"/>
      <c r="AE399" s="675"/>
      <c r="AF399" s="675"/>
      <c r="AG399" s="675"/>
    </row>
    <row r="400" spans="1:33" ht="34.5" customHeight="1" x14ac:dyDescent="0.2">
      <c r="A400" s="682"/>
      <c r="B400" s="683"/>
      <c r="C400" s="682"/>
      <c r="D400" s="675"/>
      <c r="E400" s="675"/>
      <c r="F400" s="675"/>
      <c r="G400" s="675"/>
      <c r="H400" s="675"/>
      <c r="I400" s="675"/>
      <c r="J400" s="675"/>
      <c r="K400" s="675"/>
      <c r="L400" s="675"/>
      <c r="M400" s="675"/>
      <c r="N400" s="675"/>
      <c r="O400" s="675"/>
      <c r="P400" s="675"/>
      <c r="Q400" s="675"/>
      <c r="R400" s="675"/>
      <c r="S400" s="675"/>
      <c r="T400" s="675"/>
      <c r="U400" s="675"/>
      <c r="V400" s="675"/>
      <c r="W400" s="675"/>
      <c r="X400" s="675"/>
      <c r="Y400" s="675"/>
      <c r="Z400" s="675"/>
      <c r="AA400" s="675"/>
      <c r="AB400" s="675"/>
      <c r="AC400" s="675"/>
      <c r="AD400" s="675"/>
      <c r="AE400" s="675"/>
      <c r="AF400" s="675"/>
      <c r="AG400" s="675"/>
    </row>
    <row r="401" spans="1:33" ht="34.5" customHeight="1" x14ac:dyDescent="0.2">
      <c r="A401" s="682"/>
      <c r="B401" s="683"/>
      <c r="C401" s="682"/>
      <c r="D401" s="675"/>
      <c r="E401" s="675"/>
      <c r="F401" s="675"/>
      <c r="G401" s="675"/>
      <c r="H401" s="675"/>
      <c r="I401" s="675"/>
      <c r="J401" s="675"/>
      <c r="K401" s="675"/>
      <c r="L401" s="675"/>
      <c r="M401" s="675"/>
      <c r="N401" s="675"/>
      <c r="O401" s="675"/>
      <c r="P401" s="675"/>
      <c r="Q401" s="675"/>
      <c r="R401" s="675"/>
      <c r="S401" s="675"/>
      <c r="T401" s="675"/>
      <c r="U401" s="675"/>
      <c r="V401" s="675"/>
      <c r="W401" s="675"/>
      <c r="X401" s="675"/>
      <c r="Y401" s="675"/>
      <c r="Z401" s="675"/>
      <c r="AA401" s="675"/>
      <c r="AB401" s="675"/>
      <c r="AC401" s="675"/>
      <c r="AD401" s="675"/>
      <c r="AE401" s="675"/>
      <c r="AF401" s="675"/>
      <c r="AG401" s="675"/>
    </row>
    <row r="402" spans="1:33" ht="34.5" customHeight="1" x14ac:dyDescent="0.2">
      <c r="A402" s="682"/>
      <c r="B402" s="683"/>
      <c r="C402" s="682"/>
      <c r="D402" s="675"/>
      <c r="E402" s="675"/>
      <c r="F402" s="675"/>
      <c r="G402" s="675"/>
      <c r="H402" s="675"/>
      <c r="I402" s="675"/>
      <c r="J402" s="675"/>
      <c r="K402" s="675"/>
      <c r="L402" s="675"/>
      <c r="M402" s="675"/>
      <c r="N402" s="675"/>
      <c r="O402" s="675"/>
      <c r="P402" s="675"/>
      <c r="Q402" s="675"/>
      <c r="R402" s="675"/>
      <c r="S402" s="675"/>
      <c r="T402" s="675"/>
      <c r="U402" s="675"/>
      <c r="V402" s="675"/>
      <c r="W402" s="675"/>
      <c r="X402" s="675"/>
      <c r="Y402" s="675"/>
      <c r="Z402" s="675"/>
      <c r="AA402" s="675"/>
      <c r="AB402" s="675"/>
      <c r="AC402" s="675"/>
      <c r="AD402" s="675"/>
      <c r="AE402" s="675"/>
      <c r="AF402" s="675"/>
      <c r="AG402" s="675"/>
    </row>
    <row r="403" spans="1:33" ht="34.5" customHeight="1" x14ac:dyDescent="0.2">
      <c r="A403" s="682"/>
      <c r="B403" s="683"/>
      <c r="C403" s="682"/>
      <c r="D403" s="675"/>
      <c r="E403" s="675"/>
      <c r="F403" s="675"/>
      <c r="G403" s="675"/>
      <c r="H403" s="675"/>
      <c r="I403" s="675"/>
      <c r="J403" s="675"/>
      <c r="K403" s="675"/>
      <c r="L403" s="675"/>
      <c r="M403" s="675"/>
      <c r="N403" s="675"/>
      <c r="O403" s="675"/>
      <c r="P403" s="675"/>
      <c r="Q403" s="675"/>
      <c r="R403" s="675"/>
      <c r="S403" s="675"/>
      <c r="T403" s="675"/>
      <c r="U403" s="675"/>
      <c r="V403" s="675"/>
      <c r="W403" s="675"/>
      <c r="X403" s="675"/>
      <c r="Y403" s="675"/>
      <c r="Z403" s="675"/>
      <c r="AA403" s="675"/>
      <c r="AB403" s="675"/>
      <c r="AC403" s="675"/>
      <c r="AD403" s="675"/>
      <c r="AE403" s="675"/>
      <c r="AF403" s="675"/>
      <c r="AG403" s="675"/>
    </row>
    <row r="404" spans="1:33" ht="34.5" customHeight="1" x14ac:dyDescent="0.2">
      <c r="A404" s="682"/>
      <c r="B404" s="683"/>
      <c r="C404" s="682"/>
      <c r="D404" s="675"/>
      <c r="E404" s="675"/>
      <c r="F404" s="675"/>
      <c r="G404" s="675"/>
      <c r="H404" s="675"/>
      <c r="I404" s="675"/>
      <c r="J404" s="675"/>
      <c r="K404" s="675"/>
      <c r="L404" s="675"/>
      <c r="M404" s="675"/>
      <c r="N404" s="675"/>
      <c r="O404" s="675"/>
      <c r="P404" s="675"/>
      <c r="Q404" s="675"/>
      <c r="R404" s="675"/>
      <c r="S404" s="675"/>
      <c r="T404" s="675"/>
      <c r="U404" s="675"/>
      <c r="V404" s="675"/>
      <c r="W404" s="675"/>
      <c r="X404" s="675"/>
      <c r="Y404" s="675"/>
      <c r="Z404" s="675"/>
      <c r="AA404" s="675"/>
      <c r="AB404" s="675"/>
      <c r="AC404" s="675"/>
      <c r="AD404" s="675"/>
      <c r="AE404" s="675"/>
      <c r="AF404" s="675"/>
      <c r="AG404" s="675"/>
    </row>
    <row r="405" spans="1:33" ht="34.5" customHeight="1" x14ac:dyDescent="0.2">
      <c r="A405" s="682"/>
      <c r="B405" s="683"/>
      <c r="C405" s="682"/>
      <c r="D405" s="675"/>
      <c r="E405" s="675"/>
      <c r="F405" s="675"/>
      <c r="G405" s="675"/>
      <c r="H405" s="675"/>
      <c r="I405" s="675"/>
      <c r="J405" s="675"/>
      <c r="K405" s="675"/>
      <c r="L405" s="675"/>
      <c r="M405" s="675"/>
      <c r="N405" s="675"/>
      <c r="O405" s="675"/>
      <c r="P405" s="675"/>
      <c r="Q405" s="675"/>
      <c r="R405" s="675"/>
      <c r="S405" s="675"/>
      <c r="T405" s="675"/>
      <c r="U405" s="675"/>
      <c r="V405" s="675"/>
      <c r="W405" s="675"/>
      <c r="X405" s="675"/>
      <c r="Y405" s="675"/>
      <c r="Z405" s="675"/>
      <c r="AA405" s="675"/>
      <c r="AB405" s="675"/>
      <c r="AC405" s="675"/>
      <c r="AD405" s="675"/>
      <c r="AE405" s="675"/>
      <c r="AF405" s="675"/>
      <c r="AG405" s="675"/>
    </row>
    <row r="406" spans="1:33" ht="34.5" customHeight="1" x14ac:dyDescent="0.2">
      <c r="A406" s="682"/>
      <c r="B406" s="683"/>
      <c r="C406" s="682"/>
      <c r="D406" s="675"/>
      <c r="E406" s="675"/>
      <c r="F406" s="675"/>
      <c r="G406" s="675"/>
      <c r="H406" s="675"/>
      <c r="I406" s="675"/>
      <c r="J406" s="675"/>
      <c r="K406" s="675"/>
      <c r="L406" s="675"/>
      <c r="M406" s="675"/>
      <c r="N406" s="675"/>
      <c r="O406" s="675"/>
      <c r="P406" s="675"/>
      <c r="Q406" s="675"/>
      <c r="R406" s="675"/>
      <c r="S406" s="675"/>
      <c r="T406" s="675"/>
      <c r="U406" s="675"/>
      <c r="V406" s="675"/>
      <c r="W406" s="675"/>
      <c r="X406" s="675"/>
      <c r="Y406" s="675"/>
      <c r="Z406" s="675"/>
      <c r="AA406" s="675"/>
      <c r="AB406" s="675"/>
      <c r="AC406" s="675"/>
      <c r="AD406" s="675"/>
      <c r="AE406" s="675"/>
      <c r="AF406" s="675"/>
      <c r="AG406" s="675"/>
    </row>
    <row r="407" spans="1:33" ht="34.5" customHeight="1" x14ac:dyDescent="0.2">
      <c r="A407" s="682"/>
      <c r="B407" s="683"/>
      <c r="C407" s="682"/>
      <c r="D407" s="675"/>
      <c r="E407" s="675"/>
      <c r="F407" s="675"/>
      <c r="G407" s="675"/>
      <c r="H407" s="675"/>
      <c r="I407" s="675"/>
      <c r="J407" s="675"/>
      <c r="K407" s="675"/>
      <c r="L407" s="675"/>
      <c r="M407" s="675"/>
      <c r="N407" s="675"/>
      <c r="O407" s="675"/>
      <c r="P407" s="675"/>
      <c r="Q407" s="680"/>
      <c r="R407" s="675"/>
      <c r="S407" s="675"/>
      <c r="T407" s="675"/>
      <c r="U407" s="675"/>
      <c r="V407" s="675"/>
      <c r="W407" s="675"/>
      <c r="X407" s="675"/>
      <c r="Y407" s="675"/>
      <c r="Z407" s="675"/>
      <c r="AA407" s="675"/>
      <c r="AB407" s="675"/>
      <c r="AC407" s="675"/>
      <c r="AD407" s="675"/>
      <c r="AE407" s="675"/>
      <c r="AF407" s="675"/>
      <c r="AG407" s="675"/>
    </row>
    <row r="408" spans="1:33" ht="34.5" customHeight="1" x14ac:dyDescent="0.2">
      <c r="A408" s="682"/>
      <c r="B408" s="683"/>
      <c r="C408" s="682"/>
      <c r="D408" s="675"/>
      <c r="E408" s="675"/>
      <c r="F408" s="675"/>
      <c r="G408" s="675"/>
      <c r="H408" s="675"/>
      <c r="I408" s="675"/>
      <c r="J408" s="675"/>
      <c r="K408" s="675"/>
      <c r="L408" s="675"/>
      <c r="M408" s="675"/>
      <c r="N408" s="675"/>
      <c r="O408" s="675"/>
      <c r="P408" s="675"/>
      <c r="Q408" s="675"/>
      <c r="R408" s="675"/>
      <c r="S408" s="675"/>
      <c r="T408" s="675"/>
      <c r="U408" s="675"/>
      <c r="V408" s="675"/>
      <c r="W408" s="675"/>
      <c r="X408" s="675"/>
      <c r="Y408" s="675"/>
      <c r="Z408" s="675"/>
      <c r="AA408" s="675"/>
      <c r="AB408" s="675"/>
      <c r="AC408" s="675"/>
      <c r="AD408" s="675"/>
      <c r="AE408" s="675"/>
      <c r="AF408" s="675"/>
      <c r="AG408" s="675"/>
    </row>
    <row r="409" spans="1:33" ht="34.5" customHeight="1" x14ac:dyDescent="0.2">
      <c r="A409" s="682"/>
      <c r="B409" s="683"/>
      <c r="C409" s="682"/>
      <c r="D409" s="675"/>
      <c r="E409" s="675"/>
      <c r="F409" s="675"/>
      <c r="G409" s="675"/>
      <c r="H409" s="675"/>
      <c r="I409" s="675"/>
      <c r="J409" s="675"/>
      <c r="K409" s="675"/>
      <c r="L409" s="675"/>
      <c r="M409" s="675"/>
      <c r="N409" s="675"/>
      <c r="O409" s="675"/>
      <c r="P409" s="675"/>
      <c r="Q409" s="675"/>
      <c r="R409" s="675"/>
      <c r="S409" s="675"/>
      <c r="T409" s="675"/>
      <c r="U409" s="675"/>
      <c r="V409" s="675"/>
      <c r="W409" s="675"/>
      <c r="X409" s="675"/>
      <c r="Y409" s="675"/>
      <c r="Z409" s="675"/>
      <c r="AA409" s="675"/>
      <c r="AB409" s="675"/>
      <c r="AC409" s="675"/>
      <c r="AD409" s="675"/>
      <c r="AE409" s="675"/>
      <c r="AF409" s="675"/>
      <c r="AG409" s="675"/>
    </row>
    <row r="410" spans="1:33" ht="34.5" customHeight="1" x14ac:dyDescent="0.2">
      <c r="A410" s="682"/>
      <c r="B410" s="683"/>
      <c r="C410" s="682"/>
      <c r="D410" s="675"/>
      <c r="E410" s="675"/>
      <c r="F410" s="675"/>
      <c r="G410" s="675"/>
      <c r="H410" s="675"/>
      <c r="I410" s="675"/>
      <c r="J410" s="675"/>
      <c r="K410" s="675"/>
      <c r="L410" s="675"/>
      <c r="M410" s="675"/>
      <c r="N410" s="675"/>
      <c r="O410" s="675"/>
      <c r="P410" s="675"/>
      <c r="Q410" s="675"/>
      <c r="R410" s="675"/>
      <c r="S410" s="675"/>
      <c r="T410" s="675"/>
      <c r="U410" s="675"/>
      <c r="V410" s="675"/>
      <c r="W410" s="675"/>
      <c r="X410" s="675"/>
      <c r="Y410" s="675"/>
      <c r="Z410" s="675"/>
      <c r="AA410" s="675"/>
      <c r="AB410" s="675"/>
      <c r="AC410" s="675"/>
      <c r="AD410" s="675"/>
      <c r="AE410" s="675"/>
      <c r="AF410" s="675"/>
      <c r="AG410" s="675"/>
    </row>
    <row r="411" spans="1:33" ht="34.5" customHeight="1" x14ac:dyDescent="0.2">
      <c r="A411" s="682"/>
      <c r="B411" s="683"/>
      <c r="C411" s="682"/>
      <c r="D411" s="675"/>
      <c r="E411" s="675"/>
      <c r="F411" s="675"/>
      <c r="G411" s="675"/>
      <c r="H411" s="675"/>
      <c r="I411" s="675"/>
      <c r="J411" s="675"/>
      <c r="K411" s="675"/>
      <c r="L411" s="675"/>
      <c r="M411" s="675"/>
      <c r="N411" s="675"/>
      <c r="O411" s="675"/>
      <c r="P411" s="675"/>
      <c r="Q411" s="675"/>
      <c r="R411" s="675"/>
      <c r="S411" s="675"/>
      <c r="T411" s="675"/>
      <c r="U411" s="675"/>
      <c r="V411" s="675"/>
      <c r="W411" s="675"/>
      <c r="X411" s="675"/>
      <c r="Y411" s="675"/>
      <c r="Z411" s="675"/>
      <c r="AA411" s="675"/>
      <c r="AB411" s="675"/>
      <c r="AC411" s="675"/>
      <c r="AD411" s="675"/>
      <c r="AE411" s="675"/>
      <c r="AF411" s="675"/>
      <c r="AG411" s="675"/>
    </row>
    <row r="412" spans="1:33" ht="34.5" customHeight="1" x14ac:dyDescent="0.2">
      <c r="A412" s="682"/>
      <c r="B412" s="683"/>
      <c r="C412" s="682"/>
      <c r="D412" s="675"/>
      <c r="E412" s="675"/>
      <c r="F412" s="675"/>
      <c r="G412" s="675"/>
      <c r="H412" s="675"/>
      <c r="I412" s="675"/>
      <c r="J412" s="675"/>
      <c r="K412" s="675"/>
      <c r="L412" s="675"/>
      <c r="M412" s="675"/>
      <c r="N412" s="675"/>
      <c r="O412" s="675"/>
      <c r="P412" s="675"/>
      <c r="Q412" s="675"/>
      <c r="R412" s="675"/>
      <c r="S412" s="675"/>
      <c r="T412" s="675"/>
      <c r="U412" s="675"/>
      <c r="V412" s="675"/>
      <c r="W412" s="675"/>
      <c r="X412" s="675"/>
      <c r="Y412" s="675"/>
      <c r="Z412" s="675"/>
      <c r="AA412" s="675"/>
      <c r="AB412" s="675"/>
      <c r="AC412" s="675"/>
      <c r="AD412" s="675"/>
      <c r="AE412" s="675"/>
      <c r="AF412" s="675"/>
      <c r="AG412" s="675"/>
    </row>
    <row r="413" spans="1:33" ht="34.5" customHeight="1" x14ac:dyDescent="0.2">
      <c r="A413" s="682"/>
      <c r="B413" s="683"/>
      <c r="C413" s="682"/>
      <c r="D413" s="675"/>
      <c r="E413" s="675"/>
      <c r="F413" s="675"/>
      <c r="G413" s="675"/>
      <c r="H413" s="675"/>
      <c r="I413" s="675"/>
      <c r="J413" s="675"/>
      <c r="K413" s="675"/>
      <c r="L413" s="675"/>
      <c r="M413" s="675"/>
      <c r="N413" s="675"/>
      <c r="O413" s="675"/>
      <c r="P413" s="675"/>
      <c r="Q413" s="675"/>
      <c r="R413" s="675"/>
      <c r="S413" s="675"/>
      <c r="T413" s="675"/>
      <c r="U413" s="675"/>
      <c r="V413" s="675"/>
      <c r="W413" s="675"/>
      <c r="X413" s="675"/>
      <c r="Y413" s="675"/>
      <c r="Z413" s="675"/>
      <c r="AA413" s="675"/>
      <c r="AB413" s="675"/>
      <c r="AC413" s="675"/>
      <c r="AD413" s="675"/>
      <c r="AE413" s="675"/>
      <c r="AF413" s="675"/>
      <c r="AG413" s="675"/>
    </row>
    <row r="414" spans="1:33" ht="34.5" customHeight="1" x14ac:dyDescent="0.2">
      <c r="A414" s="682"/>
      <c r="B414" s="683"/>
      <c r="C414" s="682"/>
      <c r="D414" s="675"/>
      <c r="E414" s="675"/>
      <c r="F414" s="675"/>
      <c r="G414" s="675"/>
      <c r="H414" s="675"/>
      <c r="I414" s="675"/>
      <c r="J414" s="675"/>
      <c r="K414" s="675"/>
      <c r="L414" s="675"/>
      <c r="M414" s="675"/>
      <c r="N414" s="675"/>
      <c r="O414" s="675"/>
      <c r="P414" s="675"/>
      <c r="Q414" s="675"/>
      <c r="R414" s="675"/>
      <c r="S414" s="675"/>
      <c r="T414" s="675"/>
      <c r="U414" s="675"/>
      <c r="V414" s="675"/>
      <c r="W414" s="675"/>
      <c r="X414" s="675"/>
      <c r="Y414" s="675"/>
      <c r="Z414" s="675"/>
      <c r="AA414" s="675"/>
      <c r="AB414" s="675"/>
      <c r="AC414" s="675"/>
      <c r="AD414" s="675"/>
      <c r="AE414" s="675"/>
      <c r="AF414" s="675"/>
      <c r="AG414" s="675"/>
    </row>
    <row r="415" spans="1:33" ht="34.5" customHeight="1" x14ac:dyDescent="0.2">
      <c r="A415" s="682"/>
      <c r="B415" s="683"/>
      <c r="C415" s="682"/>
      <c r="D415" s="675"/>
      <c r="E415" s="675"/>
      <c r="F415" s="675"/>
      <c r="G415" s="675"/>
      <c r="H415" s="675"/>
      <c r="I415" s="675"/>
      <c r="J415" s="675"/>
      <c r="K415" s="675"/>
      <c r="L415" s="675"/>
      <c r="M415" s="675"/>
      <c r="N415" s="675"/>
      <c r="O415" s="675"/>
      <c r="P415" s="675"/>
      <c r="Q415" s="675"/>
      <c r="R415" s="675"/>
      <c r="S415" s="675"/>
      <c r="T415" s="675"/>
      <c r="U415" s="675"/>
      <c r="V415" s="675"/>
      <c r="W415" s="675"/>
      <c r="X415" s="675"/>
      <c r="Y415" s="675"/>
      <c r="Z415" s="675"/>
      <c r="AA415" s="675"/>
      <c r="AB415" s="675"/>
      <c r="AC415" s="675"/>
      <c r="AD415" s="675"/>
      <c r="AE415" s="675"/>
      <c r="AF415" s="675"/>
      <c r="AG415" s="675"/>
    </row>
    <row r="416" spans="1:33" ht="34.5" customHeight="1" x14ac:dyDescent="0.2">
      <c r="A416" s="682"/>
      <c r="B416" s="683"/>
      <c r="C416" s="682"/>
      <c r="D416" s="675"/>
      <c r="E416" s="675"/>
      <c r="F416" s="675"/>
      <c r="G416" s="675"/>
      <c r="H416" s="675"/>
      <c r="I416" s="675"/>
      <c r="J416" s="675"/>
      <c r="K416" s="675"/>
      <c r="L416" s="675"/>
      <c r="M416" s="675"/>
      <c r="N416" s="675"/>
      <c r="O416" s="675"/>
      <c r="P416" s="675"/>
      <c r="Q416" s="675"/>
      <c r="R416" s="675"/>
      <c r="S416" s="675"/>
      <c r="T416" s="675"/>
      <c r="U416" s="675"/>
      <c r="V416" s="675"/>
      <c r="W416" s="675"/>
      <c r="X416" s="675"/>
      <c r="Y416" s="675"/>
      <c r="Z416" s="675"/>
      <c r="AA416" s="675"/>
      <c r="AB416" s="675"/>
      <c r="AC416" s="675"/>
      <c r="AD416" s="675"/>
      <c r="AE416" s="675"/>
      <c r="AF416" s="675"/>
      <c r="AG416" s="675"/>
    </row>
    <row r="417" spans="1:33" ht="34.5" customHeight="1" x14ac:dyDescent="0.2">
      <c r="A417" s="682"/>
      <c r="B417" s="683"/>
      <c r="C417" s="682"/>
      <c r="D417" s="675"/>
      <c r="E417" s="675"/>
      <c r="F417" s="675"/>
      <c r="G417" s="675"/>
      <c r="H417" s="675"/>
      <c r="I417" s="675"/>
      <c r="J417" s="675"/>
      <c r="K417" s="675"/>
      <c r="L417" s="675"/>
      <c r="M417" s="675"/>
      <c r="N417" s="675"/>
      <c r="O417" s="675"/>
      <c r="P417" s="675"/>
      <c r="Q417" s="680"/>
      <c r="R417" s="675"/>
      <c r="S417" s="675"/>
      <c r="T417" s="675"/>
      <c r="U417" s="675"/>
      <c r="V417" s="675"/>
      <c r="W417" s="675"/>
      <c r="X417" s="675"/>
      <c r="Y417" s="675"/>
      <c r="Z417" s="675"/>
      <c r="AA417" s="675"/>
      <c r="AB417" s="675"/>
      <c r="AC417" s="675"/>
      <c r="AD417" s="675"/>
      <c r="AE417" s="675"/>
      <c r="AF417" s="675"/>
      <c r="AG417" s="675"/>
    </row>
    <row r="418" spans="1:33" ht="34.5" customHeight="1" x14ac:dyDescent="0.2">
      <c r="A418" s="682"/>
      <c r="B418" s="683"/>
      <c r="C418" s="682"/>
      <c r="D418" s="675"/>
      <c r="E418" s="675"/>
      <c r="F418" s="675"/>
      <c r="G418" s="675"/>
      <c r="H418" s="675"/>
      <c r="I418" s="675"/>
      <c r="J418" s="675"/>
      <c r="K418" s="675"/>
      <c r="L418" s="675"/>
      <c r="M418" s="675"/>
      <c r="N418" s="675"/>
      <c r="O418" s="675"/>
      <c r="P418" s="675"/>
      <c r="Q418" s="675"/>
      <c r="R418" s="675"/>
      <c r="S418" s="675"/>
      <c r="T418" s="675"/>
      <c r="U418" s="675"/>
      <c r="V418" s="675"/>
      <c r="W418" s="675"/>
      <c r="X418" s="675"/>
      <c r="Y418" s="675"/>
      <c r="Z418" s="675"/>
      <c r="AA418" s="675"/>
      <c r="AB418" s="675"/>
      <c r="AC418" s="675"/>
      <c r="AD418" s="675"/>
      <c r="AE418" s="675"/>
      <c r="AF418" s="675"/>
      <c r="AG418" s="675"/>
    </row>
    <row r="419" spans="1:33" ht="34.5" customHeight="1" x14ac:dyDescent="0.2">
      <c r="A419" s="682"/>
      <c r="B419" s="683"/>
      <c r="C419" s="682"/>
      <c r="D419" s="675"/>
      <c r="E419" s="675"/>
      <c r="F419" s="675"/>
      <c r="G419" s="675"/>
      <c r="H419" s="675"/>
      <c r="I419" s="675"/>
      <c r="J419" s="675"/>
      <c r="K419" s="675"/>
      <c r="L419" s="675"/>
      <c r="M419" s="675"/>
      <c r="N419" s="675"/>
      <c r="O419" s="675"/>
      <c r="P419" s="675"/>
      <c r="Q419" s="675"/>
      <c r="R419" s="675"/>
      <c r="S419" s="675"/>
      <c r="T419" s="675"/>
      <c r="U419" s="675"/>
      <c r="V419" s="675"/>
      <c r="W419" s="675"/>
      <c r="X419" s="675"/>
      <c r="Y419" s="675"/>
      <c r="Z419" s="675"/>
      <c r="AA419" s="675"/>
      <c r="AB419" s="675"/>
      <c r="AC419" s="675"/>
      <c r="AD419" s="675"/>
      <c r="AE419" s="675"/>
      <c r="AF419" s="675"/>
      <c r="AG419" s="675"/>
    </row>
    <row r="420" spans="1:33" ht="34.5" customHeight="1" x14ac:dyDescent="0.2">
      <c r="A420" s="682"/>
      <c r="B420" s="683"/>
      <c r="C420" s="682"/>
      <c r="D420" s="675"/>
      <c r="E420" s="675"/>
      <c r="F420" s="675"/>
      <c r="G420" s="675"/>
      <c r="H420" s="675"/>
      <c r="I420" s="675"/>
      <c r="J420" s="675"/>
      <c r="K420" s="675"/>
      <c r="L420" s="675"/>
      <c r="M420" s="675"/>
      <c r="N420" s="675"/>
      <c r="O420" s="675"/>
      <c r="P420" s="675"/>
      <c r="Q420" s="675"/>
      <c r="R420" s="675"/>
      <c r="S420" s="675"/>
      <c r="T420" s="675"/>
      <c r="U420" s="675"/>
      <c r="V420" s="675"/>
      <c r="W420" s="675"/>
      <c r="X420" s="675"/>
      <c r="Y420" s="675"/>
      <c r="Z420" s="675"/>
      <c r="AA420" s="675"/>
      <c r="AB420" s="675"/>
      <c r="AC420" s="675"/>
      <c r="AD420" s="675"/>
      <c r="AE420" s="675"/>
      <c r="AF420" s="675"/>
      <c r="AG420" s="675"/>
    </row>
    <row r="421" spans="1:33" ht="34.5" customHeight="1" x14ac:dyDescent="0.2">
      <c r="A421" s="682"/>
      <c r="B421" s="683"/>
      <c r="C421" s="682"/>
      <c r="D421" s="675"/>
      <c r="E421" s="675"/>
      <c r="F421" s="675"/>
      <c r="G421" s="675"/>
      <c r="H421" s="675"/>
      <c r="I421" s="675"/>
      <c r="J421" s="675"/>
      <c r="K421" s="675"/>
      <c r="L421" s="675"/>
      <c r="M421" s="675"/>
      <c r="N421" s="675"/>
      <c r="O421" s="675"/>
      <c r="P421" s="675"/>
      <c r="Q421" s="675"/>
      <c r="R421" s="675"/>
      <c r="S421" s="675"/>
      <c r="T421" s="675"/>
      <c r="U421" s="675"/>
      <c r="V421" s="675"/>
      <c r="W421" s="675"/>
      <c r="X421" s="675"/>
      <c r="Y421" s="675"/>
      <c r="Z421" s="675"/>
      <c r="AA421" s="675"/>
      <c r="AB421" s="675"/>
      <c r="AC421" s="675"/>
      <c r="AD421" s="675"/>
      <c r="AE421" s="675"/>
      <c r="AF421" s="675"/>
      <c r="AG421" s="675"/>
    </row>
    <row r="422" spans="1:33" ht="34.5" customHeight="1" x14ac:dyDescent="0.2">
      <c r="A422" s="682"/>
      <c r="B422" s="683"/>
      <c r="C422" s="682"/>
      <c r="D422" s="675"/>
      <c r="E422" s="675"/>
      <c r="F422" s="675"/>
      <c r="G422" s="675"/>
      <c r="H422" s="675"/>
      <c r="I422" s="675"/>
      <c r="J422" s="675"/>
      <c r="K422" s="675"/>
      <c r="L422" s="675"/>
      <c r="M422" s="675"/>
      <c r="N422" s="675"/>
      <c r="O422" s="675"/>
      <c r="P422" s="675"/>
      <c r="Q422" s="675"/>
      <c r="R422" s="675"/>
      <c r="S422" s="675"/>
      <c r="T422" s="675"/>
      <c r="U422" s="675"/>
      <c r="V422" s="675"/>
      <c r="W422" s="675"/>
      <c r="X422" s="675"/>
      <c r="Y422" s="675"/>
      <c r="Z422" s="675"/>
      <c r="AA422" s="675"/>
      <c r="AB422" s="675"/>
      <c r="AC422" s="675"/>
      <c r="AD422" s="675"/>
      <c r="AE422" s="675"/>
      <c r="AF422" s="675"/>
      <c r="AG422" s="675"/>
    </row>
    <row r="423" spans="1:33" ht="34.5" customHeight="1" x14ac:dyDescent="0.2">
      <c r="A423" s="682"/>
      <c r="B423" s="683"/>
      <c r="C423" s="682"/>
      <c r="D423" s="675"/>
      <c r="E423" s="675"/>
      <c r="F423" s="675"/>
      <c r="G423" s="675"/>
      <c r="H423" s="675"/>
      <c r="I423" s="675"/>
      <c r="J423" s="675"/>
      <c r="K423" s="675"/>
      <c r="L423" s="675"/>
      <c r="M423" s="675"/>
      <c r="N423" s="675"/>
      <c r="O423" s="675"/>
      <c r="P423" s="675"/>
      <c r="Q423" s="675"/>
      <c r="R423" s="675"/>
      <c r="S423" s="675"/>
      <c r="T423" s="675"/>
      <c r="U423" s="675"/>
      <c r="V423" s="675"/>
      <c r="W423" s="675"/>
      <c r="X423" s="675"/>
      <c r="Y423" s="675"/>
      <c r="Z423" s="675"/>
      <c r="AA423" s="675"/>
      <c r="AB423" s="675"/>
      <c r="AC423" s="675"/>
      <c r="AD423" s="675"/>
      <c r="AE423" s="675"/>
      <c r="AF423" s="675"/>
      <c r="AG423" s="675"/>
    </row>
    <row r="424" spans="1:33" ht="34.5" customHeight="1" x14ac:dyDescent="0.2">
      <c r="A424" s="682"/>
      <c r="B424" s="683"/>
      <c r="C424" s="682"/>
      <c r="D424" s="675"/>
      <c r="E424" s="675"/>
      <c r="F424" s="675"/>
      <c r="G424" s="675"/>
      <c r="H424" s="675"/>
      <c r="I424" s="675"/>
      <c r="J424" s="675"/>
      <c r="K424" s="675"/>
      <c r="L424" s="675"/>
      <c r="M424" s="675"/>
      <c r="N424" s="675"/>
      <c r="O424" s="675"/>
      <c r="P424" s="675"/>
      <c r="Q424" s="675"/>
      <c r="R424" s="675"/>
      <c r="S424" s="675"/>
      <c r="T424" s="675"/>
      <c r="U424" s="675"/>
      <c r="V424" s="675"/>
      <c r="W424" s="675"/>
      <c r="X424" s="675"/>
      <c r="Y424" s="675"/>
      <c r="Z424" s="675"/>
      <c r="AA424" s="675"/>
      <c r="AB424" s="675"/>
      <c r="AC424" s="675"/>
      <c r="AD424" s="675"/>
      <c r="AE424" s="675"/>
      <c r="AF424" s="675"/>
      <c r="AG424" s="675"/>
    </row>
    <row r="425" spans="1:33" ht="34.5" customHeight="1" x14ac:dyDescent="0.2">
      <c r="A425" s="682"/>
      <c r="B425" s="683"/>
      <c r="C425" s="682"/>
      <c r="D425" s="675"/>
      <c r="E425" s="675"/>
      <c r="F425" s="675"/>
      <c r="G425" s="675"/>
      <c r="H425" s="675"/>
      <c r="I425" s="675"/>
      <c r="J425" s="675"/>
      <c r="K425" s="675"/>
      <c r="L425" s="675"/>
      <c r="M425" s="675"/>
      <c r="N425" s="675"/>
      <c r="O425" s="675"/>
      <c r="P425" s="675"/>
      <c r="Q425" s="675"/>
      <c r="R425" s="675"/>
      <c r="S425" s="675"/>
      <c r="T425" s="675"/>
      <c r="U425" s="675"/>
      <c r="V425" s="675"/>
      <c r="W425" s="675"/>
      <c r="X425" s="675"/>
      <c r="Y425" s="675"/>
      <c r="Z425" s="675"/>
      <c r="AA425" s="675"/>
      <c r="AB425" s="675"/>
      <c r="AC425" s="675"/>
      <c r="AD425" s="675"/>
      <c r="AE425" s="675"/>
      <c r="AF425" s="675"/>
      <c r="AG425" s="675"/>
    </row>
    <row r="426" spans="1:33" ht="34.5" customHeight="1" x14ac:dyDescent="0.2">
      <c r="A426" s="682"/>
      <c r="B426" s="683"/>
      <c r="C426" s="682"/>
      <c r="D426" s="675"/>
      <c r="E426" s="675"/>
      <c r="F426" s="675"/>
      <c r="G426" s="675"/>
      <c r="H426" s="675"/>
      <c r="I426" s="675"/>
      <c r="J426" s="675"/>
      <c r="K426" s="675"/>
      <c r="L426" s="675"/>
      <c r="M426" s="675"/>
      <c r="N426" s="675"/>
      <c r="O426" s="675"/>
      <c r="P426" s="675"/>
      <c r="Q426" s="675"/>
      <c r="R426" s="675"/>
      <c r="S426" s="675"/>
      <c r="T426" s="675"/>
      <c r="U426" s="675"/>
      <c r="V426" s="675"/>
      <c r="W426" s="675"/>
      <c r="X426" s="675"/>
      <c r="Y426" s="675"/>
      <c r="Z426" s="675"/>
      <c r="AA426" s="675"/>
      <c r="AB426" s="675"/>
      <c r="AC426" s="675"/>
      <c r="AD426" s="675"/>
      <c r="AE426" s="675"/>
      <c r="AF426" s="675"/>
      <c r="AG426" s="675"/>
    </row>
    <row r="427" spans="1:33" ht="34.5" customHeight="1" x14ac:dyDescent="0.2">
      <c r="A427" s="682"/>
      <c r="B427" s="683"/>
      <c r="C427" s="682"/>
      <c r="D427" s="675"/>
      <c r="E427" s="675"/>
      <c r="F427" s="675"/>
      <c r="G427" s="675"/>
      <c r="H427" s="675"/>
      <c r="I427" s="675"/>
      <c r="J427" s="675"/>
      <c r="K427" s="675"/>
      <c r="L427" s="675"/>
      <c r="M427" s="675"/>
      <c r="N427" s="675"/>
      <c r="O427" s="675"/>
      <c r="P427" s="675"/>
      <c r="Q427" s="675"/>
      <c r="R427" s="675"/>
      <c r="S427" s="675"/>
      <c r="T427" s="675"/>
      <c r="U427" s="675"/>
      <c r="V427" s="675"/>
      <c r="W427" s="675"/>
      <c r="X427" s="675"/>
      <c r="Y427" s="675"/>
      <c r="Z427" s="675"/>
      <c r="AA427" s="675"/>
      <c r="AB427" s="675"/>
      <c r="AC427" s="675"/>
      <c r="AD427" s="675"/>
      <c r="AE427" s="675"/>
      <c r="AF427" s="675"/>
      <c r="AG427" s="675"/>
    </row>
    <row r="428" spans="1:33" ht="34.5" customHeight="1" x14ac:dyDescent="0.2">
      <c r="A428" s="682"/>
      <c r="B428" s="683"/>
      <c r="C428" s="682"/>
      <c r="D428" s="675"/>
      <c r="E428" s="675"/>
      <c r="F428" s="675"/>
      <c r="G428" s="675"/>
      <c r="H428" s="675"/>
      <c r="I428" s="675"/>
      <c r="J428" s="675"/>
      <c r="K428" s="675"/>
      <c r="L428" s="675"/>
      <c r="M428" s="675"/>
      <c r="N428" s="675"/>
      <c r="O428" s="675"/>
      <c r="P428" s="675"/>
      <c r="Q428" s="675"/>
      <c r="R428" s="675"/>
      <c r="S428" s="675"/>
      <c r="T428" s="675"/>
      <c r="U428" s="675"/>
      <c r="V428" s="675"/>
      <c r="W428" s="675"/>
      <c r="X428" s="675"/>
      <c r="Y428" s="675"/>
      <c r="Z428" s="675"/>
      <c r="AA428" s="675"/>
      <c r="AB428" s="675"/>
      <c r="AC428" s="675"/>
      <c r="AD428" s="675"/>
      <c r="AE428" s="675"/>
      <c r="AF428" s="675"/>
      <c r="AG428" s="675"/>
    </row>
    <row r="429" spans="1:33" ht="34.5" customHeight="1" x14ac:dyDescent="0.2">
      <c r="A429" s="682"/>
      <c r="B429" s="683"/>
      <c r="C429" s="682"/>
      <c r="D429" s="675"/>
      <c r="E429" s="675"/>
      <c r="F429" s="675"/>
      <c r="G429" s="675"/>
      <c r="H429" s="675"/>
      <c r="I429" s="675"/>
      <c r="J429" s="675"/>
      <c r="K429" s="675"/>
      <c r="L429" s="675"/>
      <c r="M429" s="675"/>
      <c r="N429" s="675"/>
      <c r="O429" s="675"/>
      <c r="P429" s="675"/>
      <c r="Q429" s="675"/>
      <c r="R429" s="675"/>
      <c r="S429" s="675"/>
      <c r="T429" s="675"/>
      <c r="U429" s="675"/>
      <c r="V429" s="675"/>
      <c r="W429" s="675"/>
      <c r="X429" s="675"/>
      <c r="Y429" s="675"/>
      <c r="Z429" s="675"/>
      <c r="AA429" s="675"/>
      <c r="AB429" s="675"/>
      <c r="AC429" s="675"/>
      <c r="AD429" s="675"/>
      <c r="AE429" s="675"/>
      <c r="AF429" s="675"/>
      <c r="AG429" s="675"/>
    </row>
    <row r="430" spans="1:33" ht="34.5" customHeight="1" x14ac:dyDescent="0.2">
      <c r="A430" s="682"/>
      <c r="B430" s="683"/>
      <c r="C430" s="682"/>
      <c r="D430" s="675"/>
      <c r="E430" s="675"/>
      <c r="F430" s="675"/>
      <c r="G430" s="675"/>
      <c r="H430" s="675"/>
      <c r="I430" s="675"/>
      <c r="J430" s="675"/>
      <c r="K430" s="675"/>
      <c r="L430" s="675"/>
      <c r="M430" s="675"/>
      <c r="N430" s="675"/>
      <c r="O430" s="675"/>
      <c r="P430" s="675"/>
      <c r="Q430" s="675"/>
      <c r="R430" s="675"/>
      <c r="S430" s="675"/>
      <c r="T430" s="675"/>
      <c r="U430" s="675"/>
      <c r="V430" s="675"/>
      <c r="W430" s="675"/>
      <c r="X430" s="675"/>
      <c r="Y430" s="675"/>
      <c r="Z430" s="675"/>
      <c r="AA430" s="675"/>
      <c r="AB430" s="675"/>
      <c r="AC430" s="675"/>
      <c r="AD430" s="675"/>
      <c r="AE430" s="675"/>
      <c r="AF430" s="675"/>
      <c r="AG430" s="675"/>
    </row>
    <row r="431" spans="1:33" ht="34.5" customHeight="1" x14ac:dyDescent="0.2">
      <c r="A431" s="682"/>
      <c r="B431" s="683"/>
      <c r="C431" s="682"/>
      <c r="D431" s="675"/>
      <c r="E431" s="675"/>
      <c r="F431" s="675"/>
      <c r="G431" s="675"/>
      <c r="H431" s="675"/>
      <c r="I431" s="675"/>
      <c r="J431" s="675"/>
      <c r="K431" s="675"/>
      <c r="L431" s="675"/>
      <c r="M431" s="675"/>
      <c r="N431" s="675"/>
      <c r="O431" s="675"/>
      <c r="P431" s="675"/>
      <c r="Q431" s="675"/>
      <c r="R431" s="675"/>
      <c r="S431" s="675"/>
      <c r="T431" s="675"/>
      <c r="U431" s="675"/>
      <c r="V431" s="675"/>
      <c r="W431" s="675"/>
      <c r="X431" s="675"/>
      <c r="Y431" s="675"/>
      <c r="Z431" s="675"/>
      <c r="AA431" s="675"/>
      <c r="AB431" s="675"/>
      <c r="AC431" s="675"/>
      <c r="AD431" s="675"/>
      <c r="AE431" s="675"/>
      <c r="AF431" s="675"/>
      <c r="AG431" s="675"/>
    </row>
    <row r="432" spans="1:33" ht="34.5" customHeight="1" x14ac:dyDescent="0.2">
      <c r="A432" s="682"/>
      <c r="B432" s="683"/>
      <c r="C432" s="682"/>
      <c r="D432" s="675"/>
      <c r="E432" s="675"/>
      <c r="F432" s="675"/>
      <c r="G432" s="675"/>
      <c r="H432" s="675"/>
      <c r="I432" s="675"/>
      <c r="J432" s="675"/>
      <c r="K432" s="675"/>
      <c r="L432" s="675"/>
      <c r="M432" s="675"/>
      <c r="N432" s="675"/>
      <c r="O432" s="675"/>
      <c r="P432" s="675"/>
      <c r="Q432" s="675"/>
      <c r="R432" s="675"/>
      <c r="S432" s="675"/>
      <c r="T432" s="675"/>
      <c r="U432" s="675"/>
      <c r="V432" s="675"/>
      <c r="W432" s="675"/>
      <c r="X432" s="675"/>
      <c r="Y432" s="675"/>
      <c r="Z432" s="675"/>
      <c r="AA432" s="675"/>
      <c r="AB432" s="675"/>
      <c r="AC432" s="675"/>
      <c r="AD432" s="675"/>
      <c r="AE432" s="675"/>
      <c r="AF432" s="675"/>
      <c r="AG432" s="675"/>
    </row>
    <row r="433" spans="1:33" ht="34.5" customHeight="1" x14ac:dyDescent="0.2">
      <c r="A433" s="682"/>
      <c r="B433" s="683"/>
      <c r="C433" s="682"/>
      <c r="D433" s="675"/>
      <c r="E433" s="675"/>
      <c r="F433" s="675"/>
      <c r="G433" s="675"/>
      <c r="H433" s="675"/>
      <c r="I433" s="675"/>
      <c r="J433" s="675"/>
      <c r="K433" s="675"/>
      <c r="L433" s="675"/>
      <c r="M433" s="675"/>
      <c r="N433" s="675"/>
      <c r="O433" s="675"/>
      <c r="P433" s="675"/>
      <c r="Q433" s="675"/>
      <c r="R433" s="675"/>
      <c r="S433" s="675"/>
      <c r="T433" s="675"/>
      <c r="U433" s="675"/>
      <c r="V433" s="675"/>
      <c r="W433" s="675"/>
      <c r="X433" s="675"/>
      <c r="Y433" s="675"/>
      <c r="Z433" s="675"/>
      <c r="AA433" s="675"/>
      <c r="AB433" s="675"/>
      <c r="AC433" s="675"/>
      <c r="AD433" s="675"/>
      <c r="AE433" s="675"/>
      <c r="AF433" s="675"/>
      <c r="AG433" s="675"/>
    </row>
    <row r="434" spans="1:33" ht="34.5" customHeight="1" x14ac:dyDescent="0.2">
      <c r="A434" s="682"/>
      <c r="B434" s="683"/>
      <c r="C434" s="682"/>
      <c r="D434" s="675"/>
      <c r="E434" s="675"/>
      <c r="F434" s="675"/>
      <c r="G434" s="675"/>
      <c r="H434" s="675"/>
      <c r="I434" s="675"/>
      <c r="J434" s="675"/>
      <c r="K434" s="675"/>
      <c r="L434" s="675"/>
      <c r="M434" s="675"/>
      <c r="N434" s="675"/>
      <c r="O434" s="675"/>
      <c r="P434" s="675"/>
      <c r="Q434" s="675"/>
      <c r="R434" s="675"/>
      <c r="S434" s="675"/>
      <c r="T434" s="675"/>
      <c r="U434" s="675"/>
      <c r="V434" s="675"/>
      <c r="W434" s="675"/>
      <c r="X434" s="675"/>
      <c r="Y434" s="675"/>
      <c r="Z434" s="675"/>
      <c r="AA434" s="675"/>
      <c r="AB434" s="675"/>
      <c r="AC434" s="675"/>
      <c r="AD434" s="675"/>
      <c r="AE434" s="675"/>
      <c r="AF434" s="675"/>
      <c r="AG434" s="675"/>
    </row>
    <row r="435" spans="1:33" ht="34.5" customHeight="1" x14ac:dyDescent="0.2">
      <c r="A435" s="682"/>
      <c r="B435" s="683"/>
      <c r="C435" s="682"/>
      <c r="D435" s="675"/>
      <c r="E435" s="675"/>
      <c r="F435" s="675"/>
      <c r="G435" s="675"/>
      <c r="H435" s="675"/>
      <c r="I435" s="675"/>
      <c r="J435" s="675"/>
      <c r="K435" s="675"/>
      <c r="L435" s="675"/>
      <c r="M435" s="675"/>
      <c r="N435" s="675"/>
      <c r="O435" s="675"/>
      <c r="P435" s="675"/>
      <c r="Q435" s="675"/>
      <c r="R435" s="675"/>
      <c r="S435" s="675"/>
      <c r="T435" s="675"/>
      <c r="U435" s="675"/>
      <c r="V435" s="675"/>
      <c r="W435" s="675"/>
      <c r="X435" s="675"/>
      <c r="Y435" s="675"/>
      <c r="Z435" s="675"/>
      <c r="AA435" s="675"/>
      <c r="AB435" s="675"/>
      <c r="AC435" s="675"/>
      <c r="AD435" s="675"/>
      <c r="AE435" s="675"/>
      <c r="AF435" s="675"/>
      <c r="AG435" s="675"/>
    </row>
    <row r="436" spans="1:33" ht="34.5" customHeight="1" x14ac:dyDescent="0.2">
      <c r="A436" s="682"/>
      <c r="B436" s="683"/>
      <c r="C436" s="682"/>
      <c r="D436" s="675"/>
      <c r="E436" s="675"/>
      <c r="F436" s="675"/>
      <c r="G436" s="675"/>
      <c r="H436" s="675"/>
      <c r="I436" s="675"/>
      <c r="J436" s="675"/>
      <c r="K436" s="675"/>
      <c r="L436" s="675"/>
      <c r="M436" s="675"/>
      <c r="N436" s="675"/>
      <c r="O436" s="675"/>
      <c r="P436" s="675"/>
      <c r="Q436" s="675"/>
      <c r="R436" s="675"/>
      <c r="S436" s="675"/>
      <c r="T436" s="675"/>
      <c r="U436" s="675"/>
      <c r="V436" s="675"/>
      <c r="W436" s="675"/>
      <c r="X436" s="675"/>
      <c r="Y436" s="675"/>
      <c r="Z436" s="675"/>
      <c r="AA436" s="675"/>
      <c r="AB436" s="675"/>
      <c r="AC436" s="675"/>
      <c r="AD436" s="675"/>
      <c r="AE436" s="675"/>
      <c r="AF436" s="675"/>
      <c r="AG436" s="675"/>
    </row>
    <row r="437" spans="1:33" ht="34.5" customHeight="1" x14ac:dyDescent="0.2">
      <c r="A437" s="682"/>
      <c r="B437" s="683"/>
      <c r="C437" s="682"/>
      <c r="D437" s="675"/>
      <c r="E437" s="675"/>
      <c r="F437" s="675"/>
      <c r="G437" s="675"/>
      <c r="H437" s="675"/>
      <c r="I437" s="675"/>
      <c r="J437" s="675"/>
      <c r="K437" s="675"/>
      <c r="L437" s="675"/>
      <c r="M437" s="675"/>
      <c r="N437" s="675"/>
      <c r="O437" s="675"/>
      <c r="P437" s="675"/>
      <c r="Q437" s="675"/>
      <c r="R437" s="675"/>
      <c r="S437" s="675"/>
      <c r="T437" s="675"/>
      <c r="U437" s="675"/>
      <c r="V437" s="675"/>
      <c r="W437" s="675"/>
      <c r="X437" s="675"/>
      <c r="Y437" s="675"/>
      <c r="Z437" s="675"/>
      <c r="AA437" s="675"/>
      <c r="AB437" s="675"/>
      <c r="AC437" s="675"/>
      <c r="AD437" s="675"/>
      <c r="AE437" s="675"/>
      <c r="AF437" s="675"/>
      <c r="AG437" s="675"/>
    </row>
    <row r="438" spans="1:33" ht="34.5" customHeight="1" x14ac:dyDescent="0.2">
      <c r="A438" s="682"/>
      <c r="B438" s="683"/>
      <c r="C438" s="682"/>
      <c r="D438" s="675"/>
      <c r="E438" s="675"/>
      <c r="F438" s="675"/>
      <c r="G438" s="675"/>
      <c r="H438" s="675"/>
      <c r="I438" s="675"/>
      <c r="J438" s="675"/>
      <c r="K438" s="680"/>
      <c r="L438" s="680"/>
      <c r="M438" s="680"/>
      <c r="N438" s="680"/>
      <c r="O438" s="680"/>
      <c r="P438" s="680"/>
      <c r="Q438" s="680"/>
      <c r="R438" s="675"/>
      <c r="S438" s="675"/>
      <c r="T438" s="675"/>
      <c r="U438" s="675"/>
      <c r="V438" s="675"/>
      <c r="W438" s="675"/>
      <c r="X438" s="675"/>
      <c r="Y438" s="675"/>
      <c r="Z438" s="675"/>
      <c r="AA438" s="675"/>
      <c r="AB438" s="675"/>
      <c r="AC438" s="675"/>
      <c r="AD438" s="675"/>
      <c r="AE438" s="675"/>
      <c r="AF438" s="675"/>
      <c r="AG438" s="675"/>
    </row>
    <row r="439" spans="1:33" ht="34.5" customHeight="1" x14ac:dyDescent="0.2">
      <c r="A439" s="682"/>
      <c r="B439" s="683"/>
      <c r="C439" s="682"/>
      <c r="D439" s="675"/>
      <c r="E439" s="675"/>
      <c r="F439" s="675"/>
      <c r="G439" s="675"/>
      <c r="H439" s="675"/>
      <c r="I439" s="675"/>
      <c r="J439" s="675"/>
      <c r="K439" s="675"/>
      <c r="L439" s="675"/>
      <c r="M439" s="675"/>
      <c r="N439" s="675"/>
      <c r="O439" s="675"/>
      <c r="P439" s="675"/>
      <c r="Q439" s="675"/>
      <c r="R439" s="675"/>
      <c r="S439" s="675"/>
      <c r="T439" s="675"/>
      <c r="U439" s="675"/>
      <c r="V439" s="675"/>
      <c r="W439" s="675"/>
      <c r="X439" s="675"/>
      <c r="Y439" s="675"/>
      <c r="Z439" s="675"/>
      <c r="AA439" s="675"/>
      <c r="AB439" s="675"/>
      <c r="AC439" s="675"/>
      <c r="AD439" s="675"/>
      <c r="AE439" s="675"/>
      <c r="AF439" s="675"/>
      <c r="AG439" s="675"/>
    </row>
    <row r="440" spans="1:33" ht="34.5" customHeight="1" x14ac:dyDescent="0.2">
      <c r="A440" s="682"/>
      <c r="B440" s="683"/>
      <c r="C440" s="682"/>
      <c r="D440" s="675"/>
      <c r="E440" s="675"/>
      <c r="F440" s="675"/>
      <c r="G440" s="675"/>
      <c r="H440" s="675"/>
      <c r="I440" s="675"/>
      <c r="J440" s="675"/>
      <c r="K440" s="675"/>
      <c r="L440" s="675"/>
      <c r="M440" s="675"/>
      <c r="N440" s="675"/>
      <c r="O440" s="675"/>
      <c r="P440" s="675"/>
      <c r="Q440" s="675"/>
      <c r="R440" s="675"/>
      <c r="S440" s="675"/>
      <c r="T440" s="675"/>
      <c r="U440" s="675"/>
      <c r="V440" s="675"/>
      <c r="W440" s="675"/>
      <c r="X440" s="675"/>
      <c r="Y440" s="675"/>
      <c r="Z440" s="675"/>
      <c r="AA440" s="675"/>
      <c r="AB440" s="675"/>
      <c r="AC440" s="675"/>
      <c r="AD440" s="675"/>
      <c r="AE440" s="675"/>
      <c r="AF440" s="675"/>
      <c r="AG440" s="675"/>
    </row>
    <row r="441" spans="1:33" ht="34.5" customHeight="1" x14ac:dyDescent="0.2">
      <c r="A441" s="682"/>
      <c r="B441" s="683"/>
      <c r="C441" s="682"/>
      <c r="D441" s="675"/>
      <c r="E441" s="675"/>
      <c r="F441" s="675"/>
      <c r="G441" s="675"/>
      <c r="H441" s="675"/>
      <c r="I441" s="675"/>
      <c r="J441" s="675"/>
      <c r="K441" s="675"/>
      <c r="L441" s="675"/>
      <c r="M441" s="675"/>
      <c r="N441" s="675"/>
      <c r="O441" s="675"/>
      <c r="P441" s="675"/>
      <c r="Q441" s="675"/>
      <c r="R441" s="675"/>
      <c r="S441" s="675"/>
      <c r="T441" s="675"/>
      <c r="U441" s="675"/>
      <c r="V441" s="675"/>
      <c r="W441" s="675"/>
      <c r="X441" s="675"/>
      <c r="Y441" s="675"/>
      <c r="Z441" s="675"/>
      <c r="AA441" s="675"/>
      <c r="AB441" s="675"/>
      <c r="AC441" s="675"/>
      <c r="AD441" s="675"/>
      <c r="AE441" s="675"/>
      <c r="AF441" s="675"/>
      <c r="AG441" s="675"/>
    </row>
    <row r="442" spans="1:33" ht="34.5" customHeight="1" x14ac:dyDescent="0.2">
      <c r="A442" s="682"/>
      <c r="B442" s="683"/>
      <c r="C442" s="682"/>
      <c r="D442" s="675"/>
      <c r="E442" s="675"/>
      <c r="F442" s="675"/>
      <c r="G442" s="675"/>
      <c r="H442" s="675"/>
      <c r="I442" s="675"/>
      <c r="J442" s="675"/>
      <c r="K442" s="675"/>
      <c r="L442" s="675"/>
      <c r="M442" s="675"/>
      <c r="N442" s="675"/>
      <c r="O442" s="675"/>
      <c r="P442" s="675"/>
      <c r="Q442" s="675"/>
      <c r="R442" s="675"/>
      <c r="S442" s="675"/>
      <c r="T442" s="675"/>
      <c r="U442" s="675"/>
      <c r="V442" s="675"/>
      <c r="W442" s="675"/>
      <c r="X442" s="675"/>
      <c r="Y442" s="675"/>
      <c r="Z442" s="675"/>
      <c r="AA442" s="675"/>
      <c r="AB442" s="675"/>
      <c r="AC442" s="675"/>
      <c r="AD442" s="675"/>
      <c r="AE442" s="675"/>
      <c r="AF442" s="675"/>
      <c r="AG442" s="675"/>
    </row>
    <row r="443" spans="1:33" ht="34.5" customHeight="1" x14ac:dyDescent="0.2">
      <c r="A443" s="682"/>
      <c r="B443" s="683"/>
      <c r="C443" s="682"/>
      <c r="D443" s="675"/>
      <c r="E443" s="675"/>
      <c r="F443" s="675"/>
      <c r="G443" s="675"/>
      <c r="H443" s="675"/>
      <c r="I443" s="675"/>
      <c r="J443" s="675"/>
      <c r="K443" s="675"/>
      <c r="L443" s="675"/>
      <c r="M443" s="675"/>
      <c r="N443" s="675"/>
      <c r="O443" s="675"/>
      <c r="P443" s="675"/>
      <c r="Q443" s="675"/>
      <c r="R443" s="675"/>
      <c r="S443" s="675"/>
      <c r="T443" s="675"/>
      <c r="U443" s="675"/>
      <c r="V443" s="675"/>
      <c r="W443" s="675"/>
      <c r="X443" s="675"/>
      <c r="Y443" s="675"/>
      <c r="Z443" s="675"/>
      <c r="AA443" s="675"/>
      <c r="AB443" s="675"/>
      <c r="AC443" s="675"/>
      <c r="AD443" s="675"/>
      <c r="AE443" s="675"/>
      <c r="AF443" s="675"/>
      <c r="AG443" s="675"/>
    </row>
    <row r="444" spans="1:33" ht="34.5" customHeight="1" x14ac:dyDescent="0.2">
      <c r="A444" s="682"/>
      <c r="B444" s="683"/>
      <c r="C444" s="682"/>
      <c r="D444" s="675"/>
      <c r="E444" s="675"/>
      <c r="F444" s="675"/>
      <c r="G444" s="675"/>
      <c r="H444" s="675"/>
      <c r="I444" s="675"/>
      <c r="J444" s="675"/>
      <c r="K444" s="675"/>
      <c r="L444" s="675"/>
      <c r="M444" s="675"/>
      <c r="N444" s="675"/>
      <c r="O444" s="675"/>
      <c r="P444" s="675"/>
      <c r="Q444" s="675"/>
      <c r="R444" s="675"/>
      <c r="S444" s="675"/>
      <c r="T444" s="675"/>
      <c r="U444" s="675"/>
      <c r="V444" s="675"/>
      <c r="W444" s="675"/>
      <c r="X444" s="675"/>
      <c r="Y444" s="675"/>
      <c r="Z444" s="675"/>
      <c r="AA444" s="675"/>
      <c r="AB444" s="675"/>
      <c r="AC444" s="675"/>
      <c r="AD444" s="675"/>
      <c r="AE444" s="675"/>
      <c r="AF444" s="675"/>
      <c r="AG444" s="675"/>
    </row>
    <row r="445" spans="1:33" ht="34.5" customHeight="1" x14ac:dyDescent="0.2">
      <c r="A445" s="682"/>
      <c r="B445" s="683"/>
      <c r="C445" s="682"/>
      <c r="D445" s="675"/>
      <c r="E445" s="675"/>
      <c r="F445" s="675"/>
      <c r="G445" s="675"/>
      <c r="H445" s="675"/>
      <c r="I445" s="675"/>
      <c r="J445" s="675"/>
      <c r="K445" s="675"/>
      <c r="L445" s="675"/>
      <c r="M445" s="675"/>
      <c r="N445" s="675"/>
      <c r="O445" s="675"/>
      <c r="P445" s="675"/>
      <c r="Q445" s="675"/>
      <c r="R445" s="675"/>
      <c r="S445" s="675"/>
      <c r="T445" s="675"/>
      <c r="U445" s="675"/>
      <c r="V445" s="675"/>
      <c r="W445" s="675"/>
      <c r="X445" s="675"/>
      <c r="Y445" s="675"/>
      <c r="Z445" s="675"/>
      <c r="AA445" s="675"/>
      <c r="AB445" s="675"/>
      <c r="AC445" s="675"/>
      <c r="AD445" s="675"/>
      <c r="AE445" s="675"/>
      <c r="AF445" s="675"/>
      <c r="AG445" s="675"/>
    </row>
    <row r="446" spans="1:33" ht="34.5" customHeight="1" x14ac:dyDescent="0.2">
      <c r="A446" s="682"/>
      <c r="B446" s="683"/>
      <c r="C446" s="682"/>
      <c r="D446" s="675"/>
      <c r="E446" s="675"/>
      <c r="F446" s="675"/>
      <c r="G446" s="675"/>
      <c r="H446" s="675"/>
      <c r="I446" s="675"/>
      <c r="J446" s="675"/>
      <c r="K446" s="675"/>
      <c r="L446" s="675"/>
      <c r="M446" s="675"/>
      <c r="N446" s="675"/>
      <c r="O446" s="675"/>
      <c r="P446" s="675"/>
      <c r="Q446" s="675"/>
      <c r="R446" s="675"/>
      <c r="S446" s="675"/>
      <c r="T446" s="675"/>
      <c r="U446" s="675"/>
      <c r="V446" s="675"/>
      <c r="W446" s="675"/>
      <c r="X446" s="675"/>
      <c r="Y446" s="675"/>
      <c r="Z446" s="675"/>
      <c r="AA446" s="675"/>
      <c r="AB446" s="675"/>
      <c r="AC446" s="675"/>
      <c r="AD446" s="675"/>
      <c r="AE446" s="675"/>
      <c r="AF446" s="675"/>
      <c r="AG446" s="675"/>
    </row>
    <row r="447" spans="1:33" ht="34.5" customHeight="1" x14ac:dyDescent="0.2">
      <c r="A447" s="682"/>
      <c r="B447" s="683"/>
      <c r="C447" s="682"/>
      <c r="D447" s="675"/>
      <c r="E447" s="675"/>
      <c r="F447" s="675"/>
      <c r="G447" s="675"/>
      <c r="H447" s="675"/>
      <c r="I447" s="675"/>
      <c r="J447" s="675"/>
      <c r="K447" s="675"/>
      <c r="L447" s="675"/>
      <c r="M447" s="675"/>
      <c r="N447" s="675"/>
      <c r="O447" s="675"/>
      <c r="P447" s="675"/>
      <c r="Q447" s="675"/>
      <c r="R447" s="675"/>
      <c r="S447" s="675"/>
      <c r="T447" s="675"/>
      <c r="U447" s="675"/>
      <c r="V447" s="675"/>
      <c r="W447" s="675"/>
      <c r="X447" s="675"/>
      <c r="Y447" s="675"/>
      <c r="Z447" s="675"/>
      <c r="AA447" s="675"/>
      <c r="AB447" s="675"/>
      <c r="AC447" s="675"/>
      <c r="AD447" s="675"/>
      <c r="AE447" s="675"/>
      <c r="AF447" s="675"/>
      <c r="AG447" s="675"/>
    </row>
    <row r="448" spans="1:33" ht="34.5" customHeight="1" x14ac:dyDescent="0.2">
      <c r="A448" s="682"/>
      <c r="B448" s="683"/>
      <c r="C448" s="682"/>
      <c r="D448" s="675"/>
      <c r="E448" s="675"/>
      <c r="F448" s="675"/>
      <c r="G448" s="675"/>
      <c r="H448" s="675"/>
      <c r="I448" s="675"/>
      <c r="J448" s="675"/>
      <c r="K448" s="675"/>
      <c r="L448" s="675"/>
      <c r="M448" s="675"/>
      <c r="N448" s="675"/>
      <c r="O448" s="675"/>
      <c r="P448" s="675"/>
      <c r="Q448" s="675"/>
      <c r="R448" s="675"/>
      <c r="S448" s="675"/>
      <c r="T448" s="675"/>
      <c r="U448" s="675"/>
      <c r="V448" s="675"/>
      <c r="W448" s="675"/>
      <c r="X448" s="675"/>
      <c r="Y448" s="675"/>
      <c r="Z448" s="675"/>
      <c r="AA448" s="675"/>
      <c r="AB448" s="675"/>
      <c r="AC448" s="675"/>
      <c r="AD448" s="675"/>
      <c r="AE448" s="675"/>
      <c r="AF448" s="675"/>
      <c r="AG448" s="675"/>
    </row>
    <row r="449" spans="1:33" ht="34.5" customHeight="1" x14ac:dyDescent="0.2">
      <c r="A449" s="682"/>
      <c r="B449" s="683"/>
      <c r="C449" s="682"/>
      <c r="D449" s="675"/>
      <c r="E449" s="675"/>
      <c r="F449" s="675"/>
      <c r="G449" s="675"/>
      <c r="H449" s="675"/>
      <c r="I449" s="675"/>
      <c r="J449" s="675"/>
      <c r="K449" s="675"/>
      <c r="L449" s="675"/>
      <c r="M449" s="675"/>
      <c r="N449" s="675"/>
      <c r="O449" s="675"/>
      <c r="P449" s="675"/>
      <c r="Q449" s="675"/>
      <c r="R449" s="675"/>
      <c r="S449" s="675"/>
      <c r="T449" s="675"/>
      <c r="U449" s="675"/>
      <c r="V449" s="675"/>
      <c r="W449" s="675"/>
      <c r="X449" s="675"/>
      <c r="Y449" s="675"/>
      <c r="Z449" s="675"/>
      <c r="AA449" s="675"/>
      <c r="AB449" s="675"/>
      <c r="AC449" s="675"/>
      <c r="AD449" s="675"/>
      <c r="AE449" s="675"/>
      <c r="AF449" s="675"/>
      <c r="AG449" s="675"/>
    </row>
    <row r="450" spans="1:33" ht="34.5" customHeight="1" x14ac:dyDescent="0.2">
      <c r="A450" s="682"/>
      <c r="B450" s="683"/>
      <c r="C450" s="682"/>
      <c r="D450" s="675"/>
      <c r="E450" s="675"/>
      <c r="F450" s="675"/>
      <c r="G450" s="675"/>
      <c r="H450" s="675"/>
      <c r="I450" s="675"/>
      <c r="J450" s="675"/>
      <c r="K450" s="675"/>
      <c r="L450" s="675"/>
      <c r="M450" s="675"/>
      <c r="N450" s="675"/>
      <c r="O450" s="675"/>
      <c r="P450" s="675"/>
      <c r="Q450" s="675"/>
      <c r="R450" s="675"/>
      <c r="S450" s="675"/>
      <c r="T450" s="675"/>
      <c r="U450" s="675"/>
      <c r="V450" s="675"/>
      <c r="W450" s="675"/>
      <c r="X450" s="675"/>
      <c r="Y450" s="675"/>
      <c r="Z450" s="675"/>
      <c r="AA450" s="675"/>
      <c r="AB450" s="675"/>
      <c r="AC450" s="675"/>
      <c r="AD450" s="675"/>
      <c r="AE450" s="675"/>
      <c r="AF450" s="675"/>
      <c r="AG450" s="675"/>
    </row>
    <row r="451" spans="1:33" ht="34.5" customHeight="1" x14ac:dyDescent="0.2">
      <c r="A451" s="682"/>
      <c r="B451" s="683"/>
      <c r="C451" s="682"/>
      <c r="D451" s="675"/>
      <c r="E451" s="675"/>
      <c r="F451" s="675"/>
      <c r="G451" s="675"/>
      <c r="H451" s="675"/>
      <c r="I451" s="675"/>
      <c r="J451" s="675"/>
      <c r="K451" s="675"/>
      <c r="L451" s="675"/>
      <c r="M451" s="675"/>
      <c r="N451" s="675"/>
      <c r="O451" s="675"/>
      <c r="P451" s="675"/>
      <c r="Q451" s="675"/>
      <c r="R451" s="675"/>
      <c r="S451" s="675"/>
      <c r="T451" s="675"/>
      <c r="U451" s="675"/>
      <c r="V451" s="675"/>
      <c r="W451" s="675"/>
      <c r="X451" s="675"/>
      <c r="Y451" s="675"/>
      <c r="Z451" s="675"/>
      <c r="AA451" s="675"/>
      <c r="AB451" s="675"/>
      <c r="AC451" s="675"/>
      <c r="AD451" s="675"/>
      <c r="AE451" s="675"/>
      <c r="AF451" s="675"/>
      <c r="AG451" s="675"/>
    </row>
    <row r="452" spans="1:33" ht="34.5" customHeight="1" x14ac:dyDescent="0.2">
      <c r="A452" s="682"/>
      <c r="B452" s="683"/>
      <c r="C452" s="682"/>
      <c r="D452" s="675"/>
      <c r="E452" s="675"/>
      <c r="F452" s="675"/>
      <c r="G452" s="675"/>
      <c r="H452" s="675"/>
      <c r="I452" s="675"/>
      <c r="J452" s="675"/>
      <c r="K452" s="675"/>
      <c r="L452" s="675"/>
      <c r="M452" s="675"/>
      <c r="N452" s="675"/>
      <c r="O452" s="675"/>
      <c r="P452" s="675"/>
      <c r="Q452" s="675"/>
      <c r="R452" s="675"/>
      <c r="S452" s="675"/>
      <c r="T452" s="675"/>
      <c r="U452" s="675"/>
      <c r="V452" s="675"/>
      <c r="W452" s="675"/>
      <c r="X452" s="675"/>
      <c r="Y452" s="675"/>
      <c r="Z452" s="675"/>
      <c r="AA452" s="675"/>
      <c r="AB452" s="675"/>
      <c r="AC452" s="675"/>
      <c r="AD452" s="675"/>
      <c r="AE452" s="675"/>
      <c r="AF452" s="675"/>
      <c r="AG452" s="675"/>
    </row>
    <row r="453" spans="1:33" ht="34.5" customHeight="1" x14ac:dyDescent="0.2">
      <c r="A453" s="682"/>
      <c r="B453" s="683"/>
      <c r="C453" s="682"/>
      <c r="D453" s="675"/>
      <c r="E453" s="675"/>
      <c r="F453" s="675"/>
      <c r="G453" s="675"/>
      <c r="H453" s="675"/>
      <c r="I453" s="675"/>
      <c r="J453" s="675"/>
      <c r="K453" s="675"/>
      <c r="L453" s="675"/>
      <c r="M453" s="675"/>
      <c r="N453" s="675"/>
      <c r="O453" s="675"/>
      <c r="P453" s="675"/>
      <c r="Q453" s="675"/>
      <c r="R453" s="675"/>
      <c r="S453" s="675"/>
      <c r="T453" s="675"/>
      <c r="U453" s="675"/>
      <c r="V453" s="675"/>
      <c r="W453" s="675"/>
      <c r="X453" s="675"/>
      <c r="Y453" s="675"/>
      <c r="Z453" s="675"/>
      <c r="AA453" s="675"/>
      <c r="AB453" s="675"/>
      <c r="AC453" s="675"/>
      <c r="AD453" s="675"/>
      <c r="AE453" s="675"/>
      <c r="AF453" s="675"/>
      <c r="AG453" s="675"/>
    </row>
    <row r="454" spans="1:33" ht="34.5" customHeight="1" x14ac:dyDescent="0.2">
      <c r="A454" s="682"/>
      <c r="B454" s="683"/>
      <c r="C454" s="682"/>
      <c r="D454" s="675"/>
      <c r="E454" s="675"/>
      <c r="F454" s="675"/>
      <c r="G454" s="675"/>
      <c r="H454" s="675"/>
      <c r="I454" s="675"/>
      <c r="J454" s="675"/>
      <c r="K454" s="675"/>
      <c r="L454" s="675"/>
      <c r="M454" s="675"/>
      <c r="N454" s="675"/>
      <c r="O454" s="675"/>
      <c r="P454" s="675"/>
      <c r="Q454" s="675"/>
      <c r="R454" s="675"/>
      <c r="S454" s="675"/>
      <c r="T454" s="675"/>
      <c r="U454" s="675"/>
      <c r="V454" s="675"/>
      <c r="W454" s="675"/>
      <c r="X454" s="675"/>
      <c r="Y454" s="675"/>
      <c r="Z454" s="675"/>
      <c r="AA454" s="675"/>
      <c r="AB454" s="675"/>
      <c r="AC454" s="675"/>
      <c r="AD454" s="675"/>
      <c r="AE454" s="675"/>
      <c r="AF454" s="675"/>
      <c r="AG454" s="675"/>
    </row>
    <row r="455" spans="1:33" ht="34.5" customHeight="1" x14ac:dyDescent="0.2">
      <c r="A455" s="682"/>
      <c r="B455" s="683"/>
      <c r="C455" s="682"/>
      <c r="D455" s="675"/>
      <c r="E455" s="675"/>
      <c r="F455" s="675"/>
      <c r="G455" s="675"/>
      <c r="H455" s="675"/>
      <c r="I455" s="675"/>
      <c r="J455" s="675"/>
      <c r="K455" s="675"/>
      <c r="L455" s="675"/>
      <c r="M455" s="675"/>
      <c r="N455" s="675"/>
      <c r="O455" s="675"/>
      <c r="P455" s="675"/>
      <c r="Q455" s="675"/>
      <c r="R455" s="675"/>
      <c r="S455" s="675"/>
      <c r="T455" s="675"/>
      <c r="U455" s="675"/>
      <c r="V455" s="675"/>
      <c r="W455" s="675"/>
      <c r="X455" s="675"/>
      <c r="Y455" s="675"/>
      <c r="Z455" s="675"/>
      <c r="AA455" s="675"/>
      <c r="AB455" s="675"/>
      <c r="AC455" s="675"/>
      <c r="AD455" s="675"/>
      <c r="AE455" s="675"/>
      <c r="AF455" s="675"/>
      <c r="AG455" s="675"/>
    </row>
    <row r="456" spans="1:33" ht="34.5" customHeight="1" x14ac:dyDescent="0.2">
      <c r="A456" s="682"/>
      <c r="B456" s="683"/>
      <c r="C456" s="682"/>
      <c r="D456" s="675"/>
      <c r="E456" s="675"/>
      <c r="F456" s="675"/>
      <c r="G456" s="675"/>
      <c r="H456" s="675"/>
      <c r="I456" s="675"/>
      <c r="J456" s="675"/>
      <c r="K456" s="675"/>
      <c r="L456" s="675"/>
      <c r="M456" s="675"/>
      <c r="N456" s="675"/>
      <c r="O456" s="675"/>
      <c r="P456" s="675"/>
      <c r="Q456" s="675"/>
      <c r="R456" s="675"/>
      <c r="S456" s="675"/>
      <c r="T456" s="675"/>
      <c r="U456" s="675"/>
      <c r="V456" s="675"/>
      <c r="W456" s="675"/>
      <c r="X456" s="675"/>
      <c r="Y456" s="675"/>
      <c r="Z456" s="675"/>
      <c r="AA456" s="675"/>
      <c r="AB456" s="675"/>
      <c r="AC456" s="675"/>
      <c r="AD456" s="675"/>
      <c r="AE456" s="675"/>
      <c r="AF456" s="675"/>
      <c r="AG456" s="675"/>
    </row>
    <row r="457" spans="1:33" ht="34.5" customHeight="1" x14ac:dyDescent="0.2">
      <c r="A457" s="682"/>
      <c r="B457" s="683"/>
      <c r="C457" s="682"/>
      <c r="D457" s="675"/>
      <c r="E457" s="675"/>
      <c r="F457" s="675"/>
      <c r="G457" s="675"/>
      <c r="H457" s="675"/>
      <c r="I457" s="675"/>
      <c r="J457" s="675"/>
      <c r="K457" s="675"/>
      <c r="L457" s="675"/>
      <c r="M457" s="675"/>
      <c r="N457" s="675"/>
      <c r="O457" s="675"/>
      <c r="P457" s="675"/>
      <c r="Q457" s="675"/>
      <c r="R457" s="675"/>
      <c r="S457" s="675"/>
      <c r="T457" s="675"/>
      <c r="U457" s="675"/>
      <c r="V457" s="675"/>
      <c r="W457" s="675"/>
      <c r="X457" s="675"/>
      <c r="Y457" s="675"/>
      <c r="Z457" s="675"/>
      <c r="AA457" s="675"/>
      <c r="AB457" s="675"/>
      <c r="AC457" s="675"/>
      <c r="AD457" s="675"/>
      <c r="AE457" s="675"/>
      <c r="AF457" s="675"/>
      <c r="AG457" s="675"/>
    </row>
    <row r="458" spans="1:33" ht="34.5" customHeight="1" x14ac:dyDescent="0.2">
      <c r="A458" s="682"/>
      <c r="B458" s="683"/>
      <c r="C458" s="682"/>
      <c r="D458" s="675"/>
      <c r="E458" s="675"/>
      <c r="F458" s="675"/>
      <c r="G458" s="675"/>
      <c r="H458" s="675"/>
      <c r="I458" s="675"/>
      <c r="J458" s="675"/>
      <c r="K458" s="675"/>
      <c r="L458" s="675"/>
      <c r="M458" s="675"/>
      <c r="N458" s="675"/>
      <c r="O458" s="675"/>
      <c r="P458" s="675"/>
      <c r="Q458" s="675"/>
      <c r="R458" s="675"/>
      <c r="S458" s="675"/>
      <c r="T458" s="675"/>
      <c r="U458" s="675"/>
      <c r="V458" s="675"/>
      <c r="W458" s="675"/>
      <c r="X458" s="675"/>
      <c r="Y458" s="675"/>
      <c r="Z458" s="675"/>
      <c r="AA458" s="675"/>
      <c r="AB458" s="675"/>
      <c r="AC458" s="675"/>
      <c r="AD458" s="675"/>
      <c r="AE458" s="675"/>
      <c r="AF458" s="675"/>
      <c r="AG458" s="675"/>
    </row>
    <row r="459" spans="1:33" ht="34.5" customHeight="1" x14ac:dyDescent="0.2">
      <c r="A459" s="682"/>
      <c r="B459" s="683"/>
      <c r="C459" s="682"/>
      <c r="D459" s="675"/>
      <c r="E459" s="675"/>
      <c r="F459" s="675"/>
      <c r="G459" s="675"/>
      <c r="H459" s="675"/>
      <c r="I459" s="675"/>
      <c r="J459" s="675"/>
      <c r="K459" s="675"/>
      <c r="L459" s="675"/>
      <c r="M459" s="675"/>
      <c r="N459" s="675"/>
      <c r="O459" s="675"/>
      <c r="P459" s="675"/>
      <c r="Q459" s="675"/>
      <c r="R459" s="675"/>
      <c r="S459" s="675"/>
      <c r="T459" s="675"/>
      <c r="U459" s="675"/>
      <c r="V459" s="675"/>
      <c r="W459" s="675"/>
      <c r="X459" s="675"/>
      <c r="Y459" s="675"/>
      <c r="Z459" s="675"/>
      <c r="AA459" s="675"/>
      <c r="AB459" s="675"/>
      <c r="AC459" s="675"/>
      <c r="AD459" s="675"/>
      <c r="AE459" s="675"/>
      <c r="AF459" s="675"/>
      <c r="AG459" s="675"/>
    </row>
    <row r="460" spans="1:33" ht="34.5" customHeight="1" x14ac:dyDescent="0.2">
      <c r="A460" s="682"/>
      <c r="B460" s="683"/>
      <c r="C460" s="682"/>
      <c r="D460" s="675"/>
      <c r="E460" s="675"/>
      <c r="F460" s="675"/>
      <c r="G460" s="675"/>
      <c r="H460" s="675"/>
      <c r="I460" s="675"/>
      <c r="J460" s="675"/>
      <c r="K460" s="675"/>
      <c r="L460" s="675"/>
      <c r="M460" s="675"/>
      <c r="N460" s="675"/>
      <c r="O460" s="675"/>
      <c r="P460" s="675"/>
      <c r="Q460" s="675"/>
      <c r="R460" s="675"/>
      <c r="S460" s="675"/>
      <c r="T460" s="675"/>
      <c r="U460" s="675"/>
      <c r="V460" s="675"/>
      <c r="W460" s="675"/>
      <c r="X460" s="675"/>
      <c r="Y460" s="675"/>
      <c r="Z460" s="675"/>
      <c r="AA460" s="675"/>
      <c r="AB460" s="675"/>
      <c r="AC460" s="675"/>
      <c r="AD460" s="675"/>
      <c r="AE460" s="675"/>
      <c r="AF460" s="675"/>
      <c r="AG460" s="675"/>
    </row>
    <row r="461" spans="1:33" ht="34.5" customHeight="1" x14ac:dyDescent="0.2">
      <c r="A461" s="682"/>
      <c r="B461" s="683"/>
      <c r="C461" s="682"/>
      <c r="D461" s="675"/>
      <c r="E461" s="675"/>
      <c r="F461" s="675"/>
      <c r="G461" s="675"/>
      <c r="H461" s="675"/>
      <c r="I461" s="675"/>
      <c r="J461" s="675"/>
      <c r="K461" s="675"/>
      <c r="L461" s="675"/>
      <c r="M461" s="675"/>
      <c r="N461" s="675"/>
      <c r="O461" s="675"/>
      <c r="P461" s="675"/>
      <c r="Q461" s="675"/>
      <c r="R461" s="675"/>
      <c r="S461" s="675"/>
      <c r="T461" s="675"/>
      <c r="U461" s="675"/>
      <c r="V461" s="675"/>
      <c r="W461" s="675"/>
      <c r="X461" s="675"/>
      <c r="Y461" s="675"/>
      <c r="Z461" s="675"/>
      <c r="AA461" s="675"/>
      <c r="AB461" s="675"/>
      <c r="AC461" s="675"/>
      <c r="AD461" s="675"/>
      <c r="AE461" s="675"/>
      <c r="AF461" s="675"/>
      <c r="AG461" s="675"/>
    </row>
    <row r="462" spans="1:33" ht="34.5" customHeight="1" x14ac:dyDescent="0.2">
      <c r="A462" s="682"/>
      <c r="B462" s="683"/>
      <c r="C462" s="682"/>
      <c r="D462" s="675"/>
      <c r="E462" s="675"/>
      <c r="F462" s="675"/>
      <c r="G462" s="675"/>
      <c r="H462" s="675"/>
      <c r="I462" s="675"/>
      <c r="J462" s="675"/>
      <c r="K462" s="675"/>
      <c r="L462" s="675"/>
      <c r="M462" s="675"/>
      <c r="N462" s="675"/>
      <c r="O462" s="675"/>
      <c r="P462" s="675"/>
      <c r="Q462" s="675"/>
      <c r="R462" s="675"/>
      <c r="S462" s="675"/>
      <c r="T462" s="675"/>
      <c r="U462" s="675"/>
      <c r="V462" s="675"/>
      <c r="W462" s="675"/>
      <c r="X462" s="675"/>
      <c r="Y462" s="675"/>
      <c r="Z462" s="675"/>
      <c r="AA462" s="675"/>
      <c r="AB462" s="675"/>
      <c r="AC462" s="675"/>
      <c r="AD462" s="675"/>
      <c r="AE462" s="675"/>
      <c r="AF462" s="675"/>
      <c r="AG462" s="675"/>
    </row>
    <row r="463" spans="1:33" ht="34.5" customHeight="1" x14ac:dyDescent="0.2">
      <c r="A463" s="682"/>
      <c r="B463" s="683"/>
      <c r="C463" s="682"/>
      <c r="D463" s="675"/>
      <c r="E463" s="675"/>
      <c r="F463" s="675"/>
      <c r="G463" s="675"/>
      <c r="H463" s="675"/>
      <c r="I463" s="675"/>
      <c r="J463" s="675"/>
      <c r="K463" s="675"/>
      <c r="L463" s="675"/>
      <c r="M463" s="675"/>
      <c r="N463" s="675"/>
      <c r="O463" s="675"/>
      <c r="P463" s="675"/>
      <c r="Q463" s="675"/>
      <c r="R463" s="680"/>
      <c r="S463" s="680"/>
      <c r="T463" s="680"/>
      <c r="U463" s="680"/>
      <c r="V463" s="680"/>
      <c r="W463" s="680"/>
      <c r="X463" s="680"/>
      <c r="Y463" s="675"/>
      <c r="Z463" s="675"/>
      <c r="AA463" s="675"/>
      <c r="AB463" s="675"/>
      <c r="AC463" s="675"/>
      <c r="AD463" s="675"/>
      <c r="AE463" s="675"/>
      <c r="AF463" s="675"/>
      <c r="AG463" s="675"/>
    </row>
    <row r="464" spans="1:33" ht="34.5" customHeight="1" x14ac:dyDescent="0.2">
      <c r="A464" s="682"/>
      <c r="B464" s="683"/>
      <c r="C464" s="682"/>
      <c r="D464" s="675"/>
      <c r="E464" s="675"/>
      <c r="F464" s="675"/>
      <c r="G464" s="675"/>
      <c r="H464" s="675"/>
      <c r="I464" s="675"/>
      <c r="J464" s="675"/>
      <c r="K464" s="675"/>
      <c r="L464" s="675"/>
      <c r="M464" s="675"/>
      <c r="N464" s="675"/>
      <c r="O464" s="675"/>
      <c r="P464" s="675"/>
      <c r="Q464" s="675"/>
      <c r="R464" s="675"/>
      <c r="S464" s="675"/>
      <c r="T464" s="675"/>
      <c r="U464" s="675"/>
      <c r="V464" s="675"/>
      <c r="W464" s="675"/>
      <c r="X464" s="675"/>
      <c r="Y464" s="675"/>
      <c r="Z464" s="675"/>
      <c r="AA464" s="675"/>
      <c r="AB464" s="675"/>
      <c r="AC464" s="675"/>
      <c r="AD464" s="675"/>
      <c r="AE464" s="675"/>
      <c r="AF464" s="675"/>
      <c r="AG464" s="675"/>
    </row>
    <row r="465" spans="1:33" ht="34.5" customHeight="1" x14ac:dyDescent="0.2">
      <c r="A465" s="682"/>
      <c r="B465" s="683"/>
      <c r="C465" s="682"/>
      <c r="D465" s="675"/>
      <c r="E465" s="675"/>
      <c r="F465" s="675"/>
      <c r="G465" s="675"/>
      <c r="H465" s="675"/>
      <c r="I465" s="675"/>
      <c r="J465" s="675"/>
      <c r="K465" s="675"/>
      <c r="L465" s="675"/>
      <c r="M465" s="675"/>
      <c r="N465" s="675"/>
      <c r="O465" s="675"/>
      <c r="P465" s="675"/>
      <c r="Q465" s="675"/>
      <c r="R465" s="675"/>
      <c r="S465" s="675"/>
      <c r="T465" s="675"/>
      <c r="U465" s="675"/>
      <c r="V465" s="675"/>
      <c r="W465" s="675"/>
      <c r="X465" s="675"/>
      <c r="Y465" s="675"/>
      <c r="Z465" s="675"/>
      <c r="AA465" s="675"/>
      <c r="AB465" s="675"/>
      <c r="AC465" s="675"/>
      <c r="AD465" s="675"/>
      <c r="AE465" s="675"/>
      <c r="AF465" s="675"/>
      <c r="AG465" s="675"/>
    </row>
    <row r="466" spans="1:33" ht="34.5" customHeight="1" x14ac:dyDescent="0.2">
      <c r="A466" s="682"/>
      <c r="B466" s="683"/>
      <c r="C466" s="682"/>
      <c r="D466" s="675"/>
      <c r="E466" s="675"/>
      <c r="F466" s="675"/>
      <c r="G466" s="675"/>
      <c r="H466" s="675"/>
      <c r="I466" s="675"/>
      <c r="J466" s="680"/>
      <c r="K466" s="675"/>
      <c r="L466" s="675"/>
      <c r="M466" s="675"/>
      <c r="N466" s="675"/>
      <c r="O466" s="675"/>
      <c r="P466" s="675"/>
      <c r="Q466" s="675"/>
      <c r="R466" s="675"/>
      <c r="S466" s="675"/>
      <c r="T466" s="675"/>
      <c r="U466" s="675"/>
      <c r="V466" s="675"/>
      <c r="W466" s="675"/>
      <c r="X466" s="675"/>
      <c r="Y466" s="675"/>
      <c r="Z466" s="675"/>
      <c r="AA466" s="675"/>
      <c r="AB466" s="675"/>
      <c r="AC466" s="675"/>
      <c r="AD466" s="675"/>
      <c r="AE466" s="675"/>
      <c r="AF466" s="675"/>
      <c r="AG466" s="675"/>
    </row>
    <row r="467" spans="1:33" ht="34.5" customHeight="1" x14ac:dyDescent="0.2">
      <c r="A467" s="682"/>
      <c r="B467" s="683"/>
      <c r="C467" s="682"/>
      <c r="D467" s="675"/>
      <c r="E467" s="675"/>
      <c r="F467" s="675"/>
      <c r="G467" s="675"/>
      <c r="H467" s="675"/>
      <c r="I467" s="675"/>
      <c r="J467" s="675"/>
      <c r="K467" s="675"/>
      <c r="L467" s="675"/>
      <c r="M467" s="675"/>
      <c r="N467" s="675"/>
      <c r="O467" s="675"/>
      <c r="P467" s="675"/>
      <c r="Q467" s="675"/>
      <c r="R467" s="675"/>
      <c r="S467" s="675"/>
      <c r="T467" s="675"/>
      <c r="U467" s="675"/>
      <c r="V467" s="675"/>
      <c r="W467" s="675"/>
      <c r="X467" s="675"/>
      <c r="Y467" s="675"/>
      <c r="Z467" s="675"/>
      <c r="AA467" s="675"/>
      <c r="AB467" s="675"/>
      <c r="AC467" s="675"/>
      <c r="AD467" s="675"/>
      <c r="AE467" s="675"/>
      <c r="AF467" s="675"/>
      <c r="AG467" s="675"/>
    </row>
    <row r="468" spans="1:33" ht="34.5" customHeight="1" x14ac:dyDescent="0.2">
      <c r="A468" s="682"/>
      <c r="B468" s="683"/>
      <c r="C468" s="682"/>
      <c r="D468" s="675"/>
      <c r="E468" s="675"/>
      <c r="F468" s="675"/>
      <c r="G468" s="675"/>
      <c r="H468" s="675"/>
      <c r="I468" s="675"/>
      <c r="J468" s="675"/>
      <c r="K468" s="675"/>
      <c r="L468" s="675"/>
      <c r="M468" s="675"/>
      <c r="N468" s="675"/>
      <c r="O468" s="675"/>
      <c r="P468" s="675"/>
      <c r="Q468" s="675"/>
      <c r="R468" s="675"/>
      <c r="S468" s="675"/>
      <c r="T468" s="675"/>
      <c r="U468" s="675"/>
      <c r="V468" s="675"/>
      <c r="W468" s="675"/>
      <c r="X468" s="675"/>
      <c r="Y468" s="675"/>
      <c r="Z468" s="675"/>
      <c r="AA468" s="675"/>
      <c r="AB468" s="675"/>
      <c r="AC468" s="675"/>
      <c r="AD468" s="675"/>
      <c r="AE468" s="675"/>
      <c r="AF468" s="675"/>
      <c r="AG468" s="675"/>
    </row>
    <row r="469" spans="1:33" ht="34.5" customHeight="1" x14ac:dyDescent="0.2">
      <c r="A469" s="682"/>
      <c r="B469" s="683"/>
      <c r="C469" s="682"/>
      <c r="D469" s="675"/>
      <c r="E469" s="675"/>
      <c r="F469" s="675"/>
      <c r="G469" s="675"/>
      <c r="H469" s="675"/>
      <c r="I469" s="675"/>
      <c r="J469" s="675"/>
      <c r="K469" s="675"/>
      <c r="L469" s="675"/>
      <c r="M469" s="675"/>
      <c r="N469" s="675"/>
      <c r="O469" s="675"/>
      <c r="P469" s="675"/>
      <c r="Q469" s="675"/>
      <c r="R469" s="675"/>
      <c r="S469" s="675"/>
      <c r="T469" s="675"/>
      <c r="U469" s="675"/>
      <c r="V469" s="675"/>
      <c r="W469" s="675"/>
      <c r="X469" s="675"/>
      <c r="Y469" s="675"/>
      <c r="Z469" s="675"/>
      <c r="AA469" s="675"/>
      <c r="AB469" s="675"/>
      <c r="AC469" s="675"/>
      <c r="AD469" s="675"/>
      <c r="AE469" s="675"/>
      <c r="AF469" s="675"/>
      <c r="AG469" s="675"/>
    </row>
    <row r="470" spans="1:33" ht="34.5" customHeight="1" x14ac:dyDescent="0.2">
      <c r="A470" s="682"/>
      <c r="B470" s="683"/>
      <c r="C470" s="682"/>
      <c r="D470" s="675"/>
      <c r="E470" s="675"/>
      <c r="F470" s="675"/>
      <c r="G470" s="675"/>
      <c r="H470" s="675"/>
      <c r="I470" s="675"/>
      <c r="J470" s="675"/>
      <c r="K470" s="675"/>
      <c r="L470" s="675"/>
      <c r="M470" s="675"/>
      <c r="N470" s="675"/>
      <c r="O470" s="675"/>
      <c r="P470" s="675"/>
      <c r="Q470" s="675"/>
      <c r="R470" s="675"/>
      <c r="S470" s="675"/>
      <c r="T470" s="675"/>
      <c r="U470" s="675"/>
      <c r="V470" s="675"/>
      <c r="W470" s="675"/>
      <c r="X470" s="675"/>
      <c r="Y470" s="675"/>
      <c r="Z470" s="675"/>
      <c r="AA470" s="675"/>
      <c r="AB470" s="675"/>
      <c r="AC470" s="675"/>
      <c r="AD470" s="675"/>
      <c r="AE470" s="675"/>
      <c r="AF470" s="675"/>
      <c r="AG470" s="675"/>
    </row>
    <row r="471" spans="1:33" ht="34.5" customHeight="1" x14ac:dyDescent="0.2">
      <c r="A471" s="682"/>
      <c r="B471" s="683"/>
      <c r="C471" s="682"/>
      <c r="D471" s="675"/>
      <c r="E471" s="675"/>
      <c r="F471" s="675"/>
      <c r="G471" s="675"/>
      <c r="H471" s="675"/>
      <c r="I471" s="675"/>
      <c r="J471" s="675"/>
      <c r="K471" s="675"/>
      <c r="L471" s="675"/>
      <c r="M471" s="675"/>
      <c r="N471" s="675"/>
      <c r="O471" s="675"/>
      <c r="P471" s="675"/>
      <c r="Q471" s="675"/>
      <c r="R471" s="675"/>
      <c r="S471" s="675"/>
      <c r="T471" s="675"/>
      <c r="U471" s="675"/>
      <c r="V471" s="675"/>
      <c r="W471" s="675"/>
      <c r="X471" s="675"/>
      <c r="Y471" s="675"/>
      <c r="Z471" s="675"/>
      <c r="AA471" s="675"/>
      <c r="AB471" s="675"/>
      <c r="AC471" s="675"/>
      <c r="AD471" s="675"/>
      <c r="AE471" s="675"/>
      <c r="AF471" s="675"/>
      <c r="AG471" s="675"/>
    </row>
    <row r="472" spans="1:33" ht="34.5" customHeight="1" x14ac:dyDescent="0.2">
      <c r="A472" s="682"/>
      <c r="B472" s="683"/>
      <c r="C472" s="682"/>
      <c r="D472" s="675"/>
      <c r="E472" s="675"/>
      <c r="F472" s="675"/>
      <c r="G472" s="675"/>
      <c r="H472" s="675"/>
      <c r="I472" s="675"/>
      <c r="J472" s="675"/>
      <c r="K472" s="675"/>
      <c r="L472" s="675"/>
      <c r="M472" s="675"/>
      <c r="N472" s="675"/>
      <c r="O472" s="675"/>
      <c r="P472" s="675"/>
      <c r="Q472" s="675"/>
      <c r="R472" s="675"/>
      <c r="S472" s="675"/>
      <c r="T472" s="675"/>
      <c r="U472" s="675"/>
      <c r="V472" s="675"/>
      <c r="W472" s="675"/>
      <c r="X472" s="675"/>
      <c r="Y472" s="675"/>
      <c r="Z472" s="675"/>
      <c r="AA472" s="675"/>
      <c r="AB472" s="675"/>
      <c r="AC472" s="675"/>
      <c r="AD472" s="675"/>
      <c r="AE472" s="675"/>
      <c r="AF472" s="675"/>
      <c r="AG472" s="675"/>
    </row>
    <row r="473" spans="1:33" ht="34.5" customHeight="1" x14ac:dyDescent="0.2">
      <c r="A473" s="682"/>
      <c r="B473" s="683"/>
      <c r="C473" s="682"/>
      <c r="D473" s="675"/>
      <c r="E473" s="675"/>
      <c r="F473" s="675"/>
      <c r="G473" s="675"/>
      <c r="H473" s="675"/>
      <c r="I473" s="675"/>
      <c r="J473" s="675"/>
      <c r="K473" s="675"/>
      <c r="L473" s="675"/>
      <c r="M473" s="675"/>
      <c r="N473" s="675"/>
      <c r="O473" s="675"/>
      <c r="P473" s="675"/>
      <c r="Q473" s="675"/>
      <c r="R473" s="675"/>
      <c r="S473" s="675"/>
      <c r="T473" s="675"/>
      <c r="U473" s="675"/>
      <c r="V473" s="675"/>
      <c r="W473" s="675"/>
      <c r="X473" s="675"/>
      <c r="Y473" s="675"/>
      <c r="Z473" s="675"/>
      <c r="AA473" s="675"/>
      <c r="AB473" s="675"/>
      <c r="AC473" s="675"/>
      <c r="AD473" s="675"/>
      <c r="AE473" s="675"/>
      <c r="AF473" s="675"/>
      <c r="AG473" s="675"/>
    </row>
    <row r="474" spans="1:33" ht="34.5" customHeight="1" x14ac:dyDescent="0.2">
      <c r="A474" s="682"/>
      <c r="B474" s="683"/>
      <c r="C474" s="682"/>
      <c r="D474" s="675"/>
      <c r="E474" s="675"/>
      <c r="F474" s="675"/>
      <c r="G474" s="675"/>
      <c r="H474" s="675"/>
      <c r="I474" s="675"/>
      <c r="J474" s="675"/>
      <c r="K474" s="675"/>
      <c r="L474" s="675"/>
      <c r="M474" s="675"/>
      <c r="N474" s="675"/>
      <c r="O474" s="675"/>
      <c r="P474" s="675"/>
      <c r="Q474" s="675"/>
      <c r="R474" s="675"/>
      <c r="S474" s="675"/>
      <c r="T474" s="675"/>
      <c r="U474" s="675"/>
      <c r="V474" s="675"/>
      <c r="W474" s="675"/>
      <c r="X474" s="675"/>
      <c r="Y474" s="675"/>
      <c r="Z474" s="675"/>
      <c r="AA474" s="675"/>
      <c r="AB474" s="675"/>
      <c r="AC474" s="675"/>
      <c r="AD474" s="675"/>
      <c r="AE474" s="675"/>
      <c r="AF474" s="675"/>
      <c r="AG474" s="675"/>
    </row>
    <row r="475" spans="1:33" ht="34.5" customHeight="1" x14ac:dyDescent="0.2">
      <c r="A475" s="682"/>
      <c r="B475" s="683"/>
      <c r="C475" s="682"/>
      <c r="D475" s="675"/>
      <c r="E475" s="675"/>
      <c r="F475" s="675"/>
      <c r="G475" s="675"/>
      <c r="H475" s="675"/>
      <c r="I475" s="675"/>
      <c r="J475" s="675"/>
      <c r="K475" s="675"/>
      <c r="L475" s="675"/>
      <c r="M475" s="675"/>
      <c r="N475" s="675"/>
      <c r="O475" s="675"/>
      <c r="P475" s="675"/>
      <c r="Q475" s="675"/>
      <c r="R475" s="675"/>
      <c r="S475" s="675"/>
      <c r="T475" s="675"/>
      <c r="U475" s="675"/>
      <c r="V475" s="675"/>
      <c r="W475" s="675"/>
      <c r="X475" s="675"/>
      <c r="Y475" s="675"/>
      <c r="Z475" s="675"/>
      <c r="AA475" s="675"/>
      <c r="AB475" s="675"/>
      <c r="AC475" s="675"/>
      <c r="AD475" s="675"/>
      <c r="AE475" s="675"/>
      <c r="AF475" s="675"/>
      <c r="AG475" s="675"/>
    </row>
    <row r="476" spans="1:33" ht="34.5" customHeight="1" x14ac:dyDescent="0.2">
      <c r="A476" s="682"/>
      <c r="B476" s="683"/>
      <c r="C476" s="682"/>
      <c r="D476" s="675"/>
      <c r="E476" s="675"/>
      <c r="F476" s="675"/>
      <c r="G476" s="675"/>
      <c r="H476" s="675"/>
      <c r="I476" s="675"/>
      <c r="J476" s="675"/>
      <c r="K476" s="675"/>
      <c r="L476" s="675"/>
      <c r="M476" s="675"/>
      <c r="N476" s="675"/>
      <c r="O476" s="675"/>
      <c r="P476" s="675"/>
      <c r="Q476" s="675"/>
      <c r="R476" s="675"/>
      <c r="S476" s="675"/>
      <c r="T476" s="675"/>
      <c r="U476" s="675"/>
      <c r="V476" s="675"/>
      <c r="W476" s="675"/>
      <c r="X476" s="675"/>
      <c r="Y476" s="675"/>
      <c r="Z476" s="675"/>
      <c r="AA476" s="675"/>
      <c r="AB476" s="675"/>
      <c r="AC476" s="675"/>
      <c r="AD476" s="675"/>
      <c r="AE476" s="675"/>
      <c r="AF476" s="675"/>
      <c r="AG476" s="675"/>
    </row>
    <row r="477" spans="1:33" ht="34.5" customHeight="1" x14ac:dyDescent="0.2">
      <c r="A477" s="682"/>
      <c r="B477" s="683"/>
      <c r="C477" s="682"/>
      <c r="D477" s="675"/>
      <c r="E477" s="675"/>
      <c r="F477" s="675"/>
      <c r="G477" s="675"/>
      <c r="H477" s="675"/>
      <c r="I477" s="675"/>
      <c r="J477" s="675"/>
      <c r="K477" s="675"/>
      <c r="L477" s="675"/>
      <c r="M477" s="675"/>
      <c r="N477" s="675"/>
      <c r="O477" s="675"/>
      <c r="P477" s="675"/>
      <c r="Q477" s="675"/>
      <c r="R477" s="675"/>
      <c r="S477" s="675"/>
      <c r="T477" s="675"/>
      <c r="U477" s="675"/>
      <c r="V477" s="675"/>
      <c r="W477" s="675"/>
      <c r="X477" s="675"/>
      <c r="Y477" s="675"/>
      <c r="Z477" s="675"/>
      <c r="AA477" s="675"/>
      <c r="AB477" s="675"/>
      <c r="AC477" s="675"/>
      <c r="AD477" s="675"/>
      <c r="AE477" s="675"/>
      <c r="AF477" s="675"/>
      <c r="AG477" s="675"/>
    </row>
    <row r="478" spans="1:33" ht="34.5" customHeight="1" x14ac:dyDescent="0.2">
      <c r="A478" s="682"/>
      <c r="B478" s="683"/>
      <c r="C478" s="682"/>
      <c r="D478" s="675"/>
      <c r="E478" s="675"/>
      <c r="F478" s="675"/>
      <c r="G478" s="675"/>
      <c r="H478" s="675"/>
      <c r="I478" s="675"/>
      <c r="J478" s="675"/>
      <c r="K478" s="675"/>
      <c r="L478" s="675"/>
      <c r="M478" s="675"/>
      <c r="N478" s="675"/>
      <c r="O478" s="675"/>
      <c r="P478" s="675"/>
      <c r="Q478" s="675"/>
      <c r="R478" s="675"/>
      <c r="S478" s="675"/>
      <c r="T478" s="675"/>
      <c r="U478" s="675"/>
      <c r="V478" s="675"/>
      <c r="W478" s="675"/>
      <c r="X478" s="675"/>
      <c r="Y478" s="675"/>
      <c r="Z478" s="675"/>
      <c r="AA478" s="675"/>
      <c r="AB478" s="675"/>
      <c r="AC478" s="675"/>
      <c r="AD478" s="675"/>
      <c r="AE478" s="675"/>
      <c r="AF478" s="675"/>
      <c r="AG478" s="675"/>
    </row>
    <row r="479" spans="1:33" ht="34.5" customHeight="1" x14ac:dyDescent="0.2">
      <c r="A479" s="682"/>
      <c r="B479" s="683"/>
      <c r="C479" s="682"/>
      <c r="D479" s="675"/>
      <c r="E479" s="675"/>
      <c r="F479" s="675"/>
      <c r="G479" s="675"/>
      <c r="H479" s="675"/>
      <c r="I479" s="675"/>
      <c r="J479" s="675"/>
      <c r="K479" s="675"/>
      <c r="L479" s="675"/>
      <c r="M479" s="675"/>
      <c r="N479" s="675"/>
      <c r="O479" s="675"/>
      <c r="P479" s="675"/>
      <c r="Q479" s="675"/>
      <c r="R479" s="680"/>
      <c r="S479" s="680"/>
      <c r="T479" s="680"/>
      <c r="U479" s="680"/>
      <c r="V479" s="680"/>
      <c r="W479" s="680"/>
      <c r="X479" s="680"/>
      <c r="Y479" s="675"/>
      <c r="Z479" s="675"/>
      <c r="AA479" s="675"/>
      <c r="AB479" s="675"/>
      <c r="AC479" s="675"/>
      <c r="AD479" s="675"/>
      <c r="AE479" s="675"/>
      <c r="AF479" s="675"/>
      <c r="AG479" s="675"/>
    </row>
    <row r="480" spans="1:33" ht="34.5" customHeight="1" x14ac:dyDescent="0.2">
      <c r="A480" s="682"/>
      <c r="B480" s="683"/>
      <c r="C480" s="682"/>
      <c r="D480" s="675"/>
      <c r="E480" s="675"/>
      <c r="F480" s="675"/>
      <c r="G480" s="675"/>
      <c r="H480" s="675"/>
      <c r="I480" s="675"/>
      <c r="J480" s="675"/>
      <c r="K480" s="675"/>
      <c r="L480" s="675"/>
      <c r="M480" s="675"/>
      <c r="N480" s="675"/>
      <c r="O480" s="675"/>
      <c r="P480" s="675"/>
      <c r="Q480" s="675"/>
      <c r="R480" s="675"/>
      <c r="S480" s="675"/>
      <c r="T480" s="675"/>
      <c r="U480" s="675"/>
      <c r="V480" s="675"/>
      <c r="W480" s="675"/>
      <c r="X480" s="675"/>
      <c r="Y480" s="675"/>
      <c r="Z480" s="675"/>
      <c r="AA480" s="675"/>
      <c r="AB480" s="675"/>
      <c r="AC480" s="675"/>
      <c r="AD480" s="675"/>
      <c r="AE480" s="675"/>
      <c r="AF480" s="675"/>
      <c r="AG480" s="675"/>
    </row>
    <row r="481" spans="1:33" ht="34.5" customHeight="1" x14ac:dyDescent="0.2">
      <c r="A481" s="682"/>
      <c r="B481" s="683"/>
      <c r="C481" s="682"/>
      <c r="D481" s="675"/>
      <c r="E481" s="675"/>
      <c r="F481" s="675"/>
      <c r="G481" s="675"/>
      <c r="H481" s="675"/>
      <c r="I481" s="675"/>
      <c r="J481" s="675"/>
      <c r="K481" s="675"/>
      <c r="L481" s="675"/>
      <c r="M481" s="675"/>
      <c r="N481" s="675"/>
      <c r="O481" s="675"/>
      <c r="P481" s="675"/>
      <c r="Q481" s="675"/>
      <c r="R481" s="675"/>
      <c r="S481" s="675"/>
      <c r="T481" s="675"/>
      <c r="U481" s="675"/>
      <c r="V481" s="675"/>
      <c r="W481" s="675"/>
      <c r="X481" s="675"/>
      <c r="Y481" s="675"/>
      <c r="Z481" s="675"/>
      <c r="AA481" s="675"/>
      <c r="AB481" s="675"/>
      <c r="AC481" s="675"/>
      <c r="AD481" s="675"/>
      <c r="AE481" s="675"/>
      <c r="AF481" s="675"/>
      <c r="AG481" s="675"/>
    </row>
    <row r="482" spans="1:33" ht="34.5" customHeight="1" x14ac:dyDescent="0.2">
      <c r="A482" s="682"/>
      <c r="B482" s="683"/>
      <c r="C482" s="682"/>
      <c r="D482" s="675"/>
      <c r="E482" s="675"/>
      <c r="F482" s="675"/>
      <c r="G482" s="675"/>
      <c r="H482" s="675"/>
      <c r="I482" s="675"/>
      <c r="J482" s="675"/>
      <c r="K482" s="675"/>
      <c r="L482" s="675"/>
      <c r="M482" s="675"/>
      <c r="N482" s="675"/>
      <c r="O482" s="675"/>
      <c r="P482" s="675"/>
      <c r="Q482" s="675"/>
      <c r="R482" s="675"/>
      <c r="S482" s="675"/>
      <c r="T482" s="675"/>
      <c r="U482" s="675"/>
      <c r="V482" s="675"/>
      <c r="W482" s="675"/>
      <c r="X482" s="675"/>
      <c r="Y482" s="675"/>
      <c r="Z482" s="675"/>
      <c r="AA482" s="675"/>
      <c r="AB482" s="675"/>
      <c r="AC482" s="675"/>
      <c r="AD482" s="675"/>
      <c r="AE482" s="675"/>
      <c r="AF482" s="675"/>
      <c r="AG482" s="675"/>
    </row>
    <row r="483" spans="1:33" ht="34.5" customHeight="1" x14ac:dyDescent="0.2">
      <c r="A483" s="682"/>
      <c r="B483" s="683"/>
      <c r="C483" s="682"/>
      <c r="D483" s="675"/>
      <c r="E483" s="675"/>
      <c r="F483" s="675"/>
      <c r="G483" s="675"/>
      <c r="H483" s="675"/>
      <c r="I483" s="675"/>
      <c r="J483" s="675"/>
      <c r="K483" s="675"/>
      <c r="L483" s="675"/>
      <c r="M483" s="675"/>
      <c r="N483" s="675"/>
      <c r="O483" s="675"/>
      <c r="P483" s="675"/>
      <c r="Q483" s="675"/>
      <c r="R483" s="675"/>
      <c r="S483" s="675"/>
      <c r="T483" s="675"/>
      <c r="U483" s="675"/>
      <c r="V483" s="675"/>
      <c r="W483" s="675"/>
      <c r="X483" s="675"/>
      <c r="Y483" s="675"/>
      <c r="Z483" s="675"/>
      <c r="AA483" s="675"/>
      <c r="AB483" s="675"/>
      <c r="AC483" s="675"/>
      <c r="AD483" s="675"/>
      <c r="AE483" s="675"/>
      <c r="AF483" s="675"/>
      <c r="AG483" s="675"/>
    </row>
    <row r="484" spans="1:33" ht="34.5" customHeight="1" x14ac:dyDescent="0.2">
      <c r="A484" s="682"/>
      <c r="B484" s="683"/>
      <c r="C484" s="682"/>
      <c r="D484" s="675"/>
      <c r="E484" s="675"/>
      <c r="F484" s="675"/>
      <c r="G484" s="675"/>
      <c r="H484" s="675"/>
      <c r="I484" s="675"/>
      <c r="J484" s="675"/>
      <c r="K484" s="675"/>
      <c r="L484" s="675"/>
      <c r="M484" s="675"/>
      <c r="N484" s="675"/>
      <c r="O484" s="675"/>
      <c r="P484" s="675"/>
      <c r="Q484" s="675"/>
      <c r="R484" s="675"/>
      <c r="S484" s="675"/>
      <c r="T484" s="675"/>
      <c r="U484" s="675"/>
      <c r="V484" s="675"/>
      <c r="W484" s="675"/>
      <c r="X484" s="675"/>
      <c r="Y484" s="675"/>
      <c r="Z484" s="675"/>
      <c r="AA484" s="675"/>
      <c r="AB484" s="675"/>
      <c r="AC484" s="675"/>
      <c r="AD484" s="675"/>
      <c r="AE484" s="675"/>
      <c r="AF484" s="675"/>
      <c r="AG484" s="675"/>
    </row>
    <row r="485" spans="1:33" ht="34.5" customHeight="1" x14ac:dyDescent="0.2">
      <c r="A485" s="682"/>
      <c r="B485" s="683"/>
      <c r="C485" s="682"/>
      <c r="D485" s="675"/>
      <c r="E485" s="675"/>
      <c r="F485" s="675"/>
      <c r="G485" s="675"/>
      <c r="H485" s="675"/>
      <c r="I485" s="675"/>
      <c r="J485" s="675"/>
      <c r="K485" s="675"/>
      <c r="L485" s="675"/>
      <c r="M485" s="675"/>
      <c r="N485" s="675"/>
      <c r="O485" s="675"/>
      <c r="P485" s="675"/>
      <c r="Q485" s="675"/>
      <c r="R485" s="675"/>
      <c r="S485" s="675"/>
      <c r="T485" s="675"/>
      <c r="U485" s="675"/>
      <c r="V485" s="675"/>
      <c r="W485" s="675"/>
      <c r="X485" s="675"/>
      <c r="Y485" s="675"/>
      <c r="Z485" s="675"/>
      <c r="AA485" s="675"/>
      <c r="AB485" s="675"/>
      <c r="AC485" s="675"/>
      <c r="AD485" s="675"/>
      <c r="AE485" s="675"/>
      <c r="AF485" s="675"/>
      <c r="AG485" s="675"/>
    </row>
    <row r="486" spans="1:33" ht="34.5" customHeight="1" x14ac:dyDescent="0.2">
      <c r="A486" s="682"/>
      <c r="B486" s="683"/>
      <c r="C486" s="682"/>
      <c r="D486" s="675"/>
      <c r="E486" s="675"/>
      <c r="F486" s="675"/>
      <c r="G486" s="675"/>
      <c r="H486" s="675"/>
      <c r="I486" s="675"/>
      <c r="J486" s="675"/>
      <c r="K486" s="675"/>
      <c r="L486" s="675"/>
      <c r="M486" s="675"/>
      <c r="N486" s="675"/>
      <c r="O486" s="675"/>
      <c r="P486" s="675"/>
      <c r="Q486" s="675"/>
      <c r="R486" s="675"/>
      <c r="S486" s="675"/>
      <c r="T486" s="675"/>
      <c r="U486" s="675"/>
      <c r="V486" s="675"/>
      <c r="W486" s="675"/>
      <c r="X486" s="675"/>
      <c r="Y486" s="675"/>
      <c r="Z486" s="675"/>
      <c r="AA486" s="675"/>
      <c r="AB486" s="675"/>
      <c r="AC486" s="675"/>
      <c r="AD486" s="675"/>
      <c r="AE486" s="675"/>
      <c r="AF486" s="675"/>
      <c r="AG486" s="675"/>
    </row>
    <row r="487" spans="1:33" ht="34.5" customHeight="1" x14ac:dyDescent="0.2">
      <c r="A487" s="682"/>
      <c r="B487" s="683"/>
      <c r="C487" s="682"/>
      <c r="D487" s="675"/>
      <c r="E487" s="675"/>
      <c r="F487" s="675"/>
      <c r="G487" s="675"/>
      <c r="H487" s="675"/>
      <c r="I487" s="675"/>
      <c r="J487" s="675"/>
      <c r="K487" s="675"/>
      <c r="L487" s="675"/>
      <c r="M487" s="675"/>
      <c r="N487" s="675"/>
      <c r="O487" s="675"/>
      <c r="P487" s="675"/>
      <c r="Q487" s="675"/>
      <c r="R487" s="675"/>
      <c r="S487" s="675"/>
      <c r="T487" s="675"/>
      <c r="U487" s="675"/>
      <c r="V487" s="675"/>
      <c r="W487" s="675"/>
      <c r="X487" s="675"/>
      <c r="Y487" s="675"/>
      <c r="Z487" s="675"/>
      <c r="AA487" s="675"/>
      <c r="AB487" s="675"/>
      <c r="AC487" s="675"/>
      <c r="AD487" s="675"/>
      <c r="AE487" s="675"/>
      <c r="AF487" s="675"/>
      <c r="AG487" s="675"/>
    </row>
    <row r="488" spans="1:33" ht="34.5" customHeight="1" x14ac:dyDescent="0.2">
      <c r="A488" s="682"/>
      <c r="B488" s="683"/>
      <c r="C488" s="682"/>
      <c r="D488" s="675"/>
      <c r="E488" s="675"/>
      <c r="F488" s="675"/>
      <c r="G488" s="675"/>
      <c r="H488" s="675"/>
      <c r="I488" s="675"/>
      <c r="J488" s="675"/>
      <c r="K488" s="675"/>
      <c r="L488" s="675"/>
      <c r="M488" s="675"/>
      <c r="N488" s="675"/>
      <c r="O488" s="675"/>
      <c r="P488" s="675"/>
      <c r="Q488" s="675"/>
      <c r="R488" s="675"/>
      <c r="S488" s="675"/>
      <c r="T488" s="675"/>
      <c r="U488" s="675"/>
      <c r="V488" s="675"/>
      <c r="W488" s="675"/>
      <c r="X488" s="675"/>
      <c r="Y488" s="675"/>
      <c r="Z488" s="675"/>
      <c r="AA488" s="675"/>
      <c r="AB488" s="675"/>
      <c r="AC488" s="675"/>
      <c r="AD488" s="675"/>
      <c r="AE488" s="675"/>
      <c r="AF488" s="675"/>
      <c r="AG488" s="675"/>
    </row>
    <row r="489" spans="1:33" ht="34.5" customHeight="1" x14ac:dyDescent="0.2">
      <c r="A489" s="682"/>
      <c r="B489" s="683"/>
      <c r="C489" s="682"/>
      <c r="D489" s="675"/>
      <c r="E489" s="675"/>
      <c r="F489" s="675"/>
      <c r="G489" s="675"/>
      <c r="H489" s="675"/>
      <c r="I489" s="675"/>
      <c r="J489" s="675"/>
      <c r="K489" s="675"/>
      <c r="L489" s="675"/>
      <c r="M489" s="675"/>
      <c r="N489" s="675"/>
      <c r="O489" s="675"/>
      <c r="P489" s="675"/>
      <c r="Q489" s="675"/>
      <c r="R489" s="675"/>
      <c r="S489" s="675"/>
      <c r="T489" s="675"/>
      <c r="U489" s="675"/>
      <c r="V489" s="675"/>
      <c r="W489" s="675"/>
      <c r="X489" s="675"/>
      <c r="Y489" s="675"/>
      <c r="Z489" s="675"/>
      <c r="AA489" s="675"/>
      <c r="AB489" s="675"/>
      <c r="AC489" s="675"/>
      <c r="AD489" s="675"/>
      <c r="AE489" s="675"/>
      <c r="AF489" s="675"/>
      <c r="AG489" s="675"/>
    </row>
    <row r="490" spans="1:33" ht="34.5" customHeight="1" x14ac:dyDescent="0.2">
      <c r="A490" s="682"/>
      <c r="B490" s="683"/>
      <c r="C490" s="682"/>
      <c r="D490" s="675"/>
      <c r="E490" s="675"/>
      <c r="F490" s="675"/>
      <c r="G490" s="675"/>
      <c r="H490" s="675"/>
      <c r="I490" s="675"/>
      <c r="J490" s="675"/>
      <c r="K490" s="675"/>
      <c r="L490" s="675"/>
      <c r="M490" s="675"/>
      <c r="N490" s="675"/>
      <c r="O490" s="675"/>
      <c r="P490" s="675"/>
      <c r="Q490" s="675"/>
      <c r="R490" s="675"/>
      <c r="S490" s="675"/>
      <c r="T490" s="675"/>
      <c r="U490" s="675"/>
      <c r="V490" s="675"/>
      <c r="W490" s="675"/>
      <c r="X490" s="675"/>
      <c r="Y490" s="675"/>
      <c r="Z490" s="675"/>
      <c r="AA490" s="675"/>
      <c r="AB490" s="675"/>
      <c r="AC490" s="675"/>
      <c r="AD490" s="675"/>
      <c r="AE490" s="675"/>
      <c r="AF490" s="675"/>
      <c r="AG490" s="675"/>
    </row>
    <row r="491" spans="1:33" ht="34.5" customHeight="1" x14ac:dyDescent="0.2">
      <c r="A491" s="682"/>
      <c r="B491" s="683"/>
      <c r="C491" s="682"/>
      <c r="D491" s="675"/>
      <c r="E491" s="675"/>
      <c r="F491" s="675"/>
      <c r="G491" s="675"/>
      <c r="H491" s="675"/>
      <c r="I491" s="675"/>
      <c r="J491" s="675"/>
      <c r="K491" s="675"/>
      <c r="L491" s="675"/>
      <c r="M491" s="675"/>
      <c r="N491" s="675"/>
      <c r="O491" s="675"/>
      <c r="P491" s="675"/>
      <c r="Q491" s="675"/>
      <c r="R491" s="675"/>
      <c r="S491" s="675"/>
      <c r="T491" s="675"/>
      <c r="U491" s="675"/>
      <c r="V491" s="675"/>
      <c r="W491" s="675"/>
      <c r="X491" s="675"/>
      <c r="Y491" s="675"/>
      <c r="Z491" s="675"/>
      <c r="AA491" s="675"/>
      <c r="AB491" s="675"/>
      <c r="AC491" s="675"/>
      <c r="AD491" s="675"/>
      <c r="AE491" s="675"/>
      <c r="AF491" s="675"/>
      <c r="AG491" s="675"/>
    </row>
    <row r="492" spans="1:33" ht="34.5" customHeight="1" x14ac:dyDescent="0.2">
      <c r="A492" s="682"/>
      <c r="B492" s="683"/>
      <c r="C492" s="682"/>
      <c r="D492" s="675"/>
      <c r="E492" s="675"/>
      <c r="F492" s="675"/>
      <c r="G492" s="675"/>
      <c r="H492" s="675"/>
      <c r="I492" s="675"/>
      <c r="J492" s="675"/>
      <c r="K492" s="675"/>
      <c r="L492" s="675"/>
      <c r="M492" s="675"/>
      <c r="N492" s="675"/>
      <c r="O492" s="675"/>
      <c r="P492" s="675"/>
      <c r="Q492" s="675"/>
      <c r="R492" s="675"/>
      <c r="S492" s="675"/>
      <c r="T492" s="675"/>
      <c r="U492" s="675"/>
      <c r="V492" s="675"/>
      <c r="W492" s="675"/>
      <c r="X492" s="675"/>
      <c r="Y492" s="675"/>
      <c r="Z492" s="675"/>
      <c r="AA492" s="675"/>
      <c r="AB492" s="675"/>
      <c r="AC492" s="675"/>
      <c r="AD492" s="675"/>
      <c r="AE492" s="675"/>
      <c r="AF492" s="675"/>
      <c r="AG492" s="675"/>
    </row>
    <row r="493" spans="1:33" ht="34.5" customHeight="1" x14ac:dyDescent="0.2">
      <c r="A493" s="682"/>
      <c r="B493" s="683"/>
      <c r="C493" s="682"/>
      <c r="D493" s="675"/>
      <c r="E493" s="675"/>
      <c r="F493" s="675"/>
      <c r="G493" s="675"/>
      <c r="H493" s="675"/>
      <c r="I493" s="675"/>
      <c r="J493" s="675"/>
      <c r="K493" s="675"/>
      <c r="L493" s="675"/>
      <c r="M493" s="675"/>
      <c r="N493" s="675"/>
      <c r="O493" s="675"/>
      <c r="P493" s="675"/>
      <c r="Q493" s="675"/>
      <c r="R493" s="675"/>
      <c r="S493" s="675"/>
      <c r="T493" s="675"/>
      <c r="U493" s="675"/>
      <c r="V493" s="675"/>
      <c r="W493" s="675"/>
      <c r="X493" s="675"/>
      <c r="Y493" s="675"/>
      <c r="Z493" s="675"/>
      <c r="AA493" s="675"/>
      <c r="AB493" s="675"/>
      <c r="AC493" s="675"/>
      <c r="AD493" s="675"/>
      <c r="AE493" s="675"/>
      <c r="AF493" s="675"/>
      <c r="AG493" s="675"/>
    </row>
    <row r="494" spans="1:33" ht="34.5" customHeight="1" x14ac:dyDescent="0.2">
      <c r="A494" s="682"/>
      <c r="B494" s="683"/>
      <c r="C494" s="682"/>
      <c r="D494" s="675"/>
      <c r="E494" s="675"/>
      <c r="F494" s="675"/>
      <c r="G494" s="675"/>
      <c r="H494" s="675"/>
      <c r="I494" s="675"/>
      <c r="J494" s="675"/>
      <c r="K494" s="675"/>
      <c r="L494" s="675"/>
      <c r="M494" s="675"/>
      <c r="N494" s="675"/>
      <c r="O494" s="675"/>
      <c r="P494" s="675"/>
      <c r="Q494" s="675"/>
      <c r="R494" s="675"/>
      <c r="S494" s="675"/>
      <c r="T494" s="675"/>
      <c r="U494" s="675"/>
      <c r="V494" s="675"/>
      <c r="W494" s="675"/>
      <c r="X494" s="675"/>
      <c r="Y494" s="675"/>
      <c r="Z494" s="675"/>
      <c r="AA494" s="675"/>
      <c r="AB494" s="675"/>
      <c r="AC494" s="675"/>
      <c r="AD494" s="675"/>
      <c r="AE494" s="675"/>
      <c r="AF494" s="675"/>
      <c r="AG494" s="675"/>
    </row>
    <row r="495" spans="1:33" ht="34.5" customHeight="1" x14ac:dyDescent="0.2">
      <c r="A495" s="682"/>
      <c r="B495" s="683"/>
      <c r="C495" s="682"/>
      <c r="D495" s="675"/>
      <c r="E495" s="675"/>
      <c r="F495" s="675"/>
      <c r="G495" s="675"/>
      <c r="H495" s="675"/>
      <c r="I495" s="675"/>
      <c r="J495" s="675"/>
      <c r="K495" s="675"/>
      <c r="L495" s="675"/>
      <c r="M495" s="675"/>
      <c r="N495" s="675"/>
      <c r="O495" s="675"/>
      <c r="P495" s="675"/>
      <c r="Q495" s="675"/>
      <c r="R495" s="675"/>
      <c r="S495" s="675"/>
      <c r="T495" s="675"/>
      <c r="U495" s="675"/>
      <c r="V495" s="675"/>
      <c r="W495" s="675"/>
      <c r="X495" s="675"/>
      <c r="Y495" s="675"/>
      <c r="Z495" s="675"/>
      <c r="AA495" s="675"/>
      <c r="AB495" s="675"/>
      <c r="AC495" s="675"/>
      <c r="AD495" s="675"/>
      <c r="AE495" s="675"/>
      <c r="AF495" s="675"/>
      <c r="AG495" s="675"/>
    </row>
    <row r="496" spans="1:33" ht="34.5" customHeight="1" x14ac:dyDescent="0.2">
      <c r="A496" s="682"/>
      <c r="B496" s="683"/>
      <c r="C496" s="682"/>
      <c r="D496" s="675"/>
      <c r="E496" s="675"/>
      <c r="F496" s="675"/>
      <c r="G496" s="675"/>
      <c r="H496" s="675"/>
      <c r="I496" s="675"/>
      <c r="J496" s="675"/>
      <c r="K496" s="675"/>
      <c r="L496" s="675"/>
      <c r="M496" s="675"/>
      <c r="N496" s="675"/>
      <c r="O496" s="675"/>
      <c r="P496" s="675"/>
      <c r="Q496" s="675"/>
      <c r="R496" s="675"/>
      <c r="S496" s="675"/>
      <c r="T496" s="675"/>
      <c r="U496" s="675"/>
      <c r="V496" s="675"/>
      <c r="W496" s="675"/>
      <c r="X496" s="675"/>
      <c r="Y496" s="675"/>
      <c r="Z496" s="675"/>
      <c r="AA496" s="675"/>
      <c r="AB496" s="675"/>
      <c r="AC496" s="675"/>
      <c r="AD496" s="675"/>
      <c r="AE496" s="675"/>
      <c r="AF496" s="675"/>
      <c r="AG496" s="675"/>
    </row>
    <row r="497" spans="1:33" ht="34.5" customHeight="1" x14ac:dyDescent="0.2">
      <c r="A497" s="682"/>
      <c r="B497" s="683"/>
      <c r="C497" s="682"/>
      <c r="D497" s="675"/>
      <c r="E497" s="675"/>
      <c r="F497" s="675"/>
      <c r="G497" s="675"/>
      <c r="H497" s="675"/>
      <c r="I497" s="675"/>
      <c r="J497" s="675"/>
      <c r="K497" s="675"/>
      <c r="L497" s="675"/>
      <c r="M497" s="675"/>
      <c r="N497" s="675"/>
      <c r="O497" s="675"/>
      <c r="P497" s="675"/>
      <c r="Q497" s="675"/>
      <c r="R497" s="675"/>
      <c r="S497" s="675"/>
      <c r="T497" s="675"/>
      <c r="U497" s="675"/>
      <c r="V497" s="675"/>
      <c r="W497" s="675"/>
      <c r="X497" s="675"/>
      <c r="Y497" s="675"/>
      <c r="Z497" s="675"/>
      <c r="AA497" s="675"/>
      <c r="AB497" s="675"/>
      <c r="AC497" s="675"/>
      <c r="AD497" s="675"/>
      <c r="AE497" s="675"/>
      <c r="AF497" s="675"/>
      <c r="AG497" s="675"/>
    </row>
    <row r="498" spans="1:33" ht="34.5" customHeight="1" x14ac:dyDescent="0.2">
      <c r="A498" s="682"/>
      <c r="B498" s="683"/>
      <c r="C498" s="682"/>
      <c r="D498" s="675"/>
      <c r="E498" s="675"/>
      <c r="F498" s="675"/>
      <c r="G498" s="675"/>
      <c r="H498" s="675"/>
      <c r="I498" s="675"/>
      <c r="J498" s="675"/>
      <c r="K498" s="675"/>
      <c r="L498" s="675"/>
      <c r="M498" s="675"/>
      <c r="N498" s="675"/>
      <c r="O498" s="675"/>
      <c r="P498" s="675"/>
      <c r="Q498" s="675"/>
      <c r="R498" s="675"/>
      <c r="S498" s="675"/>
      <c r="T498" s="675"/>
      <c r="U498" s="675"/>
      <c r="V498" s="675"/>
      <c r="W498" s="675"/>
      <c r="X498" s="675"/>
      <c r="Y498" s="675"/>
      <c r="Z498" s="675"/>
      <c r="AA498" s="675"/>
      <c r="AB498" s="675"/>
      <c r="AC498" s="675"/>
      <c r="AD498" s="675"/>
      <c r="AE498" s="675"/>
      <c r="AF498" s="675"/>
      <c r="AG498" s="675"/>
    </row>
    <row r="499" spans="1:33" ht="34.5" customHeight="1" x14ac:dyDescent="0.2">
      <c r="A499" s="682"/>
      <c r="B499" s="683"/>
      <c r="C499" s="682"/>
      <c r="D499" s="675"/>
      <c r="E499" s="675"/>
      <c r="F499" s="675"/>
      <c r="G499" s="675"/>
      <c r="H499" s="675"/>
      <c r="I499" s="675"/>
      <c r="J499" s="675"/>
      <c r="K499" s="675"/>
      <c r="L499" s="675"/>
      <c r="M499" s="675"/>
      <c r="N499" s="675"/>
      <c r="O499" s="675"/>
      <c r="P499" s="675"/>
      <c r="Q499" s="675"/>
      <c r="R499" s="675"/>
      <c r="S499" s="675"/>
      <c r="T499" s="675"/>
      <c r="U499" s="675"/>
      <c r="V499" s="675"/>
      <c r="W499" s="675"/>
      <c r="X499" s="675"/>
      <c r="Y499" s="675"/>
      <c r="Z499" s="675"/>
      <c r="AA499" s="675"/>
      <c r="AB499" s="675"/>
      <c r="AC499" s="675"/>
      <c r="AD499" s="675"/>
      <c r="AE499" s="675"/>
      <c r="AF499" s="675"/>
      <c r="AG499" s="675"/>
    </row>
    <row r="500" spans="1:33" ht="34.5" customHeight="1" x14ac:dyDescent="0.2">
      <c r="A500" s="682"/>
      <c r="B500" s="683"/>
      <c r="C500" s="682"/>
      <c r="D500" s="675"/>
      <c r="E500" s="675"/>
      <c r="F500" s="675"/>
      <c r="G500" s="675"/>
      <c r="H500" s="675"/>
      <c r="I500" s="675"/>
      <c r="J500" s="675"/>
      <c r="K500" s="675"/>
      <c r="L500" s="675"/>
      <c r="M500" s="675"/>
      <c r="N500" s="675"/>
      <c r="O500" s="675"/>
      <c r="P500" s="675"/>
      <c r="Q500" s="675"/>
      <c r="R500" s="675"/>
      <c r="S500" s="675"/>
      <c r="T500" s="675"/>
      <c r="U500" s="675"/>
      <c r="V500" s="675"/>
      <c r="W500" s="675"/>
      <c r="X500" s="675"/>
      <c r="Y500" s="675"/>
      <c r="Z500" s="675"/>
      <c r="AA500" s="675"/>
      <c r="AB500" s="675"/>
      <c r="AC500" s="675"/>
      <c r="AD500" s="675"/>
      <c r="AE500" s="675"/>
      <c r="AF500" s="675"/>
      <c r="AG500" s="675"/>
    </row>
    <row r="501" spans="1:33" ht="34.5" customHeight="1" x14ac:dyDescent="0.2">
      <c r="A501" s="682"/>
      <c r="B501" s="683"/>
      <c r="C501" s="682"/>
      <c r="D501" s="675"/>
      <c r="E501" s="675"/>
      <c r="F501" s="675"/>
      <c r="G501" s="675"/>
      <c r="H501" s="675"/>
      <c r="I501" s="675"/>
      <c r="J501" s="675"/>
      <c r="K501" s="675"/>
      <c r="L501" s="675"/>
      <c r="M501" s="675"/>
      <c r="N501" s="675"/>
      <c r="O501" s="675"/>
      <c r="P501" s="675"/>
      <c r="Q501" s="675"/>
      <c r="R501" s="675"/>
      <c r="S501" s="675"/>
      <c r="T501" s="675"/>
      <c r="U501" s="675"/>
      <c r="V501" s="675"/>
      <c r="W501" s="675"/>
      <c r="X501" s="675"/>
      <c r="Y501" s="675"/>
      <c r="Z501" s="675"/>
      <c r="AA501" s="675"/>
      <c r="AB501" s="675"/>
      <c r="AC501" s="675"/>
      <c r="AD501" s="675"/>
      <c r="AE501" s="675"/>
      <c r="AF501" s="675"/>
      <c r="AG501" s="675"/>
    </row>
    <row r="502" spans="1:33" ht="34.5" customHeight="1" x14ac:dyDescent="0.2">
      <c r="A502" s="682"/>
      <c r="B502" s="683"/>
      <c r="C502" s="682"/>
      <c r="D502" s="675"/>
      <c r="E502" s="675"/>
      <c r="F502" s="675"/>
      <c r="G502" s="675"/>
      <c r="H502" s="675"/>
      <c r="I502" s="675"/>
      <c r="J502" s="675"/>
      <c r="K502" s="675"/>
      <c r="L502" s="675"/>
      <c r="M502" s="675"/>
      <c r="N502" s="675"/>
      <c r="O502" s="675"/>
      <c r="P502" s="675"/>
      <c r="Q502" s="675"/>
      <c r="R502" s="675"/>
      <c r="S502" s="675"/>
      <c r="T502" s="675"/>
      <c r="U502" s="675"/>
      <c r="V502" s="675"/>
      <c r="W502" s="675"/>
      <c r="X502" s="675"/>
      <c r="Y502" s="675"/>
      <c r="Z502" s="675"/>
      <c r="AA502" s="675"/>
      <c r="AB502" s="675"/>
      <c r="AC502" s="675"/>
      <c r="AD502" s="675"/>
      <c r="AE502" s="675"/>
      <c r="AF502" s="675"/>
      <c r="AG502" s="675"/>
    </row>
    <row r="503" spans="1:33" ht="34.5" customHeight="1" x14ac:dyDescent="0.2">
      <c r="A503" s="682"/>
      <c r="B503" s="683"/>
      <c r="C503" s="682"/>
      <c r="D503" s="675"/>
      <c r="E503" s="675"/>
      <c r="F503" s="675"/>
      <c r="G503" s="675"/>
      <c r="H503" s="675"/>
      <c r="I503" s="675"/>
      <c r="J503" s="675"/>
      <c r="K503" s="675"/>
      <c r="L503" s="675"/>
      <c r="M503" s="675"/>
      <c r="N503" s="675"/>
      <c r="O503" s="675"/>
      <c r="P503" s="675"/>
      <c r="Q503" s="675"/>
      <c r="R503" s="675"/>
      <c r="S503" s="675"/>
      <c r="T503" s="675"/>
      <c r="U503" s="675"/>
      <c r="V503" s="675"/>
      <c r="W503" s="675"/>
      <c r="X503" s="675"/>
      <c r="Y503" s="675"/>
      <c r="Z503" s="675"/>
      <c r="AA503" s="675"/>
      <c r="AB503" s="675"/>
      <c r="AC503" s="675"/>
      <c r="AD503" s="675"/>
      <c r="AE503" s="675"/>
      <c r="AF503" s="675"/>
      <c r="AG503" s="675"/>
    </row>
    <row r="504" spans="1:33" ht="34.5" customHeight="1" x14ac:dyDescent="0.2">
      <c r="A504" s="682"/>
      <c r="B504" s="683"/>
      <c r="C504" s="682"/>
      <c r="D504" s="675"/>
      <c r="E504" s="675"/>
      <c r="F504" s="675"/>
      <c r="G504" s="675"/>
      <c r="H504" s="675"/>
      <c r="I504" s="675"/>
      <c r="J504" s="675"/>
      <c r="K504" s="675"/>
      <c r="L504" s="675"/>
      <c r="M504" s="675"/>
      <c r="N504" s="675"/>
      <c r="O504" s="675"/>
      <c r="P504" s="675"/>
      <c r="Q504" s="675"/>
      <c r="R504" s="675"/>
      <c r="S504" s="675"/>
      <c r="T504" s="675"/>
      <c r="U504" s="675"/>
      <c r="V504" s="675"/>
      <c r="W504" s="675"/>
      <c r="X504" s="675"/>
      <c r="Y504" s="675"/>
      <c r="Z504" s="675"/>
      <c r="AA504" s="675"/>
      <c r="AB504" s="675"/>
      <c r="AC504" s="675"/>
      <c r="AD504" s="675"/>
      <c r="AE504" s="675"/>
      <c r="AF504" s="675"/>
      <c r="AG504" s="675"/>
    </row>
    <row r="505" spans="1:33" ht="34.5" customHeight="1" x14ac:dyDescent="0.2">
      <c r="A505" s="682"/>
      <c r="B505" s="683"/>
      <c r="C505" s="682"/>
      <c r="D505" s="675"/>
      <c r="E505" s="675"/>
      <c r="F505" s="675"/>
      <c r="G505" s="675"/>
      <c r="H505" s="675"/>
      <c r="I505" s="675"/>
      <c r="J505" s="675"/>
      <c r="K505" s="675"/>
      <c r="L505" s="675"/>
      <c r="M505" s="675"/>
      <c r="N505" s="675"/>
      <c r="O505" s="675"/>
      <c r="P505" s="675"/>
      <c r="Q505" s="675"/>
      <c r="R505" s="675"/>
      <c r="S505" s="675"/>
      <c r="T505" s="675"/>
      <c r="U505" s="675"/>
      <c r="V505" s="675"/>
      <c r="W505" s="675"/>
      <c r="X505" s="675"/>
      <c r="Y505" s="675"/>
      <c r="Z505" s="675"/>
      <c r="AA505" s="675"/>
      <c r="AB505" s="675"/>
      <c r="AC505" s="675"/>
      <c r="AD505" s="675"/>
      <c r="AE505" s="675"/>
      <c r="AF505" s="675"/>
      <c r="AG505" s="675"/>
    </row>
    <row r="506" spans="1:33" ht="34.5" customHeight="1" x14ac:dyDescent="0.2">
      <c r="A506" s="682"/>
      <c r="B506" s="683"/>
      <c r="C506" s="682"/>
      <c r="D506" s="675"/>
      <c r="E506" s="675"/>
      <c r="F506" s="675"/>
      <c r="G506" s="675"/>
      <c r="H506" s="675"/>
      <c r="I506" s="675"/>
      <c r="J506" s="675"/>
      <c r="K506" s="675"/>
      <c r="L506" s="675"/>
      <c r="M506" s="675"/>
      <c r="N506" s="675"/>
      <c r="O506" s="675"/>
      <c r="P506" s="675"/>
      <c r="Q506" s="675"/>
      <c r="R506" s="680"/>
      <c r="S506" s="680"/>
      <c r="T506" s="680"/>
      <c r="U506" s="680"/>
      <c r="V506" s="680"/>
      <c r="W506" s="680"/>
      <c r="X506" s="680"/>
      <c r="Y506" s="675"/>
      <c r="Z506" s="675"/>
      <c r="AA506" s="675"/>
      <c r="AB506" s="675"/>
      <c r="AC506" s="675"/>
      <c r="AD506" s="675"/>
      <c r="AE506" s="675"/>
      <c r="AF506" s="675"/>
      <c r="AG506" s="675"/>
    </row>
    <row r="507" spans="1:33" ht="34.5" customHeight="1" x14ac:dyDescent="0.2">
      <c r="A507" s="682"/>
      <c r="B507" s="683"/>
      <c r="C507" s="682"/>
      <c r="D507" s="675"/>
      <c r="E507" s="675"/>
      <c r="F507" s="675"/>
      <c r="G507" s="675"/>
      <c r="H507" s="675"/>
      <c r="I507" s="675"/>
      <c r="J507" s="675"/>
      <c r="K507" s="675"/>
      <c r="L507" s="675"/>
      <c r="M507" s="675"/>
      <c r="N507" s="675"/>
      <c r="O507" s="675"/>
      <c r="P507" s="675"/>
      <c r="Q507" s="675"/>
      <c r="R507" s="675"/>
      <c r="S507" s="675"/>
      <c r="T507" s="675"/>
      <c r="U507" s="675"/>
      <c r="V507" s="675"/>
      <c r="W507" s="675"/>
      <c r="X507" s="675"/>
      <c r="Y507" s="675"/>
      <c r="Z507" s="675"/>
      <c r="AA507" s="675"/>
      <c r="AB507" s="675"/>
      <c r="AC507" s="675"/>
      <c r="AD507" s="675"/>
      <c r="AE507" s="675"/>
      <c r="AF507" s="675"/>
      <c r="AG507" s="675"/>
    </row>
    <row r="508" spans="1:33" ht="34.5" customHeight="1" x14ac:dyDescent="0.2">
      <c r="A508" s="682"/>
      <c r="B508" s="683"/>
      <c r="C508" s="682"/>
      <c r="D508" s="675"/>
      <c r="E508" s="675"/>
      <c r="F508" s="675"/>
      <c r="G508" s="675"/>
      <c r="H508" s="675"/>
      <c r="I508" s="675"/>
      <c r="J508" s="675"/>
      <c r="K508" s="675"/>
      <c r="L508" s="675"/>
      <c r="M508" s="675"/>
      <c r="N508" s="675"/>
      <c r="O508" s="675"/>
      <c r="P508" s="675"/>
      <c r="Q508" s="675"/>
      <c r="R508" s="675"/>
      <c r="S508" s="675"/>
      <c r="T508" s="675"/>
      <c r="U508" s="675"/>
      <c r="V508" s="675"/>
      <c r="W508" s="675"/>
      <c r="X508" s="675"/>
      <c r="Y508" s="675"/>
      <c r="Z508" s="675"/>
      <c r="AA508" s="675"/>
      <c r="AB508" s="675"/>
      <c r="AC508" s="675"/>
      <c r="AD508" s="675"/>
      <c r="AE508" s="675"/>
      <c r="AF508" s="675"/>
      <c r="AG508" s="675"/>
    </row>
    <row r="509" spans="1:33" ht="34.5" customHeight="1" x14ac:dyDescent="0.2">
      <c r="A509" s="682"/>
      <c r="B509" s="683"/>
      <c r="C509" s="682"/>
      <c r="D509" s="675"/>
      <c r="E509" s="675"/>
      <c r="F509" s="675"/>
      <c r="G509" s="675"/>
      <c r="H509" s="675"/>
      <c r="I509" s="675"/>
      <c r="J509" s="675"/>
      <c r="K509" s="675"/>
      <c r="L509" s="675"/>
      <c r="M509" s="675"/>
      <c r="N509" s="675"/>
      <c r="O509" s="675"/>
      <c r="P509" s="675"/>
      <c r="Q509" s="675"/>
      <c r="R509" s="675"/>
      <c r="S509" s="675"/>
      <c r="T509" s="675"/>
      <c r="U509" s="675"/>
      <c r="V509" s="675"/>
      <c r="W509" s="675"/>
      <c r="X509" s="675"/>
      <c r="Y509" s="675"/>
      <c r="Z509" s="675"/>
      <c r="AA509" s="675"/>
      <c r="AB509" s="675"/>
      <c r="AC509" s="675"/>
      <c r="AD509" s="675"/>
      <c r="AE509" s="675"/>
      <c r="AF509" s="675"/>
      <c r="AG509" s="675"/>
    </row>
    <row r="510" spans="1:33" ht="34.5" customHeight="1" x14ac:dyDescent="0.2">
      <c r="A510" s="682"/>
      <c r="B510" s="683"/>
      <c r="C510" s="682"/>
      <c r="D510" s="675"/>
      <c r="E510" s="675"/>
      <c r="F510" s="675"/>
      <c r="G510" s="675"/>
      <c r="H510" s="675"/>
      <c r="I510" s="675"/>
      <c r="J510" s="675"/>
      <c r="K510" s="675"/>
      <c r="L510" s="675"/>
      <c r="M510" s="675"/>
      <c r="N510" s="675"/>
      <c r="O510" s="675"/>
      <c r="P510" s="675"/>
      <c r="Q510" s="675"/>
      <c r="R510" s="675"/>
      <c r="S510" s="675"/>
      <c r="T510" s="675"/>
      <c r="U510" s="675"/>
      <c r="V510" s="675"/>
      <c r="W510" s="675"/>
      <c r="X510" s="675"/>
      <c r="Y510" s="675"/>
      <c r="Z510" s="675"/>
      <c r="AA510" s="675"/>
      <c r="AB510" s="675"/>
      <c r="AC510" s="675"/>
      <c r="AD510" s="675"/>
      <c r="AE510" s="675"/>
      <c r="AF510" s="675"/>
      <c r="AG510" s="675"/>
    </row>
    <row r="511" spans="1:33" ht="34.5" customHeight="1" x14ac:dyDescent="0.2">
      <c r="A511" s="682"/>
      <c r="B511" s="683"/>
      <c r="C511" s="682"/>
      <c r="D511" s="675"/>
      <c r="E511" s="675"/>
      <c r="F511" s="675"/>
      <c r="G511" s="675"/>
      <c r="H511" s="675"/>
      <c r="I511" s="675"/>
      <c r="J511" s="675"/>
      <c r="K511" s="675"/>
      <c r="L511" s="675"/>
      <c r="M511" s="675"/>
      <c r="N511" s="675"/>
      <c r="O511" s="675"/>
      <c r="P511" s="675"/>
      <c r="Q511" s="675"/>
      <c r="R511" s="675"/>
      <c r="S511" s="675"/>
      <c r="T511" s="675"/>
      <c r="U511" s="675"/>
      <c r="V511" s="675"/>
      <c r="W511" s="675"/>
      <c r="X511" s="675"/>
      <c r="Y511" s="675"/>
      <c r="Z511" s="675"/>
      <c r="AA511" s="675"/>
      <c r="AB511" s="675"/>
      <c r="AC511" s="675"/>
      <c r="AD511" s="675"/>
      <c r="AE511" s="675"/>
      <c r="AF511" s="675"/>
      <c r="AG511" s="675"/>
    </row>
    <row r="512" spans="1:33" ht="34.5" customHeight="1" x14ac:dyDescent="0.2">
      <c r="A512" s="682"/>
      <c r="B512" s="683"/>
      <c r="C512" s="682"/>
      <c r="D512" s="675"/>
      <c r="E512" s="675"/>
      <c r="F512" s="675"/>
      <c r="G512" s="675"/>
      <c r="H512" s="675"/>
      <c r="I512" s="675"/>
      <c r="J512" s="675"/>
      <c r="K512" s="675"/>
      <c r="L512" s="675"/>
      <c r="M512" s="675"/>
      <c r="N512" s="675"/>
      <c r="O512" s="675"/>
      <c r="P512" s="675"/>
      <c r="Q512" s="675"/>
      <c r="R512" s="675"/>
      <c r="S512" s="675"/>
      <c r="T512" s="675"/>
      <c r="U512" s="675"/>
      <c r="V512" s="675"/>
      <c r="W512" s="675"/>
      <c r="X512" s="675"/>
      <c r="Y512" s="675"/>
      <c r="Z512" s="675"/>
      <c r="AA512" s="675"/>
      <c r="AB512" s="675"/>
      <c r="AC512" s="675"/>
      <c r="AD512" s="675"/>
      <c r="AE512" s="675"/>
      <c r="AF512" s="675"/>
      <c r="AG512" s="675"/>
    </row>
    <row r="513" spans="1:33" ht="34.5" customHeight="1" x14ac:dyDescent="0.2">
      <c r="A513" s="682"/>
      <c r="B513" s="683"/>
      <c r="C513" s="682"/>
      <c r="D513" s="675"/>
      <c r="E513" s="675"/>
      <c r="F513" s="675"/>
      <c r="G513" s="675"/>
      <c r="H513" s="675"/>
      <c r="I513" s="675"/>
      <c r="J513" s="675"/>
      <c r="K513" s="675"/>
      <c r="L513" s="675"/>
      <c r="M513" s="675"/>
      <c r="N513" s="675"/>
      <c r="O513" s="675"/>
      <c r="P513" s="675"/>
      <c r="Q513" s="675"/>
      <c r="R513" s="675"/>
      <c r="S513" s="675"/>
      <c r="T513" s="675"/>
      <c r="U513" s="675"/>
      <c r="V513" s="675"/>
      <c r="W513" s="675"/>
      <c r="X513" s="675"/>
      <c r="Y513" s="675"/>
      <c r="Z513" s="675"/>
      <c r="AA513" s="675"/>
      <c r="AB513" s="675"/>
      <c r="AC513" s="675"/>
      <c r="AD513" s="675"/>
      <c r="AE513" s="675"/>
      <c r="AF513" s="675"/>
      <c r="AG513" s="675"/>
    </row>
    <row r="514" spans="1:33" ht="34.5" customHeight="1" x14ac:dyDescent="0.2">
      <c r="A514" s="682"/>
      <c r="B514" s="683"/>
      <c r="C514" s="682"/>
      <c r="D514" s="675"/>
      <c r="E514" s="675"/>
      <c r="F514" s="675"/>
      <c r="G514" s="675"/>
      <c r="H514" s="675"/>
      <c r="I514" s="675"/>
      <c r="J514" s="675"/>
      <c r="K514" s="675"/>
      <c r="L514" s="675"/>
      <c r="M514" s="675"/>
      <c r="N514" s="675"/>
      <c r="O514" s="675"/>
      <c r="P514" s="675"/>
      <c r="Q514" s="675"/>
      <c r="R514" s="675"/>
      <c r="S514" s="675"/>
      <c r="T514" s="675"/>
      <c r="U514" s="675"/>
      <c r="V514" s="675"/>
      <c r="W514" s="675"/>
      <c r="X514" s="675"/>
      <c r="Y514" s="675"/>
      <c r="Z514" s="675"/>
      <c r="AA514" s="675"/>
      <c r="AB514" s="675"/>
      <c r="AC514" s="675"/>
      <c r="AD514" s="675"/>
      <c r="AE514" s="675"/>
      <c r="AF514" s="675"/>
      <c r="AG514" s="675"/>
    </row>
    <row r="515" spans="1:33" ht="34.5" customHeight="1" x14ac:dyDescent="0.2">
      <c r="A515" s="682"/>
      <c r="B515" s="683"/>
      <c r="C515" s="682"/>
      <c r="D515" s="675"/>
      <c r="E515" s="675"/>
      <c r="F515" s="675"/>
      <c r="G515" s="675"/>
      <c r="H515" s="675"/>
      <c r="I515" s="675"/>
      <c r="J515" s="675"/>
      <c r="K515" s="675"/>
      <c r="L515" s="675"/>
      <c r="M515" s="675"/>
      <c r="N515" s="675"/>
      <c r="O515" s="675"/>
      <c r="P515" s="675"/>
      <c r="Q515" s="675"/>
      <c r="R515" s="675"/>
      <c r="S515" s="675"/>
      <c r="T515" s="675"/>
      <c r="U515" s="675"/>
      <c r="V515" s="675"/>
      <c r="W515" s="675"/>
      <c r="X515" s="675"/>
      <c r="Y515" s="675"/>
      <c r="Z515" s="675"/>
      <c r="AA515" s="675"/>
      <c r="AB515" s="675"/>
      <c r="AC515" s="675"/>
      <c r="AD515" s="675"/>
      <c r="AE515" s="675"/>
      <c r="AF515" s="675"/>
      <c r="AG515" s="675"/>
    </row>
    <row r="516" spans="1:33" ht="34.5" customHeight="1" x14ac:dyDescent="0.2">
      <c r="A516" s="682"/>
      <c r="B516" s="683"/>
      <c r="C516" s="682"/>
      <c r="D516" s="675"/>
      <c r="E516" s="675"/>
      <c r="F516" s="675"/>
      <c r="G516" s="675"/>
      <c r="H516" s="675"/>
      <c r="I516" s="675"/>
      <c r="J516" s="675"/>
      <c r="K516" s="675"/>
      <c r="L516" s="675"/>
      <c r="M516" s="675"/>
      <c r="N516" s="675"/>
      <c r="O516" s="675"/>
      <c r="P516" s="675"/>
      <c r="Q516" s="675"/>
      <c r="R516" s="675"/>
      <c r="S516" s="675"/>
      <c r="T516" s="675"/>
      <c r="U516" s="675"/>
      <c r="V516" s="680"/>
      <c r="W516" s="675"/>
      <c r="X516" s="675"/>
      <c r="Y516" s="675"/>
      <c r="Z516" s="675"/>
      <c r="AA516" s="675"/>
      <c r="AB516" s="675"/>
      <c r="AC516" s="675"/>
      <c r="AD516" s="675"/>
      <c r="AE516" s="675"/>
      <c r="AF516" s="675"/>
      <c r="AG516" s="675"/>
    </row>
    <row r="517" spans="1:33" ht="34.5" customHeight="1" x14ac:dyDescent="0.2">
      <c r="A517" s="682"/>
      <c r="B517" s="683"/>
      <c r="C517" s="682"/>
      <c r="D517" s="675"/>
      <c r="E517" s="675"/>
      <c r="F517" s="675"/>
      <c r="G517" s="675"/>
      <c r="H517" s="675"/>
      <c r="I517" s="675"/>
      <c r="J517" s="675"/>
      <c r="K517" s="675"/>
      <c r="L517" s="675"/>
      <c r="M517" s="675"/>
      <c r="N517" s="675"/>
      <c r="O517" s="675"/>
      <c r="P517" s="675"/>
      <c r="Q517" s="675"/>
      <c r="R517" s="675"/>
      <c r="S517" s="675"/>
      <c r="T517" s="675"/>
      <c r="U517" s="675"/>
      <c r="V517" s="680"/>
      <c r="W517" s="675"/>
      <c r="X517" s="675"/>
      <c r="Y517" s="675"/>
      <c r="Z517" s="675"/>
      <c r="AA517" s="675"/>
      <c r="AB517" s="675"/>
      <c r="AC517" s="675"/>
      <c r="AD517" s="675"/>
      <c r="AE517" s="675"/>
      <c r="AF517" s="675"/>
      <c r="AG517" s="675"/>
    </row>
    <row r="518" spans="1:33" ht="34.5" customHeight="1" x14ac:dyDescent="0.2">
      <c r="A518" s="682"/>
      <c r="B518" s="683"/>
      <c r="C518" s="682"/>
      <c r="D518" s="675"/>
      <c r="E518" s="675"/>
      <c r="F518" s="675"/>
      <c r="G518" s="675"/>
      <c r="H518" s="675"/>
      <c r="I518" s="675"/>
      <c r="J518" s="675"/>
      <c r="K518" s="675"/>
      <c r="L518" s="675"/>
      <c r="M518" s="675"/>
      <c r="N518" s="675"/>
      <c r="O518" s="675"/>
      <c r="P518" s="675"/>
      <c r="Q518" s="675"/>
      <c r="R518" s="675"/>
      <c r="S518" s="675"/>
      <c r="T518" s="675"/>
      <c r="U518" s="675"/>
      <c r="V518" s="680"/>
      <c r="W518" s="675"/>
      <c r="X518" s="675"/>
      <c r="Y518" s="675"/>
      <c r="Z518" s="675"/>
      <c r="AA518" s="675"/>
      <c r="AB518" s="675"/>
      <c r="AC518" s="675"/>
      <c r="AD518" s="675"/>
      <c r="AE518" s="675"/>
      <c r="AF518" s="675"/>
      <c r="AG518" s="675"/>
    </row>
    <row r="519" spans="1:33" ht="34.5" customHeight="1" x14ac:dyDescent="0.2">
      <c r="A519" s="682"/>
      <c r="B519" s="683"/>
      <c r="C519" s="682"/>
      <c r="D519" s="675"/>
      <c r="E519" s="675"/>
      <c r="F519" s="675"/>
      <c r="G519" s="675"/>
      <c r="H519" s="675"/>
      <c r="I519" s="675"/>
      <c r="J519" s="675"/>
      <c r="K519" s="675"/>
      <c r="L519" s="675"/>
      <c r="M519" s="675"/>
      <c r="N519" s="675"/>
      <c r="O519" s="675"/>
      <c r="P519" s="675"/>
      <c r="Q519" s="675"/>
      <c r="R519" s="675"/>
      <c r="S519" s="675"/>
      <c r="T519" s="675"/>
      <c r="U519" s="675"/>
      <c r="V519" s="680"/>
      <c r="W519" s="675"/>
      <c r="X519" s="675"/>
      <c r="Y519" s="675"/>
      <c r="Z519" s="675"/>
      <c r="AA519" s="675"/>
      <c r="AB519" s="675"/>
      <c r="AC519" s="675"/>
      <c r="AD519" s="675"/>
      <c r="AE519" s="675"/>
      <c r="AF519" s="675"/>
      <c r="AG519" s="675"/>
    </row>
    <row r="520" spans="1:33" ht="34.5" customHeight="1" x14ac:dyDescent="0.2">
      <c r="A520" s="682"/>
      <c r="B520" s="683"/>
      <c r="C520" s="682"/>
      <c r="D520" s="675"/>
      <c r="E520" s="675"/>
      <c r="F520" s="675"/>
      <c r="G520" s="675"/>
      <c r="H520" s="675"/>
      <c r="I520" s="675"/>
      <c r="J520" s="675"/>
      <c r="K520" s="675"/>
      <c r="L520" s="675"/>
      <c r="M520" s="675"/>
      <c r="N520" s="675"/>
      <c r="O520" s="675"/>
      <c r="P520" s="675"/>
      <c r="Q520" s="675"/>
      <c r="R520" s="675"/>
      <c r="S520" s="675"/>
      <c r="T520" s="675"/>
      <c r="U520" s="675"/>
      <c r="V520" s="675"/>
      <c r="W520" s="675"/>
      <c r="X520" s="675"/>
      <c r="Y520" s="675"/>
      <c r="Z520" s="675"/>
      <c r="AA520" s="675"/>
      <c r="AB520" s="675"/>
      <c r="AC520" s="675"/>
      <c r="AD520" s="675"/>
      <c r="AE520" s="675"/>
      <c r="AF520" s="675"/>
      <c r="AG520" s="675"/>
    </row>
    <row r="521" spans="1:33" ht="34.5" customHeight="1" x14ac:dyDescent="0.2">
      <c r="A521" s="682"/>
      <c r="B521" s="683"/>
      <c r="C521" s="682"/>
      <c r="D521" s="675"/>
      <c r="E521" s="675"/>
      <c r="F521" s="675"/>
      <c r="G521" s="675"/>
      <c r="H521" s="675"/>
      <c r="I521" s="675"/>
      <c r="J521" s="675"/>
      <c r="K521" s="675"/>
      <c r="L521" s="675"/>
      <c r="M521" s="675"/>
      <c r="N521" s="675"/>
      <c r="O521" s="675"/>
      <c r="P521" s="675"/>
      <c r="Q521" s="675"/>
      <c r="R521" s="675"/>
      <c r="S521" s="675"/>
      <c r="T521" s="675"/>
      <c r="U521" s="675"/>
      <c r="V521" s="675"/>
      <c r="W521" s="675"/>
      <c r="X521" s="675"/>
      <c r="Y521" s="675"/>
      <c r="Z521" s="675"/>
      <c r="AA521" s="675"/>
      <c r="AB521" s="675"/>
      <c r="AC521" s="675"/>
      <c r="AD521" s="675"/>
      <c r="AE521" s="675"/>
      <c r="AF521" s="675"/>
      <c r="AG521" s="675"/>
    </row>
    <row r="522" spans="1:33" ht="34.5" customHeight="1" x14ac:dyDescent="0.2">
      <c r="A522" s="682"/>
      <c r="B522" s="683"/>
      <c r="C522" s="682"/>
      <c r="D522" s="675"/>
      <c r="E522" s="675"/>
      <c r="F522" s="675"/>
      <c r="G522" s="675"/>
      <c r="H522" s="675"/>
      <c r="I522" s="675"/>
      <c r="J522" s="675"/>
      <c r="K522" s="675"/>
      <c r="L522" s="675"/>
      <c r="M522" s="675"/>
      <c r="N522" s="675"/>
      <c r="O522" s="675"/>
      <c r="P522" s="675"/>
      <c r="Q522" s="675"/>
      <c r="R522" s="675"/>
      <c r="S522" s="675"/>
      <c r="T522" s="675"/>
      <c r="U522" s="675"/>
      <c r="V522" s="675"/>
      <c r="W522" s="675"/>
      <c r="X522" s="675"/>
      <c r="Y522" s="675"/>
      <c r="Z522" s="675"/>
      <c r="AA522" s="675"/>
      <c r="AB522" s="675"/>
      <c r="AC522" s="675"/>
      <c r="AD522" s="675"/>
      <c r="AE522" s="675"/>
      <c r="AF522" s="675"/>
      <c r="AG522" s="675"/>
    </row>
    <row r="523" spans="1:33" ht="34.5" customHeight="1" x14ac:dyDescent="0.2">
      <c r="A523" s="682"/>
      <c r="B523" s="683"/>
      <c r="C523" s="682"/>
      <c r="D523" s="675"/>
      <c r="E523" s="675"/>
      <c r="F523" s="675"/>
      <c r="G523" s="675"/>
      <c r="H523" s="675"/>
      <c r="I523" s="675"/>
      <c r="J523" s="675"/>
      <c r="K523" s="675"/>
      <c r="L523" s="675"/>
      <c r="M523" s="675"/>
      <c r="N523" s="675"/>
      <c r="O523" s="675"/>
      <c r="P523" s="675"/>
      <c r="Q523" s="675"/>
      <c r="R523" s="675"/>
      <c r="S523" s="675"/>
      <c r="T523" s="675"/>
      <c r="U523" s="675"/>
      <c r="V523" s="675"/>
      <c r="W523" s="675"/>
      <c r="X523" s="675"/>
      <c r="Y523" s="675"/>
      <c r="Z523" s="675"/>
      <c r="AA523" s="675"/>
      <c r="AB523" s="675"/>
      <c r="AC523" s="675"/>
      <c r="AD523" s="675"/>
      <c r="AE523" s="675"/>
      <c r="AF523" s="675"/>
      <c r="AG523" s="675"/>
    </row>
    <row r="524" spans="1:33" ht="34.5" customHeight="1" x14ac:dyDescent="0.2">
      <c r="A524" s="682"/>
      <c r="B524" s="683"/>
      <c r="C524" s="682"/>
      <c r="D524" s="675"/>
      <c r="E524" s="675"/>
      <c r="F524" s="675"/>
      <c r="G524" s="675"/>
      <c r="H524" s="675"/>
      <c r="I524" s="675"/>
      <c r="J524" s="675"/>
      <c r="K524" s="675"/>
      <c r="L524" s="675"/>
      <c r="M524" s="675"/>
      <c r="N524" s="675"/>
      <c r="O524" s="675"/>
      <c r="P524" s="675"/>
      <c r="Q524" s="675"/>
      <c r="R524" s="675"/>
      <c r="S524" s="675"/>
      <c r="T524" s="675"/>
      <c r="U524" s="675"/>
      <c r="V524" s="675"/>
      <c r="W524" s="675"/>
      <c r="X524" s="675"/>
      <c r="Y524" s="675"/>
      <c r="Z524" s="675"/>
      <c r="AA524" s="675"/>
      <c r="AB524" s="675"/>
      <c r="AC524" s="675"/>
      <c r="AD524" s="675"/>
      <c r="AE524" s="675"/>
      <c r="AF524" s="675"/>
      <c r="AG524" s="675"/>
    </row>
    <row r="525" spans="1:33" ht="34.5" customHeight="1" x14ac:dyDescent="0.2">
      <c r="A525" s="682"/>
      <c r="B525" s="683"/>
      <c r="C525" s="682"/>
      <c r="D525" s="675"/>
      <c r="E525" s="675"/>
      <c r="F525" s="675"/>
      <c r="G525" s="675"/>
      <c r="H525" s="675"/>
      <c r="I525" s="675"/>
      <c r="J525" s="675"/>
      <c r="K525" s="675"/>
      <c r="L525" s="675"/>
      <c r="M525" s="675"/>
      <c r="N525" s="675"/>
      <c r="O525" s="675"/>
      <c r="P525" s="675"/>
      <c r="Q525" s="675"/>
      <c r="R525" s="675"/>
      <c r="S525" s="675"/>
      <c r="T525" s="675"/>
      <c r="U525" s="675"/>
      <c r="V525" s="675"/>
      <c r="W525" s="675"/>
      <c r="X525" s="675"/>
      <c r="Y525" s="675"/>
      <c r="Z525" s="675"/>
      <c r="AA525" s="675"/>
      <c r="AB525" s="675"/>
      <c r="AC525" s="675"/>
      <c r="AD525" s="675"/>
      <c r="AE525" s="675"/>
      <c r="AF525" s="675"/>
      <c r="AG525" s="675"/>
    </row>
    <row r="526" spans="1:33" ht="34.5" customHeight="1" x14ac:dyDescent="0.2">
      <c r="A526" s="682"/>
      <c r="B526" s="683"/>
      <c r="C526" s="682"/>
      <c r="D526" s="675"/>
      <c r="E526" s="675"/>
      <c r="F526" s="675"/>
      <c r="G526" s="675"/>
      <c r="H526" s="675"/>
      <c r="I526" s="675"/>
      <c r="J526" s="675"/>
      <c r="K526" s="675"/>
      <c r="L526" s="675"/>
      <c r="M526" s="675"/>
      <c r="N526" s="675"/>
      <c r="O526" s="675"/>
      <c r="P526" s="675"/>
      <c r="Q526" s="675"/>
      <c r="R526" s="675"/>
      <c r="S526" s="675"/>
      <c r="T526" s="675"/>
      <c r="U526" s="675"/>
      <c r="V526" s="675"/>
      <c r="W526" s="675"/>
      <c r="X526" s="675"/>
      <c r="Y526" s="675"/>
      <c r="Z526" s="675"/>
      <c r="AA526" s="675"/>
      <c r="AB526" s="675"/>
      <c r="AC526" s="675"/>
      <c r="AD526" s="675"/>
      <c r="AE526" s="675"/>
      <c r="AF526" s="675"/>
      <c r="AG526" s="675"/>
    </row>
    <row r="527" spans="1:33" ht="34.5" customHeight="1" x14ac:dyDescent="0.2">
      <c r="A527" s="682"/>
      <c r="B527" s="683"/>
      <c r="C527" s="682"/>
      <c r="D527" s="675"/>
      <c r="E527" s="675"/>
      <c r="F527" s="675"/>
      <c r="G527" s="675"/>
      <c r="H527" s="675"/>
      <c r="I527" s="675"/>
      <c r="J527" s="675"/>
      <c r="K527" s="675"/>
      <c r="L527" s="675"/>
      <c r="M527" s="675"/>
      <c r="N527" s="675"/>
      <c r="O527" s="675"/>
      <c r="P527" s="675"/>
      <c r="Q527" s="675"/>
      <c r="R527" s="675"/>
      <c r="S527" s="675"/>
      <c r="T527" s="675"/>
      <c r="U527" s="675"/>
      <c r="V527" s="675"/>
      <c r="W527" s="675"/>
      <c r="X527" s="675"/>
      <c r="Y527" s="675"/>
      <c r="Z527" s="675"/>
      <c r="AA527" s="675"/>
      <c r="AB527" s="675"/>
      <c r="AC527" s="675"/>
      <c r="AD527" s="675"/>
      <c r="AE527" s="675"/>
      <c r="AF527" s="675"/>
      <c r="AG527" s="675"/>
    </row>
    <row r="528" spans="1:33" ht="34.5" customHeight="1" x14ac:dyDescent="0.2">
      <c r="A528" s="682"/>
      <c r="B528" s="683"/>
      <c r="C528" s="682"/>
      <c r="D528" s="675"/>
      <c r="E528" s="675"/>
      <c r="F528" s="675"/>
      <c r="G528" s="675"/>
      <c r="H528" s="675"/>
      <c r="I528" s="675"/>
      <c r="J528" s="675"/>
      <c r="K528" s="675"/>
      <c r="L528" s="675"/>
      <c r="M528" s="675"/>
      <c r="N528" s="675"/>
      <c r="O528" s="675"/>
      <c r="P528" s="675"/>
      <c r="Q528" s="675"/>
      <c r="R528" s="675"/>
      <c r="S528" s="675"/>
      <c r="T528" s="675"/>
      <c r="U528" s="675"/>
      <c r="V528" s="675"/>
      <c r="W528" s="675"/>
      <c r="X528" s="675"/>
      <c r="Y528" s="675"/>
      <c r="Z528" s="675"/>
      <c r="AA528" s="675"/>
      <c r="AB528" s="675"/>
      <c r="AC528" s="675"/>
      <c r="AD528" s="675"/>
      <c r="AE528" s="675"/>
      <c r="AF528" s="675"/>
      <c r="AG528" s="675"/>
    </row>
    <row r="529" spans="1:33" ht="34.5" customHeight="1" x14ac:dyDescent="0.2">
      <c r="A529" s="682"/>
      <c r="B529" s="683"/>
      <c r="C529" s="682"/>
      <c r="D529" s="675"/>
      <c r="E529" s="675"/>
      <c r="F529" s="675"/>
      <c r="G529" s="675"/>
      <c r="H529" s="675"/>
      <c r="I529" s="675"/>
      <c r="J529" s="675"/>
      <c r="K529" s="675"/>
      <c r="L529" s="675"/>
      <c r="M529" s="675"/>
      <c r="N529" s="675"/>
      <c r="O529" s="675"/>
      <c r="P529" s="675"/>
      <c r="Q529" s="675"/>
      <c r="R529" s="675"/>
      <c r="S529" s="675"/>
      <c r="T529" s="675"/>
      <c r="U529" s="675"/>
      <c r="V529" s="675"/>
      <c r="W529" s="675"/>
      <c r="X529" s="675"/>
      <c r="Y529" s="675"/>
      <c r="Z529" s="675"/>
      <c r="AA529" s="675"/>
      <c r="AB529" s="675"/>
      <c r="AC529" s="675"/>
      <c r="AD529" s="675"/>
      <c r="AE529" s="675"/>
      <c r="AF529" s="675"/>
      <c r="AG529" s="675"/>
    </row>
    <row r="530" spans="1:33" ht="34.5" customHeight="1" x14ac:dyDescent="0.2">
      <c r="A530" s="682"/>
      <c r="B530" s="683"/>
      <c r="C530" s="682"/>
      <c r="D530" s="675"/>
      <c r="E530" s="675"/>
      <c r="F530" s="675"/>
      <c r="G530" s="675"/>
      <c r="H530" s="675"/>
      <c r="I530" s="675"/>
      <c r="J530" s="675"/>
      <c r="K530" s="675"/>
      <c r="L530" s="675"/>
      <c r="M530" s="675"/>
      <c r="N530" s="675"/>
      <c r="O530" s="675"/>
      <c r="P530" s="675"/>
      <c r="Q530" s="675"/>
      <c r="R530" s="675"/>
      <c r="S530" s="675"/>
      <c r="T530" s="675"/>
      <c r="U530" s="675"/>
      <c r="V530" s="675"/>
      <c r="W530" s="675"/>
      <c r="X530" s="675"/>
      <c r="Y530" s="675"/>
      <c r="Z530" s="675"/>
      <c r="AA530" s="675"/>
      <c r="AB530" s="675"/>
      <c r="AC530" s="675"/>
      <c r="AD530" s="675"/>
      <c r="AE530" s="675"/>
      <c r="AF530" s="675"/>
      <c r="AG530" s="675"/>
    </row>
    <row r="531" spans="1:33" ht="34.5" customHeight="1" x14ac:dyDescent="0.2">
      <c r="A531" s="682"/>
      <c r="B531" s="683"/>
      <c r="C531" s="682"/>
      <c r="D531" s="675"/>
      <c r="E531" s="675"/>
      <c r="F531" s="675"/>
      <c r="G531" s="675"/>
      <c r="H531" s="675"/>
      <c r="I531" s="675"/>
      <c r="J531" s="675"/>
      <c r="K531" s="675"/>
      <c r="L531" s="675"/>
      <c r="M531" s="675"/>
      <c r="N531" s="675"/>
      <c r="O531" s="675"/>
      <c r="P531" s="675"/>
      <c r="Q531" s="675"/>
      <c r="R531" s="675"/>
      <c r="S531" s="675"/>
      <c r="T531" s="675"/>
      <c r="U531" s="675"/>
      <c r="V531" s="675"/>
      <c r="W531" s="675"/>
      <c r="X531" s="675"/>
      <c r="Y531" s="675"/>
      <c r="Z531" s="675"/>
      <c r="AA531" s="675"/>
      <c r="AB531" s="675"/>
      <c r="AC531" s="675"/>
      <c r="AD531" s="675"/>
      <c r="AE531" s="675"/>
      <c r="AF531" s="675"/>
      <c r="AG531" s="675"/>
    </row>
    <row r="532" spans="1:33" ht="34.5" customHeight="1" x14ac:dyDescent="0.2">
      <c r="A532" s="682"/>
      <c r="B532" s="683"/>
      <c r="C532" s="682"/>
      <c r="D532" s="675"/>
      <c r="E532" s="675"/>
      <c r="F532" s="675"/>
      <c r="G532" s="675"/>
      <c r="H532" s="675"/>
      <c r="I532" s="675"/>
      <c r="J532" s="675"/>
      <c r="K532" s="675"/>
      <c r="L532" s="675"/>
      <c r="M532" s="675"/>
      <c r="N532" s="675"/>
      <c r="O532" s="675"/>
      <c r="P532" s="675"/>
      <c r="Q532" s="675"/>
      <c r="R532" s="675"/>
      <c r="S532" s="675"/>
      <c r="T532" s="675"/>
      <c r="U532" s="675"/>
      <c r="V532" s="675"/>
      <c r="W532" s="675"/>
      <c r="X532" s="675"/>
      <c r="Y532" s="675"/>
      <c r="Z532" s="675"/>
      <c r="AA532" s="675"/>
      <c r="AB532" s="675"/>
      <c r="AC532" s="675"/>
      <c r="AD532" s="675"/>
      <c r="AE532" s="675"/>
      <c r="AF532" s="675"/>
      <c r="AG532" s="675"/>
    </row>
    <row r="533" spans="1:33" ht="34.5" customHeight="1" x14ac:dyDescent="0.2">
      <c r="A533" s="682"/>
      <c r="B533" s="683"/>
      <c r="C533" s="682"/>
      <c r="D533" s="675"/>
      <c r="E533" s="675"/>
      <c r="F533" s="675"/>
      <c r="G533" s="675"/>
      <c r="H533" s="675"/>
      <c r="I533" s="675"/>
      <c r="J533" s="675"/>
      <c r="K533" s="675"/>
      <c r="L533" s="675"/>
      <c r="M533" s="675"/>
      <c r="N533" s="675"/>
      <c r="O533" s="675"/>
      <c r="P533" s="675"/>
      <c r="Q533" s="675"/>
      <c r="R533" s="675"/>
      <c r="S533" s="675"/>
      <c r="T533" s="675"/>
      <c r="U533" s="675"/>
      <c r="V533" s="675"/>
      <c r="W533" s="675"/>
      <c r="X533" s="675"/>
      <c r="Y533" s="675"/>
      <c r="Z533" s="675"/>
      <c r="AA533" s="675"/>
      <c r="AB533" s="675"/>
      <c r="AC533" s="675"/>
      <c r="AD533" s="675"/>
      <c r="AE533" s="675"/>
      <c r="AF533" s="675"/>
      <c r="AG533" s="675"/>
    </row>
    <row r="534" spans="1:33" ht="34.5" customHeight="1" x14ac:dyDescent="0.2">
      <c r="A534" s="682"/>
      <c r="B534" s="683"/>
      <c r="C534" s="682"/>
      <c r="D534" s="675"/>
      <c r="E534" s="675"/>
      <c r="F534" s="675"/>
      <c r="G534" s="675"/>
      <c r="H534" s="675"/>
      <c r="I534" s="675"/>
      <c r="J534" s="675"/>
      <c r="K534" s="675"/>
      <c r="L534" s="675"/>
      <c r="M534" s="675"/>
      <c r="N534" s="675"/>
      <c r="O534" s="675"/>
      <c r="P534" s="675"/>
      <c r="Q534" s="675"/>
      <c r="R534" s="675"/>
      <c r="S534" s="675"/>
      <c r="T534" s="675"/>
      <c r="U534" s="675"/>
      <c r="V534" s="675"/>
      <c r="W534" s="675"/>
      <c r="X534" s="675"/>
      <c r="Y534" s="675"/>
      <c r="Z534" s="675"/>
      <c r="AA534" s="675"/>
      <c r="AB534" s="675"/>
      <c r="AC534" s="675"/>
      <c r="AD534" s="675"/>
      <c r="AE534" s="675"/>
      <c r="AF534" s="675"/>
      <c r="AG534" s="675"/>
    </row>
    <row r="535" spans="1:33" ht="34.5" customHeight="1" x14ac:dyDescent="0.2">
      <c r="A535" s="682"/>
      <c r="B535" s="683"/>
      <c r="C535" s="682"/>
      <c r="D535" s="675"/>
      <c r="E535" s="675"/>
      <c r="F535" s="675"/>
      <c r="G535" s="675"/>
      <c r="H535" s="675"/>
      <c r="I535" s="675"/>
      <c r="J535" s="675"/>
      <c r="K535" s="675"/>
      <c r="L535" s="675"/>
      <c r="M535" s="675"/>
      <c r="N535" s="675"/>
      <c r="O535" s="675"/>
      <c r="P535" s="675"/>
      <c r="Q535" s="675"/>
      <c r="R535" s="675"/>
      <c r="S535" s="675"/>
      <c r="T535" s="675"/>
      <c r="U535" s="675"/>
      <c r="V535" s="675"/>
      <c r="W535" s="675"/>
      <c r="X535" s="675"/>
      <c r="Y535" s="675"/>
      <c r="Z535" s="675"/>
      <c r="AA535" s="675"/>
      <c r="AB535" s="675"/>
      <c r="AC535" s="675"/>
      <c r="AD535" s="675"/>
      <c r="AE535" s="675"/>
      <c r="AF535" s="675"/>
      <c r="AG535" s="675"/>
    </row>
    <row r="536" spans="1:33" ht="34.5" customHeight="1" x14ac:dyDescent="0.2">
      <c r="A536" s="682"/>
      <c r="B536" s="683"/>
      <c r="C536" s="682"/>
      <c r="D536" s="675"/>
      <c r="E536" s="675"/>
      <c r="F536" s="675"/>
      <c r="G536" s="675"/>
      <c r="H536" s="675"/>
      <c r="I536" s="675"/>
      <c r="J536" s="675"/>
      <c r="K536" s="675"/>
      <c r="L536" s="675"/>
      <c r="M536" s="675"/>
      <c r="N536" s="675"/>
      <c r="O536" s="675"/>
      <c r="P536" s="675"/>
      <c r="Q536" s="675"/>
      <c r="R536" s="675"/>
      <c r="S536" s="675"/>
      <c r="T536" s="675"/>
      <c r="U536" s="675"/>
      <c r="V536" s="675"/>
      <c r="W536" s="675"/>
      <c r="X536" s="675"/>
      <c r="Y536" s="675"/>
      <c r="Z536" s="675"/>
      <c r="AA536" s="675"/>
      <c r="AB536" s="675"/>
      <c r="AC536" s="675"/>
      <c r="AD536" s="675"/>
      <c r="AE536" s="675"/>
      <c r="AF536" s="675"/>
      <c r="AG536" s="675"/>
    </row>
    <row r="537" spans="1:33" ht="34.5" customHeight="1" x14ac:dyDescent="0.2">
      <c r="A537" s="682"/>
      <c r="B537" s="683"/>
      <c r="C537" s="682"/>
      <c r="D537" s="675"/>
      <c r="E537" s="675"/>
      <c r="F537" s="675"/>
      <c r="G537" s="675"/>
      <c r="H537" s="675"/>
      <c r="I537" s="675"/>
      <c r="J537" s="675"/>
      <c r="K537" s="675"/>
      <c r="L537" s="675"/>
      <c r="M537" s="675"/>
      <c r="N537" s="675"/>
      <c r="O537" s="675"/>
      <c r="P537" s="675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  <c r="AA537" s="675"/>
      <c r="AB537" s="675"/>
      <c r="AC537" s="675"/>
      <c r="AD537" s="675"/>
      <c r="AE537" s="675"/>
      <c r="AF537" s="675"/>
      <c r="AG537" s="675"/>
    </row>
    <row r="538" spans="1:33" ht="34.5" customHeight="1" x14ac:dyDescent="0.2">
      <c r="A538" s="682"/>
      <c r="B538" s="683"/>
      <c r="C538" s="682"/>
      <c r="D538" s="675"/>
      <c r="E538" s="675"/>
      <c r="F538" s="675"/>
      <c r="G538" s="675"/>
      <c r="H538" s="675"/>
      <c r="I538" s="675"/>
      <c r="J538" s="675"/>
      <c r="K538" s="675"/>
      <c r="L538" s="675"/>
      <c r="M538" s="675"/>
      <c r="N538" s="675"/>
      <c r="O538" s="675"/>
      <c r="P538" s="675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  <c r="AA538" s="675"/>
      <c r="AB538" s="675"/>
      <c r="AC538" s="675"/>
      <c r="AD538" s="675"/>
      <c r="AE538" s="675"/>
      <c r="AF538" s="675"/>
      <c r="AG538" s="675"/>
    </row>
    <row r="539" spans="1:33" ht="34.5" customHeight="1" x14ac:dyDescent="0.2">
      <c r="A539" s="682"/>
      <c r="B539" s="683"/>
      <c r="C539" s="682"/>
      <c r="D539" s="675"/>
      <c r="E539" s="675"/>
      <c r="F539" s="675"/>
      <c r="G539" s="675"/>
      <c r="H539" s="675"/>
      <c r="I539" s="675"/>
      <c r="J539" s="675"/>
      <c r="K539" s="675"/>
      <c r="L539" s="675"/>
      <c r="M539" s="675"/>
      <c r="N539" s="675"/>
      <c r="O539" s="675"/>
      <c r="P539" s="675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  <c r="AA539" s="675"/>
      <c r="AB539" s="675"/>
      <c r="AC539" s="675"/>
      <c r="AD539" s="675"/>
      <c r="AE539" s="675"/>
      <c r="AF539" s="675"/>
      <c r="AG539" s="675"/>
    </row>
    <row r="540" spans="1:33" ht="34.5" customHeight="1" x14ac:dyDescent="0.2">
      <c r="A540" s="682"/>
      <c r="B540" s="683"/>
      <c r="C540" s="682"/>
      <c r="D540" s="675"/>
      <c r="E540" s="675"/>
      <c r="F540" s="675"/>
      <c r="G540" s="675"/>
      <c r="H540" s="675"/>
      <c r="I540" s="675"/>
      <c r="J540" s="675"/>
      <c r="K540" s="675"/>
      <c r="L540" s="675"/>
      <c r="M540" s="675"/>
      <c r="N540" s="675"/>
      <c r="O540" s="675"/>
      <c r="P540" s="675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  <c r="AA540" s="675"/>
      <c r="AB540" s="675"/>
      <c r="AC540" s="675"/>
      <c r="AD540" s="675"/>
      <c r="AE540" s="675"/>
      <c r="AF540" s="675"/>
      <c r="AG540" s="675"/>
    </row>
    <row r="541" spans="1:33" ht="34.5" customHeight="1" x14ac:dyDescent="0.2">
      <c r="A541" s="682"/>
      <c r="B541" s="683"/>
      <c r="C541" s="682"/>
      <c r="D541" s="675"/>
      <c r="E541" s="675"/>
      <c r="F541" s="675"/>
      <c r="G541" s="675"/>
      <c r="H541" s="675"/>
      <c r="I541" s="675"/>
      <c r="J541" s="675"/>
      <c r="K541" s="675"/>
      <c r="L541" s="675"/>
      <c r="M541" s="675"/>
      <c r="N541" s="675"/>
      <c r="O541" s="675"/>
      <c r="P541" s="675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  <c r="AA541" s="675"/>
      <c r="AB541" s="675"/>
      <c r="AC541" s="675"/>
      <c r="AD541" s="675"/>
      <c r="AE541" s="675"/>
      <c r="AF541" s="675"/>
      <c r="AG541" s="675"/>
    </row>
    <row r="542" spans="1:33" ht="34.5" customHeight="1" x14ac:dyDescent="0.2">
      <c r="A542" s="682"/>
      <c r="B542" s="683"/>
      <c r="C542" s="682"/>
      <c r="D542" s="675"/>
      <c r="E542" s="675"/>
      <c r="F542" s="675"/>
      <c r="G542" s="675"/>
      <c r="H542" s="675"/>
      <c r="I542" s="675"/>
      <c r="J542" s="675"/>
      <c r="K542" s="675"/>
      <c r="L542" s="675"/>
      <c r="M542" s="675"/>
      <c r="N542" s="675"/>
      <c r="O542" s="675"/>
      <c r="P542" s="675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  <c r="AA542" s="675"/>
      <c r="AB542" s="675"/>
      <c r="AC542" s="675"/>
      <c r="AD542" s="675"/>
      <c r="AE542" s="675"/>
      <c r="AF542" s="675"/>
      <c r="AG542" s="675"/>
    </row>
    <row r="543" spans="1:33" ht="34.5" customHeight="1" x14ac:dyDescent="0.2">
      <c r="A543" s="682"/>
      <c r="B543" s="683"/>
      <c r="C543" s="682"/>
      <c r="D543" s="675"/>
      <c r="E543" s="675"/>
      <c r="F543" s="675"/>
      <c r="G543" s="675"/>
      <c r="H543" s="675"/>
      <c r="I543" s="675"/>
      <c r="J543" s="675"/>
      <c r="K543" s="675"/>
      <c r="L543" s="675"/>
      <c r="M543" s="675"/>
      <c r="N543" s="675"/>
      <c r="O543" s="675"/>
      <c r="P543" s="675"/>
      <c r="Q543" s="675"/>
      <c r="R543" s="675"/>
      <c r="S543" s="675"/>
      <c r="T543" s="675"/>
      <c r="U543" s="675"/>
      <c r="V543" s="675"/>
      <c r="W543" s="675"/>
      <c r="X543" s="675"/>
      <c r="Y543" s="675"/>
      <c r="Z543" s="675"/>
      <c r="AA543" s="675"/>
      <c r="AB543" s="675"/>
      <c r="AC543" s="675"/>
      <c r="AD543" s="675"/>
      <c r="AE543" s="675"/>
      <c r="AF543" s="675"/>
      <c r="AG543" s="675"/>
    </row>
    <row r="544" spans="1:33" ht="34.5" customHeight="1" x14ac:dyDescent="0.2">
      <c r="A544" s="682"/>
      <c r="B544" s="683"/>
      <c r="C544" s="682"/>
      <c r="D544" s="675"/>
      <c r="E544" s="675"/>
      <c r="F544" s="675"/>
      <c r="G544" s="675"/>
      <c r="H544" s="675"/>
      <c r="I544" s="675"/>
      <c r="J544" s="675"/>
      <c r="K544" s="675"/>
      <c r="L544" s="675"/>
      <c r="M544" s="675"/>
      <c r="N544" s="675"/>
      <c r="O544" s="675"/>
      <c r="P544" s="675"/>
      <c r="Q544" s="675"/>
      <c r="R544" s="675"/>
      <c r="S544" s="675"/>
      <c r="T544" s="675"/>
      <c r="U544" s="675"/>
      <c r="V544" s="675"/>
      <c r="W544" s="675"/>
      <c r="X544" s="675"/>
      <c r="Y544" s="675"/>
      <c r="Z544" s="675"/>
      <c r="AA544" s="675"/>
      <c r="AB544" s="675"/>
      <c r="AC544" s="675"/>
      <c r="AD544" s="675"/>
      <c r="AE544" s="675"/>
      <c r="AF544" s="675"/>
      <c r="AG544" s="675"/>
    </row>
    <row r="545" spans="1:33" ht="34.5" customHeight="1" x14ac:dyDescent="0.2">
      <c r="A545" s="682"/>
      <c r="B545" s="683"/>
      <c r="C545" s="682"/>
      <c r="D545" s="675"/>
      <c r="E545" s="675"/>
      <c r="F545" s="675"/>
      <c r="G545" s="675"/>
      <c r="H545" s="675"/>
      <c r="I545" s="675"/>
      <c r="J545" s="675"/>
      <c r="K545" s="675"/>
      <c r="L545" s="675"/>
      <c r="M545" s="675"/>
      <c r="N545" s="675"/>
      <c r="O545" s="675"/>
      <c r="P545" s="675"/>
      <c r="Q545" s="675"/>
      <c r="R545" s="675"/>
      <c r="S545" s="675"/>
      <c r="T545" s="675"/>
      <c r="U545" s="675"/>
      <c r="V545" s="675"/>
      <c r="W545" s="675"/>
      <c r="X545" s="675"/>
      <c r="Y545" s="675"/>
      <c r="Z545" s="675"/>
      <c r="AA545" s="675"/>
      <c r="AB545" s="675"/>
      <c r="AC545" s="675"/>
      <c r="AD545" s="675"/>
      <c r="AE545" s="675"/>
      <c r="AF545" s="675"/>
      <c r="AG545" s="675"/>
    </row>
    <row r="546" spans="1:33" ht="34.5" customHeight="1" x14ac:dyDescent="0.2">
      <c r="A546" s="682"/>
      <c r="B546" s="683"/>
      <c r="C546" s="682"/>
      <c r="D546" s="675"/>
      <c r="E546" s="675"/>
      <c r="F546" s="675"/>
      <c r="G546" s="675"/>
      <c r="H546" s="675"/>
      <c r="I546" s="675"/>
      <c r="J546" s="675"/>
      <c r="K546" s="675"/>
      <c r="L546" s="675"/>
      <c r="M546" s="675"/>
      <c r="N546" s="675"/>
      <c r="O546" s="675"/>
      <c r="P546" s="675"/>
      <c r="Q546" s="675"/>
      <c r="R546" s="675"/>
      <c r="S546" s="675"/>
      <c r="T546" s="675"/>
      <c r="U546" s="675"/>
      <c r="V546" s="675"/>
      <c r="W546" s="675"/>
      <c r="X546" s="675"/>
      <c r="Y546" s="675"/>
      <c r="Z546" s="675"/>
      <c r="AA546" s="675"/>
      <c r="AB546" s="675"/>
      <c r="AC546" s="675"/>
      <c r="AD546" s="675"/>
      <c r="AE546" s="675"/>
      <c r="AF546" s="675"/>
      <c r="AG546" s="675"/>
    </row>
    <row r="547" spans="1:33" ht="34.5" customHeight="1" x14ac:dyDescent="0.2">
      <c r="A547" s="682"/>
      <c r="B547" s="683"/>
      <c r="C547" s="682"/>
      <c r="D547" s="675"/>
      <c r="E547" s="675"/>
      <c r="F547" s="675"/>
      <c r="G547" s="675"/>
      <c r="H547" s="675"/>
      <c r="I547" s="675"/>
      <c r="J547" s="675"/>
      <c r="K547" s="675"/>
      <c r="L547" s="675"/>
      <c r="M547" s="675"/>
      <c r="N547" s="675"/>
      <c r="O547" s="675"/>
      <c r="P547" s="675"/>
      <c r="Q547" s="675"/>
      <c r="R547" s="675"/>
      <c r="S547" s="675"/>
      <c r="T547" s="675"/>
      <c r="U547" s="675"/>
      <c r="V547" s="675"/>
      <c r="W547" s="675"/>
      <c r="X547" s="675"/>
      <c r="Y547" s="675"/>
      <c r="Z547" s="675"/>
      <c r="AA547" s="675"/>
      <c r="AB547" s="675"/>
      <c r="AC547" s="675"/>
      <c r="AD547" s="675"/>
      <c r="AE547" s="675"/>
      <c r="AF547" s="675"/>
      <c r="AG547" s="675"/>
    </row>
    <row r="548" spans="1:33" ht="34.5" customHeight="1" x14ac:dyDescent="0.2">
      <c r="A548" s="682"/>
      <c r="B548" s="683"/>
      <c r="C548" s="682"/>
      <c r="D548" s="675"/>
      <c r="E548" s="675"/>
      <c r="F548" s="675"/>
      <c r="G548" s="675"/>
      <c r="H548" s="675"/>
      <c r="I548" s="675"/>
      <c r="J548" s="675"/>
      <c r="K548" s="675"/>
      <c r="L548" s="675"/>
      <c r="M548" s="675"/>
      <c r="N548" s="675"/>
      <c r="O548" s="675"/>
      <c r="P548" s="675"/>
      <c r="Q548" s="675"/>
      <c r="R548" s="675"/>
      <c r="S548" s="675"/>
      <c r="T548" s="675"/>
      <c r="U548" s="675"/>
      <c r="V548" s="675"/>
      <c r="W548" s="675"/>
      <c r="X548" s="675"/>
      <c r="Y548" s="675"/>
      <c r="Z548" s="675"/>
      <c r="AA548" s="675"/>
      <c r="AB548" s="675"/>
      <c r="AC548" s="675"/>
      <c r="AD548" s="675"/>
      <c r="AE548" s="675"/>
      <c r="AF548" s="675"/>
      <c r="AG548" s="675"/>
    </row>
    <row r="549" spans="1:33" ht="34.5" customHeight="1" x14ac:dyDescent="0.2">
      <c r="A549" s="682"/>
      <c r="B549" s="683"/>
      <c r="C549" s="682"/>
      <c r="D549" s="675"/>
      <c r="E549" s="675"/>
      <c r="F549" s="675"/>
      <c r="G549" s="675"/>
      <c r="H549" s="675"/>
      <c r="I549" s="675"/>
      <c r="J549" s="675"/>
      <c r="K549" s="675"/>
      <c r="L549" s="675"/>
      <c r="M549" s="675"/>
      <c r="N549" s="675"/>
      <c r="O549" s="675"/>
      <c r="P549" s="675"/>
      <c r="Q549" s="675"/>
      <c r="R549" s="675"/>
      <c r="S549" s="675"/>
      <c r="T549" s="675"/>
      <c r="U549" s="675"/>
      <c r="V549" s="675"/>
      <c r="W549" s="675"/>
      <c r="X549" s="675"/>
      <c r="Y549" s="675"/>
      <c r="Z549" s="675"/>
      <c r="AA549" s="675"/>
      <c r="AB549" s="675"/>
      <c r="AC549" s="675"/>
      <c r="AD549" s="675"/>
      <c r="AE549" s="675"/>
      <c r="AF549" s="675"/>
      <c r="AG549" s="675"/>
    </row>
    <row r="550" spans="1:33" ht="34.5" customHeight="1" x14ac:dyDescent="0.2">
      <c r="A550" s="682"/>
      <c r="B550" s="683"/>
      <c r="C550" s="682"/>
      <c r="D550" s="675"/>
      <c r="E550" s="675"/>
      <c r="F550" s="675"/>
      <c r="G550" s="675"/>
      <c r="H550" s="675"/>
      <c r="I550" s="675"/>
      <c r="J550" s="675"/>
      <c r="K550" s="675"/>
      <c r="L550" s="675"/>
      <c r="M550" s="675"/>
      <c r="N550" s="675"/>
      <c r="O550" s="675"/>
      <c r="P550" s="675"/>
      <c r="Q550" s="675"/>
      <c r="R550" s="675"/>
      <c r="S550" s="675"/>
      <c r="T550" s="675"/>
      <c r="U550" s="675"/>
      <c r="V550" s="675"/>
      <c r="W550" s="675"/>
      <c r="X550" s="675"/>
      <c r="Y550" s="675"/>
      <c r="Z550" s="675"/>
      <c r="AA550" s="675"/>
      <c r="AB550" s="675"/>
      <c r="AC550" s="675"/>
      <c r="AD550" s="675"/>
      <c r="AE550" s="675"/>
      <c r="AF550" s="675"/>
      <c r="AG550" s="675"/>
    </row>
    <row r="551" spans="1:33" ht="34.5" customHeight="1" x14ac:dyDescent="0.2">
      <c r="A551" s="682"/>
      <c r="B551" s="683"/>
      <c r="C551" s="682"/>
      <c r="D551" s="675"/>
      <c r="E551" s="675"/>
      <c r="F551" s="675"/>
      <c r="G551" s="675"/>
      <c r="H551" s="675"/>
      <c r="I551" s="675"/>
      <c r="J551" s="675"/>
      <c r="K551" s="675"/>
      <c r="L551" s="675"/>
      <c r="M551" s="675"/>
      <c r="N551" s="675"/>
      <c r="O551" s="675"/>
      <c r="P551" s="675"/>
      <c r="Q551" s="675"/>
      <c r="R551" s="675"/>
      <c r="S551" s="675"/>
      <c r="T551" s="675"/>
      <c r="U551" s="675"/>
      <c r="V551" s="675"/>
      <c r="W551" s="675"/>
      <c r="X551" s="675"/>
      <c r="Y551" s="675"/>
      <c r="Z551" s="675"/>
      <c r="AA551" s="675"/>
      <c r="AB551" s="675"/>
      <c r="AC551" s="675"/>
      <c r="AD551" s="675"/>
      <c r="AE551" s="675"/>
      <c r="AF551" s="675"/>
      <c r="AG551" s="675"/>
    </row>
    <row r="552" spans="1:33" ht="34.5" customHeight="1" x14ac:dyDescent="0.2">
      <c r="A552" s="682"/>
      <c r="B552" s="683"/>
      <c r="C552" s="682"/>
      <c r="D552" s="675"/>
      <c r="E552" s="675"/>
      <c r="F552" s="675"/>
      <c r="G552" s="675"/>
      <c r="H552" s="675"/>
      <c r="I552" s="675"/>
      <c r="J552" s="675"/>
      <c r="K552" s="675"/>
      <c r="L552" s="675"/>
      <c r="M552" s="675"/>
      <c r="N552" s="675"/>
      <c r="O552" s="675"/>
      <c r="P552" s="675"/>
      <c r="Q552" s="675"/>
      <c r="R552" s="680"/>
      <c r="S552" s="680"/>
      <c r="T552" s="680"/>
      <c r="U552" s="680"/>
      <c r="V552" s="680"/>
      <c r="W552" s="680"/>
      <c r="X552" s="680"/>
      <c r="Y552" s="675"/>
      <c r="Z552" s="675"/>
      <c r="AA552" s="675"/>
      <c r="AB552" s="675"/>
      <c r="AC552" s="675"/>
      <c r="AD552" s="675"/>
      <c r="AE552" s="675"/>
      <c r="AF552" s="675"/>
      <c r="AG552" s="675"/>
    </row>
    <row r="553" spans="1:33" ht="34.5" customHeight="1" x14ac:dyDescent="0.2">
      <c r="A553" s="682"/>
      <c r="B553" s="683"/>
      <c r="C553" s="682"/>
      <c r="D553" s="675"/>
      <c r="E553" s="675"/>
      <c r="F553" s="675"/>
      <c r="G553" s="675"/>
      <c r="H553" s="675"/>
      <c r="I553" s="675"/>
      <c r="J553" s="675"/>
      <c r="K553" s="675"/>
      <c r="L553" s="675"/>
      <c r="M553" s="675"/>
      <c r="N553" s="675"/>
      <c r="O553" s="675"/>
      <c r="P553" s="675"/>
      <c r="Q553" s="675"/>
      <c r="R553" s="680"/>
      <c r="S553" s="680"/>
      <c r="T553" s="680"/>
      <c r="U553" s="680"/>
      <c r="V553" s="680"/>
      <c r="W553" s="680"/>
      <c r="X553" s="680"/>
      <c r="Y553" s="675"/>
      <c r="Z553" s="675"/>
      <c r="AA553" s="675"/>
      <c r="AB553" s="675"/>
      <c r="AC553" s="675"/>
      <c r="AD553" s="675"/>
      <c r="AE553" s="675"/>
      <c r="AF553" s="675"/>
      <c r="AG553" s="675"/>
    </row>
    <row r="554" spans="1:33" ht="34.5" customHeight="1" x14ac:dyDescent="0.2">
      <c r="A554" s="682"/>
      <c r="B554" s="683"/>
      <c r="C554" s="682"/>
      <c r="D554" s="675"/>
      <c r="E554" s="675"/>
      <c r="F554" s="675"/>
      <c r="G554" s="675"/>
      <c r="H554" s="675"/>
      <c r="I554" s="675"/>
      <c r="J554" s="675"/>
      <c r="K554" s="675"/>
      <c r="L554" s="675"/>
      <c r="M554" s="675"/>
      <c r="N554" s="675"/>
      <c r="O554" s="675"/>
      <c r="P554" s="675"/>
      <c r="Q554" s="675"/>
      <c r="R554" s="680"/>
      <c r="S554" s="680"/>
      <c r="T554" s="680"/>
      <c r="U554" s="680"/>
      <c r="V554" s="680"/>
      <c r="W554" s="680"/>
      <c r="X554" s="680"/>
      <c r="Y554" s="675"/>
      <c r="Z554" s="675"/>
      <c r="AA554" s="675"/>
      <c r="AB554" s="675"/>
      <c r="AC554" s="675"/>
      <c r="AD554" s="675"/>
      <c r="AE554" s="675"/>
      <c r="AF554" s="675"/>
      <c r="AG554" s="675"/>
    </row>
    <row r="555" spans="1:33" ht="34.5" customHeight="1" x14ac:dyDescent="0.2">
      <c r="A555" s="682"/>
      <c r="B555" s="683"/>
      <c r="C555" s="682"/>
      <c r="D555" s="675"/>
      <c r="E555" s="675"/>
      <c r="F555" s="675"/>
      <c r="G555" s="675"/>
      <c r="H555" s="675"/>
      <c r="I555" s="675"/>
      <c r="J555" s="675"/>
      <c r="K555" s="675"/>
      <c r="L555" s="675"/>
      <c r="M555" s="675"/>
      <c r="N555" s="675"/>
      <c r="O555" s="675"/>
      <c r="P555" s="675"/>
      <c r="Q555" s="675"/>
      <c r="R555" s="680"/>
      <c r="S555" s="680"/>
      <c r="T555" s="680"/>
      <c r="U555" s="680"/>
      <c r="V555" s="680"/>
      <c r="W555" s="680"/>
      <c r="X555" s="680"/>
      <c r="Y555" s="675"/>
      <c r="Z555" s="675"/>
      <c r="AA555" s="675"/>
      <c r="AB555" s="675"/>
      <c r="AC555" s="675"/>
      <c r="AD555" s="675"/>
      <c r="AE555" s="675"/>
      <c r="AF555" s="675"/>
      <c r="AG555" s="675"/>
    </row>
    <row r="556" spans="1:33" ht="34.5" customHeight="1" x14ac:dyDescent="0.2">
      <c r="A556" s="682"/>
      <c r="B556" s="683"/>
      <c r="C556" s="682"/>
      <c r="D556" s="675"/>
      <c r="E556" s="675"/>
      <c r="F556" s="675"/>
      <c r="G556" s="675"/>
      <c r="H556" s="675"/>
      <c r="I556" s="675"/>
      <c r="J556" s="675"/>
      <c r="K556" s="675"/>
      <c r="L556" s="675"/>
      <c r="M556" s="675"/>
      <c r="N556" s="675"/>
      <c r="O556" s="675"/>
      <c r="P556" s="675"/>
      <c r="Q556" s="675"/>
      <c r="R556" s="680"/>
      <c r="S556" s="680"/>
      <c r="T556" s="680"/>
      <c r="U556" s="680"/>
      <c r="V556" s="680"/>
      <c r="W556" s="680"/>
      <c r="X556" s="680"/>
      <c r="Y556" s="675"/>
      <c r="Z556" s="675"/>
      <c r="AA556" s="675"/>
      <c r="AB556" s="675"/>
      <c r="AC556" s="675"/>
      <c r="AD556" s="675"/>
      <c r="AE556" s="675"/>
      <c r="AF556" s="675"/>
      <c r="AG556" s="675"/>
    </row>
    <row r="557" spans="1:33" ht="34.5" customHeight="1" x14ac:dyDescent="0.2">
      <c r="A557" s="682"/>
      <c r="B557" s="683"/>
      <c r="C557" s="682"/>
      <c r="D557" s="675"/>
      <c r="E557" s="675"/>
      <c r="F557" s="675"/>
      <c r="G557" s="675"/>
      <c r="H557" s="675"/>
      <c r="I557" s="675"/>
      <c r="J557" s="675"/>
      <c r="K557" s="675"/>
      <c r="L557" s="675"/>
      <c r="M557" s="675"/>
      <c r="N557" s="675"/>
      <c r="O557" s="675"/>
      <c r="P557" s="675"/>
      <c r="Q557" s="675"/>
      <c r="R557" s="680"/>
      <c r="S557" s="680"/>
      <c r="T557" s="680"/>
      <c r="U557" s="680"/>
      <c r="V557" s="680"/>
      <c r="W557" s="680"/>
      <c r="X557" s="680"/>
      <c r="Y557" s="675"/>
      <c r="Z557" s="675"/>
      <c r="AA557" s="675"/>
      <c r="AB557" s="675"/>
      <c r="AC557" s="675"/>
      <c r="AD557" s="675"/>
      <c r="AE557" s="675"/>
      <c r="AF557" s="675"/>
      <c r="AG557" s="675"/>
    </row>
    <row r="558" spans="1:33" ht="34.5" customHeight="1" x14ac:dyDescent="0.2">
      <c r="A558" s="682"/>
      <c r="B558" s="683"/>
      <c r="C558" s="682"/>
      <c r="D558" s="675"/>
      <c r="E558" s="675"/>
      <c r="F558" s="675"/>
      <c r="G558" s="675"/>
      <c r="H558" s="675"/>
      <c r="I558" s="675"/>
      <c r="J558" s="675"/>
      <c r="K558" s="675"/>
      <c r="L558" s="675"/>
      <c r="M558" s="675"/>
      <c r="N558" s="675"/>
      <c r="O558" s="675"/>
      <c r="P558" s="675"/>
      <c r="Q558" s="675"/>
      <c r="R558" s="675"/>
      <c r="S558" s="675"/>
      <c r="T558" s="675"/>
      <c r="U558" s="675"/>
      <c r="V558" s="675"/>
      <c r="W558" s="675"/>
      <c r="X558" s="675"/>
      <c r="Y558" s="675"/>
      <c r="Z558" s="675"/>
      <c r="AA558" s="675"/>
      <c r="AB558" s="675"/>
      <c r="AC558" s="675"/>
      <c r="AD558" s="675"/>
      <c r="AE558" s="675"/>
      <c r="AF558" s="675"/>
      <c r="AG558" s="675"/>
    </row>
    <row r="559" spans="1:33" ht="34.5" customHeight="1" x14ac:dyDescent="0.2">
      <c r="A559" s="682"/>
      <c r="B559" s="683"/>
      <c r="C559" s="682"/>
      <c r="D559" s="675"/>
      <c r="E559" s="675"/>
      <c r="F559" s="675"/>
      <c r="G559" s="675"/>
      <c r="H559" s="675"/>
      <c r="I559" s="675"/>
      <c r="J559" s="675"/>
      <c r="K559" s="675"/>
      <c r="L559" s="675"/>
      <c r="M559" s="675"/>
      <c r="N559" s="675"/>
      <c r="O559" s="675"/>
      <c r="P559" s="675"/>
      <c r="Q559" s="675"/>
      <c r="R559" s="675"/>
      <c r="S559" s="675"/>
      <c r="T559" s="675"/>
      <c r="U559" s="675"/>
      <c r="V559" s="675"/>
      <c r="W559" s="675"/>
      <c r="X559" s="675"/>
      <c r="Y559" s="675"/>
      <c r="Z559" s="675"/>
      <c r="AA559" s="675"/>
      <c r="AB559" s="675"/>
      <c r="AC559" s="675"/>
      <c r="AD559" s="675"/>
      <c r="AE559" s="675"/>
      <c r="AF559" s="675"/>
      <c r="AG559" s="675"/>
    </row>
    <row r="560" spans="1:33" ht="34.5" customHeight="1" x14ac:dyDescent="0.2">
      <c r="A560" s="682"/>
      <c r="B560" s="683"/>
      <c r="C560" s="682"/>
      <c r="D560" s="675"/>
      <c r="E560" s="675"/>
      <c r="F560" s="675"/>
      <c r="G560" s="675"/>
      <c r="H560" s="675"/>
      <c r="I560" s="675"/>
      <c r="J560" s="675"/>
      <c r="K560" s="675"/>
      <c r="L560" s="675"/>
      <c r="M560" s="675"/>
      <c r="N560" s="675"/>
      <c r="O560" s="675"/>
      <c r="P560" s="675"/>
      <c r="Q560" s="675"/>
      <c r="R560" s="675"/>
      <c r="S560" s="675"/>
      <c r="T560" s="675"/>
      <c r="U560" s="675"/>
      <c r="V560" s="675"/>
      <c r="W560" s="675"/>
      <c r="X560" s="675"/>
      <c r="Y560" s="675"/>
      <c r="Z560" s="675"/>
      <c r="AA560" s="675"/>
      <c r="AB560" s="675"/>
      <c r="AC560" s="675"/>
      <c r="AD560" s="675"/>
      <c r="AE560" s="675"/>
      <c r="AF560" s="675"/>
      <c r="AG560" s="675"/>
    </row>
    <row r="561" spans="1:33" ht="34.5" customHeight="1" x14ac:dyDescent="0.2">
      <c r="A561" s="682"/>
      <c r="B561" s="683"/>
      <c r="C561" s="682"/>
      <c r="D561" s="675"/>
      <c r="E561" s="675"/>
      <c r="F561" s="675"/>
      <c r="G561" s="675"/>
      <c r="H561" s="675"/>
      <c r="I561" s="675"/>
      <c r="J561" s="675"/>
      <c r="K561" s="675"/>
      <c r="L561" s="675"/>
      <c r="M561" s="675"/>
      <c r="N561" s="675"/>
      <c r="O561" s="675"/>
      <c r="P561" s="675"/>
      <c r="Q561" s="675"/>
      <c r="R561" s="675"/>
      <c r="S561" s="675"/>
      <c r="T561" s="675"/>
      <c r="U561" s="675"/>
      <c r="V561" s="675"/>
      <c r="W561" s="675"/>
      <c r="X561" s="675"/>
      <c r="Y561" s="675"/>
      <c r="Z561" s="675"/>
      <c r="AA561" s="675"/>
      <c r="AB561" s="675"/>
      <c r="AC561" s="675"/>
      <c r="AD561" s="675"/>
      <c r="AE561" s="675"/>
      <c r="AF561" s="675"/>
      <c r="AG561" s="675"/>
    </row>
    <row r="562" spans="1:33" ht="34.5" customHeight="1" x14ac:dyDescent="0.2">
      <c r="A562" s="682"/>
      <c r="B562" s="683"/>
      <c r="C562" s="682"/>
      <c r="D562" s="675"/>
      <c r="E562" s="675"/>
      <c r="F562" s="675"/>
      <c r="G562" s="675"/>
      <c r="H562" s="675"/>
      <c r="I562" s="675"/>
      <c r="J562" s="675"/>
      <c r="K562" s="680"/>
      <c r="L562" s="675"/>
      <c r="M562" s="675"/>
      <c r="N562" s="680"/>
      <c r="O562" s="675"/>
      <c r="P562" s="675"/>
      <c r="Q562" s="675"/>
      <c r="R562" s="675"/>
      <c r="S562" s="675"/>
      <c r="T562" s="675"/>
      <c r="U562" s="675"/>
      <c r="V562" s="675"/>
      <c r="W562" s="675"/>
      <c r="X562" s="675"/>
      <c r="Y562" s="675"/>
      <c r="Z562" s="675"/>
      <c r="AA562" s="675"/>
      <c r="AB562" s="675"/>
      <c r="AC562" s="675"/>
      <c r="AD562" s="675"/>
      <c r="AE562" s="675"/>
      <c r="AF562" s="675"/>
      <c r="AG562" s="675"/>
    </row>
    <row r="563" spans="1:33" ht="34.5" customHeight="1" x14ac:dyDescent="0.2">
      <c r="A563" s="682"/>
      <c r="B563" s="683"/>
      <c r="C563" s="682"/>
      <c r="D563" s="675"/>
      <c r="E563" s="675"/>
      <c r="F563" s="675"/>
      <c r="G563" s="675"/>
      <c r="H563" s="675"/>
      <c r="I563" s="675"/>
      <c r="J563" s="675"/>
      <c r="K563" s="680"/>
      <c r="L563" s="675"/>
      <c r="M563" s="675"/>
      <c r="N563" s="680"/>
      <c r="O563" s="675"/>
      <c r="P563" s="675"/>
      <c r="Q563" s="675"/>
      <c r="R563" s="675"/>
      <c r="S563" s="675"/>
      <c r="T563" s="675"/>
      <c r="U563" s="675"/>
      <c r="V563" s="675"/>
      <c r="W563" s="675"/>
      <c r="X563" s="675"/>
      <c r="Y563" s="675"/>
      <c r="Z563" s="675"/>
      <c r="AA563" s="675"/>
      <c r="AB563" s="675"/>
      <c r="AC563" s="675"/>
      <c r="AD563" s="675"/>
      <c r="AE563" s="675"/>
      <c r="AF563" s="675"/>
      <c r="AG563" s="675"/>
    </row>
    <row r="564" spans="1:33" ht="34.5" customHeight="1" x14ac:dyDescent="0.2">
      <c r="A564" s="682"/>
      <c r="B564" s="683"/>
      <c r="C564" s="682"/>
      <c r="D564" s="675"/>
      <c r="E564" s="675"/>
      <c r="F564" s="675"/>
      <c r="G564" s="675"/>
      <c r="H564" s="675"/>
      <c r="I564" s="675"/>
      <c r="J564" s="675"/>
      <c r="K564" s="675"/>
      <c r="L564" s="675"/>
      <c r="M564" s="675"/>
      <c r="N564" s="675"/>
      <c r="O564" s="675"/>
      <c r="P564" s="675"/>
      <c r="Q564" s="675"/>
      <c r="R564" s="675"/>
      <c r="S564" s="675"/>
      <c r="T564" s="675"/>
      <c r="U564" s="675"/>
      <c r="V564" s="675"/>
      <c r="W564" s="675"/>
      <c r="X564" s="675"/>
      <c r="Y564" s="675"/>
      <c r="Z564" s="675"/>
      <c r="AA564" s="675"/>
      <c r="AB564" s="675"/>
      <c r="AC564" s="675"/>
      <c r="AD564" s="675"/>
      <c r="AE564" s="675"/>
      <c r="AF564" s="675"/>
      <c r="AG564" s="675"/>
    </row>
    <row r="565" spans="1:33" ht="34.5" customHeight="1" x14ac:dyDescent="0.2">
      <c r="A565" s="682"/>
      <c r="B565" s="683"/>
      <c r="C565" s="682"/>
      <c r="D565" s="675"/>
      <c r="E565" s="675"/>
      <c r="F565" s="675"/>
      <c r="G565" s="675"/>
      <c r="H565" s="675"/>
      <c r="I565" s="675"/>
      <c r="J565" s="675"/>
      <c r="K565" s="675"/>
      <c r="L565" s="675"/>
      <c r="M565" s="675"/>
      <c r="N565" s="675"/>
      <c r="O565" s="675"/>
      <c r="P565" s="675"/>
      <c r="Q565" s="675"/>
      <c r="R565" s="675"/>
      <c r="S565" s="675"/>
      <c r="T565" s="675"/>
      <c r="U565" s="675"/>
      <c r="V565" s="675"/>
      <c r="W565" s="675"/>
      <c r="X565" s="675"/>
      <c r="Y565" s="675"/>
      <c r="Z565" s="675"/>
      <c r="AA565" s="675"/>
      <c r="AB565" s="675"/>
      <c r="AC565" s="675"/>
      <c r="AD565" s="675"/>
      <c r="AE565" s="675"/>
      <c r="AF565" s="675"/>
      <c r="AG565" s="675"/>
    </row>
    <row r="566" spans="1:33" ht="34.5" customHeight="1" x14ac:dyDescent="0.2">
      <c r="A566" s="682"/>
      <c r="B566" s="683"/>
      <c r="C566" s="682"/>
      <c r="D566" s="675"/>
      <c r="E566" s="675"/>
      <c r="F566" s="675"/>
      <c r="G566" s="675"/>
      <c r="H566" s="675"/>
      <c r="I566" s="675"/>
      <c r="J566" s="675"/>
      <c r="K566" s="675"/>
      <c r="L566" s="675"/>
      <c r="M566" s="675"/>
      <c r="N566" s="675"/>
      <c r="O566" s="675"/>
      <c r="P566" s="675"/>
      <c r="Q566" s="675"/>
      <c r="R566" s="675"/>
      <c r="S566" s="675"/>
      <c r="T566" s="675"/>
      <c r="U566" s="675"/>
      <c r="V566" s="675"/>
      <c r="W566" s="675"/>
      <c r="X566" s="675"/>
      <c r="Y566" s="675"/>
      <c r="Z566" s="675"/>
      <c r="AA566" s="675"/>
      <c r="AB566" s="675"/>
      <c r="AC566" s="675"/>
      <c r="AD566" s="675"/>
      <c r="AE566" s="675"/>
      <c r="AF566" s="675"/>
      <c r="AG566" s="675"/>
    </row>
    <row r="567" spans="1:33" ht="34.5" customHeight="1" x14ac:dyDescent="0.2">
      <c r="A567" s="682"/>
      <c r="B567" s="683"/>
      <c r="C567" s="682"/>
      <c r="D567" s="675"/>
      <c r="E567" s="675"/>
      <c r="F567" s="675"/>
      <c r="G567" s="675"/>
      <c r="H567" s="675"/>
      <c r="I567" s="675"/>
      <c r="J567" s="675"/>
      <c r="K567" s="675"/>
      <c r="L567" s="675"/>
      <c r="M567" s="675"/>
      <c r="N567" s="675"/>
      <c r="O567" s="675"/>
      <c r="P567" s="675"/>
      <c r="Q567" s="675"/>
      <c r="R567" s="675"/>
      <c r="S567" s="675"/>
      <c r="T567" s="675"/>
      <c r="U567" s="675"/>
      <c r="V567" s="675"/>
      <c r="W567" s="675"/>
      <c r="X567" s="675"/>
      <c r="Y567" s="675"/>
      <c r="Z567" s="675"/>
      <c r="AA567" s="675"/>
      <c r="AB567" s="675"/>
      <c r="AC567" s="675"/>
      <c r="AD567" s="675"/>
      <c r="AE567" s="675"/>
      <c r="AF567" s="675"/>
      <c r="AG567" s="675"/>
    </row>
    <row r="568" spans="1:33" ht="34.5" customHeight="1" x14ac:dyDescent="0.2">
      <c r="A568" s="682"/>
      <c r="B568" s="683"/>
      <c r="C568" s="682"/>
      <c r="D568" s="675"/>
      <c r="E568" s="675"/>
      <c r="F568" s="675"/>
      <c r="G568" s="675"/>
      <c r="H568" s="675"/>
      <c r="I568" s="675"/>
      <c r="J568" s="675"/>
      <c r="K568" s="675"/>
      <c r="L568" s="675"/>
      <c r="M568" s="675"/>
      <c r="N568" s="675"/>
      <c r="O568" s="675"/>
      <c r="P568" s="675"/>
      <c r="Q568" s="675"/>
      <c r="R568" s="675"/>
      <c r="S568" s="675"/>
      <c r="T568" s="675"/>
      <c r="U568" s="675"/>
      <c r="V568" s="675"/>
      <c r="W568" s="675"/>
      <c r="X568" s="675"/>
      <c r="Y568" s="675"/>
      <c r="Z568" s="675"/>
      <c r="AA568" s="675"/>
      <c r="AB568" s="675"/>
      <c r="AC568" s="675"/>
      <c r="AD568" s="675"/>
      <c r="AE568" s="675"/>
      <c r="AF568" s="675"/>
      <c r="AG568" s="675"/>
    </row>
    <row r="569" spans="1:33" ht="34.5" customHeight="1" x14ac:dyDescent="0.2">
      <c r="A569" s="682"/>
      <c r="B569" s="683"/>
      <c r="C569" s="682"/>
      <c r="D569" s="675"/>
      <c r="E569" s="675"/>
      <c r="F569" s="675"/>
      <c r="G569" s="675"/>
      <c r="H569" s="675"/>
      <c r="I569" s="675"/>
      <c r="J569" s="675"/>
      <c r="K569" s="675"/>
      <c r="L569" s="675"/>
      <c r="M569" s="675"/>
      <c r="N569" s="675"/>
      <c r="O569" s="675"/>
      <c r="P569" s="675"/>
      <c r="Q569" s="675"/>
      <c r="R569" s="675"/>
      <c r="S569" s="675"/>
      <c r="T569" s="675"/>
      <c r="U569" s="675"/>
      <c r="V569" s="675"/>
      <c r="W569" s="675"/>
      <c r="X569" s="675"/>
      <c r="Y569" s="675"/>
      <c r="Z569" s="675"/>
      <c r="AA569" s="675"/>
      <c r="AB569" s="675"/>
      <c r="AC569" s="675"/>
      <c r="AD569" s="675"/>
      <c r="AE569" s="675"/>
      <c r="AF569" s="675"/>
      <c r="AG569" s="675"/>
    </row>
    <row r="570" spans="1:33" ht="34.5" customHeight="1" x14ac:dyDescent="0.2">
      <c r="A570" s="682"/>
      <c r="B570" s="683"/>
      <c r="C570" s="682"/>
      <c r="D570" s="675"/>
      <c r="E570" s="675"/>
      <c r="F570" s="675"/>
      <c r="G570" s="675"/>
      <c r="H570" s="675"/>
      <c r="I570" s="675"/>
      <c r="J570" s="675"/>
      <c r="K570" s="675"/>
      <c r="L570" s="675"/>
      <c r="M570" s="675"/>
      <c r="N570" s="675"/>
      <c r="O570" s="675"/>
      <c r="P570" s="675"/>
      <c r="Q570" s="675"/>
      <c r="R570" s="675"/>
      <c r="S570" s="675"/>
      <c r="T570" s="675"/>
      <c r="U570" s="675"/>
      <c r="V570" s="675"/>
      <c r="W570" s="675"/>
      <c r="X570" s="675"/>
      <c r="Y570" s="675"/>
      <c r="Z570" s="675"/>
      <c r="AA570" s="675"/>
      <c r="AB570" s="675"/>
      <c r="AC570" s="675"/>
      <c r="AD570" s="675"/>
      <c r="AE570" s="675"/>
      <c r="AF570" s="675"/>
      <c r="AG570" s="675"/>
    </row>
    <row r="571" spans="1:33" ht="34.5" customHeight="1" x14ac:dyDescent="0.2">
      <c r="A571" s="682"/>
      <c r="B571" s="683"/>
      <c r="C571" s="682"/>
      <c r="D571" s="675"/>
      <c r="E571" s="675"/>
      <c r="F571" s="675"/>
      <c r="G571" s="675"/>
      <c r="H571" s="675"/>
      <c r="I571" s="675"/>
      <c r="J571" s="675"/>
      <c r="K571" s="675"/>
      <c r="L571" s="675"/>
      <c r="M571" s="675"/>
      <c r="N571" s="675"/>
      <c r="O571" s="675"/>
      <c r="P571" s="675"/>
      <c r="Q571" s="675"/>
      <c r="R571" s="680"/>
      <c r="S571" s="680"/>
      <c r="T571" s="680"/>
      <c r="U571" s="680"/>
      <c r="V571" s="680"/>
      <c r="W571" s="680"/>
      <c r="X571" s="680"/>
      <c r="Y571" s="675"/>
      <c r="Z571" s="675"/>
      <c r="AA571" s="675"/>
      <c r="AB571" s="675"/>
      <c r="AC571" s="675"/>
      <c r="AD571" s="675"/>
      <c r="AE571" s="675"/>
      <c r="AF571" s="675"/>
      <c r="AG571" s="675"/>
    </row>
    <row r="572" spans="1:33" ht="34.5" customHeight="1" x14ac:dyDescent="0.2">
      <c r="A572" s="682"/>
      <c r="B572" s="683"/>
      <c r="C572" s="682"/>
      <c r="D572" s="675"/>
      <c r="E572" s="675"/>
      <c r="F572" s="675"/>
      <c r="G572" s="675"/>
      <c r="H572" s="675"/>
      <c r="I572" s="675"/>
      <c r="J572" s="675"/>
      <c r="K572" s="675"/>
      <c r="L572" s="675"/>
      <c r="M572" s="675"/>
      <c r="N572" s="675"/>
      <c r="O572" s="675"/>
      <c r="P572" s="675"/>
      <c r="Q572" s="675"/>
      <c r="R572" s="675"/>
      <c r="S572" s="675"/>
      <c r="T572" s="675"/>
      <c r="U572" s="675"/>
      <c r="V572" s="675"/>
      <c r="W572" s="675"/>
      <c r="X572" s="675"/>
      <c r="Y572" s="675"/>
      <c r="Z572" s="675"/>
      <c r="AA572" s="675"/>
      <c r="AB572" s="675"/>
      <c r="AC572" s="675"/>
      <c r="AD572" s="675"/>
      <c r="AE572" s="675"/>
      <c r="AF572" s="675"/>
      <c r="AG572" s="675"/>
    </row>
    <row r="573" spans="1:33" ht="34.5" customHeight="1" x14ac:dyDescent="0.2">
      <c r="A573" s="682"/>
      <c r="B573" s="683"/>
      <c r="C573" s="682"/>
      <c r="D573" s="675"/>
      <c r="E573" s="675"/>
      <c r="F573" s="675"/>
      <c r="G573" s="675"/>
      <c r="H573" s="675"/>
      <c r="I573" s="675"/>
      <c r="J573" s="675"/>
      <c r="K573" s="675"/>
      <c r="L573" s="675"/>
      <c r="M573" s="675"/>
      <c r="N573" s="675"/>
      <c r="O573" s="675"/>
      <c r="P573" s="675"/>
      <c r="Q573" s="675"/>
      <c r="R573" s="675"/>
      <c r="S573" s="675"/>
      <c r="T573" s="675"/>
      <c r="U573" s="675"/>
      <c r="V573" s="675"/>
      <c r="W573" s="675"/>
      <c r="X573" s="675"/>
      <c r="Y573" s="675"/>
      <c r="Z573" s="675"/>
      <c r="AA573" s="675"/>
      <c r="AB573" s="675"/>
      <c r="AC573" s="675"/>
      <c r="AD573" s="675"/>
      <c r="AE573" s="675"/>
      <c r="AF573" s="675"/>
      <c r="AG573" s="675"/>
    </row>
    <row r="574" spans="1:33" ht="34.5" customHeight="1" x14ac:dyDescent="0.2">
      <c r="A574" s="682"/>
      <c r="B574" s="683"/>
      <c r="C574" s="682"/>
      <c r="D574" s="675"/>
      <c r="E574" s="675"/>
      <c r="F574" s="675"/>
      <c r="G574" s="675"/>
      <c r="H574" s="675"/>
      <c r="I574" s="675"/>
      <c r="J574" s="675"/>
      <c r="K574" s="675"/>
      <c r="L574" s="675"/>
      <c r="M574" s="675"/>
      <c r="N574" s="675"/>
      <c r="O574" s="675"/>
      <c r="P574" s="675"/>
      <c r="Q574" s="675"/>
      <c r="R574" s="675"/>
      <c r="S574" s="675"/>
      <c r="T574" s="675"/>
      <c r="U574" s="675"/>
      <c r="V574" s="675"/>
      <c r="W574" s="675"/>
      <c r="X574" s="675"/>
      <c r="Y574" s="675"/>
      <c r="Z574" s="675"/>
      <c r="AA574" s="675"/>
      <c r="AB574" s="675"/>
      <c r="AC574" s="675"/>
      <c r="AD574" s="675"/>
      <c r="AE574" s="675"/>
      <c r="AF574" s="675"/>
      <c r="AG574" s="675"/>
    </row>
    <row r="575" spans="1:33" ht="34.5" customHeight="1" x14ac:dyDescent="0.2">
      <c r="A575" s="682"/>
      <c r="B575" s="683"/>
      <c r="C575" s="682"/>
      <c r="D575" s="675"/>
      <c r="E575" s="675"/>
      <c r="F575" s="675"/>
      <c r="G575" s="675"/>
      <c r="H575" s="675"/>
      <c r="I575" s="675"/>
      <c r="J575" s="675"/>
      <c r="K575" s="675"/>
      <c r="L575" s="675"/>
      <c r="M575" s="675"/>
      <c r="N575" s="675"/>
      <c r="O575" s="675"/>
      <c r="P575" s="675"/>
      <c r="Q575" s="675"/>
      <c r="R575" s="675"/>
      <c r="S575" s="675"/>
      <c r="T575" s="675"/>
      <c r="U575" s="675"/>
      <c r="V575" s="675"/>
      <c r="W575" s="675"/>
      <c r="X575" s="675"/>
      <c r="Y575" s="675"/>
      <c r="Z575" s="675"/>
      <c r="AA575" s="675"/>
      <c r="AB575" s="675"/>
      <c r="AC575" s="675"/>
      <c r="AD575" s="675"/>
      <c r="AE575" s="675"/>
      <c r="AF575" s="675"/>
      <c r="AG575" s="675"/>
    </row>
    <row r="576" spans="1:33" ht="34.5" customHeight="1" x14ac:dyDescent="0.2">
      <c r="A576" s="682"/>
      <c r="B576" s="683"/>
      <c r="C576" s="682"/>
      <c r="D576" s="675"/>
      <c r="E576" s="675"/>
      <c r="F576" s="675"/>
      <c r="G576" s="675"/>
      <c r="H576" s="675"/>
      <c r="I576" s="675"/>
      <c r="J576" s="675"/>
      <c r="K576" s="675"/>
      <c r="L576" s="675"/>
      <c r="M576" s="675"/>
      <c r="N576" s="675"/>
      <c r="O576" s="675"/>
      <c r="P576" s="675"/>
      <c r="Q576" s="675"/>
      <c r="R576" s="675"/>
      <c r="S576" s="675"/>
      <c r="T576" s="675"/>
      <c r="U576" s="675"/>
      <c r="V576" s="675"/>
      <c r="W576" s="675"/>
      <c r="X576" s="675"/>
      <c r="Y576" s="675"/>
      <c r="Z576" s="675"/>
      <c r="AA576" s="675"/>
      <c r="AB576" s="675"/>
      <c r="AC576" s="675"/>
      <c r="AD576" s="675"/>
      <c r="AE576" s="675"/>
      <c r="AF576" s="675"/>
      <c r="AG576" s="675"/>
    </row>
    <row r="577" spans="1:33" ht="34.5" customHeight="1" x14ac:dyDescent="0.2">
      <c r="A577" s="682"/>
      <c r="B577" s="683"/>
      <c r="C577" s="682"/>
      <c r="D577" s="675"/>
      <c r="E577" s="675"/>
      <c r="F577" s="675"/>
      <c r="G577" s="675"/>
      <c r="H577" s="675"/>
      <c r="I577" s="675"/>
      <c r="J577" s="675"/>
      <c r="K577" s="675"/>
      <c r="L577" s="675"/>
      <c r="M577" s="675"/>
      <c r="N577" s="675"/>
      <c r="O577" s="675"/>
      <c r="P577" s="675"/>
      <c r="Q577" s="675"/>
      <c r="R577" s="675"/>
      <c r="S577" s="675"/>
      <c r="T577" s="675"/>
      <c r="U577" s="675"/>
      <c r="V577" s="675"/>
      <c r="W577" s="675"/>
      <c r="X577" s="675"/>
      <c r="Y577" s="675"/>
      <c r="Z577" s="675"/>
      <c r="AA577" s="675"/>
      <c r="AB577" s="675"/>
      <c r="AC577" s="675"/>
      <c r="AD577" s="675"/>
      <c r="AE577" s="675"/>
      <c r="AF577" s="675"/>
      <c r="AG577" s="675"/>
    </row>
    <row r="578" spans="1:33" ht="34.5" customHeight="1" x14ac:dyDescent="0.2">
      <c r="A578" s="682"/>
      <c r="B578" s="683"/>
      <c r="C578" s="682"/>
      <c r="D578" s="675"/>
      <c r="E578" s="675"/>
      <c r="F578" s="675"/>
      <c r="G578" s="675"/>
      <c r="H578" s="675"/>
      <c r="I578" s="675"/>
      <c r="J578" s="675"/>
      <c r="K578" s="675"/>
      <c r="L578" s="675"/>
      <c r="M578" s="675"/>
      <c r="N578" s="675"/>
      <c r="O578" s="675"/>
      <c r="P578" s="675"/>
      <c r="Q578" s="675"/>
      <c r="R578" s="675"/>
      <c r="S578" s="675"/>
      <c r="T578" s="675"/>
      <c r="U578" s="675"/>
      <c r="V578" s="675"/>
      <c r="W578" s="675"/>
      <c r="X578" s="675"/>
      <c r="Y578" s="675"/>
      <c r="Z578" s="675"/>
      <c r="AA578" s="675"/>
      <c r="AB578" s="675"/>
      <c r="AC578" s="675"/>
      <c r="AD578" s="675"/>
      <c r="AE578" s="675"/>
      <c r="AF578" s="675"/>
      <c r="AG578" s="675"/>
    </row>
    <row r="579" spans="1:33" ht="34.5" customHeight="1" x14ac:dyDescent="0.2">
      <c r="A579" s="682"/>
      <c r="B579" s="683"/>
      <c r="C579" s="682"/>
      <c r="D579" s="675"/>
      <c r="E579" s="675"/>
      <c r="F579" s="675"/>
      <c r="G579" s="675"/>
      <c r="H579" s="675"/>
      <c r="I579" s="675"/>
      <c r="J579" s="675"/>
      <c r="K579" s="675"/>
      <c r="L579" s="675"/>
      <c r="M579" s="675"/>
      <c r="N579" s="675"/>
      <c r="O579" s="675"/>
      <c r="P579" s="675"/>
      <c r="Q579" s="675"/>
      <c r="R579" s="675"/>
      <c r="S579" s="675"/>
      <c r="T579" s="675"/>
      <c r="U579" s="675"/>
      <c r="V579" s="675"/>
      <c r="W579" s="675"/>
      <c r="X579" s="675"/>
      <c r="Y579" s="675"/>
      <c r="Z579" s="675"/>
      <c r="AA579" s="675"/>
      <c r="AB579" s="675"/>
      <c r="AC579" s="675"/>
      <c r="AD579" s="675"/>
      <c r="AE579" s="675"/>
      <c r="AF579" s="675"/>
      <c r="AG579" s="675"/>
    </row>
    <row r="580" spans="1:33" s="660" customFormat="1" ht="34.5" customHeight="1" x14ac:dyDescent="0.25">
      <c r="B580" s="684"/>
      <c r="E580" s="623"/>
      <c r="K580" s="623"/>
      <c r="L580" s="623"/>
      <c r="M580" s="623"/>
      <c r="N580" s="623"/>
      <c r="O580" s="623"/>
      <c r="AF580" s="623"/>
    </row>
    <row r="581" spans="1:33" ht="34.5" customHeight="1" x14ac:dyDescent="0.25">
      <c r="C581" s="682"/>
    </row>
    <row r="582" spans="1:33" ht="34.5" customHeight="1" x14ac:dyDescent="0.25">
      <c r="C582" s="682"/>
    </row>
    <row r="583" spans="1:33" ht="34.5" customHeight="1" x14ac:dyDescent="0.25">
      <c r="C583" s="682"/>
    </row>
    <row r="584" spans="1:33" ht="34.5" customHeight="1" x14ac:dyDescent="0.25">
      <c r="C584" s="682"/>
    </row>
    <row r="585" spans="1:33" ht="34.5" customHeight="1" x14ac:dyDescent="0.25">
      <c r="C585" s="682"/>
    </row>
    <row r="586" spans="1:33" ht="34.5" customHeight="1" x14ac:dyDescent="0.25">
      <c r="C586" s="682"/>
    </row>
    <row r="587" spans="1:33" ht="34.5" customHeight="1" x14ac:dyDescent="0.25">
      <c r="C587" s="682"/>
    </row>
    <row r="588" spans="1:33" ht="34.5" customHeight="1" x14ac:dyDescent="0.25">
      <c r="C588" s="682"/>
    </row>
    <row r="589" spans="1:33" ht="34.5" customHeight="1" x14ac:dyDescent="0.25">
      <c r="C589" s="682"/>
    </row>
    <row r="590" spans="1:33" ht="34.5" customHeight="1" x14ac:dyDescent="0.25">
      <c r="C590" s="682"/>
    </row>
    <row r="591" spans="1:33" ht="34.5" customHeight="1" x14ac:dyDescent="0.25">
      <c r="C591" s="682"/>
    </row>
    <row r="592" spans="1:33" ht="34.5" customHeight="1" x14ac:dyDescent="0.25">
      <c r="C592" s="682"/>
    </row>
    <row r="593" spans="3:3" ht="34.5" customHeight="1" x14ac:dyDescent="0.25">
      <c r="C593" s="682"/>
    </row>
    <row r="594" spans="3:3" ht="34.5" customHeight="1" x14ac:dyDescent="0.25">
      <c r="C594" s="682"/>
    </row>
    <row r="595" spans="3:3" ht="34.5" customHeight="1" x14ac:dyDescent="0.25">
      <c r="C595" s="682"/>
    </row>
    <row r="596" spans="3:3" ht="34.5" customHeight="1" x14ac:dyDescent="0.25">
      <c r="C596" s="682"/>
    </row>
    <row r="597" spans="3:3" ht="34.5" customHeight="1" x14ac:dyDescent="0.25">
      <c r="C597" s="682"/>
    </row>
    <row r="598" spans="3:3" ht="34.5" customHeight="1" x14ac:dyDescent="0.25">
      <c r="C598" s="682"/>
    </row>
    <row r="599" spans="3:3" ht="34.5" customHeight="1" x14ac:dyDescent="0.25">
      <c r="C599" s="682"/>
    </row>
    <row r="600" spans="3:3" ht="34.5" customHeight="1" x14ac:dyDescent="0.25">
      <c r="C600" s="682"/>
    </row>
    <row r="601" spans="3:3" ht="34.5" customHeight="1" x14ac:dyDescent="0.25">
      <c r="C601" s="682"/>
    </row>
    <row r="602" spans="3:3" ht="34.5" customHeight="1" x14ac:dyDescent="0.25">
      <c r="C602" s="682"/>
    </row>
    <row r="603" spans="3:3" ht="34.5" customHeight="1" x14ac:dyDescent="0.25">
      <c r="C603" s="682"/>
    </row>
    <row r="604" spans="3:3" ht="34.5" customHeight="1" x14ac:dyDescent="0.25">
      <c r="C604" s="682"/>
    </row>
    <row r="605" spans="3:3" ht="34.5" customHeight="1" x14ac:dyDescent="0.25">
      <c r="C605" s="682"/>
    </row>
    <row r="606" spans="3:3" ht="34.5" customHeight="1" x14ac:dyDescent="0.25">
      <c r="C606" s="682"/>
    </row>
    <row r="607" spans="3:3" ht="34.5" customHeight="1" x14ac:dyDescent="0.25">
      <c r="C607" s="682"/>
    </row>
    <row r="608" spans="3:3" ht="34.5" customHeight="1" x14ac:dyDescent="0.25">
      <c r="C608" s="682"/>
    </row>
    <row r="609" spans="3:3" ht="34.5" customHeight="1" x14ac:dyDescent="0.25">
      <c r="C609" s="682"/>
    </row>
    <row r="610" spans="3:3" ht="34.5" customHeight="1" x14ac:dyDescent="0.25">
      <c r="C610" s="682"/>
    </row>
    <row r="611" spans="3:3" ht="34.5" customHeight="1" x14ac:dyDescent="0.25">
      <c r="C611" s="682"/>
    </row>
    <row r="612" spans="3:3" ht="34.5" customHeight="1" x14ac:dyDescent="0.25">
      <c r="C612" s="682"/>
    </row>
    <row r="613" spans="3:3" ht="34.5" customHeight="1" x14ac:dyDescent="0.25">
      <c r="C613" s="682"/>
    </row>
    <row r="614" spans="3:3" ht="34.5" customHeight="1" x14ac:dyDescent="0.25">
      <c r="C614" s="682"/>
    </row>
    <row r="615" spans="3:3" ht="34.5" customHeight="1" x14ac:dyDescent="0.25">
      <c r="C615" s="682"/>
    </row>
    <row r="616" spans="3:3" ht="34.5" customHeight="1" x14ac:dyDescent="0.25">
      <c r="C616" s="682"/>
    </row>
    <row r="617" spans="3:3" ht="34.5" customHeight="1" x14ac:dyDescent="0.25">
      <c r="C617" s="682"/>
    </row>
    <row r="618" spans="3:3" ht="34.5" customHeight="1" x14ac:dyDescent="0.25">
      <c r="C618" s="682"/>
    </row>
    <row r="619" spans="3:3" ht="34.5" customHeight="1" x14ac:dyDescent="0.25">
      <c r="C619" s="682"/>
    </row>
    <row r="620" spans="3:3" ht="34.5" customHeight="1" x14ac:dyDescent="0.25">
      <c r="C620" s="682"/>
    </row>
    <row r="621" spans="3:3" ht="34.5" customHeight="1" x14ac:dyDescent="0.25">
      <c r="C621" s="682"/>
    </row>
    <row r="622" spans="3:3" ht="34.5" customHeight="1" x14ac:dyDescent="0.25">
      <c r="C622" s="682"/>
    </row>
    <row r="623" spans="3:3" ht="34.5" customHeight="1" x14ac:dyDescent="0.25">
      <c r="C623" s="682"/>
    </row>
    <row r="624" spans="3:3" ht="34.5" customHeight="1" x14ac:dyDescent="0.25">
      <c r="C624" s="682"/>
    </row>
    <row r="625" spans="3:3" ht="34.5" customHeight="1" x14ac:dyDescent="0.25">
      <c r="C625" s="682"/>
    </row>
    <row r="626" spans="3:3" ht="34.5" customHeight="1" x14ac:dyDescent="0.25">
      <c r="C626" s="682"/>
    </row>
    <row r="627" spans="3:3" ht="34.5" customHeight="1" x14ac:dyDescent="0.25">
      <c r="C627" s="682"/>
    </row>
    <row r="628" spans="3:3" ht="34.5" customHeight="1" x14ac:dyDescent="0.25">
      <c r="C628" s="682"/>
    </row>
    <row r="629" spans="3:3" ht="34.5" customHeight="1" x14ac:dyDescent="0.25">
      <c r="C629" s="682"/>
    </row>
    <row r="630" spans="3:3" ht="34.5" customHeight="1" x14ac:dyDescent="0.25">
      <c r="C630" s="682"/>
    </row>
    <row r="631" spans="3:3" ht="34.5" customHeight="1" x14ac:dyDescent="0.25">
      <c r="C631" s="682"/>
    </row>
    <row r="632" spans="3:3" ht="34.5" customHeight="1" x14ac:dyDescent="0.25">
      <c r="C632" s="682"/>
    </row>
    <row r="633" spans="3:3" ht="34.5" customHeight="1" x14ac:dyDescent="0.25">
      <c r="C633" s="682"/>
    </row>
    <row r="634" spans="3:3" ht="34.5" customHeight="1" x14ac:dyDescent="0.25">
      <c r="C634" s="682"/>
    </row>
    <row r="635" spans="3:3" ht="34.5" customHeight="1" x14ac:dyDescent="0.25">
      <c r="C635" s="682"/>
    </row>
    <row r="636" spans="3:3" ht="34.5" customHeight="1" x14ac:dyDescent="0.25">
      <c r="C636" s="682"/>
    </row>
    <row r="637" spans="3:3" ht="34.5" customHeight="1" x14ac:dyDescent="0.25">
      <c r="C637" s="682"/>
    </row>
    <row r="638" spans="3:3" ht="34.5" customHeight="1" x14ac:dyDescent="0.25">
      <c r="C638" s="682"/>
    </row>
    <row r="639" spans="3:3" ht="34.5" customHeight="1" x14ac:dyDescent="0.25">
      <c r="C639" s="682"/>
    </row>
    <row r="640" spans="3:3" ht="34.5" customHeight="1" x14ac:dyDescent="0.25">
      <c r="C640" s="682"/>
    </row>
    <row r="641" spans="3:3" ht="34.5" customHeight="1" x14ac:dyDescent="0.25">
      <c r="C641" s="682"/>
    </row>
    <row r="642" spans="3:3" ht="34.5" customHeight="1" x14ac:dyDescent="0.25">
      <c r="C642" s="682"/>
    </row>
    <row r="643" spans="3:3" ht="34.5" customHeight="1" x14ac:dyDescent="0.25">
      <c r="C643" s="682"/>
    </row>
    <row r="644" spans="3:3" ht="34.5" customHeight="1" x14ac:dyDescent="0.25">
      <c r="C644" s="682"/>
    </row>
    <row r="645" spans="3:3" ht="34.5" customHeight="1" x14ac:dyDescent="0.25">
      <c r="C645" s="682"/>
    </row>
    <row r="646" spans="3:3" ht="34.5" customHeight="1" x14ac:dyDescent="0.25">
      <c r="C646" s="682"/>
    </row>
    <row r="647" spans="3:3" ht="34.5" customHeight="1" x14ac:dyDescent="0.25">
      <c r="C647" s="682"/>
    </row>
    <row r="648" spans="3:3" ht="34.5" customHeight="1" x14ac:dyDescent="0.25">
      <c r="C648" s="682"/>
    </row>
    <row r="649" spans="3:3" ht="34.5" customHeight="1" x14ac:dyDescent="0.25">
      <c r="C649" s="682"/>
    </row>
    <row r="650" spans="3:3" ht="34.5" customHeight="1" x14ac:dyDescent="0.25">
      <c r="C650" s="682"/>
    </row>
    <row r="651" spans="3:3" ht="34.5" customHeight="1" x14ac:dyDescent="0.25">
      <c r="C651" s="682"/>
    </row>
    <row r="652" spans="3:3" ht="34.5" customHeight="1" x14ac:dyDescent="0.25">
      <c r="C652" s="682"/>
    </row>
    <row r="653" spans="3:3" ht="34.5" customHeight="1" x14ac:dyDescent="0.25">
      <c r="C653" s="682"/>
    </row>
    <row r="654" spans="3:3" ht="34.5" customHeight="1" x14ac:dyDescent="0.25">
      <c r="C654" s="682"/>
    </row>
    <row r="655" spans="3:3" ht="34.5" customHeight="1" x14ac:dyDescent="0.25">
      <c r="C655" s="682"/>
    </row>
    <row r="656" spans="3:3" ht="34.5" customHeight="1" x14ac:dyDescent="0.25">
      <c r="C656" s="682"/>
    </row>
    <row r="657" spans="3:3" ht="34.5" customHeight="1" x14ac:dyDescent="0.25">
      <c r="C657" s="682"/>
    </row>
    <row r="658" spans="3:3" ht="34.5" customHeight="1" x14ac:dyDescent="0.25">
      <c r="C658" s="682"/>
    </row>
    <row r="659" spans="3:3" ht="34.5" customHeight="1" x14ac:dyDescent="0.25">
      <c r="C659" s="682"/>
    </row>
    <row r="660" spans="3:3" ht="34.5" customHeight="1" x14ac:dyDescent="0.25">
      <c r="C660" s="682"/>
    </row>
    <row r="661" spans="3:3" ht="34.5" customHeight="1" x14ac:dyDescent="0.25">
      <c r="C661" s="682"/>
    </row>
    <row r="662" spans="3:3" ht="34.5" customHeight="1" x14ac:dyDescent="0.25">
      <c r="C662" s="682"/>
    </row>
    <row r="663" spans="3:3" ht="34.5" customHeight="1" x14ac:dyDescent="0.25">
      <c r="C663" s="682"/>
    </row>
    <row r="664" spans="3:3" ht="34.5" customHeight="1" x14ac:dyDescent="0.25">
      <c r="C664" s="682"/>
    </row>
    <row r="665" spans="3:3" ht="34.5" customHeight="1" x14ac:dyDescent="0.25">
      <c r="C665" s="682"/>
    </row>
    <row r="666" spans="3:3" ht="34.5" customHeight="1" x14ac:dyDescent="0.25">
      <c r="C666" s="682"/>
    </row>
    <row r="667" spans="3:3" ht="34.5" customHeight="1" x14ac:dyDescent="0.25">
      <c r="C667" s="682"/>
    </row>
    <row r="668" spans="3:3" ht="34.5" customHeight="1" x14ac:dyDescent="0.25">
      <c r="C668" s="682"/>
    </row>
    <row r="669" spans="3:3" ht="34.5" customHeight="1" x14ac:dyDescent="0.25">
      <c r="C669" s="682"/>
    </row>
    <row r="670" spans="3:3" ht="34.5" customHeight="1" x14ac:dyDescent="0.25">
      <c r="C670" s="682"/>
    </row>
    <row r="671" spans="3:3" ht="34.5" customHeight="1" x14ac:dyDescent="0.25">
      <c r="C671" s="682"/>
    </row>
    <row r="672" spans="3:3" ht="34.5" customHeight="1" x14ac:dyDescent="0.25">
      <c r="C672" s="682"/>
    </row>
    <row r="673" spans="3:3" ht="34.5" customHeight="1" x14ac:dyDescent="0.25">
      <c r="C673" s="682"/>
    </row>
    <row r="674" spans="3:3" ht="34.5" customHeight="1" x14ac:dyDescent="0.25">
      <c r="C674" s="682"/>
    </row>
    <row r="675" spans="3:3" ht="34.5" customHeight="1" x14ac:dyDescent="0.25">
      <c r="C675" s="682"/>
    </row>
    <row r="676" spans="3:3" ht="34.5" customHeight="1" x14ac:dyDescent="0.25">
      <c r="C676" s="682"/>
    </row>
    <row r="677" spans="3:3" ht="34.5" customHeight="1" x14ac:dyDescent="0.25">
      <c r="C677" s="682"/>
    </row>
    <row r="678" spans="3:3" ht="34.5" customHeight="1" x14ac:dyDescent="0.25">
      <c r="C678" s="682"/>
    </row>
    <row r="679" spans="3:3" ht="34.5" customHeight="1" x14ac:dyDescent="0.25">
      <c r="C679" s="682"/>
    </row>
    <row r="680" spans="3:3" ht="34.5" customHeight="1" x14ac:dyDescent="0.25">
      <c r="C680" s="682"/>
    </row>
    <row r="681" spans="3:3" ht="34.5" customHeight="1" x14ac:dyDescent="0.25">
      <c r="C681" s="682"/>
    </row>
    <row r="682" spans="3:3" ht="34.5" customHeight="1" x14ac:dyDescent="0.25">
      <c r="C682" s="682"/>
    </row>
    <row r="683" spans="3:3" ht="34.5" customHeight="1" x14ac:dyDescent="0.25">
      <c r="C683" s="682"/>
    </row>
    <row r="684" spans="3:3" ht="34.5" customHeight="1" x14ac:dyDescent="0.25">
      <c r="C684" s="682"/>
    </row>
    <row r="685" spans="3:3" ht="34.5" customHeight="1" x14ac:dyDescent="0.25">
      <c r="C685" s="682"/>
    </row>
    <row r="686" spans="3:3" ht="34.5" customHeight="1" x14ac:dyDescent="0.25">
      <c r="C686" s="682"/>
    </row>
    <row r="687" spans="3:3" ht="34.5" customHeight="1" x14ac:dyDescent="0.25">
      <c r="C687" s="682"/>
    </row>
    <row r="688" spans="3:3" ht="34.5" customHeight="1" x14ac:dyDescent="0.25">
      <c r="C688" s="682"/>
    </row>
    <row r="689" spans="3:3" ht="34.5" customHeight="1" x14ac:dyDescent="0.25">
      <c r="C689" s="682"/>
    </row>
    <row r="690" spans="3:3" ht="34.5" customHeight="1" x14ac:dyDescent="0.25">
      <c r="C690" s="682"/>
    </row>
    <row r="691" spans="3:3" ht="34.5" customHeight="1" x14ac:dyDescent="0.25">
      <c r="C691" s="682"/>
    </row>
    <row r="692" spans="3:3" ht="34.5" customHeight="1" x14ac:dyDescent="0.25">
      <c r="C692" s="682"/>
    </row>
    <row r="693" spans="3:3" ht="34.5" customHeight="1" x14ac:dyDescent="0.25">
      <c r="C693" s="682"/>
    </row>
    <row r="694" spans="3:3" ht="34.5" customHeight="1" x14ac:dyDescent="0.25">
      <c r="C694" s="682"/>
    </row>
    <row r="695" spans="3:3" ht="34.5" customHeight="1" x14ac:dyDescent="0.25">
      <c r="C695" s="682"/>
    </row>
    <row r="696" spans="3:3" ht="34.5" customHeight="1" x14ac:dyDescent="0.25">
      <c r="C696" s="682"/>
    </row>
    <row r="697" spans="3:3" ht="34.5" customHeight="1" x14ac:dyDescent="0.25">
      <c r="C697" s="682"/>
    </row>
    <row r="698" spans="3:3" ht="34.5" customHeight="1" x14ac:dyDescent="0.25">
      <c r="C698" s="682"/>
    </row>
    <row r="699" spans="3:3" ht="34.5" customHeight="1" x14ac:dyDescent="0.25">
      <c r="C699" s="682"/>
    </row>
    <row r="700" spans="3:3" ht="34.5" customHeight="1" x14ac:dyDescent="0.25">
      <c r="C700" s="682"/>
    </row>
    <row r="701" spans="3:3" ht="34.5" customHeight="1" x14ac:dyDescent="0.25">
      <c r="C701" s="682"/>
    </row>
    <row r="702" spans="3:3" ht="34.5" customHeight="1" x14ac:dyDescent="0.25">
      <c r="C702" s="682"/>
    </row>
    <row r="703" spans="3:3" ht="34.5" customHeight="1" x14ac:dyDescent="0.25">
      <c r="C703" s="682"/>
    </row>
    <row r="704" spans="3:3" ht="34.5" customHeight="1" x14ac:dyDescent="0.25">
      <c r="C704" s="682"/>
    </row>
    <row r="705" spans="3:3" ht="34.5" customHeight="1" x14ac:dyDescent="0.25">
      <c r="C705" s="682"/>
    </row>
    <row r="706" spans="3:3" ht="34.5" customHeight="1" x14ac:dyDescent="0.25">
      <c r="C706" s="682"/>
    </row>
    <row r="707" spans="3:3" ht="34.5" customHeight="1" x14ac:dyDescent="0.25">
      <c r="C707" s="682"/>
    </row>
    <row r="708" spans="3:3" ht="34.5" customHeight="1" x14ac:dyDescent="0.25">
      <c r="C708" s="682"/>
    </row>
    <row r="709" spans="3:3" ht="34.5" customHeight="1" x14ac:dyDescent="0.25">
      <c r="C709" s="682"/>
    </row>
    <row r="710" spans="3:3" ht="34.5" customHeight="1" x14ac:dyDescent="0.25">
      <c r="C710" s="682"/>
    </row>
    <row r="711" spans="3:3" ht="34.5" customHeight="1" x14ac:dyDescent="0.25">
      <c r="C711" s="682"/>
    </row>
    <row r="712" spans="3:3" ht="34.5" customHeight="1" x14ac:dyDescent="0.25">
      <c r="C712" s="682"/>
    </row>
    <row r="713" spans="3:3" ht="34.5" customHeight="1" x14ac:dyDescent="0.25">
      <c r="C713" s="682"/>
    </row>
    <row r="714" spans="3:3" ht="34.5" customHeight="1" x14ac:dyDescent="0.25">
      <c r="C714" s="682"/>
    </row>
    <row r="715" spans="3:3" ht="34.5" customHeight="1" x14ac:dyDescent="0.25">
      <c r="C715" s="682"/>
    </row>
    <row r="716" spans="3:3" ht="34.5" customHeight="1" x14ac:dyDescent="0.25">
      <c r="C716" s="682"/>
    </row>
    <row r="717" spans="3:3" ht="34.5" customHeight="1" x14ac:dyDescent="0.25">
      <c r="C717" s="682"/>
    </row>
    <row r="718" spans="3:3" ht="34.5" customHeight="1" x14ac:dyDescent="0.25">
      <c r="C718" s="682"/>
    </row>
    <row r="719" spans="3:3" ht="34.5" customHeight="1" x14ac:dyDescent="0.25">
      <c r="C719" s="682"/>
    </row>
    <row r="720" spans="3:3" ht="34.5" customHeight="1" x14ac:dyDescent="0.25">
      <c r="C720" s="682"/>
    </row>
    <row r="721" spans="3:3" ht="34.5" customHeight="1" x14ac:dyDescent="0.25">
      <c r="C721" s="682"/>
    </row>
    <row r="722" spans="3:3" ht="34.5" customHeight="1" x14ac:dyDescent="0.25">
      <c r="C722" s="682"/>
    </row>
    <row r="723" spans="3:3" ht="34.5" customHeight="1" x14ac:dyDescent="0.25">
      <c r="C723" s="682"/>
    </row>
    <row r="724" spans="3:3" ht="34.5" customHeight="1" x14ac:dyDescent="0.25">
      <c r="C724" s="682"/>
    </row>
    <row r="725" spans="3:3" ht="34.5" customHeight="1" x14ac:dyDescent="0.25">
      <c r="C725" s="682"/>
    </row>
    <row r="726" spans="3:3" ht="34.5" customHeight="1" x14ac:dyDescent="0.25">
      <c r="C726" s="682"/>
    </row>
    <row r="727" spans="3:3" ht="34.5" customHeight="1" x14ac:dyDescent="0.25">
      <c r="C727" s="682"/>
    </row>
    <row r="728" spans="3:3" ht="34.5" customHeight="1" x14ac:dyDescent="0.25">
      <c r="C728" s="682"/>
    </row>
    <row r="729" spans="3:3" ht="34.5" customHeight="1" x14ac:dyDescent="0.25">
      <c r="C729" s="682"/>
    </row>
    <row r="730" spans="3:3" ht="34.5" customHeight="1" x14ac:dyDescent="0.25">
      <c r="C730" s="682"/>
    </row>
    <row r="731" spans="3:3" ht="34.5" customHeight="1" x14ac:dyDescent="0.25">
      <c r="C731" s="682"/>
    </row>
    <row r="732" spans="3:3" ht="34.5" customHeight="1" x14ac:dyDescent="0.25">
      <c r="C732" s="682"/>
    </row>
    <row r="733" spans="3:3" ht="34.5" customHeight="1" x14ac:dyDescent="0.25">
      <c r="C733" s="682"/>
    </row>
    <row r="734" spans="3:3" ht="34.5" customHeight="1" x14ac:dyDescent="0.25">
      <c r="C734" s="682"/>
    </row>
    <row r="735" spans="3:3" ht="34.5" customHeight="1" x14ac:dyDescent="0.25">
      <c r="C735" s="682"/>
    </row>
    <row r="736" spans="3:3" ht="34.5" customHeight="1" x14ac:dyDescent="0.25">
      <c r="C736" s="682"/>
    </row>
    <row r="737" spans="3:3" ht="34.5" customHeight="1" x14ac:dyDescent="0.25">
      <c r="C737" s="682"/>
    </row>
    <row r="738" spans="3:3" ht="34.5" customHeight="1" x14ac:dyDescent="0.25">
      <c r="C738" s="682"/>
    </row>
    <row r="739" spans="3:3" ht="34.5" customHeight="1" x14ac:dyDescent="0.25">
      <c r="C739" s="682"/>
    </row>
    <row r="740" spans="3:3" ht="34.5" customHeight="1" x14ac:dyDescent="0.25">
      <c r="C740" s="682"/>
    </row>
    <row r="741" spans="3:3" ht="34.5" customHeight="1" x14ac:dyDescent="0.25">
      <c r="C741" s="682"/>
    </row>
    <row r="742" spans="3:3" ht="34.5" customHeight="1" x14ac:dyDescent="0.25">
      <c r="C742" s="682"/>
    </row>
    <row r="743" spans="3:3" ht="34.5" customHeight="1" x14ac:dyDescent="0.25">
      <c r="C743" s="682"/>
    </row>
    <row r="744" spans="3:3" ht="34.5" customHeight="1" x14ac:dyDescent="0.25">
      <c r="C744" s="682"/>
    </row>
    <row r="745" spans="3:3" ht="34.5" customHeight="1" x14ac:dyDescent="0.25">
      <c r="C745" s="682"/>
    </row>
    <row r="746" spans="3:3" ht="34.5" customHeight="1" x14ac:dyDescent="0.25">
      <c r="C746" s="682"/>
    </row>
    <row r="747" spans="3:3" ht="34.5" customHeight="1" x14ac:dyDescent="0.25">
      <c r="C747" s="682"/>
    </row>
    <row r="748" spans="3:3" ht="34.5" customHeight="1" x14ac:dyDescent="0.25">
      <c r="C748" s="682"/>
    </row>
    <row r="749" spans="3:3" ht="34.5" customHeight="1" x14ac:dyDescent="0.25">
      <c r="C749" s="682"/>
    </row>
    <row r="750" spans="3:3" ht="34.5" customHeight="1" x14ac:dyDescent="0.25">
      <c r="C750" s="682"/>
    </row>
    <row r="751" spans="3:3" ht="34.5" customHeight="1" x14ac:dyDescent="0.25">
      <c r="C751" s="682"/>
    </row>
    <row r="752" spans="3:3" ht="34.5" customHeight="1" x14ac:dyDescent="0.25">
      <c r="C752" s="682"/>
    </row>
    <row r="753" spans="3:3" ht="34.5" customHeight="1" x14ac:dyDescent="0.25">
      <c r="C753" s="682"/>
    </row>
    <row r="754" spans="3:3" ht="34.5" customHeight="1" x14ac:dyDescent="0.25">
      <c r="C754" s="682"/>
    </row>
    <row r="755" spans="3:3" ht="34.5" customHeight="1" x14ac:dyDescent="0.25">
      <c r="C755" s="682"/>
    </row>
    <row r="756" spans="3:3" ht="34.5" customHeight="1" x14ac:dyDescent="0.25">
      <c r="C756" s="682"/>
    </row>
    <row r="757" spans="3:3" ht="34.5" customHeight="1" x14ac:dyDescent="0.25">
      <c r="C757" s="682"/>
    </row>
    <row r="758" spans="3:3" ht="34.5" customHeight="1" x14ac:dyDescent="0.25">
      <c r="C758" s="682"/>
    </row>
    <row r="759" spans="3:3" ht="34.5" customHeight="1" x14ac:dyDescent="0.25">
      <c r="C759" s="682"/>
    </row>
    <row r="760" spans="3:3" ht="34.5" customHeight="1" x14ac:dyDescent="0.25">
      <c r="C760" s="682"/>
    </row>
    <row r="761" spans="3:3" ht="34.5" customHeight="1" x14ac:dyDescent="0.25">
      <c r="C761" s="682"/>
    </row>
    <row r="762" spans="3:3" ht="34.5" customHeight="1" x14ac:dyDescent="0.25">
      <c r="C762" s="682"/>
    </row>
    <row r="763" spans="3:3" ht="34.5" customHeight="1" x14ac:dyDescent="0.25">
      <c r="C763" s="682"/>
    </row>
    <row r="764" spans="3:3" ht="34.5" customHeight="1" x14ac:dyDescent="0.25">
      <c r="C764" s="682"/>
    </row>
    <row r="765" spans="3:3" ht="34.5" customHeight="1" x14ac:dyDescent="0.25">
      <c r="C765" s="682"/>
    </row>
    <row r="766" spans="3:3" ht="34.5" customHeight="1" x14ac:dyDescent="0.25">
      <c r="C766" s="682"/>
    </row>
    <row r="767" spans="3:3" ht="34.5" customHeight="1" x14ac:dyDescent="0.25">
      <c r="C767" s="682"/>
    </row>
    <row r="768" spans="3:3" ht="34.5" customHeight="1" x14ac:dyDescent="0.25">
      <c r="C768" s="682"/>
    </row>
    <row r="769" spans="3:3" ht="34.5" customHeight="1" x14ac:dyDescent="0.25">
      <c r="C769" s="682"/>
    </row>
    <row r="770" spans="3:3" ht="34.5" customHeight="1" x14ac:dyDescent="0.25">
      <c r="C770" s="682"/>
    </row>
    <row r="771" spans="3:3" ht="34.5" customHeight="1" x14ac:dyDescent="0.25">
      <c r="C771" s="682"/>
    </row>
    <row r="772" spans="3:3" ht="34.5" customHeight="1" x14ac:dyDescent="0.25">
      <c r="C772" s="682"/>
    </row>
    <row r="773" spans="3:3" ht="34.5" customHeight="1" x14ac:dyDescent="0.25">
      <c r="C773" s="682"/>
    </row>
    <row r="774" spans="3:3" ht="34.5" customHeight="1" x14ac:dyDescent="0.25">
      <c r="C774" s="682"/>
    </row>
    <row r="775" spans="3:3" ht="34.5" customHeight="1" x14ac:dyDescent="0.25">
      <c r="C775" s="682"/>
    </row>
    <row r="776" spans="3:3" ht="34.5" customHeight="1" x14ac:dyDescent="0.25">
      <c r="C776" s="682"/>
    </row>
    <row r="777" spans="3:3" ht="34.5" customHeight="1" x14ac:dyDescent="0.25">
      <c r="C777" s="682"/>
    </row>
    <row r="778" spans="3:3" ht="34.5" customHeight="1" x14ac:dyDescent="0.25">
      <c r="C778" s="682"/>
    </row>
    <row r="779" spans="3:3" ht="34.5" customHeight="1" x14ac:dyDescent="0.25">
      <c r="C779" s="682"/>
    </row>
    <row r="780" spans="3:3" ht="34.5" customHeight="1" x14ac:dyDescent="0.25">
      <c r="C780" s="682"/>
    </row>
    <row r="781" spans="3:3" ht="34.5" customHeight="1" x14ac:dyDescent="0.25">
      <c r="C781" s="682"/>
    </row>
    <row r="782" spans="3:3" ht="34.5" customHeight="1" x14ac:dyDescent="0.25">
      <c r="C782" s="682"/>
    </row>
    <row r="783" spans="3:3" ht="34.5" customHeight="1" x14ac:dyDescent="0.25">
      <c r="C783" s="682"/>
    </row>
    <row r="784" spans="3:3" ht="34.5" customHeight="1" x14ac:dyDescent="0.25">
      <c r="C784" s="682"/>
    </row>
    <row r="785" spans="3:3" ht="34.5" customHeight="1" x14ac:dyDescent="0.25">
      <c r="C785" s="682"/>
    </row>
    <row r="786" spans="3:3" ht="34.5" customHeight="1" x14ac:dyDescent="0.25">
      <c r="C786" s="682"/>
    </row>
    <row r="787" spans="3:3" ht="34.5" customHeight="1" x14ac:dyDescent="0.25">
      <c r="C787" s="682"/>
    </row>
    <row r="788" spans="3:3" ht="34.5" customHeight="1" x14ac:dyDescent="0.25">
      <c r="C788" s="682"/>
    </row>
    <row r="789" spans="3:3" ht="34.5" customHeight="1" x14ac:dyDescent="0.25">
      <c r="C789" s="682"/>
    </row>
    <row r="790" spans="3:3" ht="34.5" customHeight="1" x14ac:dyDescent="0.25">
      <c r="C790" s="682"/>
    </row>
    <row r="791" spans="3:3" ht="34.5" customHeight="1" x14ac:dyDescent="0.25">
      <c r="C791" s="682"/>
    </row>
    <row r="792" spans="3:3" ht="34.5" customHeight="1" x14ac:dyDescent="0.25">
      <c r="C792" s="682"/>
    </row>
    <row r="793" spans="3:3" ht="34.5" customHeight="1" x14ac:dyDescent="0.25">
      <c r="C793" s="682"/>
    </row>
    <row r="794" spans="3:3" ht="34.5" customHeight="1" x14ac:dyDescent="0.25">
      <c r="C794" s="682"/>
    </row>
    <row r="795" spans="3:3" ht="34.5" customHeight="1" x14ac:dyDescent="0.25">
      <c r="C795" s="682"/>
    </row>
    <row r="796" spans="3:3" ht="34.5" customHeight="1" x14ac:dyDescent="0.25">
      <c r="C796" s="682"/>
    </row>
    <row r="797" spans="3:3" ht="34.5" customHeight="1" x14ac:dyDescent="0.25">
      <c r="C797" s="682"/>
    </row>
    <row r="798" spans="3:3" ht="34.5" customHeight="1" x14ac:dyDescent="0.25">
      <c r="C798" s="682"/>
    </row>
    <row r="799" spans="3:3" ht="34.5" customHeight="1" x14ac:dyDescent="0.25">
      <c r="C799" s="682"/>
    </row>
    <row r="800" spans="3:3" ht="34.5" customHeight="1" x14ac:dyDescent="0.25">
      <c r="C800" s="682"/>
    </row>
    <row r="801" spans="3:3" ht="34.5" customHeight="1" x14ac:dyDescent="0.25">
      <c r="C801" s="682"/>
    </row>
    <row r="802" spans="3:3" ht="34.5" customHeight="1" x14ac:dyDescent="0.25">
      <c r="C802" s="682"/>
    </row>
    <row r="803" spans="3:3" ht="34.5" customHeight="1" x14ac:dyDescent="0.25">
      <c r="C803" s="682"/>
    </row>
    <row r="804" spans="3:3" ht="34.5" customHeight="1" x14ac:dyDescent="0.25">
      <c r="C804" s="682"/>
    </row>
    <row r="805" spans="3:3" ht="34.5" customHeight="1" x14ac:dyDescent="0.25">
      <c r="C805" s="682"/>
    </row>
    <row r="806" spans="3:3" ht="34.5" customHeight="1" x14ac:dyDescent="0.25">
      <c r="C806" s="682"/>
    </row>
    <row r="807" spans="3:3" ht="34.5" customHeight="1" x14ac:dyDescent="0.25">
      <c r="C807" s="682"/>
    </row>
    <row r="808" spans="3:3" ht="34.5" customHeight="1" x14ac:dyDescent="0.25">
      <c r="C808" s="682"/>
    </row>
    <row r="809" spans="3:3" ht="34.5" customHeight="1" x14ac:dyDescent="0.25">
      <c r="C809" s="682"/>
    </row>
    <row r="810" spans="3:3" ht="34.5" customHeight="1" x14ac:dyDescent="0.25">
      <c r="C810" s="682"/>
    </row>
    <row r="811" spans="3:3" ht="34.5" customHeight="1" x14ac:dyDescent="0.25">
      <c r="C811" s="682"/>
    </row>
    <row r="812" spans="3:3" ht="34.5" customHeight="1" x14ac:dyDescent="0.25">
      <c r="C812" s="682"/>
    </row>
    <row r="813" spans="3:3" ht="34.5" customHeight="1" x14ac:dyDescent="0.25">
      <c r="C813" s="682"/>
    </row>
    <row r="814" spans="3:3" ht="34.5" customHeight="1" x14ac:dyDescent="0.25">
      <c r="C814" s="682"/>
    </row>
    <row r="815" spans="3:3" ht="34.5" customHeight="1" x14ac:dyDescent="0.25">
      <c r="C815" s="682"/>
    </row>
    <row r="816" spans="3:3" ht="34.5" customHeight="1" x14ac:dyDescent="0.25">
      <c r="C816" s="682"/>
    </row>
    <row r="817" spans="3:3" ht="34.5" customHeight="1" x14ac:dyDescent="0.25">
      <c r="C817" s="682"/>
    </row>
    <row r="818" spans="3:3" ht="34.5" customHeight="1" x14ac:dyDescent="0.25">
      <c r="C818" s="682"/>
    </row>
    <row r="819" spans="3:3" ht="34.5" customHeight="1" x14ac:dyDescent="0.25">
      <c r="C819" s="682"/>
    </row>
    <row r="820" spans="3:3" ht="34.5" customHeight="1" x14ac:dyDescent="0.25">
      <c r="C820" s="682"/>
    </row>
    <row r="821" spans="3:3" ht="34.5" customHeight="1" x14ac:dyDescent="0.25">
      <c r="C821" s="682"/>
    </row>
    <row r="822" spans="3:3" ht="34.5" customHeight="1" x14ac:dyDescent="0.25">
      <c r="C822" s="682"/>
    </row>
    <row r="823" spans="3:3" ht="34.5" customHeight="1" x14ac:dyDescent="0.25">
      <c r="C823" s="682"/>
    </row>
    <row r="824" spans="3:3" ht="34.5" customHeight="1" x14ac:dyDescent="0.25">
      <c r="C824" s="682"/>
    </row>
    <row r="825" spans="3:3" ht="34.5" customHeight="1" x14ac:dyDescent="0.25">
      <c r="C825" s="682"/>
    </row>
    <row r="826" spans="3:3" ht="34.5" customHeight="1" x14ac:dyDescent="0.25">
      <c r="C826" s="682"/>
    </row>
    <row r="827" spans="3:3" ht="34.5" customHeight="1" x14ac:dyDescent="0.25">
      <c r="C827" s="682"/>
    </row>
    <row r="828" spans="3:3" ht="34.5" customHeight="1" x14ac:dyDescent="0.25">
      <c r="C828" s="682"/>
    </row>
    <row r="829" spans="3:3" ht="34.5" customHeight="1" x14ac:dyDescent="0.25">
      <c r="C829" s="682"/>
    </row>
    <row r="830" spans="3:3" ht="34.5" customHeight="1" x14ac:dyDescent="0.25">
      <c r="C830" s="682"/>
    </row>
    <row r="831" spans="3:3" ht="34.5" customHeight="1" x14ac:dyDescent="0.25">
      <c r="C831" s="682"/>
    </row>
    <row r="832" spans="3:3" ht="34.5" customHeight="1" x14ac:dyDescent="0.25">
      <c r="C832" s="682"/>
    </row>
    <row r="833" spans="3:3" ht="34.5" customHeight="1" x14ac:dyDescent="0.25">
      <c r="C833" s="682"/>
    </row>
    <row r="834" spans="3:3" ht="34.5" customHeight="1" x14ac:dyDescent="0.25">
      <c r="C834" s="682"/>
    </row>
    <row r="835" spans="3:3" ht="34.5" customHeight="1" x14ac:dyDescent="0.25">
      <c r="C835" s="682"/>
    </row>
    <row r="836" spans="3:3" ht="34.5" customHeight="1" x14ac:dyDescent="0.25">
      <c r="C836" s="682"/>
    </row>
    <row r="837" spans="3:3" ht="34.5" customHeight="1" x14ac:dyDescent="0.25">
      <c r="C837" s="682"/>
    </row>
    <row r="838" spans="3:3" ht="34.5" customHeight="1" x14ac:dyDescent="0.25">
      <c r="C838" s="682"/>
    </row>
    <row r="839" spans="3:3" ht="34.5" customHeight="1" x14ac:dyDescent="0.25">
      <c r="C839" s="682"/>
    </row>
    <row r="840" spans="3:3" ht="34.5" customHeight="1" x14ac:dyDescent="0.25">
      <c r="C840" s="682"/>
    </row>
    <row r="841" spans="3:3" ht="34.5" customHeight="1" x14ac:dyDescent="0.25">
      <c r="C841" s="682"/>
    </row>
    <row r="842" spans="3:3" ht="34.5" customHeight="1" x14ac:dyDescent="0.25">
      <c r="C842" s="682"/>
    </row>
    <row r="843" spans="3:3" ht="34.5" customHeight="1" x14ac:dyDescent="0.25">
      <c r="C843" s="682"/>
    </row>
    <row r="844" spans="3:3" ht="34.5" customHeight="1" x14ac:dyDescent="0.25">
      <c r="C844" s="682"/>
    </row>
    <row r="845" spans="3:3" ht="34.5" customHeight="1" x14ac:dyDescent="0.25">
      <c r="C845" s="682"/>
    </row>
    <row r="846" spans="3:3" ht="34.5" customHeight="1" x14ac:dyDescent="0.25">
      <c r="C846" s="682"/>
    </row>
    <row r="847" spans="3:3" ht="34.5" customHeight="1" x14ac:dyDescent="0.25">
      <c r="C847" s="682"/>
    </row>
    <row r="848" spans="3:3" ht="34.5" customHeight="1" x14ac:dyDescent="0.25">
      <c r="C848" s="682"/>
    </row>
    <row r="849" spans="3:3" ht="34.5" customHeight="1" x14ac:dyDescent="0.25">
      <c r="C849" s="682"/>
    </row>
    <row r="850" spans="3:3" ht="34.5" customHeight="1" x14ac:dyDescent="0.25">
      <c r="C850" s="682"/>
    </row>
    <row r="851" spans="3:3" ht="34.5" customHeight="1" x14ac:dyDescent="0.25">
      <c r="C851" s="682"/>
    </row>
    <row r="852" spans="3:3" ht="34.5" customHeight="1" x14ac:dyDescent="0.25">
      <c r="C852" s="682"/>
    </row>
    <row r="853" spans="3:3" ht="34.5" customHeight="1" x14ac:dyDescent="0.25">
      <c r="C853" s="682"/>
    </row>
    <row r="854" spans="3:3" ht="34.5" customHeight="1" x14ac:dyDescent="0.25">
      <c r="C854" s="682"/>
    </row>
    <row r="855" spans="3:3" ht="34.5" customHeight="1" x14ac:dyDescent="0.25">
      <c r="C855" s="682"/>
    </row>
    <row r="856" spans="3:3" ht="34.5" customHeight="1" x14ac:dyDescent="0.25">
      <c r="C856" s="682"/>
    </row>
    <row r="857" spans="3:3" ht="34.5" customHeight="1" x14ac:dyDescent="0.25">
      <c r="C857" s="682"/>
    </row>
    <row r="858" spans="3:3" ht="34.5" customHeight="1" x14ac:dyDescent="0.25">
      <c r="C858" s="682"/>
    </row>
    <row r="859" spans="3:3" ht="34.5" customHeight="1" x14ac:dyDescent="0.25">
      <c r="C859" s="682"/>
    </row>
    <row r="860" spans="3:3" ht="34.5" customHeight="1" x14ac:dyDescent="0.25">
      <c r="C860" s="682"/>
    </row>
    <row r="861" spans="3:3" ht="34.5" customHeight="1" x14ac:dyDescent="0.25">
      <c r="C861" s="682"/>
    </row>
    <row r="862" spans="3:3" ht="34.5" customHeight="1" x14ac:dyDescent="0.25">
      <c r="C862" s="682"/>
    </row>
    <row r="863" spans="3:3" ht="34.5" customHeight="1" x14ac:dyDescent="0.25">
      <c r="C863" s="682"/>
    </row>
    <row r="864" spans="3:3" ht="34.5" customHeight="1" x14ac:dyDescent="0.25">
      <c r="C864" s="682"/>
    </row>
    <row r="865" spans="3:3" ht="34.5" customHeight="1" x14ac:dyDescent="0.25">
      <c r="C865" s="682"/>
    </row>
    <row r="866" spans="3:3" ht="34.5" customHeight="1" x14ac:dyDescent="0.25">
      <c r="C866" s="682"/>
    </row>
    <row r="867" spans="3:3" ht="34.5" customHeight="1" x14ac:dyDescent="0.25">
      <c r="C867" s="682"/>
    </row>
    <row r="868" spans="3:3" ht="34.5" customHeight="1" x14ac:dyDescent="0.25">
      <c r="C868" s="682"/>
    </row>
    <row r="869" spans="3:3" ht="34.5" customHeight="1" x14ac:dyDescent="0.25">
      <c r="C869" s="682"/>
    </row>
    <row r="870" spans="3:3" ht="34.5" customHeight="1" x14ac:dyDescent="0.25">
      <c r="C870" s="682"/>
    </row>
    <row r="871" spans="3:3" ht="34.5" customHeight="1" x14ac:dyDescent="0.25">
      <c r="C871" s="682"/>
    </row>
    <row r="872" spans="3:3" ht="34.5" customHeight="1" x14ac:dyDescent="0.25">
      <c r="C872" s="682"/>
    </row>
    <row r="873" spans="3:3" ht="34.5" customHeight="1" x14ac:dyDescent="0.25">
      <c r="C873" s="682"/>
    </row>
    <row r="874" spans="3:3" ht="34.5" customHeight="1" x14ac:dyDescent="0.25">
      <c r="C874" s="682"/>
    </row>
    <row r="875" spans="3:3" ht="34.5" customHeight="1" x14ac:dyDescent="0.25">
      <c r="C875" s="682"/>
    </row>
    <row r="876" spans="3:3" ht="34.5" customHeight="1" x14ac:dyDescent="0.25">
      <c r="C876" s="682"/>
    </row>
    <row r="877" spans="3:3" ht="34.5" customHeight="1" x14ac:dyDescent="0.25">
      <c r="C877" s="682"/>
    </row>
    <row r="878" spans="3:3" ht="34.5" customHeight="1" x14ac:dyDescent="0.25">
      <c r="C878" s="682"/>
    </row>
    <row r="879" spans="3:3" ht="34.5" customHeight="1" x14ac:dyDescent="0.25">
      <c r="C879" s="682"/>
    </row>
    <row r="880" spans="3:3" ht="34.5" customHeight="1" x14ac:dyDescent="0.25">
      <c r="C880" s="682"/>
    </row>
    <row r="881" spans="3:3" ht="34.5" customHeight="1" x14ac:dyDescent="0.25">
      <c r="C881" s="682"/>
    </row>
    <row r="882" spans="3:3" ht="34.5" customHeight="1" x14ac:dyDescent="0.25">
      <c r="C882" s="682"/>
    </row>
    <row r="883" spans="3:3" ht="34.5" customHeight="1" x14ac:dyDescent="0.25">
      <c r="C883" s="682"/>
    </row>
    <row r="884" spans="3:3" ht="34.5" customHeight="1" x14ac:dyDescent="0.25">
      <c r="C884" s="682"/>
    </row>
    <row r="885" spans="3:3" ht="34.5" customHeight="1" x14ac:dyDescent="0.25">
      <c r="C885" s="682"/>
    </row>
    <row r="886" spans="3:3" ht="34.5" customHeight="1" x14ac:dyDescent="0.25">
      <c r="C886" s="682"/>
    </row>
    <row r="887" spans="3:3" ht="34.5" customHeight="1" x14ac:dyDescent="0.25">
      <c r="C887" s="682"/>
    </row>
    <row r="888" spans="3:3" ht="34.5" customHeight="1" x14ac:dyDescent="0.25">
      <c r="C888" s="682"/>
    </row>
    <row r="889" spans="3:3" ht="34.5" customHeight="1" x14ac:dyDescent="0.25">
      <c r="C889" s="682"/>
    </row>
    <row r="890" spans="3:3" ht="34.5" customHeight="1" x14ac:dyDescent="0.25">
      <c r="C890" s="682"/>
    </row>
    <row r="891" spans="3:3" ht="34.5" customHeight="1" x14ac:dyDescent="0.25">
      <c r="C891" s="682"/>
    </row>
    <row r="892" spans="3:3" ht="34.5" customHeight="1" x14ac:dyDescent="0.25">
      <c r="C892" s="682"/>
    </row>
    <row r="893" spans="3:3" ht="34.5" customHeight="1" x14ac:dyDescent="0.25">
      <c r="C893" s="682"/>
    </row>
    <row r="894" spans="3:3" ht="34.5" customHeight="1" x14ac:dyDescent="0.25">
      <c r="C894" s="682"/>
    </row>
    <row r="895" spans="3:3" ht="34.5" customHeight="1" x14ac:dyDescent="0.25">
      <c r="C895" s="682"/>
    </row>
    <row r="896" spans="3:3" ht="34.5" customHeight="1" x14ac:dyDescent="0.25">
      <c r="C896" s="682"/>
    </row>
    <row r="897" spans="3:3" ht="34.5" customHeight="1" x14ac:dyDescent="0.25">
      <c r="C897" s="682"/>
    </row>
    <row r="898" spans="3:3" ht="34.5" customHeight="1" x14ac:dyDescent="0.25">
      <c r="C898" s="682"/>
    </row>
    <row r="899" spans="3:3" ht="34.5" customHeight="1" x14ac:dyDescent="0.25">
      <c r="C899" s="682"/>
    </row>
    <row r="900" spans="3:3" ht="34.5" customHeight="1" x14ac:dyDescent="0.25">
      <c r="C900" s="682"/>
    </row>
    <row r="901" spans="3:3" ht="34.5" customHeight="1" x14ac:dyDescent="0.25">
      <c r="C901" s="682"/>
    </row>
    <row r="902" spans="3:3" ht="34.5" customHeight="1" x14ac:dyDescent="0.25">
      <c r="C902" s="682"/>
    </row>
    <row r="903" spans="3:3" ht="34.5" customHeight="1" x14ac:dyDescent="0.25">
      <c r="C903" s="682"/>
    </row>
    <row r="904" spans="3:3" ht="34.5" customHeight="1" x14ac:dyDescent="0.25">
      <c r="C904" s="682"/>
    </row>
    <row r="905" spans="3:3" ht="34.5" customHeight="1" x14ac:dyDescent="0.25">
      <c r="C905" s="682"/>
    </row>
    <row r="906" spans="3:3" ht="34.5" customHeight="1" x14ac:dyDescent="0.25">
      <c r="C906" s="682"/>
    </row>
    <row r="907" spans="3:3" ht="34.5" customHeight="1" x14ac:dyDescent="0.25">
      <c r="C907" s="682"/>
    </row>
    <row r="908" spans="3:3" ht="34.5" customHeight="1" x14ac:dyDescent="0.25">
      <c r="C908" s="682"/>
    </row>
    <row r="909" spans="3:3" ht="34.5" customHeight="1" x14ac:dyDescent="0.25">
      <c r="C909" s="682"/>
    </row>
    <row r="910" spans="3:3" ht="34.5" customHeight="1" x14ac:dyDescent="0.25">
      <c r="C910" s="682"/>
    </row>
    <row r="911" spans="3:3" ht="34.5" customHeight="1" x14ac:dyDescent="0.25">
      <c r="C911" s="682"/>
    </row>
    <row r="912" spans="3:3" ht="34.5" customHeight="1" x14ac:dyDescent="0.25">
      <c r="C912" s="682"/>
    </row>
    <row r="913" spans="3:3" ht="34.5" customHeight="1" x14ac:dyDescent="0.25">
      <c r="C913" s="682"/>
    </row>
    <row r="914" spans="3:3" ht="34.5" customHeight="1" x14ac:dyDescent="0.25">
      <c r="C914" s="682"/>
    </row>
    <row r="915" spans="3:3" ht="34.5" customHeight="1" x14ac:dyDescent="0.25">
      <c r="C915" s="682"/>
    </row>
    <row r="916" spans="3:3" ht="34.5" customHeight="1" x14ac:dyDescent="0.25">
      <c r="C916" s="682"/>
    </row>
    <row r="917" spans="3:3" ht="34.5" customHeight="1" x14ac:dyDescent="0.25">
      <c r="C917" s="682"/>
    </row>
    <row r="918" spans="3:3" ht="34.5" customHeight="1" x14ac:dyDescent="0.25">
      <c r="C918" s="682"/>
    </row>
    <row r="919" spans="3:3" ht="34.5" customHeight="1" x14ac:dyDescent="0.25">
      <c r="C919" s="682"/>
    </row>
    <row r="920" spans="3:3" ht="34.5" customHeight="1" x14ac:dyDescent="0.25">
      <c r="C920" s="682"/>
    </row>
    <row r="921" spans="3:3" ht="34.5" customHeight="1" x14ac:dyDescent="0.25">
      <c r="C921" s="682"/>
    </row>
    <row r="922" spans="3:3" ht="34.5" customHeight="1" x14ac:dyDescent="0.25">
      <c r="C922" s="682"/>
    </row>
    <row r="923" spans="3:3" ht="34.5" customHeight="1" x14ac:dyDescent="0.25">
      <c r="C923" s="682"/>
    </row>
    <row r="924" spans="3:3" ht="34.5" customHeight="1" x14ac:dyDescent="0.25">
      <c r="C924" s="682"/>
    </row>
    <row r="925" spans="3:3" ht="34.5" customHeight="1" x14ac:dyDescent="0.25">
      <c r="C925" s="682"/>
    </row>
    <row r="926" spans="3:3" ht="34.5" customHeight="1" x14ac:dyDescent="0.25">
      <c r="C926" s="682"/>
    </row>
    <row r="927" spans="3:3" ht="34.5" customHeight="1" x14ac:dyDescent="0.25">
      <c r="C927" s="682"/>
    </row>
    <row r="928" spans="3:3" ht="34.5" customHeight="1" x14ac:dyDescent="0.25">
      <c r="C928" s="682"/>
    </row>
    <row r="929" spans="3:3" ht="34.5" customHeight="1" x14ac:dyDescent="0.25">
      <c r="C929" s="682"/>
    </row>
    <row r="930" spans="3:3" ht="34.5" customHeight="1" x14ac:dyDescent="0.25">
      <c r="C930" s="682"/>
    </row>
    <row r="931" spans="3:3" ht="34.5" customHeight="1" x14ac:dyDescent="0.25">
      <c r="C931" s="682"/>
    </row>
    <row r="932" spans="3:3" ht="34.5" customHeight="1" x14ac:dyDescent="0.25">
      <c r="C932" s="682"/>
    </row>
    <row r="933" spans="3:3" ht="34.5" customHeight="1" x14ac:dyDescent="0.25">
      <c r="C933" s="682"/>
    </row>
    <row r="934" spans="3:3" ht="34.5" customHeight="1" x14ac:dyDescent="0.25">
      <c r="C934" s="682"/>
    </row>
    <row r="935" spans="3:3" ht="34.5" customHeight="1" x14ac:dyDescent="0.25">
      <c r="C935" s="682"/>
    </row>
    <row r="936" spans="3:3" ht="34.5" customHeight="1" x14ac:dyDescent="0.25">
      <c r="C936" s="682"/>
    </row>
    <row r="937" spans="3:3" ht="34.5" customHeight="1" x14ac:dyDescent="0.25">
      <c r="C937" s="682"/>
    </row>
    <row r="938" spans="3:3" ht="34.5" customHeight="1" x14ac:dyDescent="0.25">
      <c r="C938" s="682"/>
    </row>
    <row r="939" spans="3:3" ht="34.5" customHeight="1" x14ac:dyDescent="0.25">
      <c r="C939" s="682"/>
    </row>
    <row r="940" spans="3:3" ht="34.5" customHeight="1" x14ac:dyDescent="0.25">
      <c r="C940" s="682"/>
    </row>
    <row r="941" spans="3:3" ht="34.5" customHeight="1" x14ac:dyDescent="0.25">
      <c r="C941" s="682"/>
    </row>
    <row r="942" spans="3:3" ht="34.5" customHeight="1" x14ac:dyDescent="0.25">
      <c r="C942" s="682"/>
    </row>
    <row r="943" spans="3:3" ht="34.5" customHeight="1" x14ac:dyDescent="0.25">
      <c r="C943" s="682"/>
    </row>
    <row r="944" spans="3:3" ht="34.5" customHeight="1" x14ac:dyDescent="0.25">
      <c r="C944" s="682"/>
    </row>
    <row r="945" spans="3:3" ht="34.5" customHeight="1" x14ac:dyDescent="0.25">
      <c r="C945" s="682"/>
    </row>
    <row r="946" spans="3:3" ht="34.5" customHeight="1" x14ac:dyDescent="0.25">
      <c r="C946" s="682"/>
    </row>
    <row r="947" spans="3:3" ht="34.5" customHeight="1" x14ac:dyDescent="0.25">
      <c r="C947" s="682"/>
    </row>
    <row r="948" spans="3:3" ht="34.5" customHeight="1" x14ac:dyDescent="0.25">
      <c r="C948" s="682"/>
    </row>
    <row r="949" spans="3:3" ht="34.5" customHeight="1" x14ac:dyDescent="0.25">
      <c r="C949" s="682"/>
    </row>
    <row r="950" spans="3:3" ht="34.5" customHeight="1" x14ac:dyDescent="0.25">
      <c r="C950" s="682"/>
    </row>
    <row r="951" spans="3:3" ht="34.5" customHeight="1" x14ac:dyDescent="0.25">
      <c r="C951" s="682"/>
    </row>
    <row r="952" spans="3:3" ht="34.5" customHeight="1" x14ac:dyDescent="0.25">
      <c r="C952" s="682"/>
    </row>
    <row r="953" spans="3:3" ht="34.5" customHeight="1" x14ac:dyDescent="0.25">
      <c r="C953" s="682"/>
    </row>
    <row r="954" spans="3:3" ht="34.5" customHeight="1" x14ac:dyDescent="0.25">
      <c r="C954" s="682"/>
    </row>
    <row r="955" spans="3:3" ht="34.5" customHeight="1" x14ac:dyDescent="0.25">
      <c r="C955" s="682"/>
    </row>
    <row r="956" spans="3:3" ht="34.5" customHeight="1" x14ac:dyDescent="0.25">
      <c r="C956" s="682"/>
    </row>
    <row r="957" spans="3:3" ht="34.5" customHeight="1" x14ac:dyDescent="0.25">
      <c r="C957" s="682"/>
    </row>
    <row r="958" spans="3:3" ht="34.5" customHeight="1" x14ac:dyDescent="0.25">
      <c r="C958" s="682"/>
    </row>
    <row r="959" spans="3:3" ht="34.5" customHeight="1" x14ac:dyDescent="0.25">
      <c r="C959" s="682"/>
    </row>
    <row r="960" spans="3:3" ht="34.5" customHeight="1" x14ac:dyDescent="0.25">
      <c r="C960" s="682"/>
    </row>
    <row r="961" spans="3:3" ht="34.5" customHeight="1" x14ac:dyDescent="0.25">
      <c r="C961" s="682"/>
    </row>
    <row r="962" spans="3:3" ht="34.5" customHeight="1" x14ac:dyDescent="0.25">
      <c r="C962" s="682"/>
    </row>
    <row r="963" spans="3:3" ht="34.5" customHeight="1" x14ac:dyDescent="0.25">
      <c r="C963" s="682"/>
    </row>
    <row r="964" spans="3:3" ht="34.5" customHeight="1" x14ac:dyDescent="0.25">
      <c r="C964" s="682"/>
    </row>
    <row r="965" spans="3:3" ht="34.5" customHeight="1" x14ac:dyDescent="0.25">
      <c r="C965" s="682"/>
    </row>
    <row r="966" spans="3:3" ht="34.5" customHeight="1" x14ac:dyDescent="0.25">
      <c r="C966" s="682"/>
    </row>
    <row r="967" spans="3:3" ht="34.5" customHeight="1" x14ac:dyDescent="0.25">
      <c r="C967" s="682"/>
    </row>
    <row r="968" spans="3:3" ht="34.5" customHeight="1" x14ac:dyDescent="0.25">
      <c r="C968" s="682"/>
    </row>
    <row r="969" spans="3:3" ht="34.5" customHeight="1" x14ac:dyDescent="0.25">
      <c r="C969" s="682"/>
    </row>
    <row r="970" spans="3:3" ht="34.5" customHeight="1" x14ac:dyDescent="0.25">
      <c r="C970" s="682"/>
    </row>
    <row r="971" spans="3:3" ht="34.5" customHeight="1" x14ac:dyDescent="0.25">
      <c r="C971" s="682"/>
    </row>
    <row r="972" spans="3:3" ht="34.5" customHeight="1" x14ac:dyDescent="0.25">
      <c r="C972" s="682"/>
    </row>
    <row r="973" spans="3:3" ht="34.5" customHeight="1" x14ac:dyDescent="0.25">
      <c r="C973" s="682"/>
    </row>
    <row r="974" spans="3:3" ht="34.5" customHeight="1" x14ac:dyDescent="0.25">
      <c r="C974" s="682"/>
    </row>
    <row r="975" spans="3:3" ht="34.5" customHeight="1" x14ac:dyDescent="0.25">
      <c r="C975" s="682"/>
    </row>
    <row r="976" spans="3:3" ht="34.5" customHeight="1" x14ac:dyDescent="0.25">
      <c r="C976" s="682"/>
    </row>
    <row r="977" spans="3:3" ht="34.5" customHeight="1" x14ac:dyDescent="0.25">
      <c r="C977" s="682"/>
    </row>
    <row r="978" spans="3:3" ht="34.5" customHeight="1" x14ac:dyDescent="0.25">
      <c r="C978" s="682"/>
    </row>
    <row r="979" spans="3:3" ht="34.5" customHeight="1" x14ac:dyDescent="0.25">
      <c r="C979" s="682"/>
    </row>
    <row r="980" spans="3:3" ht="34.5" customHeight="1" x14ac:dyDescent="0.25">
      <c r="C980" s="682"/>
    </row>
    <row r="981" spans="3:3" ht="34.5" customHeight="1" x14ac:dyDescent="0.25">
      <c r="C981" s="682"/>
    </row>
    <row r="982" spans="3:3" ht="34.5" customHeight="1" x14ac:dyDescent="0.25">
      <c r="C982" s="682"/>
    </row>
    <row r="983" spans="3:3" ht="34.5" customHeight="1" x14ac:dyDescent="0.25">
      <c r="C983" s="682"/>
    </row>
    <row r="984" spans="3:3" ht="34.5" customHeight="1" x14ac:dyDescent="0.25">
      <c r="C984" s="682"/>
    </row>
    <row r="985" spans="3:3" ht="34.5" customHeight="1" x14ac:dyDescent="0.25">
      <c r="C985" s="682"/>
    </row>
    <row r="986" spans="3:3" ht="34.5" customHeight="1" x14ac:dyDescent="0.25">
      <c r="C986" s="682"/>
    </row>
    <row r="987" spans="3:3" ht="34.5" customHeight="1" x14ac:dyDescent="0.25">
      <c r="C987" s="682"/>
    </row>
    <row r="988" spans="3:3" ht="34.5" customHeight="1" x14ac:dyDescent="0.25">
      <c r="C988" s="682"/>
    </row>
    <row r="989" spans="3:3" ht="34.5" customHeight="1" x14ac:dyDescent="0.25">
      <c r="C989" s="682"/>
    </row>
    <row r="990" spans="3:3" ht="34.5" customHeight="1" x14ac:dyDescent="0.25">
      <c r="C990" s="682"/>
    </row>
    <row r="991" spans="3:3" ht="34.5" customHeight="1" x14ac:dyDescent="0.25">
      <c r="C991" s="682"/>
    </row>
    <row r="992" spans="3:3" ht="34.5" customHeight="1" x14ac:dyDescent="0.25">
      <c r="C992" s="682"/>
    </row>
    <row r="993" spans="3:3" ht="34.5" customHeight="1" x14ac:dyDescent="0.25">
      <c r="C993" s="682"/>
    </row>
    <row r="994" spans="3:3" ht="34.5" customHeight="1" x14ac:dyDescent="0.25">
      <c r="C994" s="682"/>
    </row>
    <row r="995" spans="3:3" ht="34.5" customHeight="1" x14ac:dyDescent="0.25">
      <c r="C995" s="682"/>
    </row>
    <row r="996" spans="3:3" ht="34.5" customHeight="1" x14ac:dyDescent="0.25">
      <c r="C996" s="682"/>
    </row>
    <row r="997" spans="3:3" ht="34.5" customHeight="1" x14ac:dyDescent="0.25">
      <c r="C997" s="682"/>
    </row>
    <row r="998" spans="3:3" ht="34.5" customHeight="1" x14ac:dyDescent="0.25">
      <c r="C998" s="682"/>
    </row>
    <row r="999" spans="3:3" ht="34.5" customHeight="1" x14ac:dyDescent="0.25">
      <c r="C999" s="682"/>
    </row>
    <row r="1000" spans="3:3" ht="34.5" customHeight="1" x14ac:dyDescent="0.25">
      <c r="C1000" s="682"/>
    </row>
    <row r="1001" spans="3:3" ht="34.5" customHeight="1" x14ac:dyDescent="0.25">
      <c r="C1001" s="682"/>
    </row>
    <row r="1002" spans="3:3" ht="34.5" customHeight="1" x14ac:dyDescent="0.25">
      <c r="C1002" s="682"/>
    </row>
    <row r="1003" spans="3:3" ht="34.5" customHeight="1" x14ac:dyDescent="0.25">
      <c r="C1003" s="682"/>
    </row>
    <row r="1004" spans="3:3" ht="34.5" customHeight="1" x14ac:dyDescent="0.25">
      <c r="C1004" s="682"/>
    </row>
    <row r="1005" spans="3:3" ht="34.5" customHeight="1" x14ac:dyDescent="0.25">
      <c r="C1005" s="682"/>
    </row>
    <row r="1006" spans="3:3" ht="34.5" customHeight="1" x14ac:dyDescent="0.25">
      <c r="C1006" s="682"/>
    </row>
    <row r="1007" spans="3:3" ht="34.5" customHeight="1" x14ac:dyDescent="0.25">
      <c r="C1007" s="682"/>
    </row>
    <row r="1008" spans="3:3" ht="34.5" customHeight="1" x14ac:dyDescent="0.25">
      <c r="C1008" s="682"/>
    </row>
    <row r="1009" spans="3:3" ht="34.5" customHeight="1" x14ac:dyDescent="0.25">
      <c r="C1009" s="682"/>
    </row>
    <row r="1010" spans="3:3" ht="34.5" customHeight="1" x14ac:dyDescent="0.25">
      <c r="C1010" s="682"/>
    </row>
    <row r="1011" spans="3:3" ht="34.5" customHeight="1" x14ac:dyDescent="0.25">
      <c r="C1011" s="682"/>
    </row>
    <row r="1012" spans="3:3" ht="34.5" customHeight="1" x14ac:dyDescent="0.25">
      <c r="C1012" s="682"/>
    </row>
    <row r="1013" spans="3:3" ht="34.5" customHeight="1" x14ac:dyDescent="0.25">
      <c r="C1013" s="682"/>
    </row>
    <row r="1014" spans="3:3" ht="34.5" customHeight="1" x14ac:dyDescent="0.25">
      <c r="C1014" s="682"/>
    </row>
    <row r="1015" spans="3:3" ht="34.5" customHeight="1" x14ac:dyDescent="0.25">
      <c r="C1015" s="682"/>
    </row>
    <row r="1016" spans="3:3" ht="34.5" customHeight="1" x14ac:dyDescent="0.25">
      <c r="C1016" s="682"/>
    </row>
    <row r="1017" spans="3:3" ht="34.5" customHeight="1" x14ac:dyDescent="0.25">
      <c r="C1017" s="682"/>
    </row>
    <row r="1018" spans="3:3" ht="34.5" customHeight="1" x14ac:dyDescent="0.25">
      <c r="C1018" s="682"/>
    </row>
    <row r="1019" spans="3:3" ht="34.5" customHeight="1" x14ac:dyDescent="0.25">
      <c r="C1019" s="682"/>
    </row>
    <row r="1020" spans="3:3" ht="34.5" customHeight="1" x14ac:dyDescent="0.25">
      <c r="C1020" s="682"/>
    </row>
    <row r="1021" spans="3:3" ht="34.5" customHeight="1" x14ac:dyDescent="0.25">
      <c r="C1021" s="682"/>
    </row>
    <row r="1022" spans="3:3" ht="34.5" customHeight="1" x14ac:dyDescent="0.25">
      <c r="C1022" s="682"/>
    </row>
    <row r="1023" spans="3:3" ht="34.5" customHeight="1" x14ac:dyDescent="0.25">
      <c r="C1023" s="682"/>
    </row>
    <row r="1024" spans="3:3" ht="34.5" customHeight="1" x14ac:dyDescent="0.25">
      <c r="C1024" s="682"/>
    </row>
    <row r="1025" spans="3:3" ht="34.5" customHeight="1" x14ac:dyDescent="0.25">
      <c r="C1025" s="682"/>
    </row>
    <row r="1026" spans="3:3" ht="34.5" customHeight="1" x14ac:dyDescent="0.25">
      <c r="C1026" s="682"/>
    </row>
    <row r="1027" spans="3:3" ht="34.5" customHeight="1" x14ac:dyDescent="0.25">
      <c r="C1027" s="682"/>
    </row>
    <row r="1028" spans="3:3" ht="34.5" customHeight="1" x14ac:dyDescent="0.25">
      <c r="C1028" s="682"/>
    </row>
    <row r="1029" spans="3:3" ht="34.5" customHeight="1" x14ac:dyDescent="0.25">
      <c r="C1029" s="682"/>
    </row>
    <row r="1030" spans="3:3" ht="34.5" customHeight="1" x14ac:dyDescent="0.25">
      <c r="C1030" s="682"/>
    </row>
    <row r="1031" spans="3:3" ht="34.5" customHeight="1" x14ac:dyDescent="0.25">
      <c r="C1031" s="682"/>
    </row>
    <row r="1032" spans="3:3" ht="34.5" customHeight="1" x14ac:dyDescent="0.25">
      <c r="C1032" s="682"/>
    </row>
    <row r="1033" spans="3:3" ht="34.5" customHeight="1" x14ac:dyDescent="0.25">
      <c r="C1033" s="682"/>
    </row>
    <row r="1034" spans="3:3" ht="34.5" customHeight="1" x14ac:dyDescent="0.25">
      <c r="C1034" s="682"/>
    </row>
    <row r="1035" spans="3:3" ht="34.5" customHeight="1" x14ac:dyDescent="0.25">
      <c r="C1035" s="682"/>
    </row>
    <row r="1036" spans="3:3" ht="34.5" customHeight="1" x14ac:dyDescent="0.25">
      <c r="C1036" s="682"/>
    </row>
    <row r="1037" spans="3:3" ht="34.5" customHeight="1" x14ac:dyDescent="0.25">
      <c r="C1037" s="682"/>
    </row>
    <row r="1038" spans="3:3" ht="34.5" customHeight="1" x14ac:dyDescent="0.25">
      <c r="C1038" s="682"/>
    </row>
    <row r="1039" spans="3:3" ht="34.5" customHeight="1" x14ac:dyDescent="0.25">
      <c r="C1039" s="682"/>
    </row>
    <row r="1040" spans="3:3" ht="34.5" customHeight="1" x14ac:dyDescent="0.25">
      <c r="C1040" s="682"/>
    </row>
    <row r="1041" spans="3:3" ht="34.5" customHeight="1" x14ac:dyDescent="0.25">
      <c r="C1041" s="682"/>
    </row>
    <row r="1042" spans="3:3" ht="34.5" customHeight="1" x14ac:dyDescent="0.25">
      <c r="C1042" s="682"/>
    </row>
    <row r="1043" spans="3:3" ht="34.5" customHeight="1" x14ac:dyDescent="0.25">
      <c r="C1043" s="682"/>
    </row>
    <row r="1044" spans="3:3" ht="34.5" customHeight="1" x14ac:dyDescent="0.25">
      <c r="C1044" s="682"/>
    </row>
    <row r="1045" spans="3:3" ht="34.5" customHeight="1" x14ac:dyDescent="0.25">
      <c r="C1045" s="682"/>
    </row>
    <row r="1046" spans="3:3" ht="34.5" customHeight="1" x14ac:dyDescent="0.25">
      <c r="C1046" s="682"/>
    </row>
    <row r="1047" spans="3:3" ht="34.5" customHeight="1" x14ac:dyDescent="0.25">
      <c r="C1047" s="682"/>
    </row>
    <row r="1048" spans="3:3" ht="34.5" customHeight="1" x14ac:dyDescent="0.25">
      <c r="C1048" s="682"/>
    </row>
    <row r="1049" spans="3:3" ht="34.5" customHeight="1" x14ac:dyDescent="0.25">
      <c r="C1049" s="682"/>
    </row>
    <row r="1050" spans="3:3" ht="34.5" customHeight="1" x14ac:dyDescent="0.25">
      <c r="C1050" s="682"/>
    </row>
    <row r="1051" spans="3:3" ht="34.5" customHeight="1" x14ac:dyDescent="0.25">
      <c r="C1051" s="682"/>
    </row>
    <row r="1052" spans="3:3" ht="34.5" customHeight="1" x14ac:dyDescent="0.25">
      <c r="C1052" s="682"/>
    </row>
    <row r="1053" spans="3:3" ht="34.5" customHeight="1" x14ac:dyDescent="0.25">
      <c r="C1053" s="682"/>
    </row>
    <row r="1054" spans="3:3" ht="34.5" customHeight="1" x14ac:dyDescent="0.25">
      <c r="C1054" s="682"/>
    </row>
    <row r="1055" spans="3:3" ht="34.5" customHeight="1" x14ac:dyDescent="0.25">
      <c r="C1055" s="682"/>
    </row>
    <row r="1056" spans="3:3" ht="34.5" customHeight="1" x14ac:dyDescent="0.25">
      <c r="C1056" s="682"/>
    </row>
    <row r="1057" spans="3:3" ht="34.5" customHeight="1" x14ac:dyDescent="0.25">
      <c r="C1057" s="682"/>
    </row>
    <row r="1058" spans="3:3" ht="34.5" customHeight="1" x14ac:dyDescent="0.25">
      <c r="C1058" s="682"/>
    </row>
    <row r="1059" spans="3:3" ht="34.5" customHeight="1" x14ac:dyDescent="0.25">
      <c r="C1059" s="682"/>
    </row>
    <row r="1060" spans="3:3" ht="34.5" customHeight="1" x14ac:dyDescent="0.25">
      <c r="C1060" s="682"/>
    </row>
    <row r="1061" spans="3:3" ht="34.5" customHeight="1" x14ac:dyDescent="0.25">
      <c r="C1061" s="682"/>
    </row>
    <row r="1062" spans="3:3" ht="34.5" customHeight="1" x14ac:dyDescent="0.25">
      <c r="C1062" s="682"/>
    </row>
    <row r="1063" spans="3:3" ht="34.5" customHeight="1" x14ac:dyDescent="0.25">
      <c r="C1063" s="682"/>
    </row>
    <row r="1064" spans="3:3" ht="34.5" customHeight="1" x14ac:dyDescent="0.25">
      <c r="C1064" s="682"/>
    </row>
    <row r="1065" spans="3:3" ht="34.5" customHeight="1" x14ac:dyDescent="0.25">
      <c r="C1065" s="682"/>
    </row>
    <row r="1066" spans="3:3" ht="34.5" customHeight="1" x14ac:dyDescent="0.25">
      <c r="C1066" s="682"/>
    </row>
    <row r="1067" spans="3:3" ht="34.5" customHeight="1" x14ac:dyDescent="0.25">
      <c r="C1067" s="682"/>
    </row>
    <row r="1068" spans="3:3" ht="34.5" customHeight="1" x14ac:dyDescent="0.25">
      <c r="C1068" s="682"/>
    </row>
    <row r="1069" spans="3:3" ht="34.5" customHeight="1" x14ac:dyDescent="0.25">
      <c r="C1069" s="682"/>
    </row>
    <row r="1070" spans="3:3" ht="34.5" customHeight="1" x14ac:dyDescent="0.25">
      <c r="C1070" s="682"/>
    </row>
    <row r="1071" spans="3:3" ht="34.5" customHeight="1" x14ac:dyDescent="0.25">
      <c r="C1071" s="682"/>
    </row>
    <row r="1072" spans="3:3" ht="34.5" customHeight="1" x14ac:dyDescent="0.25">
      <c r="C1072" s="682"/>
    </row>
    <row r="1073" spans="3:3" ht="34.5" customHeight="1" x14ac:dyDescent="0.25">
      <c r="C1073" s="682"/>
    </row>
    <row r="1074" spans="3:3" ht="34.5" customHeight="1" x14ac:dyDescent="0.25">
      <c r="C1074" s="682"/>
    </row>
    <row r="1075" spans="3:3" ht="34.5" customHeight="1" x14ac:dyDescent="0.25">
      <c r="C1075" s="682"/>
    </row>
    <row r="1076" spans="3:3" ht="34.5" customHeight="1" x14ac:dyDescent="0.25">
      <c r="C1076" s="682"/>
    </row>
    <row r="1077" spans="3:3" ht="34.5" customHeight="1" x14ac:dyDescent="0.25">
      <c r="C1077" s="682"/>
    </row>
    <row r="1078" spans="3:3" ht="34.5" customHeight="1" x14ac:dyDescent="0.25">
      <c r="C1078" s="682"/>
    </row>
    <row r="1079" spans="3:3" ht="34.5" customHeight="1" x14ac:dyDescent="0.25">
      <c r="C1079" s="682"/>
    </row>
    <row r="1080" spans="3:3" ht="34.5" customHeight="1" x14ac:dyDescent="0.25">
      <c r="C1080" s="682"/>
    </row>
    <row r="1081" spans="3:3" ht="34.5" customHeight="1" x14ac:dyDescent="0.25">
      <c r="C1081" s="682"/>
    </row>
    <row r="1082" spans="3:3" ht="34.5" customHeight="1" x14ac:dyDescent="0.25">
      <c r="C1082" s="682"/>
    </row>
    <row r="1083" spans="3:3" ht="34.5" customHeight="1" x14ac:dyDescent="0.25">
      <c r="C1083" s="682"/>
    </row>
    <row r="1084" spans="3:3" ht="34.5" customHeight="1" x14ac:dyDescent="0.25">
      <c r="C1084" s="682"/>
    </row>
    <row r="1085" spans="3:3" ht="34.5" customHeight="1" x14ac:dyDescent="0.25">
      <c r="C1085" s="682"/>
    </row>
    <row r="1086" spans="3:3" ht="34.5" customHeight="1" x14ac:dyDescent="0.25">
      <c r="C1086" s="682"/>
    </row>
    <row r="1087" spans="3:3" ht="34.5" customHeight="1" x14ac:dyDescent="0.25">
      <c r="C1087" s="682"/>
    </row>
    <row r="1088" spans="3:3" ht="34.5" customHeight="1" x14ac:dyDescent="0.25">
      <c r="C1088" s="682"/>
    </row>
    <row r="1089" spans="3:3" ht="34.5" customHeight="1" x14ac:dyDescent="0.25">
      <c r="C1089" s="682"/>
    </row>
    <row r="1090" spans="3:3" ht="34.5" customHeight="1" x14ac:dyDescent="0.25">
      <c r="C1090" s="682"/>
    </row>
    <row r="1091" spans="3:3" ht="34.5" customHeight="1" x14ac:dyDescent="0.25">
      <c r="C1091" s="682"/>
    </row>
    <row r="1092" spans="3:3" ht="34.5" customHeight="1" x14ac:dyDescent="0.25">
      <c r="C1092" s="682"/>
    </row>
    <row r="1093" spans="3:3" ht="34.5" customHeight="1" x14ac:dyDescent="0.25">
      <c r="C1093" s="682"/>
    </row>
    <row r="1094" spans="3:3" ht="34.5" customHeight="1" x14ac:dyDescent="0.25">
      <c r="C1094" s="682"/>
    </row>
    <row r="1095" spans="3:3" ht="34.5" customHeight="1" x14ac:dyDescent="0.25">
      <c r="C1095" s="682"/>
    </row>
    <row r="1096" spans="3:3" ht="34.5" customHeight="1" x14ac:dyDescent="0.25">
      <c r="C1096" s="682"/>
    </row>
    <row r="1097" spans="3:3" ht="34.5" customHeight="1" x14ac:dyDescent="0.25">
      <c r="C1097" s="682"/>
    </row>
    <row r="1098" spans="3:3" ht="34.5" customHeight="1" x14ac:dyDescent="0.25">
      <c r="C1098" s="682"/>
    </row>
    <row r="1099" spans="3:3" ht="34.5" customHeight="1" x14ac:dyDescent="0.25">
      <c r="C1099" s="682"/>
    </row>
    <row r="1100" spans="3:3" ht="34.5" customHeight="1" x14ac:dyDescent="0.25">
      <c r="C1100" s="682"/>
    </row>
    <row r="1101" spans="3:3" ht="34.5" customHeight="1" x14ac:dyDescent="0.25">
      <c r="C1101" s="682"/>
    </row>
    <row r="1102" spans="3:3" ht="34.5" customHeight="1" x14ac:dyDescent="0.25">
      <c r="C1102" s="682"/>
    </row>
    <row r="1103" spans="3:3" ht="34.5" customHeight="1" x14ac:dyDescent="0.25">
      <c r="C1103" s="682"/>
    </row>
    <row r="1104" spans="3:3" ht="34.5" customHeight="1" x14ac:dyDescent="0.25">
      <c r="C1104" s="682"/>
    </row>
    <row r="1105" spans="3:3" ht="34.5" customHeight="1" x14ac:dyDescent="0.25">
      <c r="C1105" s="682"/>
    </row>
    <row r="1106" spans="3:3" ht="34.5" customHeight="1" x14ac:dyDescent="0.25">
      <c r="C1106" s="682"/>
    </row>
    <row r="1107" spans="3:3" ht="34.5" customHeight="1" x14ac:dyDescent="0.25">
      <c r="C1107" s="682"/>
    </row>
    <row r="1108" spans="3:3" ht="34.5" customHeight="1" x14ac:dyDescent="0.25">
      <c r="C1108" s="682"/>
    </row>
    <row r="1109" spans="3:3" ht="34.5" customHeight="1" x14ac:dyDescent="0.25">
      <c r="C1109" s="682"/>
    </row>
    <row r="1110" spans="3:3" ht="34.5" customHeight="1" x14ac:dyDescent="0.25">
      <c r="C1110" s="682"/>
    </row>
    <row r="1111" spans="3:3" ht="34.5" customHeight="1" x14ac:dyDescent="0.25">
      <c r="C1111" s="682"/>
    </row>
    <row r="1112" spans="3:3" ht="34.5" customHeight="1" x14ac:dyDescent="0.25">
      <c r="C1112" s="682"/>
    </row>
    <row r="1113" spans="3:3" ht="34.5" customHeight="1" x14ac:dyDescent="0.25">
      <c r="C1113" s="682"/>
    </row>
    <row r="1114" spans="3:3" ht="34.5" customHeight="1" x14ac:dyDescent="0.25">
      <c r="C1114" s="682"/>
    </row>
    <row r="1115" spans="3:3" ht="34.5" customHeight="1" x14ac:dyDescent="0.25">
      <c r="C1115" s="682"/>
    </row>
    <row r="1116" spans="3:3" ht="34.5" customHeight="1" x14ac:dyDescent="0.25">
      <c r="C1116" s="682"/>
    </row>
    <row r="1117" spans="3:3" ht="34.5" customHeight="1" x14ac:dyDescent="0.25">
      <c r="C1117" s="682"/>
    </row>
    <row r="1118" spans="3:3" ht="34.5" customHeight="1" x14ac:dyDescent="0.25">
      <c r="C1118" s="682"/>
    </row>
    <row r="1119" spans="3:3" ht="34.5" customHeight="1" x14ac:dyDescent="0.25">
      <c r="C1119" s="682"/>
    </row>
    <row r="1120" spans="3:3" ht="34.5" customHeight="1" x14ac:dyDescent="0.25">
      <c r="C1120" s="682"/>
    </row>
    <row r="1121" spans="3:3" ht="34.5" customHeight="1" x14ac:dyDescent="0.25">
      <c r="C1121" s="682"/>
    </row>
    <row r="1122" spans="3:3" ht="34.5" customHeight="1" x14ac:dyDescent="0.25">
      <c r="C1122" s="682"/>
    </row>
    <row r="1123" spans="3:3" ht="34.5" customHeight="1" x14ac:dyDescent="0.25">
      <c r="C1123" s="682"/>
    </row>
    <row r="1124" spans="3:3" ht="34.5" customHeight="1" x14ac:dyDescent="0.25">
      <c r="C1124" s="682"/>
    </row>
    <row r="1125" spans="3:3" ht="34.5" customHeight="1" x14ac:dyDescent="0.25">
      <c r="C1125" s="682"/>
    </row>
    <row r="1126" spans="3:3" ht="34.5" customHeight="1" x14ac:dyDescent="0.25">
      <c r="C1126" s="682"/>
    </row>
    <row r="1127" spans="3:3" ht="34.5" customHeight="1" x14ac:dyDescent="0.25">
      <c r="C1127" s="682"/>
    </row>
    <row r="1128" spans="3:3" ht="34.5" customHeight="1" x14ac:dyDescent="0.25">
      <c r="C1128" s="682"/>
    </row>
    <row r="1129" spans="3:3" ht="34.5" customHeight="1" x14ac:dyDescent="0.25">
      <c r="C1129" s="682"/>
    </row>
    <row r="1130" spans="3:3" ht="34.5" customHeight="1" x14ac:dyDescent="0.25">
      <c r="C1130" s="682"/>
    </row>
    <row r="1131" spans="3:3" ht="34.5" customHeight="1" x14ac:dyDescent="0.25">
      <c r="C1131" s="682"/>
    </row>
    <row r="1132" spans="3:3" ht="34.5" customHeight="1" x14ac:dyDescent="0.25">
      <c r="C1132" s="682"/>
    </row>
    <row r="1133" spans="3:3" ht="34.5" customHeight="1" x14ac:dyDescent="0.25">
      <c r="C1133" s="682"/>
    </row>
    <row r="1134" spans="3:3" ht="34.5" customHeight="1" x14ac:dyDescent="0.25">
      <c r="C1134" s="682"/>
    </row>
    <row r="1135" spans="3:3" ht="34.5" customHeight="1" x14ac:dyDescent="0.25">
      <c r="C1135" s="682"/>
    </row>
    <row r="1136" spans="3:3" ht="34.5" customHeight="1" x14ac:dyDescent="0.25">
      <c r="C1136" s="682"/>
    </row>
    <row r="1137" spans="3:3" ht="34.5" customHeight="1" x14ac:dyDescent="0.25">
      <c r="C1137" s="682"/>
    </row>
    <row r="1138" spans="3:3" ht="34.5" customHeight="1" x14ac:dyDescent="0.25">
      <c r="C1138" s="682"/>
    </row>
    <row r="1139" spans="3:3" ht="34.5" customHeight="1" x14ac:dyDescent="0.25">
      <c r="C1139" s="682"/>
    </row>
    <row r="1140" spans="3:3" ht="34.5" customHeight="1" x14ac:dyDescent="0.25">
      <c r="C1140" s="682"/>
    </row>
    <row r="1141" spans="3:3" ht="34.5" customHeight="1" x14ac:dyDescent="0.25">
      <c r="C1141" s="682"/>
    </row>
    <row r="1142" spans="3:3" ht="34.5" customHeight="1" x14ac:dyDescent="0.25">
      <c r="C1142" s="682"/>
    </row>
    <row r="1143" spans="3:3" ht="34.5" customHeight="1" x14ac:dyDescent="0.25">
      <c r="C1143" s="682"/>
    </row>
    <row r="1144" spans="3:3" ht="34.5" customHeight="1" x14ac:dyDescent="0.25">
      <c r="C1144" s="682"/>
    </row>
    <row r="1145" spans="3:3" ht="34.5" customHeight="1" x14ac:dyDescent="0.25">
      <c r="C1145" s="682"/>
    </row>
    <row r="1146" spans="3:3" ht="34.5" customHeight="1" x14ac:dyDescent="0.25">
      <c r="C1146" s="682"/>
    </row>
    <row r="1147" spans="3:3" ht="34.5" customHeight="1" x14ac:dyDescent="0.25">
      <c r="C1147" s="682"/>
    </row>
    <row r="1148" spans="3:3" ht="34.5" customHeight="1" x14ac:dyDescent="0.25">
      <c r="C1148" s="682"/>
    </row>
    <row r="1149" spans="3:3" ht="34.5" customHeight="1" x14ac:dyDescent="0.25">
      <c r="C1149" s="682"/>
    </row>
    <row r="1150" spans="3:3" ht="34.5" customHeight="1" x14ac:dyDescent="0.25">
      <c r="C1150" s="682"/>
    </row>
    <row r="1151" spans="3:3" ht="34.5" customHeight="1" x14ac:dyDescent="0.25">
      <c r="C1151" s="682"/>
    </row>
    <row r="1152" spans="3:3" ht="34.5" customHeight="1" x14ac:dyDescent="0.25">
      <c r="C1152" s="682"/>
    </row>
    <row r="1153" spans="3:3" ht="34.5" customHeight="1" x14ac:dyDescent="0.25">
      <c r="C1153" s="682"/>
    </row>
    <row r="1154" spans="3:3" ht="34.5" customHeight="1" x14ac:dyDescent="0.25">
      <c r="C1154" s="682"/>
    </row>
    <row r="1155" spans="3:3" ht="34.5" customHeight="1" x14ac:dyDescent="0.25">
      <c r="C1155" s="682"/>
    </row>
    <row r="1156" spans="3:3" ht="34.5" customHeight="1" x14ac:dyDescent="0.25">
      <c r="C1156" s="682"/>
    </row>
    <row r="1157" spans="3:3" ht="34.5" customHeight="1" x14ac:dyDescent="0.25">
      <c r="C1157" s="682"/>
    </row>
    <row r="1158" spans="3:3" ht="34.5" customHeight="1" x14ac:dyDescent="0.25">
      <c r="C1158" s="682"/>
    </row>
    <row r="1159" spans="3:3" ht="34.5" customHeight="1" x14ac:dyDescent="0.25">
      <c r="C1159" s="682"/>
    </row>
    <row r="1160" spans="3:3" ht="34.5" customHeight="1" x14ac:dyDescent="0.25">
      <c r="C1160" s="682"/>
    </row>
    <row r="1161" spans="3:3" ht="34.5" customHeight="1" x14ac:dyDescent="0.25">
      <c r="C1161" s="682"/>
    </row>
    <row r="1162" spans="3:3" ht="34.5" customHeight="1" x14ac:dyDescent="0.25">
      <c r="C1162" s="682"/>
    </row>
    <row r="1163" spans="3:3" ht="34.5" customHeight="1" x14ac:dyDescent="0.25">
      <c r="C1163" s="682"/>
    </row>
    <row r="1164" spans="3:3" ht="34.5" customHeight="1" x14ac:dyDescent="0.25">
      <c r="C1164" s="682"/>
    </row>
    <row r="1165" spans="3:3" ht="34.5" customHeight="1" x14ac:dyDescent="0.25">
      <c r="C1165" s="682"/>
    </row>
    <row r="1166" spans="3:3" ht="34.5" customHeight="1" x14ac:dyDescent="0.25">
      <c r="C1166" s="682"/>
    </row>
    <row r="1167" spans="3:3" ht="34.5" customHeight="1" x14ac:dyDescent="0.25">
      <c r="C1167" s="682"/>
    </row>
    <row r="1168" spans="3:3" ht="34.5" customHeight="1" x14ac:dyDescent="0.25">
      <c r="C1168" s="682"/>
    </row>
    <row r="1169" spans="3:3" ht="34.5" customHeight="1" x14ac:dyDescent="0.25">
      <c r="C1169" s="682"/>
    </row>
    <row r="1170" spans="3:3" ht="34.5" customHeight="1" x14ac:dyDescent="0.25">
      <c r="C1170" s="682"/>
    </row>
    <row r="1171" spans="3:3" ht="34.5" customHeight="1" x14ac:dyDescent="0.25">
      <c r="C1171" s="682"/>
    </row>
    <row r="1172" spans="3:3" ht="34.5" customHeight="1" x14ac:dyDescent="0.25">
      <c r="C1172" s="682"/>
    </row>
    <row r="1173" spans="3:3" ht="34.5" customHeight="1" x14ac:dyDescent="0.25">
      <c r="C1173" s="682"/>
    </row>
    <row r="1174" spans="3:3" ht="34.5" customHeight="1" x14ac:dyDescent="0.25">
      <c r="C1174" s="682"/>
    </row>
    <row r="1175" spans="3:3" ht="34.5" customHeight="1" x14ac:dyDescent="0.25">
      <c r="C1175" s="682"/>
    </row>
    <row r="1176" spans="3:3" ht="34.5" customHeight="1" x14ac:dyDescent="0.25">
      <c r="C1176" s="682"/>
    </row>
    <row r="1177" spans="3:3" ht="34.5" customHeight="1" x14ac:dyDescent="0.25">
      <c r="C1177" s="682"/>
    </row>
    <row r="1178" spans="3:3" ht="34.5" customHeight="1" x14ac:dyDescent="0.25">
      <c r="C1178" s="682"/>
    </row>
    <row r="1179" spans="3:3" ht="34.5" customHeight="1" x14ac:dyDescent="0.25">
      <c r="C1179" s="682"/>
    </row>
    <row r="1180" spans="3:3" ht="34.5" customHeight="1" x14ac:dyDescent="0.25">
      <c r="C1180" s="682"/>
    </row>
    <row r="1181" spans="3:3" ht="34.5" customHeight="1" x14ac:dyDescent="0.25">
      <c r="C1181" s="682"/>
    </row>
    <row r="1182" spans="3:3" ht="34.5" customHeight="1" x14ac:dyDescent="0.25">
      <c r="C1182" s="682"/>
    </row>
    <row r="1183" spans="3:3" ht="34.5" customHeight="1" x14ac:dyDescent="0.25">
      <c r="C1183" s="682"/>
    </row>
    <row r="1184" spans="3:3" ht="34.5" customHeight="1" x14ac:dyDescent="0.25">
      <c r="C1184" s="682"/>
    </row>
    <row r="1185" spans="3:3" ht="34.5" customHeight="1" x14ac:dyDescent="0.25">
      <c r="C1185" s="682"/>
    </row>
    <row r="1186" spans="3:3" ht="34.5" customHeight="1" x14ac:dyDescent="0.25">
      <c r="C1186" s="682"/>
    </row>
    <row r="1187" spans="3:3" ht="34.5" customHeight="1" x14ac:dyDescent="0.25">
      <c r="C1187" s="682"/>
    </row>
    <row r="1188" spans="3:3" ht="34.5" customHeight="1" x14ac:dyDescent="0.25">
      <c r="C1188" s="682"/>
    </row>
    <row r="1189" spans="3:3" ht="34.5" customHeight="1" x14ac:dyDescent="0.25">
      <c r="C1189" s="682"/>
    </row>
    <row r="1190" spans="3:3" ht="34.5" customHeight="1" x14ac:dyDescent="0.25">
      <c r="C1190" s="682"/>
    </row>
    <row r="1191" spans="3:3" ht="34.5" customHeight="1" x14ac:dyDescent="0.25">
      <c r="C1191" s="682"/>
    </row>
    <row r="1192" spans="3:3" ht="34.5" customHeight="1" x14ac:dyDescent="0.25">
      <c r="C1192" s="682"/>
    </row>
    <row r="1193" spans="3:3" ht="34.5" customHeight="1" x14ac:dyDescent="0.25">
      <c r="C1193" s="682"/>
    </row>
    <row r="1194" spans="3:3" ht="34.5" customHeight="1" x14ac:dyDescent="0.25">
      <c r="C1194" s="682"/>
    </row>
    <row r="1195" spans="3:3" ht="34.5" customHeight="1" x14ac:dyDescent="0.25">
      <c r="C1195" s="682"/>
    </row>
    <row r="1196" spans="3:3" ht="34.5" customHeight="1" x14ac:dyDescent="0.25">
      <c r="C1196" s="682"/>
    </row>
    <row r="1197" spans="3:3" ht="34.5" customHeight="1" x14ac:dyDescent="0.25">
      <c r="C1197" s="682"/>
    </row>
    <row r="1198" spans="3:3" ht="34.5" customHeight="1" x14ac:dyDescent="0.25">
      <c r="C1198" s="682"/>
    </row>
    <row r="1199" spans="3:3" ht="34.5" customHeight="1" x14ac:dyDescent="0.25">
      <c r="C1199" s="682"/>
    </row>
    <row r="1200" spans="3:3" ht="34.5" customHeight="1" x14ac:dyDescent="0.25">
      <c r="C1200" s="682"/>
    </row>
    <row r="1201" spans="3:3" ht="34.5" customHeight="1" x14ac:dyDescent="0.25">
      <c r="C1201" s="682"/>
    </row>
    <row r="1202" spans="3:3" ht="34.5" customHeight="1" x14ac:dyDescent="0.25">
      <c r="C1202" s="682"/>
    </row>
    <row r="1203" spans="3:3" ht="34.5" customHeight="1" x14ac:dyDescent="0.25">
      <c r="C1203" s="682"/>
    </row>
    <row r="1204" spans="3:3" ht="34.5" customHeight="1" x14ac:dyDescent="0.25">
      <c r="C1204" s="682"/>
    </row>
    <row r="1205" spans="3:3" ht="34.5" customHeight="1" x14ac:dyDescent="0.25">
      <c r="C1205" s="682"/>
    </row>
    <row r="1206" spans="3:3" ht="34.5" customHeight="1" x14ac:dyDescent="0.25">
      <c r="C1206" s="682"/>
    </row>
    <row r="1207" spans="3:3" ht="34.5" customHeight="1" x14ac:dyDescent="0.25">
      <c r="C1207" s="682"/>
    </row>
    <row r="1208" spans="3:3" ht="34.5" customHeight="1" x14ac:dyDescent="0.25">
      <c r="C1208" s="682"/>
    </row>
    <row r="1209" spans="3:3" ht="34.5" customHeight="1" x14ac:dyDescent="0.25">
      <c r="C1209" s="682"/>
    </row>
    <row r="1210" spans="3:3" ht="34.5" customHeight="1" x14ac:dyDescent="0.25">
      <c r="C1210" s="682"/>
    </row>
    <row r="1211" spans="3:3" ht="34.5" customHeight="1" x14ac:dyDescent="0.25">
      <c r="C1211" s="682"/>
    </row>
    <row r="1212" spans="3:3" ht="34.5" customHeight="1" x14ac:dyDescent="0.25">
      <c r="C1212" s="682"/>
    </row>
    <row r="1213" spans="3:3" ht="34.5" customHeight="1" x14ac:dyDescent="0.25">
      <c r="C1213" s="682"/>
    </row>
    <row r="1214" spans="3:3" ht="34.5" customHeight="1" x14ac:dyDescent="0.25">
      <c r="C1214" s="682"/>
    </row>
    <row r="1215" spans="3:3" ht="34.5" customHeight="1" x14ac:dyDescent="0.25">
      <c r="C1215" s="682"/>
    </row>
    <row r="1216" spans="3:3" ht="34.5" customHeight="1" x14ac:dyDescent="0.25">
      <c r="C1216" s="682"/>
    </row>
    <row r="1217" spans="3:3" ht="34.5" customHeight="1" x14ac:dyDescent="0.25">
      <c r="C1217" s="682"/>
    </row>
    <row r="1218" spans="3:3" ht="34.5" customHeight="1" x14ac:dyDescent="0.25">
      <c r="C1218" s="682"/>
    </row>
    <row r="1219" spans="3:3" ht="34.5" customHeight="1" x14ac:dyDescent="0.25">
      <c r="C1219" s="682"/>
    </row>
    <row r="1220" spans="3:3" ht="34.5" customHeight="1" x14ac:dyDescent="0.25">
      <c r="C1220" s="682"/>
    </row>
    <row r="1221" spans="3:3" ht="34.5" customHeight="1" x14ac:dyDescent="0.25">
      <c r="C1221" s="682"/>
    </row>
    <row r="1222" spans="3:3" ht="34.5" customHeight="1" x14ac:dyDescent="0.25">
      <c r="C1222" s="682"/>
    </row>
    <row r="1223" spans="3:3" ht="34.5" customHeight="1" x14ac:dyDescent="0.25">
      <c r="C1223" s="682"/>
    </row>
    <row r="1224" spans="3:3" ht="34.5" customHeight="1" x14ac:dyDescent="0.25">
      <c r="C1224" s="682"/>
    </row>
    <row r="1225" spans="3:3" ht="34.5" customHeight="1" x14ac:dyDescent="0.25">
      <c r="C1225" s="682"/>
    </row>
    <row r="1226" spans="3:3" ht="34.5" customHeight="1" x14ac:dyDescent="0.25">
      <c r="C1226" s="682"/>
    </row>
    <row r="1227" spans="3:3" ht="34.5" customHeight="1" x14ac:dyDescent="0.25">
      <c r="C1227" s="682"/>
    </row>
    <row r="1228" spans="3:3" ht="34.5" customHeight="1" x14ac:dyDescent="0.25">
      <c r="C1228" s="682"/>
    </row>
    <row r="1229" spans="3:3" ht="34.5" customHeight="1" x14ac:dyDescent="0.25">
      <c r="C1229" s="682"/>
    </row>
    <row r="1230" spans="3:3" ht="34.5" customHeight="1" x14ac:dyDescent="0.25">
      <c r="C1230" s="682"/>
    </row>
    <row r="1231" spans="3:3" ht="34.5" customHeight="1" x14ac:dyDescent="0.25">
      <c r="C1231" s="682"/>
    </row>
    <row r="1232" spans="3:3" ht="34.5" customHeight="1" x14ac:dyDescent="0.25">
      <c r="C1232" s="682"/>
    </row>
    <row r="1233" spans="3:3" ht="34.5" customHeight="1" x14ac:dyDescent="0.25">
      <c r="C1233" s="682"/>
    </row>
    <row r="1234" spans="3:3" ht="34.5" customHeight="1" x14ac:dyDescent="0.25">
      <c r="C1234" s="682"/>
    </row>
    <row r="1235" spans="3:3" ht="34.5" customHeight="1" x14ac:dyDescent="0.25">
      <c r="C1235" s="682"/>
    </row>
    <row r="1236" spans="3:3" ht="34.5" customHeight="1" x14ac:dyDescent="0.25">
      <c r="C1236" s="682"/>
    </row>
    <row r="1237" spans="3:3" ht="34.5" customHeight="1" x14ac:dyDescent="0.25">
      <c r="C1237" s="682"/>
    </row>
    <row r="1238" spans="3:3" ht="34.5" customHeight="1" x14ac:dyDescent="0.25">
      <c r="C1238" s="682"/>
    </row>
    <row r="1239" spans="3:3" ht="34.5" customHeight="1" x14ac:dyDescent="0.25">
      <c r="C1239" s="682"/>
    </row>
    <row r="1240" spans="3:3" ht="34.5" customHeight="1" x14ac:dyDescent="0.25">
      <c r="C1240" s="682"/>
    </row>
    <row r="1241" spans="3:3" ht="34.5" customHeight="1" x14ac:dyDescent="0.25">
      <c r="C1241" s="682"/>
    </row>
    <row r="1242" spans="3:3" ht="34.5" customHeight="1" x14ac:dyDescent="0.25">
      <c r="C1242" s="682"/>
    </row>
    <row r="1243" spans="3:3" ht="34.5" customHeight="1" x14ac:dyDescent="0.25">
      <c r="C1243" s="682"/>
    </row>
    <row r="1244" spans="3:3" ht="34.5" customHeight="1" x14ac:dyDescent="0.25">
      <c r="C1244" s="682"/>
    </row>
    <row r="1245" spans="3:3" ht="34.5" customHeight="1" x14ac:dyDescent="0.25">
      <c r="C1245" s="682"/>
    </row>
    <row r="1246" spans="3:3" ht="34.5" customHeight="1" x14ac:dyDescent="0.25">
      <c r="C1246" s="682"/>
    </row>
    <row r="1247" spans="3:3" ht="34.5" customHeight="1" x14ac:dyDescent="0.25">
      <c r="C1247" s="682"/>
    </row>
    <row r="1248" spans="3:3" ht="34.5" customHeight="1" x14ac:dyDescent="0.25">
      <c r="C1248" s="682"/>
    </row>
    <row r="1249" spans="3:3" ht="34.5" customHeight="1" x14ac:dyDescent="0.25">
      <c r="C1249" s="682"/>
    </row>
    <row r="1250" spans="3:3" ht="34.5" customHeight="1" x14ac:dyDescent="0.25">
      <c r="C1250" s="682"/>
    </row>
    <row r="1251" spans="3:3" ht="34.5" customHeight="1" x14ac:dyDescent="0.25">
      <c r="C1251" s="682"/>
    </row>
    <row r="1252" spans="3:3" ht="34.5" customHeight="1" x14ac:dyDescent="0.25">
      <c r="C1252" s="682"/>
    </row>
    <row r="1253" spans="3:3" ht="34.5" customHeight="1" x14ac:dyDescent="0.25">
      <c r="C1253" s="682"/>
    </row>
    <row r="1254" spans="3:3" ht="34.5" customHeight="1" x14ac:dyDescent="0.25">
      <c r="C1254" s="682"/>
    </row>
    <row r="1255" spans="3:3" ht="34.5" customHeight="1" x14ac:dyDescent="0.25">
      <c r="C1255" s="682"/>
    </row>
    <row r="1256" spans="3:3" ht="34.5" customHeight="1" x14ac:dyDescent="0.25">
      <c r="C1256" s="682"/>
    </row>
    <row r="1257" spans="3:3" ht="34.5" customHeight="1" x14ac:dyDescent="0.25">
      <c r="C1257" s="682"/>
    </row>
    <row r="1258" spans="3:3" ht="34.5" customHeight="1" x14ac:dyDescent="0.25">
      <c r="C1258" s="682"/>
    </row>
    <row r="1259" spans="3:3" ht="34.5" customHeight="1" x14ac:dyDescent="0.25">
      <c r="C1259" s="682"/>
    </row>
    <row r="1260" spans="3:3" ht="34.5" customHeight="1" x14ac:dyDescent="0.25">
      <c r="C1260" s="682"/>
    </row>
    <row r="1261" spans="3:3" ht="34.5" customHeight="1" x14ac:dyDescent="0.25">
      <c r="C1261" s="682"/>
    </row>
    <row r="1262" spans="3:3" ht="34.5" customHeight="1" x14ac:dyDescent="0.25">
      <c r="C1262" s="682"/>
    </row>
    <row r="1263" spans="3:3" ht="34.5" customHeight="1" x14ac:dyDescent="0.25">
      <c r="C1263" s="682"/>
    </row>
    <row r="1264" spans="3:3" ht="34.5" customHeight="1" x14ac:dyDescent="0.25">
      <c r="C1264" s="682"/>
    </row>
    <row r="1265" spans="3:3" ht="34.5" customHeight="1" x14ac:dyDescent="0.25">
      <c r="C1265" s="682"/>
    </row>
    <row r="1266" spans="3:3" ht="34.5" customHeight="1" x14ac:dyDescent="0.25">
      <c r="C1266" s="682"/>
    </row>
    <row r="1267" spans="3:3" ht="34.5" customHeight="1" x14ac:dyDescent="0.25">
      <c r="C1267" s="682"/>
    </row>
    <row r="1268" spans="3:3" ht="34.5" customHeight="1" x14ac:dyDescent="0.25">
      <c r="C1268" s="682"/>
    </row>
    <row r="1269" spans="3:3" ht="34.5" customHeight="1" x14ac:dyDescent="0.25">
      <c r="C1269" s="682"/>
    </row>
    <row r="1270" spans="3:3" ht="34.5" customHeight="1" x14ac:dyDescent="0.25">
      <c r="C1270" s="682"/>
    </row>
    <row r="1271" spans="3:3" ht="34.5" customHeight="1" x14ac:dyDescent="0.25">
      <c r="C1271" s="682"/>
    </row>
    <row r="1272" spans="3:3" ht="34.5" customHeight="1" x14ac:dyDescent="0.25">
      <c r="C1272" s="682"/>
    </row>
    <row r="1273" spans="3:3" ht="34.5" customHeight="1" x14ac:dyDescent="0.25">
      <c r="C1273" s="682"/>
    </row>
    <row r="1274" spans="3:3" ht="34.5" customHeight="1" x14ac:dyDescent="0.25">
      <c r="C1274" s="682"/>
    </row>
    <row r="1275" spans="3:3" ht="34.5" customHeight="1" x14ac:dyDescent="0.25">
      <c r="C1275" s="682"/>
    </row>
    <row r="1276" spans="3:3" ht="34.5" customHeight="1" x14ac:dyDescent="0.25">
      <c r="C1276" s="682"/>
    </row>
    <row r="1277" spans="3:3" ht="34.5" customHeight="1" x14ac:dyDescent="0.25">
      <c r="C1277" s="682"/>
    </row>
    <row r="1278" spans="3:3" ht="34.5" customHeight="1" x14ac:dyDescent="0.25">
      <c r="C1278" s="682"/>
    </row>
    <row r="1279" spans="3:3" ht="34.5" customHeight="1" x14ac:dyDescent="0.25">
      <c r="C1279" s="682"/>
    </row>
    <row r="1280" spans="3:3" ht="34.5" customHeight="1" x14ac:dyDescent="0.25">
      <c r="C1280" s="682"/>
    </row>
    <row r="1281" spans="3:3" ht="34.5" customHeight="1" x14ac:dyDescent="0.25">
      <c r="C1281" s="682"/>
    </row>
    <row r="1282" spans="3:3" ht="34.5" customHeight="1" x14ac:dyDescent="0.25">
      <c r="C1282" s="682"/>
    </row>
    <row r="1283" spans="3:3" ht="34.5" customHeight="1" x14ac:dyDescent="0.25">
      <c r="C1283" s="682"/>
    </row>
    <row r="1284" spans="3:3" ht="34.5" customHeight="1" x14ac:dyDescent="0.25">
      <c r="C1284" s="682"/>
    </row>
    <row r="1285" spans="3:3" ht="34.5" customHeight="1" x14ac:dyDescent="0.25">
      <c r="C1285" s="682"/>
    </row>
    <row r="1286" spans="3:3" ht="34.5" customHeight="1" x14ac:dyDescent="0.25">
      <c r="C1286" s="682"/>
    </row>
    <row r="1287" spans="3:3" ht="34.5" customHeight="1" x14ac:dyDescent="0.25">
      <c r="C1287" s="682"/>
    </row>
    <row r="1288" spans="3:3" ht="34.5" customHeight="1" x14ac:dyDescent="0.25">
      <c r="C1288" s="682"/>
    </row>
    <row r="1289" spans="3:3" ht="34.5" customHeight="1" x14ac:dyDescent="0.25">
      <c r="C1289" s="682"/>
    </row>
    <row r="1290" spans="3:3" ht="34.5" customHeight="1" x14ac:dyDescent="0.25">
      <c r="C1290" s="682"/>
    </row>
    <row r="1291" spans="3:3" ht="34.5" customHeight="1" x14ac:dyDescent="0.25">
      <c r="C1291" s="682"/>
    </row>
    <row r="1292" spans="3:3" ht="34.5" customHeight="1" x14ac:dyDescent="0.25">
      <c r="C1292" s="682"/>
    </row>
    <row r="1293" spans="3:3" ht="34.5" customHeight="1" x14ac:dyDescent="0.25">
      <c r="C1293" s="682"/>
    </row>
    <row r="1294" spans="3:3" ht="34.5" customHeight="1" x14ac:dyDescent="0.25">
      <c r="C1294" s="682"/>
    </row>
    <row r="1295" spans="3:3" ht="34.5" customHeight="1" x14ac:dyDescent="0.25">
      <c r="C1295" s="682"/>
    </row>
    <row r="1296" spans="3:3" ht="34.5" customHeight="1" x14ac:dyDescent="0.25">
      <c r="C1296" s="682"/>
    </row>
    <row r="1297" spans="3:3" ht="34.5" customHeight="1" x14ac:dyDescent="0.25">
      <c r="C1297" s="682"/>
    </row>
    <row r="1298" spans="3:3" ht="34.5" customHeight="1" x14ac:dyDescent="0.25">
      <c r="C1298" s="682"/>
    </row>
    <row r="1299" spans="3:3" ht="34.5" customHeight="1" x14ac:dyDescent="0.25">
      <c r="C1299" s="682"/>
    </row>
    <row r="1300" spans="3:3" ht="34.5" customHeight="1" x14ac:dyDescent="0.25">
      <c r="C1300" s="682"/>
    </row>
  </sheetData>
  <mergeCells count="2">
    <mergeCell ref="A1:C1"/>
    <mergeCell ref="A2:C2"/>
  </mergeCells>
  <pageMargins left="0.75" right="0.75" top="1" bottom="1" header="0.5" footer="0.5"/>
  <pageSetup scale="53" orientation="landscape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84"/>
  <sheetViews>
    <sheetView topLeftCell="A7" zoomScaleNormal="100" zoomScaleSheetLayoutView="70" workbookViewId="0">
      <selection activeCell="B15" sqref="B15"/>
    </sheetView>
  </sheetViews>
  <sheetFormatPr defaultRowHeight="15" x14ac:dyDescent="0.25"/>
  <cols>
    <col min="1" max="1" width="28.85546875" customWidth="1"/>
    <col min="2" max="2" width="7.85546875" style="16" customWidth="1"/>
    <col min="3" max="4" width="21.140625" customWidth="1"/>
    <col min="8" max="8" width="0" hidden="1" customWidth="1"/>
    <col min="9" max="14" width="9.140625" hidden="1" customWidth="1"/>
    <col min="15" max="15" width="0" hidden="1" customWidth="1"/>
    <col min="249" max="249" width="28.5703125" customWidth="1"/>
    <col min="250" max="251" width="21.140625" customWidth="1"/>
    <col min="505" max="505" width="28.5703125" customWidth="1"/>
    <col min="506" max="507" width="21.140625" customWidth="1"/>
    <col min="761" max="761" width="28.5703125" customWidth="1"/>
    <col min="762" max="763" width="21.140625" customWidth="1"/>
    <col min="1017" max="1017" width="28.5703125" customWidth="1"/>
    <col min="1018" max="1019" width="21.140625" customWidth="1"/>
    <col min="1273" max="1273" width="28.5703125" customWidth="1"/>
    <col min="1274" max="1275" width="21.140625" customWidth="1"/>
    <col min="1529" max="1529" width="28.5703125" customWidth="1"/>
    <col min="1530" max="1531" width="21.140625" customWidth="1"/>
    <col min="1785" max="1785" width="28.5703125" customWidth="1"/>
    <col min="1786" max="1787" width="21.140625" customWidth="1"/>
    <col min="2041" max="2041" width="28.5703125" customWidth="1"/>
    <col min="2042" max="2043" width="21.140625" customWidth="1"/>
    <col min="2297" max="2297" width="28.5703125" customWidth="1"/>
    <col min="2298" max="2299" width="21.140625" customWidth="1"/>
    <col min="2553" max="2553" width="28.5703125" customWidth="1"/>
    <col min="2554" max="2555" width="21.140625" customWidth="1"/>
    <col min="2809" max="2809" width="28.5703125" customWidth="1"/>
    <col min="2810" max="2811" width="21.140625" customWidth="1"/>
    <col min="3065" max="3065" width="28.5703125" customWidth="1"/>
    <col min="3066" max="3067" width="21.140625" customWidth="1"/>
    <col min="3321" max="3321" width="28.5703125" customWidth="1"/>
    <col min="3322" max="3323" width="21.140625" customWidth="1"/>
    <col min="3577" max="3577" width="28.5703125" customWidth="1"/>
    <col min="3578" max="3579" width="21.140625" customWidth="1"/>
    <col min="3833" max="3833" width="28.5703125" customWidth="1"/>
    <col min="3834" max="3835" width="21.140625" customWidth="1"/>
    <col min="4089" max="4089" width="28.5703125" customWidth="1"/>
    <col min="4090" max="4091" width="21.140625" customWidth="1"/>
    <col min="4345" max="4345" width="28.5703125" customWidth="1"/>
    <col min="4346" max="4347" width="21.140625" customWidth="1"/>
    <col min="4601" max="4601" width="28.5703125" customWidth="1"/>
    <col min="4602" max="4603" width="21.140625" customWidth="1"/>
    <col min="4857" max="4857" width="28.5703125" customWidth="1"/>
    <col min="4858" max="4859" width="21.140625" customWidth="1"/>
    <col min="5113" max="5113" width="28.5703125" customWidth="1"/>
    <col min="5114" max="5115" width="21.140625" customWidth="1"/>
    <col min="5369" max="5369" width="28.5703125" customWidth="1"/>
    <col min="5370" max="5371" width="21.140625" customWidth="1"/>
    <col min="5625" max="5625" width="28.5703125" customWidth="1"/>
    <col min="5626" max="5627" width="21.140625" customWidth="1"/>
    <col min="5881" max="5881" width="28.5703125" customWidth="1"/>
    <col min="5882" max="5883" width="21.140625" customWidth="1"/>
    <col min="6137" max="6137" width="28.5703125" customWidth="1"/>
    <col min="6138" max="6139" width="21.140625" customWidth="1"/>
    <col min="6393" max="6393" width="28.5703125" customWidth="1"/>
    <col min="6394" max="6395" width="21.140625" customWidth="1"/>
    <col min="6649" max="6649" width="28.5703125" customWidth="1"/>
    <col min="6650" max="6651" width="21.140625" customWidth="1"/>
    <col min="6905" max="6905" width="28.5703125" customWidth="1"/>
    <col min="6906" max="6907" width="21.140625" customWidth="1"/>
    <col min="7161" max="7161" width="28.5703125" customWidth="1"/>
    <col min="7162" max="7163" width="21.140625" customWidth="1"/>
    <col min="7417" max="7417" width="28.5703125" customWidth="1"/>
    <col min="7418" max="7419" width="21.140625" customWidth="1"/>
    <col min="7673" max="7673" width="28.5703125" customWidth="1"/>
    <col min="7674" max="7675" width="21.140625" customWidth="1"/>
    <col min="7929" max="7929" width="28.5703125" customWidth="1"/>
    <col min="7930" max="7931" width="21.140625" customWidth="1"/>
    <col min="8185" max="8185" width="28.5703125" customWidth="1"/>
    <col min="8186" max="8187" width="21.140625" customWidth="1"/>
    <col min="8441" max="8441" width="28.5703125" customWidth="1"/>
    <col min="8442" max="8443" width="21.140625" customWidth="1"/>
    <col min="8697" max="8697" width="28.5703125" customWidth="1"/>
    <col min="8698" max="8699" width="21.140625" customWidth="1"/>
    <col min="8953" max="8953" width="28.5703125" customWidth="1"/>
    <col min="8954" max="8955" width="21.140625" customWidth="1"/>
    <col min="9209" max="9209" width="28.5703125" customWidth="1"/>
    <col min="9210" max="9211" width="21.140625" customWidth="1"/>
    <col min="9465" max="9465" width="28.5703125" customWidth="1"/>
    <col min="9466" max="9467" width="21.140625" customWidth="1"/>
    <col min="9721" max="9721" width="28.5703125" customWidth="1"/>
    <col min="9722" max="9723" width="21.140625" customWidth="1"/>
    <col min="9977" max="9977" width="28.5703125" customWidth="1"/>
    <col min="9978" max="9979" width="21.140625" customWidth="1"/>
    <col min="10233" max="10233" width="28.5703125" customWidth="1"/>
    <col min="10234" max="10235" width="21.140625" customWidth="1"/>
    <col min="10489" max="10489" width="28.5703125" customWidth="1"/>
    <col min="10490" max="10491" width="21.140625" customWidth="1"/>
    <col min="10745" max="10745" width="28.5703125" customWidth="1"/>
    <col min="10746" max="10747" width="21.140625" customWidth="1"/>
    <col min="11001" max="11001" width="28.5703125" customWidth="1"/>
    <col min="11002" max="11003" width="21.140625" customWidth="1"/>
    <col min="11257" max="11257" width="28.5703125" customWidth="1"/>
    <col min="11258" max="11259" width="21.140625" customWidth="1"/>
    <col min="11513" max="11513" width="28.5703125" customWidth="1"/>
    <col min="11514" max="11515" width="21.140625" customWidth="1"/>
    <col min="11769" max="11769" width="28.5703125" customWidth="1"/>
    <col min="11770" max="11771" width="21.140625" customWidth="1"/>
    <col min="12025" max="12025" width="28.5703125" customWidth="1"/>
    <col min="12026" max="12027" width="21.140625" customWidth="1"/>
    <col min="12281" max="12281" width="28.5703125" customWidth="1"/>
    <col min="12282" max="12283" width="21.140625" customWidth="1"/>
    <col min="12537" max="12537" width="28.5703125" customWidth="1"/>
    <col min="12538" max="12539" width="21.140625" customWidth="1"/>
    <col min="12793" max="12793" width="28.5703125" customWidth="1"/>
    <col min="12794" max="12795" width="21.140625" customWidth="1"/>
    <col min="13049" max="13049" width="28.5703125" customWidth="1"/>
    <col min="13050" max="13051" width="21.140625" customWidth="1"/>
    <col min="13305" max="13305" width="28.5703125" customWidth="1"/>
    <col min="13306" max="13307" width="21.140625" customWidth="1"/>
    <col min="13561" max="13561" width="28.5703125" customWidth="1"/>
    <col min="13562" max="13563" width="21.140625" customWidth="1"/>
    <col min="13817" max="13817" width="28.5703125" customWidth="1"/>
    <col min="13818" max="13819" width="21.140625" customWidth="1"/>
    <col min="14073" max="14073" width="28.5703125" customWidth="1"/>
    <col min="14074" max="14075" width="21.140625" customWidth="1"/>
    <col min="14329" max="14329" width="28.5703125" customWidth="1"/>
    <col min="14330" max="14331" width="21.140625" customWidth="1"/>
    <col min="14585" max="14585" width="28.5703125" customWidth="1"/>
    <col min="14586" max="14587" width="21.140625" customWidth="1"/>
    <col min="14841" max="14841" width="28.5703125" customWidth="1"/>
    <col min="14842" max="14843" width="21.140625" customWidth="1"/>
    <col min="15097" max="15097" width="28.5703125" customWidth="1"/>
    <col min="15098" max="15099" width="21.140625" customWidth="1"/>
    <col min="15353" max="15353" width="28.5703125" customWidth="1"/>
    <col min="15354" max="15355" width="21.140625" customWidth="1"/>
    <col min="15609" max="15609" width="28.5703125" customWidth="1"/>
    <col min="15610" max="15611" width="21.140625" customWidth="1"/>
    <col min="15865" max="15865" width="28.5703125" customWidth="1"/>
    <col min="15866" max="15867" width="21.140625" customWidth="1"/>
    <col min="16121" max="16121" width="28.5703125" customWidth="1"/>
    <col min="16122" max="16123" width="21.140625" customWidth="1"/>
  </cols>
  <sheetData>
    <row r="1" spans="1:4" ht="15.75" x14ac:dyDescent="0.25">
      <c r="A1" s="721" t="s">
        <v>106</v>
      </c>
      <c r="B1" s="721"/>
      <c r="C1" s="721"/>
      <c r="D1" s="721"/>
    </row>
    <row r="3" spans="1:4" ht="63" customHeight="1" x14ac:dyDescent="0.45">
      <c r="A3" s="722" t="s">
        <v>637</v>
      </c>
      <c r="B3" s="722"/>
      <c r="C3" s="722"/>
      <c r="D3" s="722"/>
    </row>
    <row r="4" spans="1:4" ht="39.75" customHeight="1" x14ac:dyDescent="0.25">
      <c r="B4" s="489"/>
      <c r="C4" s="490"/>
      <c r="D4" s="490"/>
    </row>
    <row r="5" spans="1:4" ht="15.75" x14ac:dyDescent="0.25">
      <c r="A5" s="723" t="s">
        <v>135</v>
      </c>
      <c r="B5" s="723"/>
      <c r="C5" s="723"/>
      <c r="D5" s="723"/>
    </row>
    <row r="6" spans="1:4" x14ac:dyDescent="0.25">
      <c r="B6" s="491"/>
      <c r="C6" s="492"/>
      <c r="D6" s="493"/>
    </row>
    <row r="7" spans="1:4" x14ac:dyDescent="0.25">
      <c r="A7" s="542" t="s">
        <v>550</v>
      </c>
      <c r="B7" s="492" t="s">
        <v>158</v>
      </c>
      <c r="C7" s="494" t="s">
        <v>159</v>
      </c>
      <c r="D7" s="493"/>
    </row>
    <row r="8" spans="1:4" x14ac:dyDescent="0.25">
      <c r="A8" s="542" t="s">
        <v>551</v>
      </c>
      <c r="B8" s="492" t="s">
        <v>136</v>
      </c>
      <c r="C8" s="494" t="s">
        <v>137</v>
      </c>
    </row>
    <row r="9" spans="1:4" x14ac:dyDescent="0.25">
      <c r="A9" s="543"/>
      <c r="B9" s="492" t="s">
        <v>146</v>
      </c>
      <c r="C9" s="494" t="s">
        <v>395</v>
      </c>
    </row>
    <row r="10" spans="1:4" x14ac:dyDescent="0.25">
      <c r="A10" s="543"/>
      <c r="B10" s="492" t="s">
        <v>148</v>
      </c>
      <c r="C10" s="494" t="s">
        <v>149</v>
      </c>
    </row>
    <row r="11" spans="1:4" x14ac:dyDescent="0.25">
      <c r="A11" s="542" t="s">
        <v>552</v>
      </c>
      <c r="B11" s="492" t="s">
        <v>544</v>
      </c>
      <c r="C11" s="494" t="s">
        <v>748</v>
      </c>
    </row>
    <row r="12" spans="1:4" x14ac:dyDescent="0.25">
      <c r="B12" s="492" t="s">
        <v>718</v>
      </c>
      <c r="C12" s="494" t="s">
        <v>719</v>
      </c>
    </row>
    <row r="13" spans="1:4" x14ac:dyDescent="0.25">
      <c r="B13" s="492" t="s">
        <v>156</v>
      </c>
      <c r="C13" s="494" t="s">
        <v>157</v>
      </c>
    </row>
    <row r="14" spans="1:4" x14ac:dyDescent="0.25">
      <c r="B14" s="492" t="s">
        <v>154</v>
      </c>
      <c r="C14" s="494" t="s">
        <v>749</v>
      </c>
    </row>
    <row r="15" spans="1:4" x14ac:dyDescent="0.25">
      <c r="B15" s="495" t="s">
        <v>138</v>
      </c>
      <c r="C15" s="494" t="s">
        <v>139</v>
      </c>
    </row>
    <row r="16" spans="1:4" x14ac:dyDescent="0.25">
      <c r="B16" s="496"/>
      <c r="C16" s="497"/>
      <c r="D16" s="497"/>
    </row>
    <row r="17" spans="1:13" x14ac:dyDescent="0.25">
      <c r="B17" s="498"/>
      <c r="C17" s="499"/>
      <c r="D17" s="497"/>
    </row>
    <row r="18" spans="1:13" ht="15.75" thickBot="1" x14ac:dyDescent="0.3">
      <c r="A18" s="724" t="s">
        <v>140</v>
      </c>
      <c r="B18" s="724"/>
      <c r="C18" s="583" t="s">
        <v>141</v>
      </c>
      <c r="D18" s="583" t="s">
        <v>142</v>
      </c>
    </row>
    <row r="19" spans="1:13" ht="15.75" thickTop="1" x14ac:dyDescent="0.25">
      <c r="A19" s="500"/>
      <c r="C19" s="501"/>
      <c r="D19" s="502"/>
      <c r="K19" t="s">
        <v>788</v>
      </c>
      <c r="L19" t="s">
        <v>789</v>
      </c>
      <c r="M19" t="s">
        <v>790</v>
      </c>
    </row>
    <row r="20" spans="1:13" x14ac:dyDescent="0.25">
      <c r="A20" s="503" t="s">
        <v>161</v>
      </c>
      <c r="C20" s="598">
        <f>K21</f>
        <v>0.59781839999999997</v>
      </c>
      <c r="D20" s="598">
        <f>L21</f>
        <v>90.006</v>
      </c>
      <c r="I20">
        <v>20</v>
      </c>
      <c r="J20" t="s">
        <v>724</v>
      </c>
      <c r="K20">
        <v>12.21946206</v>
      </c>
      <c r="L20">
        <v>489.95</v>
      </c>
      <c r="M20">
        <v>0</v>
      </c>
    </row>
    <row r="21" spans="1:13" x14ac:dyDescent="0.25">
      <c r="A21" s="500"/>
      <c r="C21" s="598"/>
      <c r="D21" s="598"/>
      <c r="I21">
        <v>21</v>
      </c>
      <c r="J21" t="s">
        <v>725</v>
      </c>
      <c r="K21">
        <v>0.59781839999999997</v>
      </c>
      <c r="L21">
        <v>90.006</v>
      </c>
      <c r="M21">
        <v>0</v>
      </c>
    </row>
    <row r="22" spans="1:13" x14ac:dyDescent="0.25">
      <c r="A22" s="504" t="s">
        <v>162</v>
      </c>
      <c r="B22" s="599"/>
      <c r="C22" s="598">
        <f>K22</f>
        <v>0.40774610999999999</v>
      </c>
      <c r="D22" s="598">
        <f>L22</f>
        <v>8.8770000000000007</v>
      </c>
      <c r="I22">
        <v>22</v>
      </c>
      <c r="J22" t="s">
        <v>726</v>
      </c>
      <c r="K22">
        <v>0.40774610999999999</v>
      </c>
      <c r="L22">
        <v>8.8770000000000007</v>
      </c>
      <c r="M22">
        <v>0</v>
      </c>
    </row>
    <row r="23" spans="1:13" x14ac:dyDescent="0.25">
      <c r="A23" s="505"/>
      <c r="B23" s="599"/>
      <c r="C23" s="598"/>
      <c r="D23" s="598"/>
      <c r="I23">
        <f>I22+1</f>
        <v>23</v>
      </c>
      <c r="J23" t="s">
        <v>727</v>
      </c>
      <c r="K23">
        <v>0.19422666</v>
      </c>
      <c r="L23">
        <v>4.1639999999999997</v>
      </c>
      <c r="M23">
        <v>0</v>
      </c>
    </row>
    <row r="24" spans="1:13" x14ac:dyDescent="0.25">
      <c r="A24" s="504" t="s">
        <v>163</v>
      </c>
      <c r="B24" s="599"/>
      <c r="C24" s="598">
        <f>K23</f>
        <v>0.19422666</v>
      </c>
      <c r="D24" s="598">
        <f>L23</f>
        <v>4.1639999999999997</v>
      </c>
      <c r="I24">
        <f t="shared" ref="I24:I39" si="0">I23+1</f>
        <v>24</v>
      </c>
      <c r="J24" t="s">
        <v>728</v>
      </c>
      <c r="K24">
        <v>7.1223919999999996E-2</v>
      </c>
      <c r="L24">
        <v>2.496</v>
      </c>
      <c r="M24">
        <v>1.2800000000000001E-2</v>
      </c>
    </row>
    <row r="25" spans="1:13" x14ac:dyDescent="0.25">
      <c r="A25" s="504"/>
      <c r="B25" s="599"/>
      <c r="C25" s="598"/>
      <c r="D25" s="598"/>
      <c r="I25">
        <f t="shared" si="0"/>
        <v>25</v>
      </c>
      <c r="J25" t="s">
        <v>729</v>
      </c>
      <c r="K25">
        <v>0.30748825000000002</v>
      </c>
      <c r="L25">
        <v>11.247999999999999</v>
      </c>
      <c r="M25">
        <v>0</v>
      </c>
    </row>
    <row r="26" spans="1:13" x14ac:dyDescent="0.25">
      <c r="A26" s="506" t="s">
        <v>164</v>
      </c>
      <c r="B26" s="599"/>
      <c r="C26" s="598">
        <f>K24</f>
        <v>7.1223919999999996E-2</v>
      </c>
      <c r="D26" s="598">
        <f>L24</f>
        <v>2.496</v>
      </c>
      <c r="I26">
        <f t="shared" si="0"/>
        <v>26</v>
      </c>
      <c r="J26" t="s">
        <v>730</v>
      </c>
      <c r="K26">
        <v>-1.23663787</v>
      </c>
      <c r="L26">
        <v>-6.3739999999999997</v>
      </c>
      <c r="M26">
        <v>0</v>
      </c>
    </row>
    <row r="27" spans="1:13" x14ac:dyDescent="0.25">
      <c r="A27" s="507"/>
      <c r="B27" s="599"/>
      <c r="C27" s="598"/>
      <c r="D27" s="598"/>
      <c r="I27">
        <f t="shared" si="0"/>
        <v>27</v>
      </c>
      <c r="J27" t="s">
        <v>731</v>
      </c>
      <c r="K27">
        <v>-0.24883807999999999</v>
      </c>
      <c r="L27">
        <v>-1.2889999999999999</v>
      </c>
      <c r="M27">
        <v>0.19769999999999999</v>
      </c>
    </row>
    <row r="28" spans="1:13" x14ac:dyDescent="0.25">
      <c r="A28" s="506" t="s">
        <v>721</v>
      </c>
      <c r="C28" s="598">
        <f>K25</f>
        <v>0.30748825000000002</v>
      </c>
      <c r="D28" s="598">
        <f>L25</f>
        <v>11.247999999999999</v>
      </c>
      <c r="I28">
        <f t="shared" si="0"/>
        <v>28</v>
      </c>
      <c r="J28" t="s">
        <v>732</v>
      </c>
      <c r="K28">
        <v>0.15964386999999999</v>
      </c>
      <c r="L28">
        <v>2.0539999999999998</v>
      </c>
      <c r="M28">
        <v>4.0300000000000002E-2</v>
      </c>
    </row>
    <row r="29" spans="1:13" x14ac:dyDescent="0.25">
      <c r="A29" s="507"/>
      <c r="C29" s="598"/>
      <c r="D29" s="598"/>
      <c r="I29">
        <f t="shared" si="0"/>
        <v>29</v>
      </c>
      <c r="J29" t="s">
        <v>733</v>
      </c>
      <c r="K29">
        <v>2.9900900000000001E-2</v>
      </c>
      <c r="L29">
        <v>1.99</v>
      </c>
      <c r="M29">
        <v>4.7E-2</v>
      </c>
    </row>
    <row r="30" spans="1:13" x14ac:dyDescent="0.25">
      <c r="A30" s="507" t="s">
        <v>499</v>
      </c>
      <c r="C30" s="598">
        <f>K26</f>
        <v>-1.23663787</v>
      </c>
      <c r="D30" s="598">
        <f>L26</f>
        <v>-6.3739999999999997</v>
      </c>
      <c r="I30">
        <f t="shared" si="0"/>
        <v>30</v>
      </c>
      <c r="J30" t="s">
        <v>734</v>
      </c>
      <c r="K30">
        <v>2.9655879999999999E-2</v>
      </c>
      <c r="L30">
        <v>2.1890000000000001</v>
      </c>
      <c r="M30">
        <v>2.8899999999999999E-2</v>
      </c>
    </row>
    <row r="31" spans="1:13" x14ac:dyDescent="0.25">
      <c r="A31" s="507"/>
      <c r="C31" s="598"/>
      <c r="D31" s="598"/>
      <c r="I31">
        <f t="shared" si="0"/>
        <v>31</v>
      </c>
      <c r="J31" t="s">
        <v>735</v>
      </c>
      <c r="K31">
        <v>9.1474E-3</v>
      </c>
      <c r="L31">
        <v>1.5720000000000001</v>
      </c>
      <c r="M31">
        <v>0.1163</v>
      </c>
    </row>
    <row r="32" spans="1:13" x14ac:dyDescent="0.25">
      <c r="A32" s="507" t="s">
        <v>545</v>
      </c>
      <c r="C32" s="598">
        <f>K27</f>
        <v>-0.24883807999999999</v>
      </c>
      <c r="D32" s="598">
        <f>L27</f>
        <v>-1.2889999999999999</v>
      </c>
      <c r="I32">
        <f t="shared" si="0"/>
        <v>32</v>
      </c>
      <c r="J32" t="s">
        <v>736</v>
      </c>
      <c r="K32">
        <v>0.78687757999999997</v>
      </c>
      <c r="L32">
        <v>4.6440000000000001</v>
      </c>
      <c r="M32">
        <v>0</v>
      </c>
    </row>
    <row r="33" spans="1:13" x14ac:dyDescent="0.25">
      <c r="A33" s="507"/>
      <c r="C33" s="598"/>
      <c r="D33" s="598"/>
      <c r="I33">
        <f t="shared" si="0"/>
        <v>33</v>
      </c>
      <c r="J33" t="s">
        <v>737</v>
      </c>
      <c r="K33">
        <v>0.18304211000000001</v>
      </c>
      <c r="L33">
        <v>1.988</v>
      </c>
      <c r="M33">
        <v>4.7100000000000003E-2</v>
      </c>
    </row>
    <row r="34" spans="1:13" x14ac:dyDescent="0.25">
      <c r="A34" s="507" t="s">
        <v>486</v>
      </c>
      <c r="C34" s="598">
        <f>K28</f>
        <v>0.15964386999999999</v>
      </c>
      <c r="D34" s="598">
        <f>L28</f>
        <v>2.0539999999999998</v>
      </c>
      <c r="I34">
        <f t="shared" si="0"/>
        <v>34</v>
      </c>
      <c r="J34" t="s">
        <v>738</v>
      </c>
      <c r="K34">
        <v>-0.31855563999999997</v>
      </c>
      <c r="L34">
        <v>-3.3980000000000001</v>
      </c>
      <c r="M34">
        <v>6.9999999999999999E-4</v>
      </c>
    </row>
    <row r="35" spans="1:13" x14ac:dyDescent="0.25">
      <c r="A35" s="507"/>
      <c r="C35" s="598"/>
      <c r="D35" s="598"/>
      <c r="I35">
        <f t="shared" si="0"/>
        <v>35</v>
      </c>
      <c r="J35" t="s">
        <v>739</v>
      </c>
      <c r="K35">
        <v>6.3407200000000002E-3</v>
      </c>
      <c r="L35">
        <v>0.38900000000000001</v>
      </c>
      <c r="M35">
        <v>0.69740000000000002</v>
      </c>
    </row>
    <row r="36" spans="1:13" x14ac:dyDescent="0.25">
      <c r="A36" s="507" t="s">
        <v>170</v>
      </c>
      <c r="C36" s="598">
        <f>K29</f>
        <v>2.9900900000000001E-2</v>
      </c>
      <c r="D36" s="598">
        <f>L29</f>
        <v>1.99</v>
      </c>
      <c r="I36">
        <f t="shared" si="0"/>
        <v>36</v>
      </c>
      <c r="J36" t="s">
        <v>740</v>
      </c>
      <c r="K36">
        <v>2.0579509999999999E-2</v>
      </c>
      <c r="L36">
        <v>1.319</v>
      </c>
      <c r="M36">
        <v>0.18740000000000001</v>
      </c>
    </row>
    <row r="37" spans="1:13" x14ac:dyDescent="0.25">
      <c r="A37" s="507"/>
      <c r="C37" s="598"/>
      <c r="D37" s="598"/>
      <c r="I37">
        <f t="shared" si="0"/>
        <v>37</v>
      </c>
      <c r="J37" t="s">
        <v>741</v>
      </c>
      <c r="K37">
        <v>0.30900705000000001</v>
      </c>
      <c r="L37">
        <v>8.5939999999999994</v>
      </c>
      <c r="M37">
        <v>0</v>
      </c>
    </row>
    <row r="38" spans="1:13" x14ac:dyDescent="0.25">
      <c r="A38" s="507" t="s">
        <v>791</v>
      </c>
      <c r="C38" s="598">
        <f>K30</f>
        <v>2.9655879999999999E-2</v>
      </c>
      <c r="D38" s="598">
        <f>L30</f>
        <v>2.1890000000000001</v>
      </c>
      <c r="I38">
        <f t="shared" si="0"/>
        <v>38</v>
      </c>
      <c r="J38" t="s">
        <v>742</v>
      </c>
      <c r="K38">
        <v>7.9275000000000005E-3</v>
      </c>
      <c r="L38">
        <v>0.64400000000000002</v>
      </c>
      <c r="M38">
        <v>0.52</v>
      </c>
    </row>
    <row r="39" spans="1:13" x14ac:dyDescent="0.25">
      <c r="A39" s="507"/>
      <c r="C39" s="598"/>
      <c r="D39" s="598"/>
      <c r="I39">
        <f t="shared" si="0"/>
        <v>39</v>
      </c>
      <c r="J39" t="s">
        <v>743</v>
      </c>
      <c r="K39">
        <v>8.1134599999999994E-3</v>
      </c>
      <c r="L39">
        <v>5.8209999999999997</v>
      </c>
      <c r="M39">
        <v>0</v>
      </c>
    </row>
    <row r="40" spans="1:13" x14ac:dyDescent="0.25">
      <c r="A40" s="507" t="s">
        <v>172</v>
      </c>
      <c r="C40" s="598">
        <f>K31</f>
        <v>9.1474E-3</v>
      </c>
      <c r="D40" s="598">
        <f>L31</f>
        <v>1.5720000000000001</v>
      </c>
    </row>
    <row r="41" spans="1:13" x14ac:dyDescent="0.25">
      <c r="A41" s="507"/>
      <c r="C41" s="598"/>
      <c r="D41" s="598"/>
    </row>
    <row r="42" spans="1:13" x14ac:dyDescent="0.25">
      <c r="A42" s="507" t="s">
        <v>792</v>
      </c>
      <c r="C42" s="598">
        <f>K32</f>
        <v>0.78687757999999997</v>
      </c>
      <c r="D42" s="598">
        <f>L32</f>
        <v>4.6440000000000001</v>
      </c>
      <c r="J42" t="s">
        <v>758</v>
      </c>
    </row>
    <row r="43" spans="1:13" x14ac:dyDescent="0.25">
      <c r="A43" s="507"/>
      <c r="C43" s="598"/>
      <c r="D43" s="598"/>
      <c r="J43" t="s">
        <v>759</v>
      </c>
    </row>
    <row r="44" spans="1:13" x14ac:dyDescent="0.25">
      <c r="A44" s="507" t="s">
        <v>793</v>
      </c>
      <c r="C44" s="598">
        <f>K33</f>
        <v>0.18304211000000001</v>
      </c>
      <c r="D44" s="598">
        <f>L33</f>
        <v>1.988</v>
      </c>
      <c r="J44" t="s">
        <v>760</v>
      </c>
    </row>
    <row r="45" spans="1:13" x14ac:dyDescent="0.25">
      <c r="A45" s="507"/>
      <c r="C45" s="598"/>
      <c r="D45" s="598"/>
      <c r="J45" t="s">
        <v>758</v>
      </c>
    </row>
    <row r="46" spans="1:13" x14ac:dyDescent="0.25">
      <c r="A46" s="507" t="s">
        <v>500</v>
      </c>
      <c r="C46" s="598">
        <f>K34</f>
        <v>-0.31855563999999997</v>
      </c>
      <c r="D46" s="598">
        <f>L34</f>
        <v>-3.3980000000000001</v>
      </c>
    </row>
    <row r="47" spans="1:13" x14ac:dyDescent="0.25">
      <c r="A47" s="507"/>
      <c r="C47" s="598"/>
      <c r="D47" s="598"/>
      <c r="J47" t="s">
        <v>761</v>
      </c>
    </row>
    <row r="48" spans="1:13" x14ac:dyDescent="0.25">
      <c r="A48" s="507" t="s">
        <v>496</v>
      </c>
      <c r="C48" s="598">
        <f>K35</f>
        <v>6.3407200000000002E-3</v>
      </c>
      <c r="D48" s="598">
        <f>L35</f>
        <v>0.38900000000000001</v>
      </c>
      <c r="J48" t="s">
        <v>772</v>
      </c>
    </row>
    <row r="49" spans="1:13" x14ac:dyDescent="0.25">
      <c r="A49" s="507"/>
      <c r="C49" s="598"/>
      <c r="D49" s="598"/>
      <c r="J49" t="s">
        <v>773</v>
      </c>
    </row>
    <row r="50" spans="1:13" x14ac:dyDescent="0.25">
      <c r="A50" s="600" t="s">
        <v>497</v>
      </c>
      <c r="C50" s="598">
        <f>K36</f>
        <v>2.0579509999999999E-2</v>
      </c>
      <c r="D50" s="598">
        <f>L36</f>
        <v>1.319</v>
      </c>
      <c r="J50" t="s">
        <v>774</v>
      </c>
    </row>
    <row r="51" spans="1:13" x14ac:dyDescent="0.25">
      <c r="C51" s="598"/>
      <c r="D51" s="598"/>
      <c r="J51" t="s">
        <v>775</v>
      </c>
    </row>
    <row r="52" spans="1:13" x14ac:dyDescent="0.25">
      <c r="A52" s="507" t="s">
        <v>166</v>
      </c>
      <c r="C52" s="598">
        <f>K37</f>
        <v>0.30900705000000001</v>
      </c>
      <c r="D52" s="598">
        <f>L37</f>
        <v>8.5939999999999994</v>
      </c>
    </row>
    <row r="53" spans="1:13" x14ac:dyDescent="0.25">
      <c r="A53" s="507"/>
      <c r="C53" s="598"/>
      <c r="D53" s="598"/>
      <c r="J53" t="s">
        <v>762</v>
      </c>
    </row>
    <row r="54" spans="1:13" x14ac:dyDescent="0.25">
      <c r="A54" s="507" t="s">
        <v>722</v>
      </c>
      <c r="C54" s="598">
        <f>K38</f>
        <v>7.9275000000000005E-3</v>
      </c>
      <c r="D54" s="598">
        <f>L38</f>
        <v>0.64400000000000002</v>
      </c>
      <c r="J54" t="s">
        <v>763</v>
      </c>
    </row>
    <row r="55" spans="1:13" x14ac:dyDescent="0.25">
      <c r="A55" s="509"/>
      <c r="C55" s="510"/>
      <c r="D55" s="510"/>
      <c r="J55" t="s">
        <v>764</v>
      </c>
    </row>
    <row r="56" spans="1:13" ht="15.75" x14ac:dyDescent="0.25">
      <c r="A56" s="508" t="s">
        <v>168</v>
      </c>
      <c r="C56" s="598">
        <f>K39</f>
        <v>8.1134599999999994E-3</v>
      </c>
      <c r="D56" s="598">
        <f>L39</f>
        <v>5.8209999999999997</v>
      </c>
      <c r="J56" t="s">
        <v>776</v>
      </c>
    </row>
    <row r="57" spans="1:13" x14ac:dyDescent="0.25">
      <c r="A57" s="509"/>
      <c r="C57" s="510"/>
      <c r="D57" s="510"/>
      <c r="J57" t="s">
        <v>777</v>
      </c>
    </row>
    <row r="58" spans="1:13" ht="15.75" x14ac:dyDescent="0.25">
      <c r="A58" s="511" t="s">
        <v>169</v>
      </c>
      <c r="C58" s="403">
        <f>K20</f>
        <v>12.21946206</v>
      </c>
      <c r="D58" s="403">
        <f>L20</f>
        <v>489.95</v>
      </c>
      <c r="J58" t="s">
        <v>778</v>
      </c>
    </row>
    <row r="59" spans="1:13" x14ac:dyDescent="0.25">
      <c r="A59" s="16"/>
      <c r="J59" t="s">
        <v>779</v>
      </c>
    </row>
    <row r="60" spans="1:13" x14ac:dyDescent="0.25">
      <c r="A60" s="512"/>
      <c r="C60" s="513"/>
      <c r="D60" s="510"/>
      <c r="J60" t="s">
        <v>780</v>
      </c>
    </row>
    <row r="61" spans="1:13" ht="15.75" x14ac:dyDescent="0.25">
      <c r="A61" s="511" t="s">
        <v>143</v>
      </c>
      <c r="C61" s="514">
        <v>0.98</v>
      </c>
      <c r="D61" s="514"/>
    </row>
    <row r="62" spans="1:13" ht="15.75" x14ac:dyDescent="0.25">
      <c r="A62" s="511"/>
      <c r="C62" s="514"/>
      <c r="D62" s="515"/>
      <c r="J62" t="s">
        <v>765</v>
      </c>
    </row>
    <row r="63" spans="1:13" ht="15.75" x14ac:dyDescent="0.25">
      <c r="A63" s="511" t="s">
        <v>144</v>
      </c>
      <c r="C63" s="514" t="s">
        <v>716</v>
      </c>
      <c r="D63" s="514"/>
      <c r="J63" t="s">
        <v>766</v>
      </c>
    </row>
    <row r="64" spans="1:13" ht="15.75" x14ac:dyDescent="0.25">
      <c r="A64" s="511"/>
      <c r="C64" s="514"/>
      <c r="D64" s="516"/>
      <c r="J64" t="s">
        <v>781</v>
      </c>
      <c r="M64" t="s">
        <v>768</v>
      </c>
    </row>
    <row r="65" spans="1:11" ht="15.75" x14ac:dyDescent="0.25">
      <c r="A65" s="511" t="s">
        <v>145</v>
      </c>
      <c r="C65" s="517">
        <v>780</v>
      </c>
      <c r="D65" s="514"/>
      <c r="J65" t="s">
        <v>782</v>
      </c>
      <c r="K65" t="s">
        <v>768</v>
      </c>
    </row>
    <row r="66" spans="1:11" x14ac:dyDescent="0.25">
      <c r="A66" s="518"/>
      <c r="C66" s="519"/>
      <c r="D66" s="493"/>
      <c r="J66" t="s">
        <v>766</v>
      </c>
    </row>
    <row r="67" spans="1:11" x14ac:dyDescent="0.25">
      <c r="A67" s="520"/>
      <c r="C67" s="519"/>
      <c r="D67" s="493"/>
      <c r="J67" t="s">
        <v>765</v>
      </c>
    </row>
    <row r="68" spans="1:11" x14ac:dyDescent="0.25">
      <c r="A68" s="521" t="s">
        <v>176</v>
      </c>
      <c r="C68" s="522"/>
      <c r="D68" s="493"/>
    </row>
    <row r="69" spans="1:11" x14ac:dyDescent="0.25">
      <c r="B69" s="520"/>
      <c r="C69" s="519"/>
      <c r="D69" s="493"/>
      <c r="J69" t="s">
        <v>767</v>
      </c>
    </row>
    <row r="70" spans="1:11" x14ac:dyDescent="0.25">
      <c r="B70" s="520"/>
      <c r="C70" s="523"/>
      <c r="D70" s="493"/>
      <c r="J70" t="s">
        <v>768</v>
      </c>
    </row>
    <row r="71" spans="1:11" x14ac:dyDescent="0.25">
      <c r="B71" s="518"/>
      <c r="C71" s="524"/>
      <c r="D71" s="493"/>
      <c r="J71" t="s">
        <v>769</v>
      </c>
    </row>
    <row r="72" spans="1:11" x14ac:dyDescent="0.25">
      <c r="B72" s="518"/>
      <c r="C72" s="524"/>
      <c r="D72" s="493"/>
      <c r="J72" t="s">
        <v>770</v>
      </c>
    </row>
    <row r="73" spans="1:11" x14ac:dyDescent="0.25">
      <c r="B73" s="525"/>
      <c r="C73" s="526"/>
      <c r="D73" s="493"/>
      <c r="J73" t="s">
        <v>771</v>
      </c>
    </row>
    <row r="74" spans="1:11" x14ac:dyDescent="0.25">
      <c r="B74" s="518"/>
      <c r="C74" s="526"/>
      <c r="D74" s="493"/>
      <c r="J74" t="s">
        <v>783</v>
      </c>
    </row>
    <row r="75" spans="1:11" x14ac:dyDescent="0.25">
      <c r="B75" s="527"/>
      <c r="C75" s="526"/>
      <c r="D75" s="493"/>
      <c r="J75" t="s">
        <v>784</v>
      </c>
    </row>
    <row r="76" spans="1:11" x14ac:dyDescent="0.25">
      <c r="B76" s="528"/>
      <c r="C76" s="526"/>
      <c r="D76" s="493"/>
      <c r="J76" t="s">
        <v>785</v>
      </c>
    </row>
    <row r="77" spans="1:11" x14ac:dyDescent="0.25">
      <c r="B77" s="529"/>
      <c r="C77" s="530"/>
      <c r="D77" s="493"/>
      <c r="J77" t="s">
        <v>786</v>
      </c>
    </row>
    <row r="78" spans="1:11" x14ac:dyDescent="0.25">
      <c r="B78" s="491"/>
      <c r="C78" s="493"/>
      <c r="D78" s="493"/>
      <c r="J78" t="s">
        <v>787</v>
      </c>
    </row>
    <row r="79" spans="1:11" x14ac:dyDescent="0.25">
      <c r="B79" s="491"/>
      <c r="C79" s="493"/>
      <c r="D79" s="493"/>
      <c r="J79" t="s">
        <v>768</v>
      </c>
    </row>
    <row r="83" spans="2:4" x14ac:dyDescent="0.25">
      <c r="B83" s="491"/>
      <c r="C83" s="493"/>
      <c r="D83" s="493"/>
    </row>
    <row r="84" spans="2:4" x14ac:dyDescent="0.25">
      <c r="B84" s="491"/>
      <c r="C84" s="493"/>
      <c r="D84" s="493"/>
    </row>
  </sheetData>
  <mergeCells count="4">
    <mergeCell ref="A1:D1"/>
    <mergeCell ref="A3:D3"/>
    <mergeCell ref="A5:D5"/>
    <mergeCell ref="A18:B18"/>
  </mergeCells>
  <printOptions horizontalCentered="1"/>
  <pageMargins left="0.7" right="0.7" top="0.75" bottom="0.75" header="0.3" footer="0.3"/>
  <pageSetup scale="6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B37"/>
  <sheetViews>
    <sheetView zoomScaleNormal="100" zoomScaleSheetLayoutView="90" workbookViewId="0">
      <selection activeCell="B15" sqref="B15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9" width="17" style="1" bestFit="1" customWidth="1"/>
    <col min="10" max="10" width="14.7109375" style="1" customWidth="1"/>
    <col min="11" max="11" width="3.7109375" style="1" customWidth="1"/>
    <col min="12" max="13" width="14.7109375" style="98" customWidth="1"/>
    <col min="14" max="14" width="9.140625" style="98"/>
    <col min="15" max="254" width="9.140625" style="1"/>
    <col min="255" max="255" width="3.7109375" style="1" customWidth="1"/>
    <col min="256" max="257" width="14.7109375" style="1" customWidth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267" width="3.7109375" style="1" customWidth="1"/>
    <col min="268" max="510" width="9.140625" style="1"/>
    <col min="511" max="511" width="3.7109375" style="1" customWidth="1"/>
    <col min="512" max="513" width="14.7109375" style="1" customWidth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523" width="3.7109375" style="1" customWidth="1"/>
    <col min="524" max="766" width="9.140625" style="1"/>
    <col min="767" max="767" width="3.7109375" style="1" customWidth="1"/>
    <col min="768" max="769" width="14.7109375" style="1" customWidth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779" width="3.7109375" style="1" customWidth="1"/>
    <col min="780" max="1022" width="9.140625" style="1"/>
    <col min="1023" max="1023" width="3.7109375" style="1" customWidth="1"/>
    <col min="1024" max="1025" width="14.7109375" style="1" customWidth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035" width="3.7109375" style="1" customWidth="1"/>
    <col min="1036" max="1278" width="9.140625" style="1"/>
    <col min="1279" max="1279" width="3.7109375" style="1" customWidth="1"/>
    <col min="1280" max="1281" width="14.7109375" style="1" customWidth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291" width="3.7109375" style="1" customWidth="1"/>
    <col min="1292" max="1534" width="9.140625" style="1"/>
    <col min="1535" max="1535" width="3.7109375" style="1" customWidth="1"/>
    <col min="1536" max="1537" width="14.7109375" style="1" customWidth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547" width="3.7109375" style="1" customWidth="1"/>
    <col min="1548" max="1790" width="9.140625" style="1"/>
    <col min="1791" max="1791" width="3.7109375" style="1" customWidth="1"/>
    <col min="1792" max="1793" width="14.7109375" style="1" customWidth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1803" width="3.7109375" style="1" customWidth="1"/>
    <col min="1804" max="2046" width="9.140625" style="1"/>
    <col min="2047" max="2047" width="3.7109375" style="1" customWidth="1"/>
    <col min="2048" max="2049" width="14.7109375" style="1" customWidth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059" width="3.7109375" style="1" customWidth="1"/>
    <col min="2060" max="2302" width="9.140625" style="1"/>
    <col min="2303" max="2303" width="3.7109375" style="1" customWidth="1"/>
    <col min="2304" max="2305" width="14.7109375" style="1" customWidth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315" width="3.7109375" style="1" customWidth="1"/>
    <col min="2316" max="2558" width="9.140625" style="1"/>
    <col min="2559" max="2559" width="3.7109375" style="1" customWidth="1"/>
    <col min="2560" max="2561" width="14.7109375" style="1" customWidth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571" width="3.7109375" style="1" customWidth="1"/>
    <col min="2572" max="2814" width="9.140625" style="1"/>
    <col min="2815" max="2815" width="3.7109375" style="1" customWidth="1"/>
    <col min="2816" max="2817" width="14.7109375" style="1" customWidth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2827" width="3.7109375" style="1" customWidth="1"/>
    <col min="2828" max="3070" width="9.140625" style="1"/>
    <col min="3071" max="3071" width="3.7109375" style="1" customWidth="1"/>
    <col min="3072" max="3073" width="14.7109375" style="1" customWidth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083" width="3.7109375" style="1" customWidth="1"/>
    <col min="3084" max="3326" width="9.140625" style="1"/>
    <col min="3327" max="3327" width="3.7109375" style="1" customWidth="1"/>
    <col min="3328" max="3329" width="14.7109375" style="1" customWidth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339" width="3.7109375" style="1" customWidth="1"/>
    <col min="3340" max="3582" width="9.140625" style="1"/>
    <col min="3583" max="3583" width="3.7109375" style="1" customWidth="1"/>
    <col min="3584" max="3585" width="14.7109375" style="1" customWidth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595" width="3.7109375" style="1" customWidth="1"/>
    <col min="3596" max="3838" width="9.140625" style="1"/>
    <col min="3839" max="3839" width="3.7109375" style="1" customWidth="1"/>
    <col min="3840" max="3841" width="14.7109375" style="1" customWidth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3851" width="3.7109375" style="1" customWidth="1"/>
    <col min="3852" max="4094" width="9.140625" style="1"/>
    <col min="4095" max="4095" width="3.7109375" style="1" customWidth="1"/>
    <col min="4096" max="4097" width="14.7109375" style="1" customWidth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107" width="3.7109375" style="1" customWidth="1"/>
    <col min="4108" max="4350" width="9.140625" style="1"/>
    <col min="4351" max="4351" width="3.7109375" style="1" customWidth="1"/>
    <col min="4352" max="4353" width="14.7109375" style="1" customWidth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363" width="3.7109375" style="1" customWidth="1"/>
    <col min="4364" max="4606" width="9.140625" style="1"/>
    <col min="4607" max="4607" width="3.7109375" style="1" customWidth="1"/>
    <col min="4608" max="4609" width="14.7109375" style="1" customWidth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619" width="3.7109375" style="1" customWidth="1"/>
    <col min="4620" max="4862" width="9.140625" style="1"/>
    <col min="4863" max="4863" width="3.7109375" style="1" customWidth="1"/>
    <col min="4864" max="4865" width="14.7109375" style="1" customWidth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4875" width="3.7109375" style="1" customWidth="1"/>
    <col min="4876" max="5118" width="9.140625" style="1"/>
    <col min="5119" max="5119" width="3.7109375" style="1" customWidth="1"/>
    <col min="5120" max="5121" width="14.7109375" style="1" customWidth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131" width="3.7109375" style="1" customWidth="1"/>
    <col min="5132" max="5374" width="9.140625" style="1"/>
    <col min="5375" max="5375" width="3.7109375" style="1" customWidth="1"/>
    <col min="5376" max="5377" width="14.7109375" style="1" customWidth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387" width="3.7109375" style="1" customWidth="1"/>
    <col min="5388" max="5630" width="9.140625" style="1"/>
    <col min="5631" max="5631" width="3.7109375" style="1" customWidth="1"/>
    <col min="5632" max="5633" width="14.7109375" style="1" customWidth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643" width="3.7109375" style="1" customWidth="1"/>
    <col min="5644" max="5886" width="9.140625" style="1"/>
    <col min="5887" max="5887" width="3.7109375" style="1" customWidth="1"/>
    <col min="5888" max="5889" width="14.7109375" style="1" customWidth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5899" width="3.7109375" style="1" customWidth="1"/>
    <col min="5900" max="6142" width="9.140625" style="1"/>
    <col min="6143" max="6143" width="3.7109375" style="1" customWidth="1"/>
    <col min="6144" max="6145" width="14.7109375" style="1" customWidth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155" width="3.7109375" style="1" customWidth="1"/>
    <col min="6156" max="6398" width="9.140625" style="1"/>
    <col min="6399" max="6399" width="3.7109375" style="1" customWidth="1"/>
    <col min="6400" max="6401" width="14.7109375" style="1" customWidth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411" width="3.7109375" style="1" customWidth="1"/>
    <col min="6412" max="6654" width="9.140625" style="1"/>
    <col min="6655" max="6655" width="3.7109375" style="1" customWidth="1"/>
    <col min="6656" max="6657" width="14.7109375" style="1" customWidth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667" width="3.7109375" style="1" customWidth="1"/>
    <col min="6668" max="6910" width="9.140625" style="1"/>
    <col min="6911" max="6911" width="3.7109375" style="1" customWidth="1"/>
    <col min="6912" max="6913" width="14.7109375" style="1" customWidth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6923" width="3.7109375" style="1" customWidth="1"/>
    <col min="6924" max="7166" width="9.140625" style="1"/>
    <col min="7167" max="7167" width="3.7109375" style="1" customWidth="1"/>
    <col min="7168" max="7169" width="14.7109375" style="1" customWidth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179" width="3.7109375" style="1" customWidth="1"/>
    <col min="7180" max="7422" width="9.140625" style="1"/>
    <col min="7423" max="7423" width="3.7109375" style="1" customWidth="1"/>
    <col min="7424" max="7425" width="14.7109375" style="1" customWidth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435" width="3.7109375" style="1" customWidth="1"/>
    <col min="7436" max="7678" width="9.140625" style="1"/>
    <col min="7679" max="7679" width="3.7109375" style="1" customWidth="1"/>
    <col min="7680" max="7681" width="14.7109375" style="1" customWidth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691" width="3.7109375" style="1" customWidth="1"/>
    <col min="7692" max="7934" width="9.140625" style="1"/>
    <col min="7935" max="7935" width="3.7109375" style="1" customWidth="1"/>
    <col min="7936" max="7937" width="14.7109375" style="1" customWidth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7947" width="3.7109375" style="1" customWidth="1"/>
    <col min="7948" max="8190" width="9.140625" style="1"/>
    <col min="8191" max="8191" width="3.7109375" style="1" customWidth="1"/>
    <col min="8192" max="8193" width="14.7109375" style="1" customWidth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203" width="3.7109375" style="1" customWidth="1"/>
    <col min="8204" max="8446" width="9.140625" style="1"/>
    <col min="8447" max="8447" width="3.7109375" style="1" customWidth="1"/>
    <col min="8448" max="8449" width="14.7109375" style="1" customWidth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459" width="3.7109375" style="1" customWidth="1"/>
    <col min="8460" max="8702" width="9.140625" style="1"/>
    <col min="8703" max="8703" width="3.7109375" style="1" customWidth="1"/>
    <col min="8704" max="8705" width="14.7109375" style="1" customWidth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715" width="3.7109375" style="1" customWidth="1"/>
    <col min="8716" max="8958" width="9.140625" style="1"/>
    <col min="8959" max="8959" width="3.7109375" style="1" customWidth="1"/>
    <col min="8960" max="8961" width="14.7109375" style="1" customWidth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8971" width="3.7109375" style="1" customWidth="1"/>
    <col min="8972" max="9214" width="9.140625" style="1"/>
    <col min="9215" max="9215" width="3.7109375" style="1" customWidth="1"/>
    <col min="9216" max="9217" width="14.7109375" style="1" customWidth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227" width="3.7109375" style="1" customWidth="1"/>
    <col min="9228" max="9470" width="9.140625" style="1"/>
    <col min="9471" max="9471" width="3.7109375" style="1" customWidth="1"/>
    <col min="9472" max="9473" width="14.7109375" style="1" customWidth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483" width="3.7109375" style="1" customWidth="1"/>
    <col min="9484" max="9726" width="9.140625" style="1"/>
    <col min="9727" max="9727" width="3.7109375" style="1" customWidth="1"/>
    <col min="9728" max="9729" width="14.7109375" style="1" customWidth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739" width="3.7109375" style="1" customWidth="1"/>
    <col min="9740" max="9982" width="9.140625" style="1"/>
    <col min="9983" max="9983" width="3.7109375" style="1" customWidth="1"/>
    <col min="9984" max="9985" width="14.7109375" style="1" customWidth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9995" width="3.7109375" style="1" customWidth="1"/>
    <col min="9996" max="10238" width="9.140625" style="1"/>
    <col min="10239" max="10239" width="3.7109375" style="1" customWidth="1"/>
    <col min="10240" max="10241" width="14.7109375" style="1" customWidth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251" width="3.7109375" style="1" customWidth="1"/>
    <col min="10252" max="10494" width="9.140625" style="1"/>
    <col min="10495" max="10495" width="3.7109375" style="1" customWidth="1"/>
    <col min="10496" max="10497" width="14.7109375" style="1" customWidth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507" width="3.7109375" style="1" customWidth="1"/>
    <col min="10508" max="10750" width="9.140625" style="1"/>
    <col min="10751" max="10751" width="3.7109375" style="1" customWidth="1"/>
    <col min="10752" max="10753" width="14.7109375" style="1" customWidth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0763" width="3.7109375" style="1" customWidth="1"/>
    <col min="10764" max="11006" width="9.140625" style="1"/>
    <col min="11007" max="11007" width="3.7109375" style="1" customWidth="1"/>
    <col min="11008" max="11009" width="14.7109375" style="1" customWidth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019" width="3.7109375" style="1" customWidth="1"/>
    <col min="11020" max="11262" width="9.140625" style="1"/>
    <col min="11263" max="11263" width="3.7109375" style="1" customWidth="1"/>
    <col min="11264" max="11265" width="14.7109375" style="1" customWidth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275" width="3.7109375" style="1" customWidth="1"/>
    <col min="11276" max="11518" width="9.140625" style="1"/>
    <col min="11519" max="11519" width="3.7109375" style="1" customWidth="1"/>
    <col min="11520" max="11521" width="14.7109375" style="1" customWidth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531" width="3.7109375" style="1" customWidth="1"/>
    <col min="11532" max="11774" width="9.140625" style="1"/>
    <col min="11775" max="11775" width="3.7109375" style="1" customWidth="1"/>
    <col min="11776" max="11777" width="14.7109375" style="1" customWidth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1787" width="3.7109375" style="1" customWidth="1"/>
    <col min="11788" max="12030" width="9.140625" style="1"/>
    <col min="12031" max="12031" width="3.7109375" style="1" customWidth="1"/>
    <col min="12032" max="12033" width="14.7109375" style="1" customWidth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043" width="3.7109375" style="1" customWidth="1"/>
    <col min="12044" max="12286" width="9.140625" style="1"/>
    <col min="12287" max="12287" width="3.7109375" style="1" customWidth="1"/>
    <col min="12288" max="12289" width="14.7109375" style="1" customWidth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299" width="3.7109375" style="1" customWidth="1"/>
    <col min="12300" max="12542" width="9.140625" style="1"/>
    <col min="12543" max="12543" width="3.7109375" style="1" customWidth="1"/>
    <col min="12544" max="12545" width="14.7109375" style="1" customWidth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555" width="3.7109375" style="1" customWidth="1"/>
    <col min="12556" max="12798" width="9.140625" style="1"/>
    <col min="12799" max="12799" width="3.7109375" style="1" customWidth="1"/>
    <col min="12800" max="12801" width="14.7109375" style="1" customWidth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2811" width="3.7109375" style="1" customWidth="1"/>
    <col min="12812" max="13054" width="9.140625" style="1"/>
    <col min="13055" max="13055" width="3.7109375" style="1" customWidth="1"/>
    <col min="13056" max="13057" width="14.7109375" style="1" customWidth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067" width="3.7109375" style="1" customWidth="1"/>
    <col min="13068" max="13310" width="9.140625" style="1"/>
    <col min="13311" max="13311" width="3.7109375" style="1" customWidth="1"/>
    <col min="13312" max="13313" width="14.7109375" style="1" customWidth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323" width="3.7109375" style="1" customWidth="1"/>
    <col min="13324" max="13566" width="9.140625" style="1"/>
    <col min="13567" max="13567" width="3.7109375" style="1" customWidth="1"/>
    <col min="13568" max="13569" width="14.7109375" style="1" customWidth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579" width="3.7109375" style="1" customWidth="1"/>
    <col min="13580" max="13822" width="9.140625" style="1"/>
    <col min="13823" max="13823" width="3.7109375" style="1" customWidth="1"/>
    <col min="13824" max="13825" width="14.7109375" style="1" customWidth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3835" width="3.7109375" style="1" customWidth="1"/>
    <col min="13836" max="14078" width="9.140625" style="1"/>
    <col min="14079" max="14079" width="3.7109375" style="1" customWidth="1"/>
    <col min="14080" max="14081" width="14.7109375" style="1" customWidth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091" width="3.7109375" style="1" customWidth="1"/>
    <col min="14092" max="14334" width="9.140625" style="1"/>
    <col min="14335" max="14335" width="3.7109375" style="1" customWidth="1"/>
    <col min="14336" max="14337" width="14.7109375" style="1" customWidth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347" width="3.7109375" style="1" customWidth="1"/>
    <col min="14348" max="14590" width="9.140625" style="1"/>
    <col min="14591" max="14591" width="3.7109375" style="1" customWidth="1"/>
    <col min="14592" max="14593" width="14.7109375" style="1" customWidth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603" width="3.7109375" style="1" customWidth="1"/>
    <col min="14604" max="14846" width="9.140625" style="1"/>
    <col min="14847" max="14847" width="3.7109375" style="1" customWidth="1"/>
    <col min="14848" max="14849" width="14.7109375" style="1" customWidth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4859" width="3.7109375" style="1" customWidth="1"/>
    <col min="14860" max="15102" width="9.140625" style="1"/>
    <col min="15103" max="15103" width="3.7109375" style="1" customWidth="1"/>
    <col min="15104" max="15105" width="14.7109375" style="1" customWidth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115" width="3.7109375" style="1" customWidth="1"/>
    <col min="15116" max="15358" width="9.140625" style="1"/>
    <col min="15359" max="15359" width="3.7109375" style="1" customWidth="1"/>
    <col min="15360" max="15361" width="14.7109375" style="1" customWidth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371" width="3.7109375" style="1" customWidth="1"/>
    <col min="15372" max="15614" width="9.140625" style="1"/>
    <col min="15615" max="15615" width="3.7109375" style="1" customWidth="1"/>
    <col min="15616" max="15617" width="14.7109375" style="1" customWidth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627" width="3.7109375" style="1" customWidth="1"/>
    <col min="15628" max="15870" width="9.140625" style="1"/>
    <col min="15871" max="15871" width="3.7109375" style="1" customWidth="1"/>
    <col min="15872" max="15873" width="14.7109375" style="1" customWidth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5883" width="3.7109375" style="1" customWidth="1"/>
    <col min="15884" max="16126" width="9.140625" style="1"/>
    <col min="16127" max="16127" width="3.7109375" style="1" customWidth="1"/>
    <col min="16128" max="16129" width="14.7109375" style="1" customWidth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139" width="3.7109375" style="1" customWidth="1"/>
    <col min="16140" max="16384" width="9.140625" style="1"/>
  </cols>
  <sheetData>
    <row r="1" spans="1:28" x14ac:dyDescent="0.2">
      <c r="A1" s="726" t="s">
        <v>130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</row>
    <row r="2" spans="1:28" ht="42" customHeight="1" x14ac:dyDescent="0.2">
      <c r="A2" s="725" t="s">
        <v>750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99"/>
      <c r="O2" s="99"/>
      <c r="P2" s="99"/>
      <c r="Q2" s="99"/>
      <c r="R2" s="99"/>
      <c r="S2" s="99"/>
      <c r="T2" s="98"/>
      <c r="U2" s="98"/>
      <c r="V2" s="98"/>
      <c r="W2" s="98"/>
      <c r="X2" s="98"/>
      <c r="Y2" s="98"/>
      <c r="Z2" s="98"/>
      <c r="AA2" s="98"/>
      <c r="AB2" s="98"/>
    </row>
    <row r="4" spans="1:28" ht="39.75" customHeight="1" x14ac:dyDescent="0.2"/>
    <row r="5" spans="1:28" ht="15.75" customHeight="1" thickBot="1" x14ac:dyDescent="0.25">
      <c r="C5" s="100" t="s">
        <v>316</v>
      </c>
      <c r="D5" s="100"/>
      <c r="F5" s="100" t="s">
        <v>317</v>
      </c>
      <c r="G5" s="100"/>
      <c r="I5" s="100" t="s">
        <v>318</v>
      </c>
      <c r="J5" s="100"/>
      <c r="L5" s="100" t="s">
        <v>315</v>
      </c>
      <c r="M5" s="100"/>
    </row>
    <row r="6" spans="1:28" ht="13.5" thickTop="1" x14ac:dyDescent="0.2">
      <c r="A6" s="101" t="s">
        <v>108</v>
      </c>
      <c r="B6" s="101"/>
      <c r="C6" s="102" t="s">
        <v>320</v>
      </c>
      <c r="D6" s="102" t="s">
        <v>319</v>
      </c>
      <c r="F6" s="102" t="s">
        <v>320</v>
      </c>
      <c r="G6" s="102" t="s">
        <v>319</v>
      </c>
      <c r="I6" s="102" t="s">
        <v>320</v>
      </c>
      <c r="J6" s="102" t="s">
        <v>319</v>
      </c>
      <c r="L6" s="102" t="s">
        <v>307</v>
      </c>
      <c r="M6" s="102" t="s">
        <v>319</v>
      </c>
    </row>
    <row r="7" spans="1:28" x14ac:dyDescent="0.2">
      <c r="A7" s="98"/>
      <c r="B7" s="98"/>
      <c r="L7" s="1"/>
      <c r="M7" s="1"/>
    </row>
    <row r="8" spans="1:28" x14ac:dyDescent="0.2">
      <c r="A8" s="98">
        <v>2002</v>
      </c>
      <c r="B8" s="98"/>
      <c r="C8" s="103">
        <f>'Industry TFP calculation (OPA0)'!C11</f>
        <v>2528664</v>
      </c>
      <c r="D8" s="104"/>
      <c r="F8" s="103">
        <f>'Industry TFP calculation (OPA0)'!I11</f>
        <v>14953754.189999999</v>
      </c>
      <c r="I8" s="103">
        <f>'Industry TFP calculation (OPA0)'!F11</f>
        <v>65523878635.100006</v>
      </c>
      <c r="L8" s="400">
        <f>'Industry TFP calculation (OPA0)'!L11</f>
        <v>100</v>
      </c>
      <c r="M8" s="1"/>
    </row>
    <row r="9" spans="1:28" x14ac:dyDescent="0.2">
      <c r="A9" s="98">
        <f>A8+1</f>
        <v>2003</v>
      </c>
      <c r="B9" s="98"/>
      <c r="C9" s="103">
        <f>'Industry TFP calculation (OPA0)'!C12</f>
        <v>2590817</v>
      </c>
      <c r="D9" s="611">
        <f t="shared" ref="D9:D18" si="0">LN(C9/C8)</f>
        <v>2.4282169961061466E-2</v>
      </c>
      <c r="F9" s="103">
        <f>'Industry TFP calculation (OPA0)'!I12</f>
        <v>15124270.189999999</v>
      </c>
      <c r="G9" s="611">
        <f t="shared" ref="G9:G18" si="1">LN(F9/F8)</f>
        <v>1.1338366151705718E-2</v>
      </c>
      <c r="I9" s="103">
        <f>'Industry TFP calculation (OPA0)'!F12</f>
        <v>67480321397.399994</v>
      </c>
      <c r="J9" s="611">
        <f t="shared" ref="J9:J18" si="2">LN(I9/I8)</f>
        <v>2.942138500049496E-2</v>
      </c>
      <c r="L9" s="400">
        <f>'Industry TFP calculation (OPA0)'!L12</f>
        <v>102.13154244779317</v>
      </c>
      <c r="M9" s="611">
        <f t="shared" ref="M9:M18" si="3">LN(L9/L8)</f>
        <v>2.1091428276406105E-2</v>
      </c>
    </row>
    <row r="10" spans="1:28" x14ac:dyDescent="0.2">
      <c r="A10" s="98">
        <f t="shared" ref="A10:A17" si="4">A9+1</f>
        <v>2004</v>
      </c>
      <c r="B10" s="98"/>
      <c r="C10" s="103">
        <f>'Industry TFP calculation (OPA0)'!C13</f>
        <v>2647118</v>
      </c>
      <c r="D10" s="611">
        <f t="shared" si="0"/>
        <v>2.1498231034890302E-2</v>
      </c>
      <c r="F10" s="103">
        <f>'Industry TFP calculation (OPA0)'!I13</f>
        <v>15282376.26</v>
      </c>
      <c r="G10" s="611">
        <f t="shared" si="1"/>
        <v>1.0399535193251534E-2</v>
      </c>
      <c r="I10" s="103">
        <f>'Industry TFP calculation (OPA0)'!F13</f>
        <v>68588997365.099998</v>
      </c>
      <c r="J10" s="611">
        <f t="shared" si="2"/>
        <v>1.6296113083813884E-2</v>
      </c>
      <c r="L10" s="400">
        <f>'Industry TFP calculation (OPA0)'!L13</f>
        <v>103.96011692555533</v>
      </c>
      <c r="M10" s="611">
        <f t="shared" si="3"/>
        <v>1.7745720224928697E-2</v>
      </c>
    </row>
    <row r="11" spans="1:28" x14ac:dyDescent="0.2">
      <c r="A11" s="98">
        <f t="shared" si="4"/>
        <v>2005</v>
      </c>
      <c r="B11" s="98"/>
      <c r="C11" s="103">
        <f>'Industry TFP calculation (OPA0)'!C14</f>
        <v>2703821</v>
      </c>
      <c r="D11" s="611">
        <f t="shared" si="0"/>
        <v>2.1194456744888887E-2</v>
      </c>
      <c r="F11" s="103">
        <f>'Industry TFP calculation (OPA0)'!I14</f>
        <v>15710004.26</v>
      </c>
      <c r="G11" s="611">
        <f t="shared" si="1"/>
        <v>2.7597437387186327E-2</v>
      </c>
      <c r="I11" s="103">
        <f>'Industry TFP calculation (OPA0)'!F14</f>
        <v>72989180570.180008</v>
      </c>
      <c r="J11" s="611">
        <f t="shared" si="2"/>
        <v>6.2179085192185832E-2</v>
      </c>
      <c r="L11" s="400">
        <f>'Industry TFP calculation (OPA0)'!L14</f>
        <v>106.8456528939594</v>
      </c>
      <c r="M11" s="611">
        <f t="shared" si="3"/>
        <v>2.737796225493256E-2</v>
      </c>
    </row>
    <row r="12" spans="1:28" x14ac:dyDescent="0.2">
      <c r="A12" s="98">
        <f t="shared" si="4"/>
        <v>2006</v>
      </c>
      <c r="B12" s="98"/>
      <c r="C12" s="103">
        <f>'Industry TFP calculation (OPA0)'!C15</f>
        <v>2748114</v>
      </c>
      <c r="D12" s="611">
        <f t="shared" si="0"/>
        <v>1.6248900451126695E-2</v>
      </c>
      <c r="F12" s="103">
        <f>'Industry TFP calculation (OPA0)'!I15</f>
        <v>16004095.26</v>
      </c>
      <c r="G12" s="611">
        <f t="shared" si="1"/>
        <v>1.8546919806852389E-2</v>
      </c>
      <c r="I12" s="103">
        <f>'Industry TFP calculation (OPA0)'!F15</f>
        <v>71323881577.200012</v>
      </c>
      <c r="J12" s="611">
        <f t="shared" si="2"/>
        <v>-2.3080002476134204E-2</v>
      </c>
      <c r="L12" s="400">
        <f>'Industry TFP calculation (OPA0)'!L15</f>
        <v>108.21675720432094</v>
      </c>
      <c r="M12" s="611">
        <f t="shared" si="3"/>
        <v>1.2750930174860226E-2</v>
      </c>
    </row>
    <row r="13" spans="1:28" x14ac:dyDescent="0.2">
      <c r="A13" s="98">
        <f t="shared" si="4"/>
        <v>2007</v>
      </c>
      <c r="B13" s="98"/>
      <c r="C13" s="103">
        <f>'Industry TFP calculation (OPA0)'!C16</f>
        <v>2781589</v>
      </c>
      <c r="D13" s="611">
        <f t="shared" si="0"/>
        <v>1.2107488929374797E-2</v>
      </c>
      <c r="F13" s="103">
        <f>'Industry TFP calculation (OPA0)'!I16</f>
        <v>16030411.26</v>
      </c>
      <c r="G13" s="611">
        <f t="shared" si="1"/>
        <v>1.6429786988169817E-3</v>
      </c>
      <c r="I13" s="103">
        <f>'Industry TFP calculation (OPA0)'!F16</f>
        <v>75581326412.979996</v>
      </c>
      <c r="J13" s="611">
        <f t="shared" si="2"/>
        <v>5.7978031234916579E-2</v>
      </c>
      <c r="L13" s="400">
        <f>'Industry TFP calculation (OPA0)'!L16</f>
        <v>109.73601764003467</v>
      </c>
      <c r="M13" s="611">
        <f t="shared" si="3"/>
        <v>1.3941415006624942E-2</v>
      </c>
      <c r="N13" s="689"/>
    </row>
    <row r="14" spans="1:28" x14ac:dyDescent="0.2">
      <c r="A14" s="98">
        <f t="shared" si="4"/>
        <v>2008</v>
      </c>
      <c r="B14" s="98"/>
      <c r="C14" s="103">
        <f>'Industry TFP calculation (OPA0)'!C17</f>
        <v>2823654</v>
      </c>
      <c r="D14" s="611">
        <f t="shared" si="0"/>
        <v>1.50094437330279E-2</v>
      </c>
      <c r="F14" s="103">
        <f>'Industry TFP calculation (OPA0)'!I17</f>
        <v>16040362.26</v>
      </c>
      <c r="G14" s="611">
        <f t="shared" si="1"/>
        <v>6.205650333402506E-4</v>
      </c>
      <c r="I14" s="103">
        <f>'Industry TFP calculation (OPA0)'!F17</f>
        <v>74626460192.789993</v>
      </c>
      <c r="J14" s="611">
        <f t="shared" si="2"/>
        <v>-1.2714108961490089E-2</v>
      </c>
      <c r="L14" s="400">
        <f>'Industry TFP calculation (OPA0)'!L17</f>
        <v>110.60912088239688</v>
      </c>
      <c r="M14" s="611">
        <f t="shared" si="3"/>
        <v>7.9249110532614245E-3</v>
      </c>
    </row>
    <row r="15" spans="1:28" x14ac:dyDescent="0.2">
      <c r="A15" s="98">
        <f t="shared" si="4"/>
        <v>2009</v>
      </c>
      <c r="B15" s="98"/>
      <c r="C15" s="103">
        <f>'Industry TFP calculation (OPA0)'!C18</f>
        <v>2864567</v>
      </c>
      <c r="D15" s="611">
        <f t="shared" si="0"/>
        <v>1.4385413486102196E-2</v>
      </c>
      <c r="F15" s="103">
        <f>'Industry TFP calculation (OPA0)'!I18</f>
        <v>16095983.26</v>
      </c>
      <c r="G15" s="611">
        <f t="shared" si="1"/>
        <v>3.4615669354815504E-3</v>
      </c>
      <c r="I15" s="103">
        <f>'Industry TFP calculation (OPA0)'!F18</f>
        <v>71454871565.359985</v>
      </c>
      <c r="J15" s="611">
        <f t="shared" si="2"/>
        <v>-4.3429055081668277E-2</v>
      </c>
      <c r="L15" s="400">
        <f>'Industry TFP calculation (OPA0)'!L18</f>
        <v>111.17655664744255</v>
      </c>
      <c r="M15" s="611">
        <f t="shared" si="3"/>
        <v>5.1169850955926953E-3</v>
      </c>
    </row>
    <row r="16" spans="1:28" x14ac:dyDescent="0.2">
      <c r="A16" s="98">
        <f t="shared" si="4"/>
        <v>2010</v>
      </c>
      <c r="B16" s="98"/>
      <c r="C16" s="103">
        <f>'Industry TFP calculation (OPA0)'!C19</f>
        <v>2885251</v>
      </c>
      <c r="D16" s="611">
        <f t="shared" si="0"/>
        <v>7.1946935444361362E-3</v>
      </c>
      <c r="F16" s="103">
        <f>'Industry TFP calculation (OPA0)'!I19</f>
        <v>16172034.26</v>
      </c>
      <c r="G16" s="611">
        <f t="shared" si="1"/>
        <v>4.7137163458117757E-3</v>
      </c>
      <c r="I16" s="103">
        <f>'Industry TFP calculation (OPA0)'!F19</f>
        <v>71603206532.479996</v>
      </c>
      <c r="J16" s="611">
        <f t="shared" si="2"/>
        <v>2.0737734247840652E-3</v>
      </c>
      <c r="L16" s="400">
        <f>'Industry TFP calculation (OPA0)'!L19</f>
        <v>111.83858695192568</v>
      </c>
      <c r="M16" s="611">
        <f t="shared" si="3"/>
        <v>5.9371057809647146E-3</v>
      </c>
    </row>
    <row r="17" spans="1:14" x14ac:dyDescent="0.2">
      <c r="A17" s="98">
        <f t="shared" si="4"/>
        <v>2011</v>
      </c>
      <c r="B17" s="98"/>
      <c r="C17" s="103">
        <f>'Industry TFP calculation (OPA0)'!C20</f>
        <v>2919186</v>
      </c>
      <c r="D17" s="611">
        <f t="shared" si="0"/>
        <v>1.1692912385391649E-2</v>
      </c>
      <c r="F17" s="103">
        <f>'Industry TFP calculation (OPA0)'!I20</f>
        <v>16287524.26</v>
      </c>
      <c r="G17" s="611">
        <f t="shared" si="1"/>
        <v>7.1159616829967257E-3</v>
      </c>
      <c r="I17" s="103">
        <f>'Industry TFP calculation (OPA0)'!F20</f>
        <v>71223956582.160004</v>
      </c>
      <c r="J17" s="611">
        <f t="shared" si="2"/>
        <v>-5.310626261469613E-3</v>
      </c>
      <c r="L17" s="400">
        <f>'Industry TFP calculation (OPA0)'!L20</f>
        <v>112.80154941112076</v>
      </c>
      <c r="M17" s="611">
        <f t="shared" si="3"/>
        <v>8.5734310281500963E-3</v>
      </c>
    </row>
    <row r="18" spans="1:14" x14ac:dyDescent="0.2">
      <c r="A18" s="581">
        <v>2012</v>
      </c>
      <c r="B18" s="581"/>
      <c r="C18" s="103">
        <f>'Industry TFP calculation (OPA0)'!C21</f>
        <v>2954040.0361008286</v>
      </c>
      <c r="D18" s="611">
        <f t="shared" si="0"/>
        <v>1.1868926905625259E-2</v>
      </c>
      <c r="F18" s="103">
        <f>'Industry TFP calculation (OPA0)'!I21</f>
        <v>16391549.26</v>
      </c>
      <c r="G18" s="611">
        <f t="shared" si="1"/>
        <v>6.3664810630922834E-3</v>
      </c>
      <c r="I18" s="103">
        <f>'Industry TFP calculation (OPA0)'!F21</f>
        <v>71808750725</v>
      </c>
      <c r="J18" s="611">
        <f t="shared" si="2"/>
        <v>8.1771143450695659E-3</v>
      </c>
      <c r="L18" s="400">
        <f>'Industry TFP calculation (OPA0)'!L21</f>
        <v>113.92278302743468</v>
      </c>
      <c r="M18" s="611">
        <f t="shared" si="3"/>
        <v>9.8908021464347191E-3</v>
      </c>
      <c r="N18" s="689"/>
    </row>
    <row r="19" spans="1:14" x14ac:dyDescent="0.2">
      <c r="B19" s="98"/>
      <c r="L19" s="1"/>
      <c r="M19" s="1"/>
    </row>
    <row r="20" spans="1:14" x14ac:dyDescent="0.2">
      <c r="A20" s="105" t="s">
        <v>321</v>
      </c>
      <c r="B20" s="98"/>
      <c r="L20" s="1"/>
      <c r="M20" s="1"/>
    </row>
    <row r="21" spans="1:14" x14ac:dyDescent="0.2">
      <c r="A21" s="105" t="s">
        <v>322</v>
      </c>
      <c r="B21" s="98"/>
      <c r="L21" s="1"/>
      <c r="M21" s="1"/>
    </row>
    <row r="22" spans="1:14" s="108" customFormat="1" x14ac:dyDescent="0.2">
      <c r="A22" s="106" t="s">
        <v>716</v>
      </c>
      <c r="B22" s="107"/>
      <c r="D22" s="109">
        <f>AVERAGE(D9:D18)</f>
        <v>1.5548263717592528E-2</v>
      </c>
      <c r="G22" s="109">
        <f>AVERAGE(G9:G18)</f>
        <v>9.1803528298535549E-3</v>
      </c>
      <c r="J22" s="109">
        <f>AVERAGE(J9:J18)</f>
        <v>9.1591709500502723E-3</v>
      </c>
      <c r="M22" s="109">
        <f>AVERAGE(M9:M18)</f>
        <v>1.3035069104215619E-2</v>
      </c>
      <c r="N22" s="107"/>
    </row>
    <row r="37" spans="1:1" x14ac:dyDescent="0.2">
      <c r="A37" s="344"/>
    </row>
  </sheetData>
  <mergeCells count="2">
    <mergeCell ref="A2:M2"/>
    <mergeCell ref="A1:M1"/>
  </mergeCells>
  <printOptions horizontalCentered="1"/>
  <pageMargins left="0.75" right="0.75" top="1" bottom="1" header="0.5" footer="0.5"/>
  <pageSetup scale="8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58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13</vt:i4>
      </vt:variant>
    </vt:vector>
  </HeadingPairs>
  <TitlesOfParts>
    <vt:vector size="72" baseType="lpstr"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T17A</vt:lpstr>
      <vt:lpstr>T17B</vt:lpstr>
      <vt:lpstr>econometric rankings</vt:lpstr>
      <vt:lpstr>Industry TFP calculation (OPA0)</vt:lpstr>
      <vt:lpstr>Industry TFP calculation (OPA1)</vt:lpstr>
      <vt:lpstr>xx</vt:lpstr>
      <vt:lpstr>xxx</vt:lpstr>
      <vt:lpstr>Table 5</vt:lpstr>
      <vt:lpstr>x</vt:lpstr>
      <vt:lpstr>Table 6</vt:lpstr>
      <vt:lpstr>Table 7</vt:lpstr>
      <vt:lpstr>Table 8</vt:lpstr>
      <vt:lpstr>Table 9</vt:lpstr>
      <vt:lpstr>results with names</vt:lpstr>
      <vt:lpstr>Table 11</vt:lpstr>
      <vt:lpstr>Table 11 cont</vt:lpstr>
      <vt:lpstr>Table 12</vt:lpstr>
      <vt:lpstr>must delete 1</vt:lpstr>
      <vt:lpstr>Table 19</vt:lpstr>
      <vt:lpstr>Table 20</vt:lpstr>
      <vt:lpstr>backcast calculations</vt:lpstr>
      <vt:lpstr>Table 21</vt:lpstr>
      <vt:lpstr>Chart WP (2)</vt:lpstr>
      <vt:lpstr>Table 22</vt:lpstr>
      <vt:lpstr>Table 23</vt:lpstr>
      <vt:lpstr>must delete 2</vt:lpstr>
      <vt:lpstr>Table 24</vt:lpstr>
      <vt:lpstr>Table 24 cont</vt:lpstr>
      <vt:lpstr>Table 26</vt:lpstr>
      <vt:lpstr>Table A3-1</vt:lpstr>
      <vt:lpstr>Table A3-2</vt:lpstr>
      <vt:lpstr>2011 yndx calc</vt:lpstr>
      <vt:lpstr>2010 yndx calc</vt:lpstr>
      <vt:lpstr>2009 yndx calc </vt:lpstr>
      <vt:lpstr>2009-2011 Unit costs</vt:lpstr>
      <vt:lpstr>Peer Group Unit Cost Calc</vt:lpstr>
      <vt:lpstr>Unit Cost Evaluations</vt:lpstr>
      <vt:lpstr>BM Database</vt:lpstr>
      <vt:lpstr>AWE</vt:lpstr>
      <vt:lpstr>TFP Calculations</vt:lpstr>
      <vt:lpstr>EUCPI update July 2013</vt:lpstr>
      <vt:lpstr>gdpipi fdd can</vt:lpstr>
      <vt:lpstr>Chart1 (2)</vt:lpstr>
      <vt:lpstr>'T1'!Print_Area</vt:lpstr>
      <vt:lpstr>'T14'!Print_Area</vt:lpstr>
      <vt:lpstr>T17A!Print_Area</vt:lpstr>
      <vt:lpstr>'T2'!Print_Area</vt:lpstr>
      <vt:lpstr>'T3'!Print_Area</vt:lpstr>
      <vt:lpstr>'T6'!Print_Area</vt:lpstr>
      <vt:lpstr>'T7'!Print_Area</vt:lpstr>
      <vt:lpstr>'T9'!Print_Area</vt:lpstr>
      <vt:lpstr>'Table 23'!Print_Area</vt:lpstr>
      <vt:lpstr>'Table 24'!Print_Area</vt:lpstr>
      <vt:lpstr>'Table 24 cont'!Print_Area</vt:lpstr>
      <vt:lpstr>'Table 5'!Print_Area</vt:lpstr>
      <vt:lpstr>'Table 8'!Print_Area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</dc:creator>
  <cp:lastModifiedBy>RPD</cp:lastModifiedBy>
  <cp:lastPrinted>2013-12-19T19:18:54Z</cp:lastPrinted>
  <dcterms:created xsi:type="dcterms:W3CDTF">2013-04-02T17:00:17Z</dcterms:created>
  <dcterms:modified xsi:type="dcterms:W3CDTF">2013-12-20T13:27:53Z</dcterms:modified>
</cp:coreProperties>
</file>